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userName="Enhofferne_Erzsebet" reservationPassword="CA4F"/>
  <workbookPr/>
  <bookViews>
    <workbookView xWindow="0" yWindow="0" windowWidth="16380" windowHeight="8190" tabRatio="918"/>
  </bookViews>
  <sheets>
    <sheet name="1 m Mérleg  " sheetId="1" r:id="rId1"/>
    <sheet name="2 m Bev" sheetId="2" r:id="rId2"/>
    <sheet name="2 a Átvett" sheetId="25" r:id="rId3"/>
    <sheet name="2b Állami " sheetId="24" r:id="rId4"/>
    <sheet name="3 m Kiad" sheetId="5" r:id="rId5"/>
    <sheet name="3 a Átadott" sheetId="27" r:id="rId6"/>
    <sheet name="4 a Intézmények" sheetId="32" r:id="rId7"/>
    <sheet name="4 aa Állami fentart Int" sheetId="23" r:id="rId8"/>
    <sheet name="4 ba Polg Hiv" sheetId="9" r:id="rId9"/>
    <sheet name="4 bba Ált közszolg és Közrend" sheetId="10" r:id="rId10"/>
    <sheet name="4 bbb Gazdasági ügyek" sheetId="11" r:id="rId11"/>
    <sheet name="4 bbc Környezetvéd lakásépítés" sheetId="12" r:id="rId12"/>
    <sheet name="4 bbd Szabadi sport kult vallás" sheetId="13" r:id="rId13"/>
    <sheet name="4 bbe Szociális védelem" sheetId="14" r:id="rId14"/>
    <sheet name="4 bbf Technikai" sheetId="15" r:id="rId15"/>
    <sheet name="4 c Önk." sheetId="16" r:id="rId16"/>
    <sheet name="4 d Tartalék" sheetId="17" r:id="rId17"/>
    <sheet name="6 m FÚ" sheetId="30" r:id="rId18"/>
    <sheet name="7 m FH" sheetId="31" r:id="rId19"/>
    <sheet name="8 m Pályázat" sheetId="20" r:id="rId20"/>
    <sheet name="Munka1" sheetId="33" r:id="rId21"/>
  </sheets>
  <definedNames>
    <definedName name="_xlnm.Print_Titles" localSheetId="2">'2 a Átvett'!$2:$4</definedName>
    <definedName name="_xlnm.Print_Titles" localSheetId="1">'2 m Bev'!$5:$8</definedName>
    <definedName name="_xlnm.Print_Titles" localSheetId="5">'3 a Átadott'!$2:$4</definedName>
    <definedName name="_xlnm.Print_Titles" localSheetId="4">'3 m Kiad'!$3:$6</definedName>
    <definedName name="_xlnm.Print_Titles" localSheetId="6">'4 a Intézmények'!$A:$A</definedName>
    <definedName name="_xlnm.Print_Titles" localSheetId="7">'4 aa Állami fentart Int'!$A:$A</definedName>
    <definedName name="_xlnm.Print_Titles" localSheetId="8">'4 ba Polg Hiv'!$A:$A</definedName>
    <definedName name="_xlnm.Print_Titles" localSheetId="9">'4 bba Ált közszolg és Közrend'!$A:$A</definedName>
    <definedName name="_xlnm.Print_Titles" localSheetId="10">'4 bbb Gazdasági ügyek'!$A:$A</definedName>
    <definedName name="_xlnm.Print_Titles" localSheetId="11">'4 bbc Környezetvéd lakásépítés'!$A:$A</definedName>
    <definedName name="_xlnm.Print_Titles" localSheetId="12">'4 bbd Szabadi sport kult vallás'!$A:$A</definedName>
    <definedName name="_xlnm.Print_Titles" localSheetId="13">'4 bbe Szociális védelem'!$A:$A</definedName>
    <definedName name="_xlnm.Print_Titles" localSheetId="14">'4 bbf Technikai'!$A:$A</definedName>
    <definedName name="_xlnm.Print_Titles" localSheetId="15">'4 c Önk.'!$A:$A</definedName>
    <definedName name="_xlnm.Print_Titles" localSheetId="16">'4 d Tartalék'!$3:$3</definedName>
    <definedName name="_xlnm.Print_Titles" localSheetId="17">'6 m FÚ'!$1:$4</definedName>
    <definedName name="_xlnm.Print_Titles" localSheetId="18">'7 m FH'!$1:$4</definedName>
    <definedName name="_xlnm.Print_Titles" localSheetId="19">'8 m Pályázat'!$1:$4</definedName>
    <definedName name="_xlnm.Print_Area" localSheetId="0">'1 m Mérleg  '!$A$1:$L$36</definedName>
    <definedName name="_xlnm.Print_Area" localSheetId="2">'2 a Átvett'!$A$1:$J$362</definedName>
    <definedName name="_xlnm.Print_Area" localSheetId="1">'2 m Bev'!$A$1:$S$71</definedName>
    <definedName name="_xlnm.Print_Area" localSheetId="5">'3 a Átadott'!$A$1:$J$493</definedName>
    <definedName name="_xlnm.Print_Area" localSheetId="4">'3 m Kiad'!$A$1:$S$64</definedName>
    <definedName name="_xlnm.Print_Area" localSheetId="6">'4 a Intézmények'!$A$1:$CR$101</definedName>
    <definedName name="_xlnm.Print_Area" localSheetId="7">'4 aa Állami fentart Int'!$A$1:$AT$102</definedName>
    <definedName name="_xlnm.Print_Area" localSheetId="8">'4 ba Polg Hiv'!$A$1:$BD$102</definedName>
    <definedName name="_xlnm.Print_Area" localSheetId="9">'4 bba Ált közszolg és Közrend'!$A$1:$CR$102</definedName>
    <definedName name="_xlnm.Print_Area" localSheetId="10">'4 bbb Gazdasági ügyek'!$A$1:$BN$102</definedName>
    <definedName name="_xlnm.Print_Area" localSheetId="11">'4 bbc Környezetvéd lakásépítés'!$A$1:$BN$104</definedName>
    <definedName name="_xlnm.Print_Area" localSheetId="12">'4 bbd Szabadi sport kult vallás'!$A$1:$CC$102</definedName>
    <definedName name="_xlnm.Print_Area" localSheetId="13">'4 bbe Szociális védelem'!$A$1:$EA$102</definedName>
    <definedName name="_xlnm.Print_Area" localSheetId="14">'4 bbf Technikai'!$A$1:$Z$102</definedName>
    <definedName name="_xlnm.Print_Area" localSheetId="15">'4 c Önk.'!$A$1:$Z$102</definedName>
    <definedName name="_xlnm.Print_Area" localSheetId="16">'4 d Tartalék'!$A$1:$F$97</definedName>
    <definedName name="_xlnm.Print_Area" localSheetId="17">'6 m FÚ'!$A$1:$AL$280</definedName>
    <definedName name="_xlnm.Print_Area" localSheetId="18">'7 m FH'!$A$1:$AL$411</definedName>
    <definedName name="_xlnm.Print_Area" localSheetId="19">'8 m Pályázat'!$A$1:$AJ$22</definedName>
  </definedNames>
  <calcPr calcId="125725" fullPrecision="0"/>
</workbook>
</file>

<file path=xl/calcChain.xml><?xml version="1.0" encoding="utf-8"?>
<calcChain xmlns="http://schemas.openxmlformats.org/spreadsheetml/2006/main">
  <c r="I261" i="27"/>
  <c r="AH10" i="20"/>
  <c r="AH9"/>
  <c r="Q55" i="5"/>
  <c r="M58" i="2"/>
  <c r="M63"/>
  <c r="J58"/>
  <c r="K58"/>
  <c r="L58"/>
  <c r="P63"/>
  <c r="Q63"/>
  <c r="G41"/>
  <c r="O12"/>
  <c r="P12"/>
  <c r="Q12"/>
  <c r="Q11"/>
  <c r="H17"/>
  <c r="L24"/>
  <c r="AT105" i="23"/>
  <c r="AQ105"/>
  <c r="AN105"/>
  <c r="AK105"/>
  <c r="AH105"/>
  <c r="AE105"/>
  <c r="AB105"/>
  <c r="Y105"/>
  <c r="V105"/>
  <c r="S105"/>
  <c r="P105"/>
  <c r="M105"/>
  <c r="J105"/>
  <c r="G105"/>
  <c r="D105"/>
  <c r="AT104"/>
  <c r="AS104"/>
  <c r="AQ104"/>
  <c r="AP104"/>
  <c r="AN104"/>
  <c r="AM104"/>
  <c r="AK104"/>
  <c r="AJ104"/>
  <c r="AH104"/>
  <c r="AG104"/>
  <c r="AE104"/>
  <c r="AD104"/>
  <c r="AB104"/>
  <c r="AA104"/>
  <c r="Y104"/>
  <c r="X104"/>
  <c r="V104"/>
  <c r="U104"/>
  <c r="S104"/>
  <c r="R104"/>
  <c r="P104"/>
  <c r="O104"/>
  <c r="M104"/>
  <c r="L104"/>
  <c r="J104"/>
  <c r="I104"/>
  <c r="G104"/>
  <c r="F104"/>
  <c r="D104"/>
  <c r="C104"/>
  <c r="CR105" i="32"/>
  <c r="CM105"/>
  <c r="CH105"/>
  <c r="CC105"/>
  <c r="BX105"/>
  <c r="BS105"/>
  <c r="BN105"/>
  <c r="BI105"/>
  <c r="BD105"/>
  <c r="AY105"/>
  <c r="AT105"/>
  <c r="AO105"/>
  <c r="AJ105"/>
  <c r="AE105"/>
  <c r="Z105"/>
  <c r="U105"/>
  <c r="P105"/>
  <c r="K105"/>
  <c r="G104"/>
  <c r="H104"/>
  <c r="I104"/>
  <c r="J104"/>
  <c r="K104"/>
  <c r="L104"/>
  <c r="M104"/>
  <c r="N104"/>
  <c r="O104"/>
  <c r="P104"/>
  <c r="Q104"/>
  <c r="R104"/>
  <c r="S104"/>
  <c r="T104"/>
  <c r="U104"/>
  <c r="V104"/>
  <c r="W104"/>
  <c r="X104"/>
  <c r="Y104"/>
  <c r="Z104"/>
  <c r="AA104"/>
  <c r="AB104"/>
  <c r="AC104"/>
  <c r="AD104"/>
  <c r="AE104"/>
  <c r="AF104"/>
  <c r="AG104"/>
  <c r="AH104"/>
  <c r="AI104"/>
  <c r="AJ104"/>
  <c r="AK104"/>
  <c r="AL104"/>
  <c r="AM104"/>
  <c r="AN104"/>
  <c r="AO104"/>
  <c r="AP104"/>
  <c r="AQ104"/>
  <c r="AR104"/>
  <c r="AS104"/>
  <c r="AT104"/>
  <c r="AU104"/>
  <c r="AV104"/>
  <c r="AW104"/>
  <c r="AX104"/>
  <c r="AY104"/>
  <c r="AZ104"/>
  <c r="BA104"/>
  <c r="BB104"/>
  <c r="BC104"/>
  <c r="BD104"/>
  <c r="BE104"/>
  <c r="BF104"/>
  <c r="BG104"/>
  <c r="BH104"/>
  <c r="BI104"/>
  <c r="BJ104"/>
  <c r="BK104"/>
  <c r="BL104"/>
  <c r="BM104"/>
  <c r="BN104"/>
  <c r="BO104"/>
  <c r="BP104"/>
  <c r="BQ104"/>
  <c r="BR104"/>
  <c r="BS104"/>
  <c r="BT104"/>
  <c r="BU104"/>
  <c r="BV104"/>
  <c r="BW104"/>
  <c r="BX104"/>
  <c r="BY104"/>
  <c r="BZ104"/>
  <c r="CA104"/>
  <c r="CB104"/>
  <c r="CC104"/>
  <c r="CD104"/>
  <c r="CE104"/>
  <c r="CF104"/>
  <c r="CG104"/>
  <c r="CH104"/>
  <c r="CI104"/>
  <c r="CJ104"/>
  <c r="CK104"/>
  <c r="CL104"/>
  <c r="CM104"/>
  <c r="CN104"/>
  <c r="CO104"/>
  <c r="CP104"/>
  <c r="CQ104"/>
  <c r="CR104"/>
  <c r="F105"/>
  <c r="F104"/>
  <c r="E104"/>
  <c r="L21" i="2" l="1"/>
  <c r="R21" s="1"/>
  <c r="I17"/>
  <c r="O17" s="1"/>
  <c r="J17"/>
  <c r="K17"/>
  <c r="L17"/>
  <c r="R17" s="1"/>
  <c r="P17"/>
  <c r="O23"/>
  <c r="P23"/>
  <c r="Q23"/>
  <c r="R23"/>
  <c r="N19"/>
  <c r="O19"/>
  <c r="P19"/>
  <c r="Q19"/>
  <c r="R19"/>
  <c r="N20"/>
  <c r="O20"/>
  <c r="P20"/>
  <c r="Q20"/>
  <c r="R20"/>
  <c r="N21"/>
  <c r="O21"/>
  <c r="P21"/>
  <c r="Q21"/>
  <c r="N22"/>
  <c r="O22"/>
  <c r="P22"/>
  <c r="Q22"/>
  <c r="R22"/>
  <c r="O18"/>
  <c r="P18"/>
  <c r="Q18"/>
  <c r="R18"/>
  <c r="Z51" i="15" l="1"/>
  <c r="AL83" i="30"/>
  <c r="AK83"/>
  <c r="AJ83"/>
  <c r="AI83"/>
  <c r="AH83"/>
  <c r="AG83"/>
  <c r="AE69" i="32"/>
  <c r="Y19" i="16" l="1"/>
  <c r="S41" i="2"/>
  <c r="O41"/>
  <c r="P41"/>
  <c r="Q41"/>
  <c r="R41"/>
  <c r="N41"/>
  <c r="I124" i="27"/>
  <c r="Q68" i="2"/>
  <c r="Q69"/>
  <c r="Q70"/>
  <c r="J159" i="27"/>
  <c r="J145" i="25"/>
  <c r="J141"/>
  <c r="J228" i="27"/>
  <c r="J182"/>
  <c r="J230"/>
  <c r="J195"/>
  <c r="J307"/>
  <c r="J269"/>
  <c r="J270"/>
  <c r="J309"/>
  <c r="J479"/>
  <c r="J161"/>
  <c r="J153"/>
  <c r="J318" l="1"/>
  <c r="H52" i="2" l="1"/>
  <c r="N52" s="1"/>
  <c r="H25" i="1" s="1"/>
  <c r="C28" i="2"/>
  <c r="D28"/>
  <c r="E28"/>
  <c r="Q28" s="1"/>
  <c r="C17" i="5"/>
  <c r="D17"/>
  <c r="E17"/>
  <c r="F17"/>
  <c r="B16"/>
  <c r="C16"/>
  <c r="D16"/>
  <c r="E16"/>
  <c r="F16"/>
  <c r="C15"/>
  <c r="D15"/>
  <c r="E15"/>
  <c r="F15"/>
  <c r="B15"/>
  <c r="C44"/>
  <c r="D44"/>
  <c r="F44"/>
  <c r="B44"/>
  <c r="B31"/>
  <c r="C31"/>
  <c r="D31"/>
  <c r="E31"/>
  <c r="Q31" s="1"/>
  <c r="E17" i="1" s="1"/>
  <c r="F31" i="5"/>
  <c r="C30"/>
  <c r="D30"/>
  <c r="E30"/>
  <c r="Q30" s="1"/>
  <c r="E16" i="1" s="1"/>
  <c r="F30" i="5"/>
  <c r="B30"/>
  <c r="B34"/>
  <c r="C34"/>
  <c r="D34"/>
  <c r="E34"/>
  <c r="F34"/>
  <c r="B35"/>
  <c r="C35"/>
  <c r="D35"/>
  <c r="E35"/>
  <c r="Q35" s="1"/>
  <c r="F35"/>
  <c r="B36"/>
  <c r="C36"/>
  <c r="D36"/>
  <c r="E36"/>
  <c r="F36"/>
  <c r="B37"/>
  <c r="C37"/>
  <c r="D37"/>
  <c r="E37"/>
  <c r="Q37" s="1"/>
  <c r="F37"/>
  <c r="B38"/>
  <c r="C38"/>
  <c r="D38"/>
  <c r="E38"/>
  <c r="Q38" s="1"/>
  <c r="F38"/>
  <c r="C33"/>
  <c r="D33"/>
  <c r="E33"/>
  <c r="Q33" s="1"/>
  <c r="F33"/>
  <c r="B33"/>
  <c r="C12"/>
  <c r="D12"/>
  <c r="E12"/>
  <c r="F12"/>
  <c r="B12"/>
  <c r="B17"/>
  <c r="B20"/>
  <c r="C20"/>
  <c r="D20"/>
  <c r="E20"/>
  <c r="F20"/>
  <c r="B21"/>
  <c r="C21"/>
  <c r="D21"/>
  <c r="E21"/>
  <c r="F21"/>
  <c r="B22"/>
  <c r="C22"/>
  <c r="D22"/>
  <c r="E22"/>
  <c r="F22"/>
  <c r="B23"/>
  <c r="C23"/>
  <c r="D23"/>
  <c r="E23"/>
  <c r="F23"/>
  <c r="B24"/>
  <c r="C24"/>
  <c r="D24"/>
  <c r="E24"/>
  <c r="F24"/>
  <c r="B25"/>
  <c r="C25"/>
  <c r="D25"/>
  <c r="E25"/>
  <c r="F25"/>
  <c r="C19"/>
  <c r="D19"/>
  <c r="E19"/>
  <c r="F19"/>
  <c r="B19"/>
  <c r="C14"/>
  <c r="D14"/>
  <c r="D13" s="1"/>
  <c r="E14"/>
  <c r="F14"/>
  <c r="B14"/>
  <c r="B11"/>
  <c r="C11"/>
  <c r="D11"/>
  <c r="E11"/>
  <c r="F11"/>
  <c r="C10"/>
  <c r="D10"/>
  <c r="E10"/>
  <c r="F10"/>
  <c r="B10"/>
  <c r="B28" i="2"/>
  <c r="B60"/>
  <c r="C60"/>
  <c r="O60" s="1"/>
  <c r="D60"/>
  <c r="P60" s="1"/>
  <c r="E60"/>
  <c r="Q60" s="1"/>
  <c r="F60"/>
  <c r="B61"/>
  <c r="C61"/>
  <c r="O61" s="1"/>
  <c r="D61"/>
  <c r="P61" s="1"/>
  <c r="E61"/>
  <c r="Q61" s="1"/>
  <c r="F61"/>
  <c r="B62"/>
  <c r="C62"/>
  <c r="O62" s="1"/>
  <c r="D62"/>
  <c r="P62" s="1"/>
  <c r="E62"/>
  <c r="C59"/>
  <c r="D59"/>
  <c r="E59"/>
  <c r="Q59" s="1"/>
  <c r="F59"/>
  <c r="B59"/>
  <c r="C56"/>
  <c r="D56"/>
  <c r="E56"/>
  <c r="C57"/>
  <c r="D57"/>
  <c r="E57"/>
  <c r="F57"/>
  <c r="B57"/>
  <c r="B56"/>
  <c r="C44"/>
  <c r="D44"/>
  <c r="E44"/>
  <c r="F44"/>
  <c r="B44"/>
  <c r="C42"/>
  <c r="D42"/>
  <c r="E42"/>
  <c r="F42"/>
  <c r="B42"/>
  <c r="C36"/>
  <c r="D36"/>
  <c r="E36"/>
  <c r="F36"/>
  <c r="B36"/>
  <c r="C40"/>
  <c r="D40"/>
  <c r="E40"/>
  <c r="F40"/>
  <c r="B40"/>
  <c r="C38"/>
  <c r="D38"/>
  <c r="E38"/>
  <c r="Q38" s="1"/>
  <c r="F38"/>
  <c r="B38"/>
  <c r="C32"/>
  <c r="C30" s="1"/>
  <c r="D32"/>
  <c r="D30" s="1"/>
  <c r="E32"/>
  <c r="F32"/>
  <c r="F30" s="1"/>
  <c r="B32"/>
  <c r="C26"/>
  <c r="O26" s="1"/>
  <c r="D26"/>
  <c r="P26" s="1"/>
  <c r="E26"/>
  <c r="Q26" s="1"/>
  <c r="F26"/>
  <c r="C27"/>
  <c r="O27" s="1"/>
  <c r="D27"/>
  <c r="P27" s="1"/>
  <c r="E27"/>
  <c r="Q27" s="1"/>
  <c r="F27"/>
  <c r="B27"/>
  <c r="B26"/>
  <c r="C24"/>
  <c r="O24" s="1"/>
  <c r="D24"/>
  <c r="P24" s="1"/>
  <c r="E24"/>
  <c r="Q24" s="1"/>
  <c r="F24"/>
  <c r="R24" s="1"/>
  <c r="B24"/>
  <c r="C16"/>
  <c r="D16"/>
  <c r="E16"/>
  <c r="F16"/>
  <c r="B16"/>
  <c r="C15"/>
  <c r="D15"/>
  <c r="E15"/>
  <c r="F15"/>
  <c r="B15"/>
  <c r="C14"/>
  <c r="O14" s="1"/>
  <c r="D14"/>
  <c r="P14" s="1"/>
  <c r="E14"/>
  <c r="Q14" s="1"/>
  <c r="F14"/>
  <c r="B14"/>
  <c r="C10"/>
  <c r="D10"/>
  <c r="E10"/>
  <c r="F10"/>
  <c r="B10"/>
  <c r="K70"/>
  <c r="G10"/>
  <c r="F37" l="1"/>
  <c r="D66"/>
  <c r="C65"/>
  <c r="E13" i="5"/>
  <c r="D58" i="2"/>
  <c r="P59"/>
  <c r="D65"/>
  <c r="E65"/>
  <c r="E18" i="5"/>
  <c r="C58" i="2"/>
  <c r="O59"/>
  <c r="B32" i="5"/>
  <c r="D32"/>
  <c r="C66" i="2"/>
  <c r="E58"/>
  <c r="Q62"/>
  <c r="P58"/>
  <c r="J27" i="1" s="1"/>
  <c r="D9" i="5"/>
  <c r="B37" i="2"/>
  <c r="C37"/>
  <c r="B18" i="5"/>
  <c r="E9"/>
  <c r="C32"/>
  <c r="D37" i="2"/>
  <c r="E32" i="5"/>
  <c r="F9"/>
  <c r="F13"/>
  <c r="F18"/>
  <c r="G16"/>
  <c r="D18"/>
  <c r="E37" i="2"/>
  <c r="F32" i="5"/>
  <c r="C9"/>
  <c r="C13"/>
  <c r="C18"/>
  <c r="D25" i="2"/>
  <c r="C25"/>
  <c r="AO55" i="10" l="1"/>
  <c r="AO53"/>
  <c r="BI95" l="1"/>
  <c r="AT66"/>
  <c r="CL65" i="14" l="1"/>
  <c r="CC33" i="13"/>
  <c r="Z33" i="15" s="1"/>
  <c r="F33" i="16" s="1"/>
  <c r="DV33" i="14"/>
  <c r="BN33" i="12"/>
  <c r="BN33" i="11"/>
  <c r="CR33" i="10"/>
  <c r="BD94" i="12"/>
  <c r="BD93"/>
  <c r="BD92"/>
  <c r="BD91"/>
  <c r="BD90"/>
  <c r="BD89"/>
  <c r="BD88"/>
  <c r="BD87"/>
  <c r="BD82"/>
  <c r="BD81"/>
  <c r="BD80"/>
  <c r="BD79"/>
  <c r="BD78"/>
  <c r="BD77"/>
  <c r="BD76"/>
  <c r="BD75"/>
  <c r="BD73"/>
  <c r="BD72"/>
  <c r="BD71"/>
  <c r="BD70"/>
  <c r="BD69"/>
  <c r="BD68"/>
  <c r="BD67"/>
  <c r="BD66"/>
  <c r="BD65"/>
  <c r="BD64"/>
  <c r="BD63"/>
  <c r="BD62"/>
  <c r="BD61"/>
  <c r="BD55"/>
  <c r="BD54"/>
  <c r="BD53"/>
  <c r="BD52"/>
  <c r="BD51"/>
  <c r="BD50"/>
  <c r="BD49"/>
  <c r="BD48"/>
  <c r="BD47"/>
  <c r="BD46"/>
  <c r="BD41"/>
  <c r="BD40"/>
  <c r="BD39"/>
  <c r="BD38"/>
  <c r="BD37"/>
  <c r="BD36"/>
  <c r="BD35"/>
  <c r="BD34"/>
  <c r="BD33"/>
  <c r="BD17"/>
  <c r="BD18"/>
  <c r="BD19"/>
  <c r="BD20"/>
  <c r="BD21"/>
  <c r="BD22"/>
  <c r="BD23"/>
  <c r="BD24"/>
  <c r="BD25"/>
  <c r="BD26"/>
  <c r="BD27"/>
  <c r="BD28"/>
  <c r="BD29"/>
  <c r="BD30"/>
  <c r="BD31"/>
  <c r="BD16"/>
  <c r="U16"/>
  <c r="AA101" i="15"/>
  <c r="AA83"/>
  <c r="AA74"/>
  <c r="AA57"/>
  <c r="AA42"/>
  <c r="AA43" s="1"/>
  <c r="AA32"/>
  <c r="AB44"/>
  <c r="AB45"/>
  <c r="AB56"/>
  <c r="AB59"/>
  <c r="AB60"/>
  <c r="AB85"/>
  <c r="AB86"/>
  <c r="AB100"/>
  <c r="AT23" i="14"/>
  <c r="CW23"/>
  <c r="Z39" i="12"/>
  <c r="AI281" i="31"/>
  <c r="AH281"/>
  <c r="AA58" i="15" l="1"/>
  <c r="AA84"/>
  <c r="AA102" s="1"/>
  <c r="P98" i="32"/>
  <c r="U97" i="9"/>
  <c r="AG54" i="31"/>
  <c r="U100" i="32"/>
  <c r="U82"/>
  <c r="U73"/>
  <c r="U83" s="1"/>
  <c r="U101" s="1"/>
  <c r="U55"/>
  <c r="U54"/>
  <c r="U53"/>
  <c r="U52"/>
  <c r="U56" s="1"/>
  <c r="U51"/>
  <c r="U41"/>
  <c r="U42" s="1"/>
  <c r="U57" s="1"/>
  <c r="U102" s="1"/>
  <c r="U31"/>
  <c r="CR9" l="1"/>
  <c r="CR10"/>
  <c r="CR11"/>
  <c r="CO8"/>
  <c r="CP8"/>
  <c r="CQ8"/>
  <c r="CR8"/>
  <c r="CM99"/>
  <c r="CM91"/>
  <c r="CM90"/>
  <c r="CM89"/>
  <c r="CM88"/>
  <c r="CM87"/>
  <c r="CM86"/>
  <c r="CM85"/>
  <c r="CM100" s="1"/>
  <c r="CM84"/>
  <c r="CM82"/>
  <c r="CM73"/>
  <c r="CM83" s="1"/>
  <c r="CM101" s="1"/>
  <c r="CM59"/>
  <c r="CM50"/>
  <c r="CM49"/>
  <c r="CM48"/>
  <c r="CM47"/>
  <c r="CM46"/>
  <c r="CM45"/>
  <c r="CM44"/>
  <c r="CM43"/>
  <c r="CM56" s="1"/>
  <c r="CM40"/>
  <c r="CM39"/>
  <c r="CM41" s="1"/>
  <c r="CM30"/>
  <c r="CM29"/>
  <c r="CM28"/>
  <c r="CM14"/>
  <c r="CM31" s="1"/>
  <c r="CH99"/>
  <c r="CH91"/>
  <c r="CH90"/>
  <c r="CH89"/>
  <c r="CH88"/>
  <c r="CH87"/>
  <c r="CH86"/>
  <c r="CH85"/>
  <c r="CH84"/>
  <c r="CH100" s="1"/>
  <c r="CH81"/>
  <c r="CH80"/>
  <c r="CH79"/>
  <c r="CH78"/>
  <c r="CH77"/>
  <c r="CH76"/>
  <c r="CH75"/>
  <c r="CH74"/>
  <c r="CH82" s="1"/>
  <c r="CH83" s="1"/>
  <c r="CH101" s="1"/>
  <c r="CH59"/>
  <c r="CH73" s="1"/>
  <c r="CH50"/>
  <c r="CH49"/>
  <c r="CH48"/>
  <c r="CH47"/>
  <c r="CH46"/>
  <c r="CH45"/>
  <c r="CH44"/>
  <c r="CH43"/>
  <c r="CH56" s="1"/>
  <c r="CH40"/>
  <c r="CH39"/>
  <c r="CH41" s="1"/>
  <c r="CH30"/>
  <c r="CH29"/>
  <c r="CH28"/>
  <c r="CH14"/>
  <c r="CH31" s="1"/>
  <c r="CC99"/>
  <c r="CC91"/>
  <c r="CC90"/>
  <c r="CC89"/>
  <c r="CC88"/>
  <c r="CC87"/>
  <c r="CC86"/>
  <c r="CC85"/>
  <c r="CC84"/>
  <c r="CC100" s="1"/>
  <c r="CC82"/>
  <c r="CC59"/>
  <c r="CC73" s="1"/>
  <c r="CC83" s="1"/>
  <c r="CC50"/>
  <c r="CC49"/>
  <c r="CC48"/>
  <c r="CC47"/>
  <c r="CC46"/>
  <c r="CC45"/>
  <c r="CC44"/>
  <c r="CC43"/>
  <c r="CC56" s="1"/>
  <c r="CC40"/>
  <c r="CC39"/>
  <c r="CC41" s="1"/>
  <c r="CC30"/>
  <c r="CC29"/>
  <c r="CC28"/>
  <c r="CC14"/>
  <c r="CC31" s="1"/>
  <c r="BX99"/>
  <c r="BX91"/>
  <c r="BX90"/>
  <c r="BX89"/>
  <c r="BX88"/>
  <c r="BX87"/>
  <c r="BX86"/>
  <c r="BX85"/>
  <c r="BX100" s="1"/>
  <c r="BX84"/>
  <c r="BX82"/>
  <c r="BX73"/>
  <c r="BX83" s="1"/>
  <c r="BX101" s="1"/>
  <c r="BX59"/>
  <c r="BX50"/>
  <c r="BX49"/>
  <c r="BX48"/>
  <c r="BX47"/>
  <c r="BX46"/>
  <c r="BX45"/>
  <c r="BX44"/>
  <c r="BX43"/>
  <c r="BX56" s="1"/>
  <c r="BX40"/>
  <c r="BX41" s="1"/>
  <c r="BX42" s="1"/>
  <c r="BX39"/>
  <c r="BX30"/>
  <c r="BX29"/>
  <c r="BX28"/>
  <c r="BX14"/>
  <c r="BX31" s="1"/>
  <c r="BS99"/>
  <c r="BS91"/>
  <c r="BS90"/>
  <c r="BS89"/>
  <c r="BS88"/>
  <c r="BS87"/>
  <c r="BS86"/>
  <c r="BS85"/>
  <c r="BS84"/>
  <c r="BS100" s="1"/>
  <c r="BS82"/>
  <c r="BS59"/>
  <c r="BS73" s="1"/>
  <c r="BS83" s="1"/>
  <c r="BS50"/>
  <c r="BS49"/>
  <c r="BS48"/>
  <c r="BS47"/>
  <c r="BS46"/>
  <c r="BS45"/>
  <c r="BS44"/>
  <c r="BS43"/>
  <c r="BS56" s="1"/>
  <c r="BS40"/>
  <c r="BS39"/>
  <c r="BS41" s="1"/>
  <c r="BS30"/>
  <c r="BS29"/>
  <c r="BS28"/>
  <c r="BS14"/>
  <c r="BS31" s="1"/>
  <c r="BN99"/>
  <c r="BN91"/>
  <c r="BN90"/>
  <c r="BN89"/>
  <c r="BN88"/>
  <c r="BN87"/>
  <c r="BN86"/>
  <c r="BN85"/>
  <c r="BN84"/>
  <c r="BN100" s="1"/>
  <c r="BN82"/>
  <c r="BN59"/>
  <c r="BN73" s="1"/>
  <c r="BN83" s="1"/>
  <c r="BN50"/>
  <c r="BN49"/>
  <c r="BN48"/>
  <c r="BN47"/>
  <c r="BN46"/>
  <c r="BN45"/>
  <c r="BN44"/>
  <c r="BN43"/>
  <c r="BN56" s="1"/>
  <c r="BN40"/>
  <c r="BN39"/>
  <c r="BN41" s="1"/>
  <c r="BN30"/>
  <c r="BN29"/>
  <c r="BN28"/>
  <c r="BN14"/>
  <c r="BN31" s="1"/>
  <c r="BI99"/>
  <c r="BI91"/>
  <c r="BI90"/>
  <c r="BI89"/>
  <c r="BI88"/>
  <c r="BI87"/>
  <c r="BI86"/>
  <c r="BI85"/>
  <c r="BI84"/>
  <c r="BI100" s="1"/>
  <c r="BI82"/>
  <c r="BI59"/>
  <c r="BI73" s="1"/>
  <c r="BI83" s="1"/>
  <c r="BI50"/>
  <c r="BI49"/>
  <c r="BI48"/>
  <c r="BI47"/>
  <c r="BI46"/>
  <c r="BI45"/>
  <c r="BI44"/>
  <c r="BI43"/>
  <c r="BI56" s="1"/>
  <c r="BI40"/>
  <c r="BI39"/>
  <c r="BI41" s="1"/>
  <c r="BI30"/>
  <c r="BI29"/>
  <c r="BI28"/>
  <c r="BI14"/>
  <c r="BI31" s="1"/>
  <c r="BD99"/>
  <c r="BD91"/>
  <c r="BD90"/>
  <c r="BD89"/>
  <c r="BD88"/>
  <c r="BD87"/>
  <c r="BD86"/>
  <c r="BD85"/>
  <c r="BD84"/>
  <c r="BD100" s="1"/>
  <c r="BD82"/>
  <c r="BD59"/>
  <c r="BD73" s="1"/>
  <c r="BD83" s="1"/>
  <c r="BD50"/>
  <c r="BD49"/>
  <c r="BD48"/>
  <c r="BD47"/>
  <c r="BD46"/>
  <c r="BD45"/>
  <c r="BD44"/>
  <c r="BD43"/>
  <c r="BD56" s="1"/>
  <c r="BD40"/>
  <c r="BD39"/>
  <c r="BD41" s="1"/>
  <c r="BD30"/>
  <c r="BD29"/>
  <c r="BD28"/>
  <c r="BD14"/>
  <c r="BD31" s="1"/>
  <c r="AY99"/>
  <c r="AY91"/>
  <c r="AY90"/>
  <c r="AY89"/>
  <c r="AY88"/>
  <c r="AY87"/>
  <c r="AY86"/>
  <c r="AY85"/>
  <c r="AY84"/>
  <c r="AY100" s="1"/>
  <c r="AY83"/>
  <c r="AY82"/>
  <c r="AY73"/>
  <c r="AY59"/>
  <c r="AY50"/>
  <c r="AY49"/>
  <c r="AY48"/>
  <c r="AY47"/>
  <c r="AY46"/>
  <c r="AY45"/>
  <c r="AY44"/>
  <c r="AY43"/>
  <c r="AY56" s="1"/>
  <c r="AY40"/>
  <c r="AY39"/>
  <c r="AY41" s="1"/>
  <c r="AY30"/>
  <c r="AY29"/>
  <c r="AY28"/>
  <c r="AY14"/>
  <c r="AY31" s="1"/>
  <c r="AT99"/>
  <c r="AT91"/>
  <c r="AT90"/>
  <c r="AT89"/>
  <c r="AT88"/>
  <c r="AT87"/>
  <c r="AT86"/>
  <c r="AT85"/>
  <c r="AT84"/>
  <c r="AT100" s="1"/>
  <c r="AT82"/>
  <c r="AT59"/>
  <c r="AT73" s="1"/>
  <c r="AT83" s="1"/>
  <c r="AT50"/>
  <c r="AT49"/>
  <c r="AT48"/>
  <c r="AT47"/>
  <c r="AT46"/>
  <c r="AT45"/>
  <c r="AT44"/>
  <c r="AT43"/>
  <c r="AT56" s="1"/>
  <c r="AT40"/>
  <c r="AT39"/>
  <c r="AT41" s="1"/>
  <c r="AT30"/>
  <c r="AT29"/>
  <c r="AT28"/>
  <c r="AT14"/>
  <c r="AT31" s="1"/>
  <c r="AO99"/>
  <c r="AO91"/>
  <c r="AO90"/>
  <c r="AO89"/>
  <c r="AO88"/>
  <c r="AO87"/>
  <c r="AO86"/>
  <c r="AO85"/>
  <c r="AO100" s="1"/>
  <c r="AO84"/>
  <c r="AO82"/>
  <c r="AO73"/>
  <c r="AO83" s="1"/>
  <c r="AO101" s="1"/>
  <c r="AO59"/>
  <c r="AO50"/>
  <c r="AO49"/>
  <c r="AO48"/>
  <c r="AO47"/>
  <c r="AO46"/>
  <c r="AO45"/>
  <c r="AO44"/>
  <c r="AO43"/>
  <c r="AO56" s="1"/>
  <c r="AO40"/>
  <c r="AO41" s="1"/>
  <c r="AO42" s="1"/>
  <c r="AO39"/>
  <c r="AO30"/>
  <c r="AO29"/>
  <c r="AO28"/>
  <c r="AO14"/>
  <c r="AO31" s="1"/>
  <c r="AJ99"/>
  <c r="AJ91"/>
  <c r="AJ90"/>
  <c r="AJ89"/>
  <c r="AJ88"/>
  <c r="AJ87"/>
  <c r="AJ86"/>
  <c r="AJ85"/>
  <c r="AJ84"/>
  <c r="AJ100" s="1"/>
  <c r="AJ82"/>
  <c r="AJ59"/>
  <c r="AJ73" s="1"/>
  <c r="AJ83" s="1"/>
  <c r="AJ50"/>
  <c r="AJ49"/>
  <c r="AJ48"/>
  <c r="AJ47"/>
  <c r="AJ46"/>
  <c r="AJ45"/>
  <c r="AJ44"/>
  <c r="AJ43"/>
  <c r="AJ56" s="1"/>
  <c r="AJ40"/>
  <c r="AJ39"/>
  <c r="AJ41" s="1"/>
  <c r="AJ30"/>
  <c r="AJ29"/>
  <c r="AJ28"/>
  <c r="AJ14"/>
  <c r="AJ31" s="1"/>
  <c r="Z100"/>
  <c r="Z83"/>
  <c r="Z101" s="1"/>
  <c r="Z82"/>
  <c r="Z73"/>
  <c r="Z56"/>
  <c r="Z41"/>
  <c r="Z42" s="1"/>
  <c r="Z57" s="1"/>
  <c r="Z102" s="1"/>
  <c r="Z31"/>
  <c r="P99"/>
  <c r="P91"/>
  <c r="P90"/>
  <c r="P89"/>
  <c r="P88"/>
  <c r="P87"/>
  <c r="P86"/>
  <c r="P85"/>
  <c r="P84"/>
  <c r="P100" s="1"/>
  <c r="P82"/>
  <c r="P59"/>
  <c r="P73" s="1"/>
  <c r="P83" s="1"/>
  <c r="P50"/>
  <c r="P49"/>
  <c r="P48"/>
  <c r="P47"/>
  <c r="P46"/>
  <c r="P45"/>
  <c r="P44"/>
  <c r="P43"/>
  <c r="P56" s="1"/>
  <c r="P40"/>
  <c r="P39"/>
  <c r="P41" s="1"/>
  <c r="P30"/>
  <c r="P29"/>
  <c r="P28"/>
  <c r="P31" s="1"/>
  <c r="K99"/>
  <c r="K91"/>
  <c r="K90"/>
  <c r="K89"/>
  <c r="K88"/>
  <c r="K87"/>
  <c r="K86"/>
  <c r="K85"/>
  <c r="K100" s="1"/>
  <c r="K84"/>
  <c r="K82"/>
  <c r="K73"/>
  <c r="K83" s="1"/>
  <c r="K59"/>
  <c r="K50"/>
  <c r="K49"/>
  <c r="K48"/>
  <c r="K47"/>
  <c r="K46"/>
  <c r="K45"/>
  <c r="K44"/>
  <c r="K43"/>
  <c r="K56" s="1"/>
  <c r="K40"/>
  <c r="K39"/>
  <c r="K41" s="1"/>
  <c r="K30"/>
  <c r="K29"/>
  <c r="K28"/>
  <c r="K14"/>
  <c r="K31" s="1"/>
  <c r="AG134" i="31"/>
  <c r="AI134" s="1"/>
  <c r="AG177"/>
  <c r="AI177" s="1"/>
  <c r="AG176"/>
  <c r="AI176" s="1"/>
  <c r="AG175"/>
  <c r="AI175" s="1"/>
  <c r="AI174"/>
  <c r="AG174"/>
  <c r="AG173"/>
  <c r="AI173" s="1"/>
  <c r="AG172"/>
  <c r="AI172" s="1"/>
  <c r="AG171"/>
  <c r="AI171" s="1"/>
  <c r="AG169"/>
  <c r="AI169" s="1"/>
  <c r="AG168"/>
  <c r="AI168" s="1"/>
  <c r="AG167"/>
  <c r="AI167" s="1"/>
  <c r="AG166"/>
  <c r="AI166" s="1"/>
  <c r="AG165"/>
  <c r="AI165" s="1"/>
  <c r="AG164"/>
  <c r="AI164" s="1"/>
  <c r="AI163"/>
  <c r="AG163"/>
  <c r="AG162"/>
  <c r="AI162" s="1"/>
  <c r="AG161"/>
  <c r="AI161" s="1"/>
  <c r="AG160"/>
  <c r="AI160" s="1"/>
  <c r="AG159"/>
  <c r="AI159" s="1"/>
  <c r="AG158"/>
  <c r="AI158" s="1"/>
  <c r="AI157"/>
  <c r="AG157"/>
  <c r="AG156"/>
  <c r="AI156" s="1"/>
  <c r="AG155"/>
  <c r="AI155" s="1"/>
  <c r="AG154"/>
  <c r="AI154" s="1"/>
  <c r="AG153"/>
  <c r="AI153" s="1"/>
  <c r="AG152"/>
  <c r="AI152" s="1"/>
  <c r="AG151"/>
  <c r="AI151" s="1"/>
  <c r="AG150"/>
  <c r="AI150" s="1"/>
  <c r="AG149"/>
  <c r="AI149" s="1"/>
  <c r="AG148"/>
  <c r="AI148" s="1"/>
  <c r="AI147"/>
  <c r="AG147"/>
  <c r="AG146"/>
  <c r="AI146" s="1"/>
  <c r="AG145"/>
  <c r="AI145" s="1"/>
  <c r="AG144"/>
  <c r="AI144" s="1"/>
  <c r="AG142"/>
  <c r="AI142" s="1"/>
  <c r="AG141"/>
  <c r="AI141" s="1"/>
  <c r="AI140"/>
  <c r="AG140"/>
  <c r="AG139"/>
  <c r="AI139" s="1"/>
  <c r="AI138"/>
  <c r="AG138"/>
  <c r="AG137"/>
  <c r="AI137" s="1"/>
  <c r="AG132"/>
  <c r="AI132" s="1"/>
  <c r="AG131"/>
  <c r="AI131" s="1"/>
  <c r="AG130"/>
  <c r="AI130" s="1"/>
  <c r="AG129"/>
  <c r="AI129" s="1"/>
  <c r="AI124"/>
  <c r="AG124"/>
  <c r="AI123"/>
  <c r="AG123"/>
  <c r="AI120"/>
  <c r="AG120"/>
  <c r="AG119"/>
  <c r="AI119" s="1"/>
  <c r="AI118"/>
  <c r="AG118"/>
  <c r="AI115"/>
  <c r="AG115"/>
  <c r="AI114"/>
  <c r="AG114"/>
  <c r="AI111"/>
  <c r="AG111"/>
  <c r="AG110"/>
  <c r="AI110" s="1"/>
  <c r="AI107"/>
  <c r="AG107"/>
  <c r="AG106"/>
  <c r="AI106" s="1"/>
  <c r="AI102"/>
  <c r="AG102"/>
  <c r="AI99"/>
  <c r="AG99"/>
  <c r="AG98"/>
  <c r="AI98" s="1"/>
  <c r="AI94"/>
  <c r="AG94"/>
  <c r="AG93"/>
  <c r="AI93" s="1"/>
  <c r="AG90"/>
  <c r="AI90" s="1"/>
  <c r="AI89"/>
  <c r="AG89"/>
  <c r="AI86"/>
  <c r="AG86"/>
  <c r="AI85"/>
  <c r="AG85"/>
  <c r="AI82"/>
  <c r="AG82"/>
  <c r="AI81"/>
  <c r="AG81"/>
  <c r="AI80"/>
  <c r="AG80"/>
  <c r="AI61"/>
  <c r="AG61"/>
  <c r="AG60"/>
  <c r="AI60" s="1"/>
  <c r="AI59"/>
  <c r="AG59"/>
  <c r="AG58"/>
  <c r="AI58" s="1"/>
  <c r="AI51"/>
  <c r="AG51"/>
  <c r="AI50"/>
  <c r="AG50"/>
  <c r="AI49"/>
  <c r="AG49"/>
  <c r="AI48"/>
  <c r="AG48"/>
  <c r="AI47"/>
  <c r="AG47"/>
  <c r="AI46"/>
  <c r="AG46"/>
  <c r="AI45"/>
  <c r="AG45"/>
  <c r="AI44"/>
  <c r="AG44"/>
  <c r="AI43"/>
  <c r="AG43"/>
  <c r="AI42"/>
  <c r="AG42"/>
  <c r="AI39"/>
  <c r="AG39"/>
  <c r="AI38"/>
  <c r="AG38"/>
  <c r="AI37"/>
  <c r="AG37"/>
  <c r="AI36"/>
  <c r="AG36"/>
  <c r="AI35"/>
  <c r="AG35"/>
  <c r="AI34"/>
  <c r="AG34"/>
  <c r="AI160" i="30"/>
  <c r="AG160"/>
  <c r="AI157"/>
  <c r="AG157"/>
  <c r="AG155"/>
  <c r="AI155" s="1"/>
  <c r="AI154"/>
  <c r="AG154"/>
  <c r="AG153"/>
  <c r="AI153" s="1"/>
  <c r="AG152"/>
  <c r="AI152" s="1"/>
  <c r="AG151"/>
  <c r="AI151" s="1"/>
  <c r="AG150"/>
  <c r="AI150" s="1"/>
  <c r="AG149"/>
  <c r="AI149" s="1"/>
  <c r="AI148"/>
  <c r="AG148"/>
  <c r="AG147"/>
  <c r="AI147" s="1"/>
  <c r="AI127"/>
  <c r="AG127"/>
  <c r="AI119"/>
  <c r="AG119"/>
  <c r="AI114"/>
  <c r="AG114"/>
  <c r="AI110"/>
  <c r="AG110"/>
  <c r="AI107"/>
  <c r="AG107"/>
  <c r="AG106"/>
  <c r="AI106" s="1"/>
  <c r="AI105"/>
  <c r="AG105"/>
  <c r="AI100"/>
  <c r="AG100"/>
  <c r="AI99"/>
  <c r="AG99"/>
  <c r="AI56"/>
  <c r="AG56"/>
  <c r="AI55"/>
  <c r="AG55"/>
  <c r="AI35"/>
  <c r="AG35"/>
  <c r="AG34"/>
  <c r="AI34" s="1"/>
  <c r="AI33"/>
  <c r="AG33"/>
  <c r="Y53" i="24"/>
  <c r="Z53"/>
  <c r="AA53"/>
  <c r="Y54"/>
  <c r="Z54"/>
  <c r="AA54"/>
  <c r="Y55"/>
  <c r="Z55"/>
  <c r="AA55"/>
  <c r="Y56"/>
  <c r="Z56"/>
  <c r="AA56"/>
  <c r="Y57"/>
  <c r="Z57"/>
  <c r="AA57"/>
  <c r="Y58"/>
  <c r="Z58"/>
  <c r="AA58"/>
  <c r="Y59"/>
  <c r="Z59"/>
  <c r="AA59"/>
  <c r="Y60"/>
  <c r="Z60"/>
  <c r="AA60"/>
  <c r="Y61"/>
  <c r="Z61"/>
  <c r="AA61"/>
  <c r="Y62"/>
  <c r="Z62"/>
  <c r="AA62"/>
  <c r="Y63"/>
  <c r="Z63"/>
  <c r="AA63"/>
  <c r="Y64"/>
  <c r="Z64"/>
  <c r="AA64"/>
  <c r="Y65"/>
  <c r="Z65"/>
  <c r="AA65"/>
  <c r="Z52"/>
  <c r="AA52"/>
  <c r="CM42" i="32" l="1"/>
  <c r="CM57" s="1"/>
  <c r="CM102" s="1"/>
  <c r="CH42"/>
  <c r="CH57" s="1"/>
  <c r="CH102" s="1"/>
  <c r="CC42"/>
  <c r="CC57" s="1"/>
  <c r="CC102" s="1"/>
  <c r="CC101"/>
  <c r="BX57"/>
  <c r="BX102" s="1"/>
  <c r="BS42"/>
  <c r="BS57" s="1"/>
  <c r="BS102" s="1"/>
  <c r="BS101"/>
  <c r="BN42"/>
  <c r="BN57" s="1"/>
  <c r="BN102" s="1"/>
  <c r="BN101"/>
  <c r="BI42"/>
  <c r="BI57" s="1"/>
  <c r="BI102" s="1"/>
  <c r="BI101"/>
  <c r="BD42"/>
  <c r="BD57" s="1"/>
  <c r="BD102" s="1"/>
  <c r="BD101"/>
  <c r="AY42"/>
  <c r="AY57" s="1"/>
  <c r="AY102" s="1"/>
  <c r="AY101"/>
  <c r="AT42"/>
  <c r="AT57" s="1"/>
  <c r="AT102" s="1"/>
  <c r="AT101"/>
  <c r="AO57"/>
  <c r="AO102" s="1"/>
  <c r="AJ42"/>
  <c r="AJ57" s="1"/>
  <c r="AJ102" s="1"/>
  <c r="AJ101"/>
  <c r="P42"/>
  <c r="P57" s="1"/>
  <c r="P102" s="1"/>
  <c r="P101"/>
  <c r="K42"/>
  <c r="K57" s="1"/>
  <c r="K102" s="1"/>
  <c r="K101"/>
  <c r="AL86" i="30" l="1"/>
  <c r="AK86"/>
  <c r="AJ86"/>
  <c r="AG86" s="1"/>
  <c r="AH86" s="1"/>
  <c r="AI86" s="1"/>
  <c r="AI85"/>
  <c r="AH85"/>
  <c r="AG85"/>
  <c r="AI84"/>
  <c r="AE10" i="32"/>
  <c r="AE9"/>
  <c r="AE8"/>
  <c r="AE100"/>
  <c r="AE83"/>
  <c r="AE82"/>
  <c r="AE73"/>
  <c r="AE56"/>
  <c r="AE41"/>
  <c r="AE31"/>
  <c r="AE42" s="1"/>
  <c r="AE57" s="1"/>
  <c r="AE101" l="1"/>
  <c r="AE102" s="1"/>
  <c r="AG21" i="31" l="1"/>
  <c r="AH21" s="1"/>
  <c r="AH20"/>
  <c r="AG20"/>
  <c r="AG19"/>
  <c r="AH19" s="1"/>
  <c r="AG18"/>
  <c r="AH18" s="1"/>
  <c r="AG17"/>
  <c r="AH17" s="1"/>
  <c r="AG16"/>
  <c r="AH16" s="1"/>
  <c r="AI16" s="1"/>
  <c r="AI15"/>
  <c r="AG15"/>
  <c r="AH14"/>
  <c r="AG14"/>
  <c r="AI14" s="1"/>
  <c r="AH13"/>
  <c r="AI13" s="1"/>
  <c r="AG13"/>
  <c r="AG12"/>
  <c r="AH12" s="1"/>
  <c r="AG11"/>
  <c r="AH11" s="1"/>
  <c r="AG10"/>
  <c r="AG9"/>
  <c r="AI8"/>
  <c r="AG8"/>
  <c r="AI7"/>
  <c r="AG7" s="1"/>
  <c r="AG12" i="30"/>
  <c r="AH12" s="1"/>
  <c r="AI12" s="1"/>
  <c r="AG11"/>
  <c r="AH11" s="1"/>
  <c r="AI11" s="1"/>
  <c r="AI10"/>
  <c r="AH10"/>
  <c r="AG10"/>
  <c r="AH9"/>
  <c r="AI9" s="1"/>
  <c r="AG9"/>
  <c r="AG8"/>
  <c r="AH8" s="1"/>
  <c r="F11" i="32"/>
  <c r="F10"/>
  <c r="F9"/>
  <c r="F8"/>
  <c r="F100"/>
  <c r="F83"/>
  <c r="F101" s="1"/>
  <c r="F82"/>
  <c r="F73"/>
  <c r="F57"/>
  <c r="F102" s="1"/>
  <c r="F42"/>
  <c r="F41"/>
  <c r="F31"/>
  <c r="AI17" i="31" l="1"/>
  <c r="AI20"/>
  <c r="AI21"/>
  <c r="AI11"/>
  <c r="AI18"/>
  <c r="AI12"/>
  <c r="AI19"/>
  <c r="Q97" i="16" l="1"/>
  <c r="R97"/>
  <c r="S97"/>
  <c r="T97"/>
  <c r="U97"/>
  <c r="Q98"/>
  <c r="R98"/>
  <c r="S98"/>
  <c r="T98"/>
  <c r="U98"/>
  <c r="Q99"/>
  <c r="R99"/>
  <c r="S99"/>
  <c r="T99"/>
  <c r="U99"/>
  <c r="R96"/>
  <c r="S96"/>
  <c r="T96"/>
  <c r="U96"/>
  <c r="Q53"/>
  <c r="R53"/>
  <c r="S53"/>
  <c r="T53"/>
  <c r="U53"/>
  <c r="Q54"/>
  <c r="R54"/>
  <c r="S54"/>
  <c r="T54"/>
  <c r="U54"/>
  <c r="Q55"/>
  <c r="R55"/>
  <c r="S55"/>
  <c r="T55"/>
  <c r="U55"/>
  <c r="R52"/>
  <c r="C34" i="1" s="1"/>
  <c r="S52" i="16"/>
  <c r="D34" i="1" s="1"/>
  <c r="T52" i="16"/>
  <c r="E34" i="1" s="1"/>
  <c r="U52" i="16"/>
  <c r="F34" i="1" s="1"/>
  <c r="O98" i="16"/>
  <c r="B13" l="1"/>
  <c r="E13"/>
  <c r="C13"/>
  <c r="D13"/>
  <c r="F13"/>
  <c r="FY102" i="32"/>
  <c r="CI102"/>
  <c r="CD102"/>
  <c r="BY102"/>
  <c r="BT102"/>
  <c r="BO102"/>
  <c r="BJ102"/>
  <c r="BE102"/>
  <c r="AZ102"/>
  <c r="AU102"/>
  <c r="AP102"/>
  <c r="AK102"/>
  <c r="AF102"/>
  <c r="V102"/>
  <c r="Q102"/>
  <c r="L102"/>
  <c r="G102"/>
  <c r="B102"/>
  <c r="CK100"/>
  <c r="CJ100"/>
  <c r="CF100"/>
  <c r="CE100"/>
  <c r="CA100"/>
  <c r="BZ100"/>
  <c r="BV100"/>
  <c r="BU100"/>
  <c r="BQ100"/>
  <c r="BP100"/>
  <c r="BL100"/>
  <c r="BK100"/>
  <c r="BG100"/>
  <c r="BF100"/>
  <c r="BB100"/>
  <c r="BA100"/>
  <c r="AW100"/>
  <c r="AV100"/>
  <c r="AR100"/>
  <c r="AQ100"/>
  <c r="AM100"/>
  <c r="AL100"/>
  <c r="AH100"/>
  <c r="AG100"/>
  <c r="AC100"/>
  <c r="AB100"/>
  <c r="AA100"/>
  <c r="X100"/>
  <c r="W100"/>
  <c r="S100"/>
  <c r="R100"/>
  <c r="N100"/>
  <c r="M100"/>
  <c r="I100"/>
  <c r="H100"/>
  <c r="D100"/>
  <c r="C100"/>
  <c r="CQ99"/>
  <c r="CP99"/>
  <c r="CO99"/>
  <c r="CL99"/>
  <c r="CG99"/>
  <c r="CB99"/>
  <c r="BW99"/>
  <c r="BR99"/>
  <c r="BM99"/>
  <c r="BH99"/>
  <c r="BC99"/>
  <c r="AX99"/>
  <c r="AS99"/>
  <c r="AN99"/>
  <c r="AI99"/>
  <c r="AD99"/>
  <c r="Y99"/>
  <c r="T99"/>
  <c r="O99"/>
  <c r="J99"/>
  <c r="E99"/>
  <c r="CR98"/>
  <c r="F62" i="2" s="1"/>
  <c r="F58" s="1"/>
  <c r="R58" s="1"/>
  <c r="L27" i="1" s="1"/>
  <c r="CP98" i="32"/>
  <c r="CO98"/>
  <c r="CN98"/>
  <c r="BM98"/>
  <c r="AI98"/>
  <c r="Y98"/>
  <c r="T98"/>
  <c r="CQ98" s="1"/>
  <c r="CR97"/>
  <c r="CP97"/>
  <c r="CO97"/>
  <c r="CN97"/>
  <c r="CG97"/>
  <c r="BW97"/>
  <c r="BR97"/>
  <c r="BM97"/>
  <c r="BH97"/>
  <c r="BC97"/>
  <c r="AX97"/>
  <c r="AS97"/>
  <c r="AN97"/>
  <c r="AI97"/>
  <c r="Y97"/>
  <c r="T97"/>
  <c r="J97"/>
  <c r="E97"/>
  <c r="CQ97" s="1"/>
  <c r="CR96"/>
  <c r="CP96"/>
  <c r="CO96"/>
  <c r="CN96"/>
  <c r="Y96"/>
  <c r="T96"/>
  <c r="CQ96" s="1"/>
  <c r="CR95"/>
  <c r="CP95"/>
  <c r="CO95"/>
  <c r="CN95"/>
  <c r="CN100" s="1"/>
  <c r="Y95"/>
  <c r="CQ95" s="1"/>
  <c r="T95"/>
  <c r="CR94"/>
  <c r="CP94"/>
  <c r="CO94"/>
  <c r="CN94"/>
  <c r="CL94"/>
  <c r="CG94"/>
  <c r="CB94"/>
  <c r="BW94"/>
  <c r="BR94"/>
  <c r="BM94"/>
  <c r="BH94"/>
  <c r="BC94"/>
  <c r="AX94"/>
  <c r="AS94"/>
  <c r="AN94"/>
  <c r="AI94"/>
  <c r="AD94"/>
  <c r="Y94"/>
  <c r="T94"/>
  <c r="O94"/>
  <c r="J94"/>
  <c r="CQ94" s="1"/>
  <c r="E94"/>
  <c r="CR93"/>
  <c r="CP93"/>
  <c r="CO93"/>
  <c r="CN93"/>
  <c r="CL93"/>
  <c r="CG93"/>
  <c r="CB93"/>
  <c r="BW93"/>
  <c r="BR93"/>
  <c r="BM93"/>
  <c r="BH93"/>
  <c r="BC93"/>
  <c r="AX93"/>
  <c r="AS93"/>
  <c r="AN93"/>
  <c r="AI93"/>
  <c r="AD93"/>
  <c r="Y93"/>
  <c r="T93"/>
  <c r="O93"/>
  <c r="J93"/>
  <c r="E93"/>
  <c r="CQ93" s="1"/>
  <c r="CR92"/>
  <c r="F56" i="2" s="1"/>
  <c r="CP92" i="32"/>
  <c r="CO92"/>
  <c r="CN92"/>
  <c r="CL92"/>
  <c r="CG92"/>
  <c r="CB92"/>
  <c r="BW92"/>
  <c r="BR92"/>
  <c r="BM92"/>
  <c r="BH92"/>
  <c r="BC92"/>
  <c r="AX92"/>
  <c r="AS92"/>
  <c r="AN92"/>
  <c r="AI92"/>
  <c r="AD92"/>
  <c r="Y92"/>
  <c r="T92"/>
  <c r="O92"/>
  <c r="J92"/>
  <c r="E92"/>
  <c r="CQ92" s="1"/>
  <c r="CQ91"/>
  <c r="CP91"/>
  <c r="CO91"/>
  <c r="CL91"/>
  <c r="CG91"/>
  <c r="CB91"/>
  <c r="BW91"/>
  <c r="BR91"/>
  <c r="BM91"/>
  <c r="BH91"/>
  <c r="BC91"/>
  <c r="AX91"/>
  <c r="AS91"/>
  <c r="AN91"/>
  <c r="AI91"/>
  <c r="AD91"/>
  <c r="Y91"/>
  <c r="T91"/>
  <c r="O91"/>
  <c r="J91"/>
  <c r="E91"/>
  <c r="CQ90"/>
  <c r="CP90"/>
  <c r="CO90"/>
  <c r="CL90"/>
  <c r="CG90"/>
  <c r="CB90"/>
  <c r="BW90"/>
  <c r="BR90"/>
  <c r="BM90"/>
  <c r="BH90"/>
  <c r="BC90"/>
  <c r="AX90"/>
  <c r="AS90"/>
  <c r="AN90"/>
  <c r="AI90"/>
  <c r="AD90"/>
  <c r="Y90"/>
  <c r="T90"/>
  <c r="O90"/>
  <c r="J90"/>
  <c r="E90"/>
  <c r="CP89"/>
  <c r="CO89"/>
  <c r="CQ89" s="1"/>
  <c r="CL89"/>
  <c r="CG89"/>
  <c r="CB89"/>
  <c r="BW89"/>
  <c r="BR89"/>
  <c r="BM89"/>
  <c r="BH89"/>
  <c r="BC89"/>
  <c r="AX89"/>
  <c r="AS89"/>
  <c r="AN89"/>
  <c r="AI89"/>
  <c r="AD89"/>
  <c r="Y89"/>
  <c r="T89"/>
  <c r="O89"/>
  <c r="J89"/>
  <c r="E89"/>
  <c r="CP88"/>
  <c r="CO88"/>
  <c r="CQ88" s="1"/>
  <c r="CL88"/>
  <c r="CG88"/>
  <c r="CB88"/>
  <c r="BW88"/>
  <c r="BR88"/>
  <c r="BM88"/>
  <c r="BH88"/>
  <c r="BC88"/>
  <c r="AX88"/>
  <c r="AS88"/>
  <c r="AN88"/>
  <c r="AI88"/>
  <c r="AD88"/>
  <c r="Y88"/>
  <c r="T88"/>
  <c r="O88"/>
  <c r="J88"/>
  <c r="E88"/>
  <c r="CQ87"/>
  <c r="CP87"/>
  <c r="CO87"/>
  <c r="CL87"/>
  <c r="CG87"/>
  <c r="CG100" s="1"/>
  <c r="CB87"/>
  <c r="BW87"/>
  <c r="BR87"/>
  <c r="BM87"/>
  <c r="BM100" s="1"/>
  <c r="BH87"/>
  <c r="BC87"/>
  <c r="AX87"/>
  <c r="AS87"/>
  <c r="AS100" s="1"/>
  <c r="AN87"/>
  <c r="AI87"/>
  <c r="AD87"/>
  <c r="Y87"/>
  <c r="T87"/>
  <c r="O87"/>
  <c r="J87"/>
  <c r="E87"/>
  <c r="CQ86"/>
  <c r="CP86"/>
  <c r="CO86"/>
  <c r="CL86"/>
  <c r="CG86"/>
  <c r="CB86"/>
  <c r="BW86"/>
  <c r="BR86"/>
  <c r="BM86"/>
  <c r="BH86"/>
  <c r="BC86"/>
  <c r="AX86"/>
  <c r="AS86"/>
  <c r="AN86"/>
  <c r="AI86"/>
  <c r="AD86"/>
  <c r="Y86"/>
  <c r="Y100" s="1"/>
  <c r="T86"/>
  <c r="O86"/>
  <c r="J86"/>
  <c r="E86"/>
  <c r="E100" s="1"/>
  <c r="CP85"/>
  <c r="CO85"/>
  <c r="CQ85" s="1"/>
  <c r="CL85"/>
  <c r="CL100" s="1"/>
  <c r="CG85"/>
  <c r="CB85"/>
  <c r="BW85"/>
  <c r="BR85"/>
  <c r="BR100" s="1"/>
  <c r="BM85"/>
  <c r="BH85"/>
  <c r="BC85"/>
  <c r="AX85"/>
  <c r="AX100" s="1"/>
  <c r="AS85"/>
  <c r="AN85"/>
  <c r="AI85"/>
  <c r="AD85"/>
  <c r="AD100" s="1"/>
  <c r="Y85"/>
  <c r="T85"/>
  <c r="O85"/>
  <c r="J85"/>
  <c r="E85"/>
  <c r="CP84"/>
  <c r="CP100" s="1"/>
  <c r="CO84"/>
  <c r="CO100" s="1"/>
  <c r="CL84"/>
  <c r="CG84"/>
  <c r="CB84"/>
  <c r="CB100" s="1"/>
  <c r="BW84"/>
  <c r="BW100" s="1"/>
  <c r="BR84"/>
  <c r="BM84"/>
  <c r="BH84"/>
  <c r="BH100" s="1"/>
  <c r="BC84"/>
  <c r="BC100" s="1"/>
  <c r="AX84"/>
  <c r="AS84"/>
  <c r="AN84"/>
  <c r="AN100" s="1"/>
  <c r="AI84"/>
  <c r="AI100" s="1"/>
  <c r="AD84"/>
  <c r="Y84"/>
  <c r="T84"/>
  <c r="T100" s="1"/>
  <c r="O84"/>
  <c r="O100" s="1"/>
  <c r="J84"/>
  <c r="J100" s="1"/>
  <c r="E84"/>
  <c r="CK82"/>
  <c r="CK83" s="1"/>
  <c r="CK101" s="1"/>
  <c r="CJ82"/>
  <c r="CJ83" s="1"/>
  <c r="CJ101" s="1"/>
  <c r="CF82"/>
  <c r="CF83" s="1"/>
  <c r="CF101" s="1"/>
  <c r="CE82"/>
  <c r="CE83" s="1"/>
  <c r="CE101" s="1"/>
  <c r="CA82"/>
  <c r="CA83" s="1"/>
  <c r="CA101" s="1"/>
  <c r="BZ82"/>
  <c r="BZ83" s="1"/>
  <c r="BZ101" s="1"/>
  <c r="BV82"/>
  <c r="BV83" s="1"/>
  <c r="BV101" s="1"/>
  <c r="BU82"/>
  <c r="BU83" s="1"/>
  <c r="BU101" s="1"/>
  <c r="BQ82"/>
  <c r="BQ83" s="1"/>
  <c r="BQ101" s="1"/>
  <c r="BP82"/>
  <c r="BP83" s="1"/>
  <c r="BP101" s="1"/>
  <c r="BL82"/>
  <c r="BL83" s="1"/>
  <c r="BL101" s="1"/>
  <c r="BK82"/>
  <c r="BK83" s="1"/>
  <c r="BK101" s="1"/>
  <c r="BG82"/>
  <c r="BG83" s="1"/>
  <c r="BG101" s="1"/>
  <c r="BF82"/>
  <c r="BF83" s="1"/>
  <c r="BF101" s="1"/>
  <c r="BB82"/>
  <c r="BB83" s="1"/>
  <c r="BB101" s="1"/>
  <c r="BA82"/>
  <c r="BA83" s="1"/>
  <c r="BA101" s="1"/>
  <c r="AW82"/>
  <c r="AW83" s="1"/>
  <c r="AW101" s="1"/>
  <c r="AV82"/>
  <c r="AV83" s="1"/>
  <c r="AV101" s="1"/>
  <c r="AR82"/>
  <c r="AR83" s="1"/>
  <c r="AR101" s="1"/>
  <c r="AQ82"/>
  <c r="AQ83" s="1"/>
  <c r="AQ101" s="1"/>
  <c r="AM82"/>
  <c r="AM83" s="1"/>
  <c r="AM101" s="1"/>
  <c r="AL82"/>
  <c r="AL83" s="1"/>
  <c r="AL101" s="1"/>
  <c r="AH82"/>
  <c r="AH83" s="1"/>
  <c r="AH101" s="1"/>
  <c r="AG82"/>
  <c r="AG83" s="1"/>
  <c r="AG101" s="1"/>
  <c r="AC82"/>
  <c r="AC83" s="1"/>
  <c r="AC101" s="1"/>
  <c r="AB82"/>
  <c r="AB83" s="1"/>
  <c r="AB101" s="1"/>
  <c r="AA82"/>
  <c r="AA83" s="1"/>
  <c r="AA101" s="1"/>
  <c r="X82"/>
  <c r="X83" s="1"/>
  <c r="X101" s="1"/>
  <c r="W82"/>
  <c r="W83" s="1"/>
  <c r="W101" s="1"/>
  <c r="S82"/>
  <c r="S83" s="1"/>
  <c r="S101" s="1"/>
  <c r="R82"/>
  <c r="R83" s="1"/>
  <c r="R101" s="1"/>
  <c r="N82"/>
  <c r="N83" s="1"/>
  <c r="N101" s="1"/>
  <c r="M82"/>
  <c r="M83" s="1"/>
  <c r="M101" s="1"/>
  <c r="I82"/>
  <c r="I83" s="1"/>
  <c r="I101" s="1"/>
  <c r="H82"/>
  <c r="H83" s="1"/>
  <c r="H101" s="1"/>
  <c r="D82"/>
  <c r="D83" s="1"/>
  <c r="D101" s="1"/>
  <c r="C82"/>
  <c r="C83" s="1"/>
  <c r="C101" s="1"/>
  <c r="CR81"/>
  <c r="CP81"/>
  <c r="CO81"/>
  <c r="CN81"/>
  <c r="CL81"/>
  <c r="CG81"/>
  <c r="CB81"/>
  <c r="BW81"/>
  <c r="BR81"/>
  <c r="BM81"/>
  <c r="BH81"/>
  <c r="BC81"/>
  <c r="AX81"/>
  <c r="AS81"/>
  <c r="AN81"/>
  <c r="AI81"/>
  <c r="AD81"/>
  <c r="Y81"/>
  <c r="T81"/>
  <c r="J81"/>
  <c r="E81"/>
  <c r="CQ81" s="1"/>
  <c r="CR80"/>
  <c r="CP80"/>
  <c r="CO80"/>
  <c r="CN80"/>
  <c r="CL80"/>
  <c r="CG80"/>
  <c r="CB80"/>
  <c r="BW80"/>
  <c r="BR80"/>
  <c r="BM80"/>
  <c r="BH80"/>
  <c r="BC80"/>
  <c r="AX80"/>
  <c r="AS80"/>
  <c r="AN80"/>
  <c r="AI80"/>
  <c r="AD80"/>
  <c r="Y80"/>
  <c r="T80"/>
  <c r="O80"/>
  <c r="J80"/>
  <c r="E80"/>
  <c r="CQ80" s="1"/>
  <c r="CR79"/>
  <c r="CP79"/>
  <c r="CO79"/>
  <c r="CN79"/>
  <c r="CL79"/>
  <c r="CG79"/>
  <c r="CB79"/>
  <c r="BW79"/>
  <c r="BR79"/>
  <c r="BM79"/>
  <c r="BH79"/>
  <c r="BC79"/>
  <c r="AX79"/>
  <c r="AS79"/>
  <c r="AN79"/>
  <c r="AI79"/>
  <c r="AD79"/>
  <c r="Y79"/>
  <c r="T79"/>
  <c r="O79"/>
  <c r="J79"/>
  <c r="CQ79" s="1"/>
  <c r="CR78"/>
  <c r="CP78"/>
  <c r="CO78"/>
  <c r="CN78"/>
  <c r="CG78"/>
  <c r="CB78"/>
  <c r="BW78"/>
  <c r="BR78"/>
  <c r="BM78"/>
  <c r="BH78"/>
  <c r="BC78"/>
  <c r="AX78"/>
  <c r="AS78"/>
  <c r="AN78"/>
  <c r="AI78"/>
  <c r="AD78"/>
  <c r="Y78"/>
  <c r="T78"/>
  <c r="O78"/>
  <c r="J78"/>
  <c r="E78"/>
  <c r="CQ78" s="1"/>
  <c r="CR77"/>
  <c r="CP77"/>
  <c r="CO77"/>
  <c r="CN77"/>
  <c r="CL77"/>
  <c r="CG77"/>
  <c r="CB77"/>
  <c r="BW77"/>
  <c r="BR77"/>
  <c r="BM77"/>
  <c r="BH77"/>
  <c r="BC77"/>
  <c r="AX77"/>
  <c r="AS77"/>
  <c r="AN77"/>
  <c r="AI77"/>
  <c r="AD77"/>
  <c r="Y77"/>
  <c r="T77"/>
  <c r="T82" s="1"/>
  <c r="O77"/>
  <c r="J77"/>
  <c r="E77"/>
  <c r="CQ77" s="1"/>
  <c r="CR76"/>
  <c r="CP76"/>
  <c r="CO76"/>
  <c r="CN76"/>
  <c r="CN82" s="1"/>
  <c r="CL76"/>
  <c r="CG76"/>
  <c r="CB76"/>
  <c r="BW76"/>
  <c r="BR76"/>
  <c r="BM76"/>
  <c r="BH76"/>
  <c r="BC76"/>
  <c r="AX76"/>
  <c r="AS76"/>
  <c r="AN76"/>
  <c r="AI76"/>
  <c r="AD76"/>
  <c r="Y76"/>
  <c r="T76"/>
  <c r="O76"/>
  <c r="J76"/>
  <c r="CQ76" s="1"/>
  <c r="E76"/>
  <c r="CR75"/>
  <c r="CP75"/>
  <c r="CO75"/>
  <c r="CN75"/>
  <c r="CL75"/>
  <c r="CL82" s="1"/>
  <c r="CL83" s="1"/>
  <c r="CL101" s="1"/>
  <c r="CG75"/>
  <c r="CB75"/>
  <c r="BW75"/>
  <c r="BR75"/>
  <c r="BR82" s="1"/>
  <c r="BR83" s="1"/>
  <c r="BR101" s="1"/>
  <c r="BM75"/>
  <c r="BH75"/>
  <c r="BC75"/>
  <c r="AX75"/>
  <c r="AX82" s="1"/>
  <c r="AX83" s="1"/>
  <c r="AX101" s="1"/>
  <c r="AS75"/>
  <c r="AN75"/>
  <c r="AI75"/>
  <c r="AD75"/>
  <c r="AD82" s="1"/>
  <c r="AD83" s="1"/>
  <c r="AD101" s="1"/>
  <c r="Y75"/>
  <c r="T75"/>
  <c r="O75"/>
  <c r="J75"/>
  <c r="CQ75" s="1"/>
  <c r="E75"/>
  <c r="CR74"/>
  <c r="CP74"/>
  <c r="CP82" s="1"/>
  <c r="CO74"/>
  <c r="CO82" s="1"/>
  <c r="CN74"/>
  <c r="CL74"/>
  <c r="CG74"/>
  <c r="CG82" s="1"/>
  <c r="CB74"/>
  <c r="CB82" s="1"/>
  <c r="BW74"/>
  <c r="BW82" s="1"/>
  <c r="BW83" s="1"/>
  <c r="BW101" s="1"/>
  <c r="BR74"/>
  <c r="BM74"/>
  <c r="BM82" s="1"/>
  <c r="BH74"/>
  <c r="BH82" s="1"/>
  <c r="BC74"/>
  <c r="BC82" s="1"/>
  <c r="BC83" s="1"/>
  <c r="BC101" s="1"/>
  <c r="AX74"/>
  <c r="AS74"/>
  <c r="AS82" s="1"/>
  <c r="AN74"/>
  <c r="AN82" s="1"/>
  <c r="AI74"/>
  <c r="AI82" s="1"/>
  <c r="AI83" s="1"/>
  <c r="AI101" s="1"/>
  <c r="AD74"/>
  <c r="Y74"/>
  <c r="Y82" s="1"/>
  <c r="T74"/>
  <c r="O74"/>
  <c r="O82" s="1"/>
  <c r="O83" s="1"/>
  <c r="O101" s="1"/>
  <c r="J74"/>
  <c r="J82" s="1"/>
  <c r="E74"/>
  <c r="CQ74" s="1"/>
  <c r="CK73"/>
  <c r="CJ73"/>
  <c r="CF73"/>
  <c r="CE73"/>
  <c r="CA73"/>
  <c r="BZ73"/>
  <c r="BV73"/>
  <c r="BU73"/>
  <c r="BQ73"/>
  <c r="BP73"/>
  <c r="BL73"/>
  <c r="BK73"/>
  <c r="BG73"/>
  <c r="BF73"/>
  <c r="BB73"/>
  <c r="BA73"/>
  <c r="AW73"/>
  <c r="AV73"/>
  <c r="AR73"/>
  <c r="AQ73"/>
  <c r="AM73"/>
  <c r="AL73"/>
  <c r="AH73"/>
  <c r="AG73"/>
  <c r="AC73"/>
  <c r="AB73"/>
  <c r="AA73"/>
  <c r="X73"/>
  <c r="W73"/>
  <c r="S73"/>
  <c r="R73"/>
  <c r="N73"/>
  <c r="M73"/>
  <c r="I73"/>
  <c r="H73"/>
  <c r="D73"/>
  <c r="C73"/>
  <c r="CR72"/>
  <c r="CP72"/>
  <c r="CO72"/>
  <c r="CN72"/>
  <c r="CL72"/>
  <c r="CG72"/>
  <c r="CB72"/>
  <c r="BW72"/>
  <c r="BR72"/>
  <c r="BM72"/>
  <c r="BH72"/>
  <c r="BC72"/>
  <c r="AX72"/>
  <c r="AS72"/>
  <c r="AN72"/>
  <c r="AI72"/>
  <c r="Y72"/>
  <c r="T72"/>
  <c r="O72"/>
  <c r="O73" s="1"/>
  <c r="J72"/>
  <c r="CQ72" s="1"/>
  <c r="CR71"/>
  <c r="CP71"/>
  <c r="CO71"/>
  <c r="CN71"/>
  <c r="CL71"/>
  <c r="CG71"/>
  <c r="CB71"/>
  <c r="BW71"/>
  <c r="BR71"/>
  <c r="BM71"/>
  <c r="BH71"/>
  <c r="BC71"/>
  <c r="AX71"/>
  <c r="AS71"/>
  <c r="AN71"/>
  <c r="AI71"/>
  <c r="AD71"/>
  <c r="Y71"/>
  <c r="T71"/>
  <c r="O71"/>
  <c r="J71"/>
  <c r="E71"/>
  <c r="CQ71" s="1"/>
  <c r="CR70"/>
  <c r="CP70"/>
  <c r="CO70"/>
  <c r="CN70"/>
  <c r="CL70"/>
  <c r="CG70"/>
  <c r="CB70"/>
  <c r="BW70"/>
  <c r="BR70"/>
  <c r="BM70"/>
  <c r="BH70"/>
  <c r="BC70"/>
  <c r="AX70"/>
  <c r="AS70"/>
  <c r="AN70"/>
  <c r="AI70"/>
  <c r="AD70"/>
  <c r="Y70"/>
  <c r="T70"/>
  <c r="O70"/>
  <c r="J70"/>
  <c r="E70"/>
  <c r="CQ70" s="1"/>
  <c r="CR69"/>
  <c r="F28" i="2" s="1"/>
  <c r="CP69" i="32"/>
  <c r="CO69"/>
  <c r="CN69"/>
  <c r="Y69"/>
  <c r="CQ69" s="1"/>
  <c r="T69"/>
  <c r="CR68"/>
  <c r="CP68"/>
  <c r="CO68"/>
  <c r="CN68"/>
  <c r="BW68"/>
  <c r="BM68"/>
  <c r="AS68"/>
  <c r="Y68"/>
  <c r="T68"/>
  <c r="CQ68" s="1"/>
  <c r="J68"/>
  <c r="E68"/>
  <c r="CR67"/>
  <c r="CP67"/>
  <c r="CO67"/>
  <c r="CN67"/>
  <c r="BW67"/>
  <c r="BM67"/>
  <c r="AX67"/>
  <c r="AS67"/>
  <c r="Y67"/>
  <c r="CQ67" s="1"/>
  <c r="T67"/>
  <c r="J67"/>
  <c r="E67"/>
  <c r="CR66"/>
  <c r="CQ66"/>
  <c r="CP66"/>
  <c r="CO66"/>
  <c r="CN66"/>
  <c r="CR65"/>
  <c r="CP65"/>
  <c r="CO65"/>
  <c r="CN65"/>
  <c r="CL65"/>
  <c r="CG65"/>
  <c r="CB65"/>
  <c r="BW65"/>
  <c r="BR65"/>
  <c r="BM65"/>
  <c r="BH65"/>
  <c r="BC65"/>
  <c r="AX65"/>
  <c r="AS65"/>
  <c r="AN65"/>
  <c r="AI65"/>
  <c r="AD65"/>
  <c r="Y65"/>
  <c r="T65"/>
  <c r="O65"/>
  <c r="J65"/>
  <c r="E65"/>
  <c r="CQ65" s="1"/>
  <c r="CR64"/>
  <c r="CP64"/>
  <c r="CO64"/>
  <c r="CN64"/>
  <c r="CG64"/>
  <c r="CB64"/>
  <c r="BW64"/>
  <c r="BR64"/>
  <c r="BM64"/>
  <c r="BH64"/>
  <c r="BC64"/>
  <c r="AX64"/>
  <c r="AN64"/>
  <c r="AI64"/>
  <c r="Y64"/>
  <c r="T64"/>
  <c r="CQ64" s="1"/>
  <c r="CR63"/>
  <c r="CP63"/>
  <c r="CO63"/>
  <c r="CN63"/>
  <c r="CL63"/>
  <c r="CG63"/>
  <c r="CB63"/>
  <c r="BW63"/>
  <c r="BR63"/>
  <c r="BM63"/>
  <c r="BH63"/>
  <c r="BC63"/>
  <c r="AX63"/>
  <c r="AS63"/>
  <c r="AN63"/>
  <c r="AI63"/>
  <c r="AD63"/>
  <c r="Y63"/>
  <c r="T63"/>
  <c r="O63"/>
  <c r="J63"/>
  <c r="CQ63" s="1"/>
  <c r="CR62"/>
  <c r="CP62"/>
  <c r="CO62"/>
  <c r="CN62"/>
  <c r="CL62"/>
  <c r="CG62"/>
  <c r="CB62"/>
  <c r="BW62"/>
  <c r="BR62"/>
  <c r="BM62"/>
  <c r="BH62"/>
  <c r="BC62"/>
  <c r="AX62"/>
  <c r="AS62"/>
  <c r="AN62"/>
  <c r="AI62"/>
  <c r="AD62"/>
  <c r="Y62"/>
  <c r="T62"/>
  <c r="O62"/>
  <c r="J62"/>
  <c r="CQ62" s="1"/>
  <c r="E62"/>
  <c r="CR61"/>
  <c r="CP61"/>
  <c r="CO61"/>
  <c r="CN61"/>
  <c r="CL61"/>
  <c r="CG61"/>
  <c r="CB61"/>
  <c r="BW61"/>
  <c r="BR61"/>
  <c r="BM61"/>
  <c r="BH61"/>
  <c r="BC61"/>
  <c r="AX61"/>
  <c r="AS61"/>
  <c r="AN61"/>
  <c r="AI61"/>
  <c r="AD61"/>
  <c r="Y61"/>
  <c r="T61"/>
  <c r="O61"/>
  <c r="J61"/>
  <c r="E61"/>
  <c r="CQ61" s="1"/>
  <c r="CR60"/>
  <c r="CP60"/>
  <c r="CO60"/>
  <c r="CO73" s="1"/>
  <c r="CN60"/>
  <c r="CN73" s="1"/>
  <c r="CL60"/>
  <c r="CG60"/>
  <c r="CB60"/>
  <c r="CB73" s="1"/>
  <c r="BW60"/>
  <c r="BR60"/>
  <c r="BM60"/>
  <c r="BH60"/>
  <c r="BH73" s="1"/>
  <c r="BC60"/>
  <c r="AX60"/>
  <c r="AS60"/>
  <c r="AN60"/>
  <c r="AN73" s="1"/>
  <c r="AI60"/>
  <c r="AD60"/>
  <c r="Y60"/>
  <c r="T60"/>
  <c r="O60"/>
  <c r="J60"/>
  <c r="E60"/>
  <c r="CQ60" s="1"/>
  <c r="CQ59"/>
  <c r="CQ73" s="1"/>
  <c r="CP59"/>
  <c r="CP73" s="1"/>
  <c r="CO59"/>
  <c r="CL59"/>
  <c r="CL73" s="1"/>
  <c r="CG59"/>
  <c r="CG73" s="1"/>
  <c r="CB59"/>
  <c r="BW59"/>
  <c r="BW73" s="1"/>
  <c r="BR59"/>
  <c r="BR73" s="1"/>
  <c r="BM59"/>
  <c r="BM73" s="1"/>
  <c r="BH59"/>
  <c r="BC59"/>
  <c r="BC73" s="1"/>
  <c r="AX59"/>
  <c r="AX73" s="1"/>
  <c r="AS59"/>
  <c r="AS73" s="1"/>
  <c r="AN59"/>
  <c r="AI59"/>
  <c r="AI73" s="1"/>
  <c r="AD59"/>
  <c r="AD73" s="1"/>
  <c r="Y59"/>
  <c r="Y73" s="1"/>
  <c r="T59"/>
  <c r="T73" s="1"/>
  <c r="O59"/>
  <c r="J59"/>
  <c r="J73" s="1"/>
  <c r="E59"/>
  <c r="E73" s="1"/>
  <c r="CK56"/>
  <c r="CJ56"/>
  <c r="CF56"/>
  <c r="CE56"/>
  <c r="CA56"/>
  <c r="BZ56"/>
  <c r="BV56"/>
  <c r="BU56"/>
  <c r="BQ56"/>
  <c r="BP56"/>
  <c r="BL56"/>
  <c r="BK56"/>
  <c r="BG56"/>
  <c r="BF56"/>
  <c r="BB56"/>
  <c r="BA56"/>
  <c r="AW56"/>
  <c r="AV56"/>
  <c r="AR56"/>
  <c r="AQ56"/>
  <c r="AM56"/>
  <c r="AL56"/>
  <c r="AH56"/>
  <c r="AG56"/>
  <c r="AC56"/>
  <c r="AB56"/>
  <c r="AA56"/>
  <c r="X56"/>
  <c r="W56"/>
  <c r="S56"/>
  <c r="R56"/>
  <c r="N56"/>
  <c r="M56"/>
  <c r="I56"/>
  <c r="H56"/>
  <c r="D56"/>
  <c r="C56"/>
  <c r="CR55"/>
  <c r="CP55"/>
  <c r="CO55"/>
  <c r="CN55"/>
  <c r="CL55"/>
  <c r="CG55"/>
  <c r="CB55"/>
  <c r="BW55"/>
  <c r="BR55"/>
  <c r="BM55"/>
  <c r="BH55"/>
  <c r="BC55"/>
  <c r="AX55"/>
  <c r="AS55"/>
  <c r="AN55"/>
  <c r="AI55"/>
  <c r="AD55"/>
  <c r="Y55"/>
  <c r="T55"/>
  <c r="O55"/>
  <c r="J55"/>
  <c r="E55"/>
  <c r="CR54"/>
  <c r="CP54"/>
  <c r="CO54"/>
  <c r="CN54"/>
  <c r="CL54"/>
  <c r="CG54"/>
  <c r="CB54"/>
  <c r="BW54"/>
  <c r="BR54"/>
  <c r="BM54"/>
  <c r="BH54"/>
  <c r="BC54"/>
  <c r="AX54"/>
  <c r="AS54"/>
  <c r="AN54"/>
  <c r="AI54"/>
  <c r="AD54"/>
  <c r="Y54"/>
  <c r="T54"/>
  <c r="O54"/>
  <c r="J54"/>
  <c r="CQ54" s="1"/>
  <c r="E54"/>
  <c r="CR53"/>
  <c r="CP53"/>
  <c r="CO53"/>
  <c r="CN53"/>
  <c r="CL53"/>
  <c r="CG53"/>
  <c r="CB53"/>
  <c r="BW53"/>
  <c r="BR53"/>
  <c r="BM53"/>
  <c r="BH53"/>
  <c r="BC53"/>
  <c r="AX53"/>
  <c r="AS53"/>
  <c r="AN53"/>
  <c r="AI53"/>
  <c r="AD53"/>
  <c r="Y53"/>
  <c r="T53"/>
  <c r="O53"/>
  <c r="J53"/>
  <c r="CQ53" s="1"/>
  <c r="E53"/>
  <c r="CR52"/>
  <c r="CP52"/>
  <c r="CO52"/>
  <c r="CN52"/>
  <c r="CL52"/>
  <c r="CG52"/>
  <c r="CB52"/>
  <c r="BW52"/>
  <c r="BR52"/>
  <c r="BM52"/>
  <c r="BH52"/>
  <c r="BC52"/>
  <c r="AX52"/>
  <c r="AS52"/>
  <c r="AN52"/>
  <c r="AI52"/>
  <c r="AD52"/>
  <c r="Y52"/>
  <c r="T52"/>
  <c r="O52"/>
  <c r="J52"/>
  <c r="E52"/>
  <c r="CQ52" s="1"/>
  <c r="CR51"/>
  <c r="CP51"/>
  <c r="CO51"/>
  <c r="CN51"/>
  <c r="CL51"/>
  <c r="CG51"/>
  <c r="CB51"/>
  <c r="BW51"/>
  <c r="BR51"/>
  <c r="BM51"/>
  <c r="BH51"/>
  <c r="BC51"/>
  <c r="AX51"/>
  <c r="AS51"/>
  <c r="AN51"/>
  <c r="AI51"/>
  <c r="AD51"/>
  <c r="Y51"/>
  <c r="T51"/>
  <c r="O51"/>
  <c r="J51"/>
  <c r="E51"/>
  <c r="CQ51" s="1"/>
  <c r="CQ50"/>
  <c r="CP50"/>
  <c r="CO50"/>
  <c r="CL50"/>
  <c r="CG50"/>
  <c r="CB50"/>
  <c r="BW50"/>
  <c r="BR50"/>
  <c r="BM50"/>
  <c r="BH50"/>
  <c r="BC50"/>
  <c r="AX50"/>
  <c r="AS50"/>
  <c r="AN50"/>
  <c r="AI50"/>
  <c r="AD50"/>
  <c r="Y50"/>
  <c r="T50"/>
  <c r="O50"/>
  <c r="J50"/>
  <c r="E50"/>
  <c r="CQ49"/>
  <c r="CP49"/>
  <c r="CO49"/>
  <c r="CL49"/>
  <c r="CG49"/>
  <c r="CB49"/>
  <c r="BW49"/>
  <c r="BR49"/>
  <c r="BM49"/>
  <c r="BH49"/>
  <c r="BC49"/>
  <c r="AX49"/>
  <c r="AS49"/>
  <c r="AN49"/>
  <c r="AI49"/>
  <c r="AD49"/>
  <c r="Y49"/>
  <c r="T49"/>
  <c r="O49"/>
  <c r="J49"/>
  <c r="E49"/>
  <c r="CP48"/>
  <c r="CO48"/>
  <c r="CQ48" s="1"/>
  <c r="CL48"/>
  <c r="CG48"/>
  <c r="CB48"/>
  <c r="BW48"/>
  <c r="BR48"/>
  <c r="BM48"/>
  <c r="BH48"/>
  <c r="BC48"/>
  <c r="AX48"/>
  <c r="AS48"/>
  <c r="AN48"/>
  <c r="AI48"/>
  <c r="AD48"/>
  <c r="Y48"/>
  <c r="T48"/>
  <c r="O48"/>
  <c r="J48"/>
  <c r="E48"/>
  <c r="CP47"/>
  <c r="CO47"/>
  <c r="CQ47" s="1"/>
  <c r="CL47"/>
  <c r="CG47"/>
  <c r="CB47"/>
  <c r="BW47"/>
  <c r="BR47"/>
  <c r="BM47"/>
  <c r="BH47"/>
  <c r="BC47"/>
  <c r="AX47"/>
  <c r="AS47"/>
  <c r="AN47"/>
  <c r="AI47"/>
  <c r="AD47"/>
  <c r="Y47"/>
  <c r="T47"/>
  <c r="O47"/>
  <c r="J47"/>
  <c r="E47"/>
  <c r="CQ46"/>
  <c r="CP46"/>
  <c r="CO46"/>
  <c r="CL46"/>
  <c r="CG46"/>
  <c r="CB46"/>
  <c r="BW46"/>
  <c r="BR46"/>
  <c r="BM46"/>
  <c r="BH46"/>
  <c r="BC46"/>
  <c r="AX46"/>
  <c r="AS46"/>
  <c r="AN46"/>
  <c r="AI46"/>
  <c r="AD46"/>
  <c r="Y46"/>
  <c r="T46"/>
  <c r="O46"/>
  <c r="J46"/>
  <c r="E46"/>
  <c r="CQ45"/>
  <c r="CP45"/>
  <c r="CO45"/>
  <c r="CL45"/>
  <c r="CG45"/>
  <c r="CG56" s="1"/>
  <c r="CB45"/>
  <c r="BW45"/>
  <c r="BR45"/>
  <c r="BM45"/>
  <c r="BM56" s="1"/>
  <c r="BH45"/>
  <c r="BC45"/>
  <c r="AX45"/>
  <c r="AS45"/>
  <c r="AS56" s="1"/>
  <c r="AN45"/>
  <c r="AI45"/>
  <c r="AD45"/>
  <c r="Y45"/>
  <c r="T45"/>
  <c r="O45"/>
  <c r="J45"/>
  <c r="E45"/>
  <c r="CP44"/>
  <c r="CO44"/>
  <c r="CL44"/>
  <c r="CG44"/>
  <c r="CB44"/>
  <c r="BW44"/>
  <c r="BR44"/>
  <c r="BM44"/>
  <c r="BH44"/>
  <c r="BC44"/>
  <c r="AX44"/>
  <c r="AS44"/>
  <c r="AN44"/>
  <c r="AI44"/>
  <c r="AD44"/>
  <c r="Y44"/>
  <c r="T44"/>
  <c r="O44"/>
  <c r="J44"/>
  <c r="E44"/>
  <c r="CP43"/>
  <c r="CP56" s="1"/>
  <c r="CO43"/>
  <c r="CL43"/>
  <c r="CG43"/>
  <c r="CB43"/>
  <c r="BW43"/>
  <c r="BR43"/>
  <c r="BM43"/>
  <c r="BH43"/>
  <c r="BC43"/>
  <c r="AX43"/>
  <c r="AS43"/>
  <c r="AN43"/>
  <c r="AI43"/>
  <c r="AD43"/>
  <c r="Y43"/>
  <c r="Y56" s="1"/>
  <c r="T43"/>
  <c r="O43"/>
  <c r="J43"/>
  <c r="E43"/>
  <c r="E56" s="1"/>
  <c r="CA42"/>
  <c r="CA57" s="1"/>
  <c r="CA102" s="1"/>
  <c r="BA42"/>
  <c r="BA57" s="1"/>
  <c r="BA102" s="1"/>
  <c r="AA42"/>
  <c r="AA57" s="1"/>
  <c r="AA102" s="1"/>
  <c r="CN41"/>
  <c r="CJ41"/>
  <c r="CJ42" s="1"/>
  <c r="CJ57" s="1"/>
  <c r="CJ102" s="1"/>
  <c r="CF41"/>
  <c r="CF42" s="1"/>
  <c r="CF57" s="1"/>
  <c r="CF102" s="1"/>
  <c r="CA41"/>
  <c r="BZ41"/>
  <c r="BV41"/>
  <c r="BV42" s="1"/>
  <c r="BV57" s="1"/>
  <c r="BU41"/>
  <c r="BU42" s="1"/>
  <c r="BU57" s="1"/>
  <c r="BU102" s="1"/>
  <c r="BQ41"/>
  <c r="BQ42" s="1"/>
  <c r="BQ57" s="1"/>
  <c r="BQ102" s="1"/>
  <c r="BL41"/>
  <c r="BL42" s="1"/>
  <c r="BL57" s="1"/>
  <c r="BG41"/>
  <c r="BG42" s="1"/>
  <c r="BG57" s="1"/>
  <c r="BG102" s="1"/>
  <c r="BB41"/>
  <c r="BB42" s="1"/>
  <c r="BB57" s="1"/>
  <c r="BA41"/>
  <c r="AR41"/>
  <c r="AR42" s="1"/>
  <c r="AR57" s="1"/>
  <c r="AR102" s="1"/>
  <c r="AM41"/>
  <c r="AM42" s="1"/>
  <c r="AM57" s="1"/>
  <c r="AM102" s="1"/>
  <c r="AH41"/>
  <c r="AH42" s="1"/>
  <c r="AH57" s="1"/>
  <c r="AG41"/>
  <c r="AG42" s="1"/>
  <c r="AG57" s="1"/>
  <c r="AG102" s="1"/>
  <c r="AC41"/>
  <c r="AC42" s="1"/>
  <c r="AC57" s="1"/>
  <c r="AC102" s="1"/>
  <c r="AB41"/>
  <c r="AB42" s="1"/>
  <c r="AB57" s="1"/>
  <c r="AB102" s="1"/>
  <c r="AA41"/>
  <c r="X41"/>
  <c r="X42" s="1"/>
  <c r="X57" s="1"/>
  <c r="W41"/>
  <c r="W42" s="1"/>
  <c r="W57" s="1"/>
  <c r="W102" s="1"/>
  <c r="T41"/>
  <c r="S41"/>
  <c r="R41"/>
  <c r="R42" s="1"/>
  <c r="R57" s="1"/>
  <c r="N41"/>
  <c r="N42" s="1"/>
  <c r="N57" s="1"/>
  <c r="N102" s="1"/>
  <c r="M41"/>
  <c r="M42" s="1"/>
  <c r="M57" s="1"/>
  <c r="M102" s="1"/>
  <c r="I41"/>
  <c r="I42" s="1"/>
  <c r="I57" s="1"/>
  <c r="I102" s="1"/>
  <c r="H41"/>
  <c r="H42" s="1"/>
  <c r="H57" s="1"/>
  <c r="H102" s="1"/>
  <c r="C41"/>
  <c r="C42" s="1"/>
  <c r="C57" s="1"/>
  <c r="C102" s="1"/>
  <c r="CQ40"/>
  <c r="CP40"/>
  <c r="CO40"/>
  <c r="CL40"/>
  <c r="CG40"/>
  <c r="CB40"/>
  <c r="BW40"/>
  <c r="BR40"/>
  <c r="BM40"/>
  <c r="BH40"/>
  <c r="BC40"/>
  <c r="AX40"/>
  <c r="AS40"/>
  <c r="AN40"/>
  <c r="AI40"/>
  <c r="AD40"/>
  <c r="Y40"/>
  <c r="T40"/>
  <c r="O40"/>
  <c r="J40"/>
  <c r="E40"/>
  <c r="CQ39"/>
  <c r="CP39"/>
  <c r="CO39"/>
  <c r="CL39"/>
  <c r="CG39"/>
  <c r="CB39"/>
  <c r="BW39"/>
  <c r="BR39"/>
  <c r="BM39"/>
  <c r="BH39"/>
  <c r="BC39"/>
  <c r="AX39"/>
  <c r="AS39"/>
  <c r="AN39"/>
  <c r="AI39"/>
  <c r="AD39"/>
  <c r="Y39"/>
  <c r="T39"/>
  <c r="O39"/>
  <c r="J39"/>
  <c r="E39"/>
  <c r="CR38"/>
  <c r="CP38"/>
  <c r="CO38"/>
  <c r="CN38"/>
  <c r="CL38"/>
  <c r="CG38"/>
  <c r="CB38"/>
  <c r="BW38"/>
  <c r="BR38"/>
  <c r="BM38"/>
  <c r="BH38"/>
  <c r="BC38"/>
  <c r="AX38"/>
  <c r="AS38"/>
  <c r="AN38"/>
  <c r="AI38"/>
  <c r="AD38"/>
  <c r="Y38"/>
  <c r="T38"/>
  <c r="O38"/>
  <c r="J38"/>
  <c r="E38"/>
  <c r="CQ38" s="1"/>
  <c r="CR37"/>
  <c r="CP37"/>
  <c r="CO37"/>
  <c r="CN37"/>
  <c r="CL37"/>
  <c r="CG37"/>
  <c r="CB37"/>
  <c r="BW37"/>
  <c r="BR37"/>
  <c r="BM37"/>
  <c r="BH37"/>
  <c r="BC37"/>
  <c r="AX37"/>
  <c r="AS37"/>
  <c r="AN37"/>
  <c r="AI37"/>
  <c r="AD37"/>
  <c r="Y37"/>
  <c r="T37"/>
  <c r="O37"/>
  <c r="J37"/>
  <c r="E37"/>
  <c r="CR36"/>
  <c r="CP36"/>
  <c r="CO36"/>
  <c r="CN36"/>
  <c r="CL36"/>
  <c r="CG36"/>
  <c r="CB36"/>
  <c r="BW36"/>
  <c r="BR36"/>
  <c r="BM36"/>
  <c r="BH36"/>
  <c r="BC36"/>
  <c r="AX36"/>
  <c r="AS36"/>
  <c r="AN36"/>
  <c r="AI36"/>
  <c r="AD36"/>
  <c r="Y36"/>
  <c r="T36"/>
  <c r="O36"/>
  <c r="J36"/>
  <c r="CQ36" s="1"/>
  <c r="E36"/>
  <c r="CR35"/>
  <c r="CP35"/>
  <c r="CO35"/>
  <c r="CN35"/>
  <c r="CL35"/>
  <c r="CG35"/>
  <c r="CB35"/>
  <c r="BW35"/>
  <c r="BR35"/>
  <c r="BM35"/>
  <c r="BH35"/>
  <c r="BC35"/>
  <c r="AX35"/>
  <c r="AS35"/>
  <c r="AN35"/>
  <c r="AI35"/>
  <c r="AD35"/>
  <c r="Y35"/>
  <c r="T35"/>
  <c r="O35"/>
  <c r="J35"/>
  <c r="CQ35" s="1"/>
  <c r="E35"/>
  <c r="CR34"/>
  <c r="CP34"/>
  <c r="CO34"/>
  <c r="CN34"/>
  <c r="CL34"/>
  <c r="CG34"/>
  <c r="CG41" s="1"/>
  <c r="CG42" s="1"/>
  <c r="CG57" s="1"/>
  <c r="CB34"/>
  <c r="BW34"/>
  <c r="BR34"/>
  <c r="BM34"/>
  <c r="BH34"/>
  <c r="BC34"/>
  <c r="BC41" s="1"/>
  <c r="BC42" s="1"/>
  <c r="AX34"/>
  <c r="AS34"/>
  <c r="AS41" s="1"/>
  <c r="AS42" s="1"/>
  <c r="AS57" s="1"/>
  <c r="AN34"/>
  <c r="AI34"/>
  <c r="AD34"/>
  <c r="Y34"/>
  <c r="T34"/>
  <c r="O34"/>
  <c r="O41" s="1"/>
  <c r="O42" s="1"/>
  <c r="J34"/>
  <c r="J41" s="1"/>
  <c r="E34"/>
  <c r="CR33"/>
  <c r="CO33"/>
  <c r="CN33"/>
  <c r="CB33"/>
  <c r="CB41" s="1"/>
  <c r="BU33"/>
  <c r="BW33" s="1"/>
  <c r="BR33"/>
  <c r="BM33"/>
  <c r="BH33"/>
  <c r="BH41" s="1"/>
  <c r="AW33"/>
  <c r="AW41" s="1"/>
  <c r="AW42" s="1"/>
  <c r="AW57" s="1"/>
  <c r="AW102" s="1"/>
  <c r="AQ33"/>
  <c r="AN33"/>
  <c r="AN41" s="1"/>
  <c r="AN42" s="1"/>
  <c r="AI33"/>
  <c r="Y33"/>
  <c r="T33"/>
  <c r="CQ33" s="1"/>
  <c r="D33"/>
  <c r="CP33" s="1"/>
  <c r="CR32"/>
  <c r="CN32"/>
  <c r="CK32"/>
  <c r="CK41" s="1"/>
  <c r="CK42" s="1"/>
  <c r="CK57" s="1"/>
  <c r="CK102" s="1"/>
  <c r="CE32"/>
  <c r="CE41" s="1"/>
  <c r="CE42" s="1"/>
  <c r="CE57" s="1"/>
  <c r="CE102" s="1"/>
  <c r="BZ32"/>
  <c r="BU32"/>
  <c r="BW32" s="1"/>
  <c r="BW41" s="1"/>
  <c r="BP32"/>
  <c r="BP41" s="1"/>
  <c r="BP42" s="1"/>
  <c r="BP57" s="1"/>
  <c r="BP102" s="1"/>
  <c r="BK32"/>
  <c r="BK41" s="1"/>
  <c r="BK42" s="1"/>
  <c r="BK57" s="1"/>
  <c r="BK102" s="1"/>
  <c r="BF32"/>
  <c r="BF41" s="1"/>
  <c r="BA32"/>
  <c r="AV32"/>
  <c r="AV41" s="1"/>
  <c r="AV42" s="1"/>
  <c r="AV57" s="1"/>
  <c r="AV102" s="1"/>
  <c r="AQ32"/>
  <c r="AQ41" s="1"/>
  <c r="AQ42" s="1"/>
  <c r="AQ57" s="1"/>
  <c r="AQ102" s="1"/>
  <c r="AL32"/>
  <c r="AL41" s="1"/>
  <c r="AI32"/>
  <c r="AI41" s="1"/>
  <c r="AI42" s="1"/>
  <c r="AG32"/>
  <c r="CO32" s="1"/>
  <c r="CO41" s="1"/>
  <c r="CO42" s="1"/>
  <c r="Y32"/>
  <c r="T32"/>
  <c r="N32"/>
  <c r="D32"/>
  <c r="D41" s="1"/>
  <c r="D42" s="1"/>
  <c r="D57" s="1"/>
  <c r="D102" s="1"/>
  <c r="CK31"/>
  <c r="CJ31"/>
  <c r="CF31"/>
  <c r="CE31"/>
  <c r="CA31"/>
  <c r="BZ31"/>
  <c r="BV31"/>
  <c r="BU31"/>
  <c r="BQ31"/>
  <c r="BP31"/>
  <c r="BL31"/>
  <c r="BK31"/>
  <c r="BG31"/>
  <c r="BF31"/>
  <c r="BB31"/>
  <c r="BA31"/>
  <c r="AX31"/>
  <c r="AW31"/>
  <c r="AV31"/>
  <c r="AR31"/>
  <c r="AQ31"/>
  <c r="AM31"/>
  <c r="AL31"/>
  <c r="AH31"/>
  <c r="AG31"/>
  <c r="AC31"/>
  <c r="AB31"/>
  <c r="AA31"/>
  <c r="X31"/>
  <c r="W31"/>
  <c r="S31"/>
  <c r="R31"/>
  <c r="N31"/>
  <c r="M31"/>
  <c r="I31"/>
  <c r="H31"/>
  <c r="D31"/>
  <c r="C31"/>
  <c r="B31"/>
  <c r="CP30"/>
  <c r="CO30"/>
  <c r="CN30"/>
  <c r="CL30"/>
  <c r="CG30"/>
  <c r="CB30"/>
  <c r="BW30"/>
  <c r="BR30"/>
  <c r="BM30"/>
  <c r="BH30"/>
  <c r="BC30"/>
  <c r="AX30"/>
  <c r="AS30"/>
  <c r="AN30"/>
  <c r="AI30"/>
  <c r="AD30"/>
  <c r="Y30"/>
  <c r="T30"/>
  <c r="O30"/>
  <c r="J30"/>
  <c r="CQ30" s="1"/>
  <c r="E30"/>
  <c r="CP29"/>
  <c r="CO29"/>
  <c r="CN29"/>
  <c r="CL29"/>
  <c r="CG29"/>
  <c r="CB29"/>
  <c r="BW29"/>
  <c r="BR29"/>
  <c r="BM29"/>
  <c r="BH29"/>
  <c r="BC29"/>
  <c r="AX29"/>
  <c r="AS29"/>
  <c r="AN29"/>
  <c r="AI29"/>
  <c r="AD29"/>
  <c r="Y29"/>
  <c r="T29"/>
  <c r="O29"/>
  <c r="J29"/>
  <c r="E29"/>
  <c r="CQ29" s="1"/>
  <c r="CP28"/>
  <c r="CO28"/>
  <c r="CN28"/>
  <c r="CL28"/>
  <c r="CG28"/>
  <c r="CB28"/>
  <c r="BW28"/>
  <c r="BR28"/>
  <c r="BR31" s="1"/>
  <c r="BM28"/>
  <c r="BH28"/>
  <c r="BC28"/>
  <c r="AX28"/>
  <c r="AS28"/>
  <c r="AN28"/>
  <c r="AI28"/>
  <c r="AD28"/>
  <c r="AD31" s="1"/>
  <c r="Y28"/>
  <c r="T28"/>
  <c r="O28"/>
  <c r="J28"/>
  <c r="CQ28" s="1"/>
  <c r="E28"/>
  <c r="CR27"/>
  <c r="CP27"/>
  <c r="CO27"/>
  <c r="CN27"/>
  <c r="CL27"/>
  <c r="CG27"/>
  <c r="CB27"/>
  <c r="BW27"/>
  <c r="BR27"/>
  <c r="BM27"/>
  <c r="BH27"/>
  <c r="BC27"/>
  <c r="AX27"/>
  <c r="AS27"/>
  <c r="AN27"/>
  <c r="AI27"/>
  <c r="AD27"/>
  <c r="Y27"/>
  <c r="T27"/>
  <c r="O27"/>
  <c r="J27"/>
  <c r="E27"/>
  <c r="CQ27" s="1"/>
  <c r="CR26"/>
  <c r="CP26"/>
  <c r="CO26"/>
  <c r="CN26"/>
  <c r="CL26"/>
  <c r="CG26"/>
  <c r="CB26"/>
  <c r="BW26"/>
  <c r="BR26"/>
  <c r="BM26"/>
  <c r="BH26"/>
  <c r="BC26"/>
  <c r="AX26"/>
  <c r="AS26"/>
  <c r="AN26"/>
  <c r="AI26"/>
  <c r="AD26"/>
  <c r="Y26"/>
  <c r="T26"/>
  <c r="O26"/>
  <c r="J26"/>
  <c r="E26"/>
  <c r="CR25"/>
  <c r="CP25"/>
  <c r="CO25"/>
  <c r="CN25"/>
  <c r="CL25"/>
  <c r="CG25"/>
  <c r="CB25"/>
  <c r="BW25"/>
  <c r="BR25"/>
  <c r="BM25"/>
  <c r="BH25"/>
  <c r="BC25"/>
  <c r="AX25"/>
  <c r="AS25"/>
  <c r="AN25"/>
  <c r="AI25"/>
  <c r="AD25"/>
  <c r="Y25"/>
  <c r="T25"/>
  <c r="O25"/>
  <c r="J25"/>
  <c r="CQ25" s="1"/>
  <c r="E25"/>
  <c r="CR24"/>
  <c r="CP24"/>
  <c r="CO24"/>
  <c r="CN24"/>
  <c r="AD24"/>
  <c r="CQ24" s="1"/>
  <c r="Y24"/>
  <c r="T24"/>
  <c r="CR23"/>
  <c r="CP23"/>
  <c r="CO23"/>
  <c r="CN23"/>
  <c r="CL23"/>
  <c r="CL31" s="1"/>
  <c r="CG23"/>
  <c r="CB23"/>
  <c r="BW23"/>
  <c r="BR23"/>
  <c r="BM23"/>
  <c r="BH23"/>
  <c r="BC23"/>
  <c r="AX23"/>
  <c r="AS23"/>
  <c r="AN23"/>
  <c r="AI23"/>
  <c r="AD23"/>
  <c r="Y23"/>
  <c r="T23"/>
  <c r="O23"/>
  <c r="J23"/>
  <c r="CQ23" s="1"/>
  <c r="E23"/>
  <c r="CR22"/>
  <c r="CP22"/>
  <c r="CO22"/>
  <c r="CN22"/>
  <c r="BW22"/>
  <c r="BM22"/>
  <c r="AX22"/>
  <c r="AS22"/>
  <c r="AD22"/>
  <c r="Y22"/>
  <c r="Y31" s="1"/>
  <c r="T22"/>
  <c r="J22"/>
  <c r="E22"/>
  <c r="CQ22" s="1"/>
  <c r="CR21"/>
  <c r="CP21"/>
  <c r="CO21"/>
  <c r="CN21"/>
  <c r="Y21"/>
  <c r="CQ21" s="1"/>
  <c r="T21"/>
  <c r="CR20"/>
  <c r="CP20"/>
  <c r="CO20"/>
  <c r="CN20"/>
  <c r="BW20"/>
  <c r="BM20"/>
  <c r="AX20"/>
  <c r="Y20"/>
  <c r="T20"/>
  <c r="CQ20" s="1"/>
  <c r="J20"/>
  <c r="E20"/>
  <c r="CR19"/>
  <c r="CP19"/>
  <c r="CO19"/>
  <c r="CN19"/>
  <c r="BW19"/>
  <c r="BM19"/>
  <c r="AX19"/>
  <c r="Y19"/>
  <c r="T19"/>
  <c r="CQ19" s="1"/>
  <c r="J19"/>
  <c r="E19"/>
  <c r="CR18"/>
  <c r="CQ18"/>
  <c r="CP18"/>
  <c r="CO18"/>
  <c r="CN18"/>
  <c r="CR17"/>
  <c r="CP17"/>
  <c r="CO17"/>
  <c r="CN17"/>
  <c r="Y17"/>
  <c r="CQ17" s="1"/>
  <c r="T17"/>
  <c r="CR16"/>
  <c r="CP16"/>
  <c r="CO16"/>
  <c r="CN16"/>
  <c r="CG16"/>
  <c r="CB16"/>
  <c r="BW16"/>
  <c r="BR16"/>
  <c r="BM16"/>
  <c r="BH16"/>
  <c r="BC16"/>
  <c r="AX16"/>
  <c r="AS16"/>
  <c r="AN16"/>
  <c r="AI16"/>
  <c r="Y16"/>
  <c r="CQ16"/>
  <c r="J16"/>
  <c r="CR15"/>
  <c r="CP15"/>
  <c r="CO15"/>
  <c r="CN15"/>
  <c r="Y15"/>
  <c r="CQ15"/>
  <c r="CQ14"/>
  <c r="CP14"/>
  <c r="CO14"/>
  <c r="CO31" s="1"/>
  <c r="CN14"/>
  <c r="CL14"/>
  <c r="CG14"/>
  <c r="CG31" s="1"/>
  <c r="CB14"/>
  <c r="CB31" s="1"/>
  <c r="BW14"/>
  <c r="BR14"/>
  <c r="BM14"/>
  <c r="BM31" s="1"/>
  <c r="BH14"/>
  <c r="BH31" s="1"/>
  <c r="BC14"/>
  <c r="BC31" s="1"/>
  <c r="AX14"/>
  <c r="AS14"/>
  <c r="AS31" s="1"/>
  <c r="AN14"/>
  <c r="AN31" s="1"/>
  <c r="AI14"/>
  <c r="AI31" s="1"/>
  <c r="AD14"/>
  <c r="Y14"/>
  <c r="T14"/>
  <c r="O14"/>
  <c r="O31" s="1"/>
  <c r="J14"/>
  <c r="E14"/>
  <c r="CP11"/>
  <c r="CO11"/>
  <c r="CN11"/>
  <c r="CL11"/>
  <c r="CG11"/>
  <c r="CB11"/>
  <c r="BW11"/>
  <c r="BR11"/>
  <c r="BM11"/>
  <c r="BH11"/>
  <c r="BC11"/>
  <c r="AX11"/>
  <c r="AS11"/>
  <c r="AN11"/>
  <c r="AI11"/>
  <c r="AD11"/>
  <c r="Y11"/>
  <c r="T11"/>
  <c r="O11"/>
  <c r="E11"/>
  <c r="CQ10"/>
  <c r="CP10"/>
  <c r="CO10"/>
  <c r="CN10"/>
  <c r="CL10"/>
  <c r="CG10"/>
  <c r="CB10"/>
  <c r="BW10"/>
  <c r="BR10"/>
  <c r="BM10"/>
  <c r="BH10"/>
  <c r="BC10"/>
  <c r="AX10"/>
  <c r="AS10"/>
  <c r="AN10"/>
  <c r="AI10"/>
  <c r="AD10"/>
  <c r="Y10"/>
  <c r="T10"/>
  <c r="O10"/>
  <c r="J10"/>
  <c r="E10"/>
  <c r="CP9"/>
  <c r="CO9"/>
  <c r="CQ9" s="1"/>
  <c r="CN9"/>
  <c r="CL9"/>
  <c r="CG9"/>
  <c r="CB9"/>
  <c r="BW9"/>
  <c r="BR9"/>
  <c r="BM9"/>
  <c r="BH9"/>
  <c r="BC9"/>
  <c r="AX9"/>
  <c r="AS9"/>
  <c r="AN9"/>
  <c r="AI9"/>
  <c r="AD9"/>
  <c r="Y9"/>
  <c r="T9"/>
  <c r="O9"/>
  <c r="J9"/>
  <c r="E9"/>
  <c r="CN8"/>
  <c r="CL8"/>
  <c r="CG8"/>
  <c r="CB8"/>
  <c r="BW8"/>
  <c r="BR8"/>
  <c r="BM8"/>
  <c r="BH8"/>
  <c r="BC8"/>
  <c r="AX8"/>
  <c r="AS8"/>
  <c r="AN8"/>
  <c r="AI8"/>
  <c r="AD8"/>
  <c r="Y8"/>
  <c r="T8"/>
  <c r="O8"/>
  <c r="J8"/>
  <c r="E8"/>
  <c r="F25" i="2" l="1"/>
  <c r="CR41" i="32"/>
  <c r="CR73"/>
  <c r="CR82"/>
  <c r="CR100"/>
  <c r="CQ32"/>
  <c r="CN42"/>
  <c r="CQ34"/>
  <c r="E41"/>
  <c r="E42" s="1"/>
  <c r="E57" s="1"/>
  <c r="E102" s="1"/>
  <c r="CQ44"/>
  <c r="CO56"/>
  <c r="AN57"/>
  <c r="AN102" s="1"/>
  <c r="J42"/>
  <c r="BH83"/>
  <c r="BH101" s="1"/>
  <c r="CO83"/>
  <c r="CO101" s="1"/>
  <c r="T31"/>
  <c r="T42" s="1"/>
  <c r="T57" s="1"/>
  <c r="CR31"/>
  <c r="BH42"/>
  <c r="AN56"/>
  <c r="CN83"/>
  <c r="CN101" s="1"/>
  <c r="CQ11"/>
  <c r="BW31"/>
  <c r="CN31"/>
  <c r="CP31"/>
  <c r="CQ26"/>
  <c r="CQ31" s="1"/>
  <c r="E31"/>
  <c r="AL42"/>
  <c r="AL57" s="1"/>
  <c r="AL102" s="1"/>
  <c r="BF42"/>
  <c r="BF57" s="1"/>
  <c r="BF102" s="1"/>
  <c r="Y41"/>
  <c r="Y42" s="1"/>
  <c r="Y57" s="1"/>
  <c r="AD41"/>
  <c r="AD42" s="1"/>
  <c r="AX41"/>
  <c r="AX42" s="1"/>
  <c r="CL41"/>
  <c r="CL42" s="1"/>
  <c r="CQ37"/>
  <c r="S42"/>
  <c r="S57" s="1"/>
  <c r="S102" s="1"/>
  <c r="AH102"/>
  <c r="BZ42"/>
  <c r="BZ57" s="1"/>
  <c r="BZ102" s="1"/>
  <c r="AI56"/>
  <c r="AI57" s="1"/>
  <c r="AI102" s="1"/>
  <c r="BC56"/>
  <c r="BC57" s="1"/>
  <c r="BC102" s="1"/>
  <c r="BW56"/>
  <c r="CQ43"/>
  <c r="CQ56" s="1"/>
  <c r="O56"/>
  <c r="O57" s="1"/>
  <c r="O102" s="1"/>
  <c r="CN56"/>
  <c r="J83"/>
  <c r="J101" s="1"/>
  <c r="T83"/>
  <c r="T101" s="1"/>
  <c r="CO57"/>
  <c r="CO102" s="1"/>
  <c r="AN83"/>
  <c r="AN101" s="1"/>
  <c r="CB83"/>
  <c r="CB101" s="1"/>
  <c r="CB42"/>
  <c r="BB102"/>
  <c r="T56"/>
  <c r="BH56"/>
  <c r="CB56"/>
  <c r="J31"/>
  <c r="CP32"/>
  <c r="CP41" s="1"/>
  <c r="BW42"/>
  <c r="BW57" s="1"/>
  <c r="BW102" s="1"/>
  <c r="BR41"/>
  <c r="BR42" s="1"/>
  <c r="BR57" s="1"/>
  <c r="BR102" s="1"/>
  <c r="R102"/>
  <c r="X102"/>
  <c r="BL102"/>
  <c r="BV102"/>
  <c r="J56"/>
  <c r="AD56"/>
  <c r="AX56"/>
  <c r="BR56"/>
  <c r="CL56"/>
  <c r="CR56"/>
  <c r="CQ55"/>
  <c r="CQ82"/>
  <c r="CQ83" s="1"/>
  <c r="Y83"/>
  <c r="Y101" s="1"/>
  <c r="AS83"/>
  <c r="AS101" s="1"/>
  <c r="AS102" s="1"/>
  <c r="BM83"/>
  <c r="BM101" s="1"/>
  <c r="CG83"/>
  <c r="CG101" s="1"/>
  <c r="CG102" s="1"/>
  <c r="CP83"/>
  <c r="CP101" s="1"/>
  <c r="E82"/>
  <c r="E83" s="1"/>
  <c r="E101" s="1"/>
  <c r="BM32"/>
  <c r="BM41" s="1"/>
  <c r="BM42" s="1"/>
  <c r="BM57" s="1"/>
  <c r="BM102" s="1"/>
  <c r="CQ84"/>
  <c r="CQ100" s="1"/>
  <c r="CR83" l="1"/>
  <c r="CR101" s="1"/>
  <c r="CR42"/>
  <c r="CR57" s="1"/>
  <c r="J57"/>
  <c r="J102" s="1"/>
  <c r="T102"/>
  <c r="AD57"/>
  <c r="AD102" s="1"/>
  <c r="BH57"/>
  <c r="BH102" s="1"/>
  <c r="CQ41"/>
  <c r="CQ42" s="1"/>
  <c r="CQ57" s="1"/>
  <c r="CQ102" s="1"/>
  <c r="CP42"/>
  <c r="CP57" s="1"/>
  <c r="CP102" s="1"/>
  <c r="AX57"/>
  <c r="AX102" s="1"/>
  <c r="CB57"/>
  <c r="CB102" s="1"/>
  <c r="Y102"/>
  <c r="CQ101"/>
  <c r="CL57"/>
  <c r="CL102" s="1"/>
  <c r="CN57"/>
  <c r="CN102" s="1"/>
  <c r="CR102" l="1"/>
  <c r="BN94" i="12"/>
  <c r="BM94"/>
  <c r="BL94"/>
  <c r="BK94"/>
  <c r="BJ94"/>
  <c r="BN93"/>
  <c r="BM93"/>
  <c r="BL93"/>
  <c r="BK93"/>
  <c r="BJ93"/>
  <c r="BN92"/>
  <c r="BM92"/>
  <c r="BL92"/>
  <c r="BK92"/>
  <c r="BJ92"/>
  <c r="BN91"/>
  <c r="BM91"/>
  <c r="BL91"/>
  <c r="BK91"/>
  <c r="BJ91"/>
  <c r="BN90"/>
  <c r="BM90"/>
  <c r="BL90"/>
  <c r="BK90"/>
  <c r="BJ90"/>
  <c r="BN89"/>
  <c r="Z89" i="15" s="1"/>
  <c r="BM89" i="12"/>
  <c r="BL89"/>
  <c r="BK89"/>
  <c r="BJ89"/>
  <c r="BN88"/>
  <c r="BM88"/>
  <c r="BL88"/>
  <c r="BK88"/>
  <c r="BJ88"/>
  <c r="BN87"/>
  <c r="BM87"/>
  <c r="BL87"/>
  <c r="BK87"/>
  <c r="BJ87"/>
  <c r="BN82"/>
  <c r="BM82"/>
  <c r="Y82" i="15" s="1"/>
  <c r="E82" i="16" s="1"/>
  <c r="Y82" s="1"/>
  <c r="BL82" i="12"/>
  <c r="BK82"/>
  <c r="BJ82"/>
  <c r="BN81"/>
  <c r="Z81" i="15" s="1"/>
  <c r="BM81" i="12"/>
  <c r="BL81"/>
  <c r="BK81"/>
  <c r="BJ81"/>
  <c r="BN80"/>
  <c r="BM80"/>
  <c r="BL80"/>
  <c r="BK80"/>
  <c r="BJ80"/>
  <c r="BN79"/>
  <c r="BM79"/>
  <c r="BL79"/>
  <c r="BK79"/>
  <c r="BJ79"/>
  <c r="BN78"/>
  <c r="BM78"/>
  <c r="Y78" i="15" s="1"/>
  <c r="E78" i="16" s="1"/>
  <c r="Y78" s="1"/>
  <c r="BL78" i="12"/>
  <c r="BK78"/>
  <c r="BJ78"/>
  <c r="BN77"/>
  <c r="BM77"/>
  <c r="BL77"/>
  <c r="BK77"/>
  <c r="BJ77"/>
  <c r="BN76"/>
  <c r="BM76"/>
  <c r="BL76"/>
  <c r="BK76"/>
  <c r="BJ76"/>
  <c r="BN75"/>
  <c r="BM75"/>
  <c r="BL75"/>
  <c r="BK75"/>
  <c r="BJ75"/>
  <c r="BN73"/>
  <c r="BM73"/>
  <c r="BL73"/>
  <c r="BK73"/>
  <c r="BJ73"/>
  <c r="BN72"/>
  <c r="BM72"/>
  <c r="BL72"/>
  <c r="BK72"/>
  <c r="BJ72"/>
  <c r="BN71"/>
  <c r="BM71"/>
  <c r="BL71"/>
  <c r="BK71"/>
  <c r="BJ71"/>
  <c r="BN70"/>
  <c r="BM70"/>
  <c r="BL70"/>
  <c r="BK70"/>
  <c r="BJ70"/>
  <c r="BN69"/>
  <c r="BM69"/>
  <c r="BL69"/>
  <c r="BK69"/>
  <c r="BJ69"/>
  <c r="BN68"/>
  <c r="Z68" i="15" s="1"/>
  <c r="BM68" i="12"/>
  <c r="BL68"/>
  <c r="BK68"/>
  <c r="BJ68"/>
  <c r="BN67"/>
  <c r="BM67"/>
  <c r="BL67"/>
  <c r="BK67"/>
  <c r="BJ67"/>
  <c r="BN66"/>
  <c r="BM66"/>
  <c r="BL66"/>
  <c r="BK66"/>
  <c r="BJ66"/>
  <c r="BN65"/>
  <c r="BM65"/>
  <c r="BL65"/>
  <c r="BK65"/>
  <c r="BJ65"/>
  <c r="BN64"/>
  <c r="Z64" i="15" s="1"/>
  <c r="BM64" i="12"/>
  <c r="BL64"/>
  <c r="BK64"/>
  <c r="BJ64"/>
  <c r="BN63"/>
  <c r="BM63"/>
  <c r="BL63"/>
  <c r="BK63"/>
  <c r="BJ63"/>
  <c r="BN62"/>
  <c r="BM62"/>
  <c r="BL62"/>
  <c r="BK62"/>
  <c r="BJ62"/>
  <c r="BN61"/>
  <c r="BM61"/>
  <c r="Y61" i="15" s="1"/>
  <c r="BL61" i="12"/>
  <c r="BK61"/>
  <c r="BJ61"/>
  <c r="BN55"/>
  <c r="BM55"/>
  <c r="BL55"/>
  <c r="BK55"/>
  <c r="BJ55"/>
  <c r="BN54"/>
  <c r="BM54"/>
  <c r="BL54"/>
  <c r="BK54"/>
  <c r="BJ54"/>
  <c r="BN53"/>
  <c r="BM53"/>
  <c r="BL53"/>
  <c r="BK53"/>
  <c r="BJ53"/>
  <c r="BN52"/>
  <c r="BM52"/>
  <c r="BL52"/>
  <c r="BK52"/>
  <c r="BJ52"/>
  <c r="BN51"/>
  <c r="BM51"/>
  <c r="BL51"/>
  <c r="BK51"/>
  <c r="BJ51"/>
  <c r="BN50"/>
  <c r="BM50"/>
  <c r="BL50"/>
  <c r="BK50"/>
  <c r="BJ50"/>
  <c r="BN49"/>
  <c r="BM49"/>
  <c r="BL49"/>
  <c r="BK49"/>
  <c r="BJ49"/>
  <c r="BN48"/>
  <c r="BM48"/>
  <c r="BL48"/>
  <c r="BK48"/>
  <c r="BJ48"/>
  <c r="BN47"/>
  <c r="Z47" i="15" s="1"/>
  <c r="BM47" i="12"/>
  <c r="BL47"/>
  <c r="BK47"/>
  <c r="BJ47"/>
  <c r="BN46"/>
  <c r="BM46"/>
  <c r="BL46"/>
  <c r="BK46"/>
  <c r="BJ46"/>
  <c r="BN41"/>
  <c r="BM41"/>
  <c r="BL41"/>
  <c r="BK41"/>
  <c r="BJ41"/>
  <c r="BM40"/>
  <c r="Y40" i="15" s="1"/>
  <c r="E40" i="16" s="1"/>
  <c r="Y40" s="1"/>
  <c r="BL40" i="12"/>
  <c r="BK40"/>
  <c r="BJ40"/>
  <c r="BM39"/>
  <c r="BL39"/>
  <c r="BK39"/>
  <c r="BJ39"/>
  <c r="BN38"/>
  <c r="BM38"/>
  <c r="BL38"/>
  <c r="BK38"/>
  <c r="BJ38"/>
  <c r="BN37"/>
  <c r="BM37"/>
  <c r="BL37"/>
  <c r="BK37"/>
  <c r="BJ37"/>
  <c r="BM36"/>
  <c r="Y36" i="15" s="1"/>
  <c r="BL36" i="12"/>
  <c r="BK36"/>
  <c r="BJ36"/>
  <c r="BN35"/>
  <c r="BM35"/>
  <c r="BL35"/>
  <c r="BK35"/>
  <c r="BJ35"/>
  <c r="BM34"/>
  <c r="BL34"/>
  <c r="BK34"/>
  <c r="BJ34"/>
  <c r="BM33"/>
  <c r="BL33"/>
  <c r="BK33"/>
  <c r="BJ33"/>
  <c r="BJ17"/>
  <c r="BK17"/>
  <c r="BL17"/>
  <c r="BM17"/>
  <c r="BJ18"/>
  <c r="BK18"/>
  <c r="BL18"/>
  <c r="BM18"/>
  <c r="BJ19"/>
  <c r="BK19"/>
  <c r="BL19"/>
  <c r="BM19"/>
  <c r="Y19" i="15" s="1"/>
  <c r="BN19" i="12"/>
  <c r="Z19" i="15" s="1"/>
  <c r="AB19" s="1"/>
  <c r="BJ20" i="12"/>
  <c r="BK20"/>
  <c r="BL20"/>
  <c r="BM20"/>
  <c r="BN20"/>
  <c r="BJ21"/>
  <c r="BK21"/>
  <c r="BL21"/>
  <c r="BM21"/>
  <c r="BN21"/>
  <c r="BJ22"/>
  <c r="BK22"/>
  <c r="BL22"/>
  <c r="BM22"/>
  <c r="BJ23"/>
  <c r="BK23"/>
  <c r="BL23"/>
  <c r="BM23"/>
  <c r="BN23"/>
  <c r="BJ24"/>
  <c r="BK24"/>
  <c r="BL24"/>
  <c r="BM24"/>
  <c r="BN24"/>
  <c r="BJ25"/>
  <c r="BK25"/>
  <c r="BL25"/>
  <c r="BM25"/>
  <c r="BN25"/>
  <c r="BJ26"/>
  <c r="BK26"/>
  <c r="BL26"/>
  <c r="BM26"/>
  <c r="BJ27"/>
  <c r="BK27"/>
  <c r="BL27"/>
  <c r="BM27"/>
  <c r="BN27"/>
  <c r="BJ28"/>
  <c r="BK28"/>
  <c r="BL28"/>
  <c r="BM28"/>
  <c r="BN28"/>
  <c r="BJ29"/>
  <c r="BK29"/>
  <c r="BL29"/>
  <c r="BM29"/>
  <c r="BN29"/>
  <c r="BJ30"/>
  <c r="BK30"/>
  <c r="BL30"/>
  <c r="BM30"/>
  <c r="BN30"/>
  <c r="BJ31"/>
  <c r="BK31"/>
  <c r="BL31"/>
  <c r="BM31"/>
  <c r="BN31"/>
  <c r="BK16"/>
  <c r="W16" i="15" s="1"/>
  <c r="BL16" i="12"/>
  <c r="BM16"/>
  <c r="BN16"/>
  <c r="CR95" i="10"/>
  <c r="CQ95"/>
  <c r="Y95" i="15" s="1"/>
  <c r="E95" i="16" s="1"/>
  <c r="Y95" s="1"/>
  <c r="CP95" i="10"/>
  <c r="CO95"/>
  <c r="CN95"/>
  <c r="CQ94"/>
  <c r="CP94"/>
  <c r="CO94"/>
  <c r="CN94"/>
  <c r="CQ93"/>
  <c r="CP93"/>
  <c r="CO93"/>
  <c r="CN93"/>
  <c r="CR92"/>
  <c r="CQ92"/>
  <c r="CP92"/>
  <c r="CO92"/>
  <c r="CN92"/>
  <c r="CR91"/>
  <c r="CQ91"/>
  <c r="Y91" i="15" s="1"/>
  <c r="E91" i="16" s="1"/>
  <c r="Y91" s="1"/>
  <c r="CP91" i="10"/>
  <c r="CO91"/>
  <c r="CN91"/>
  <c r="CR90"/>
  <c r="Z90" i="15" s="1"/>
  <c r="CQ90" i="10"/>
  <c r="CP90"/>
  <c r="CO90"/>
  <c r="CN90"/>
  <c r="CR89"/>
  <c r="CQ89"/>
  <c r="CP89"/>
  <c r="CO89"/>
  <c r="CN89"/>
  <c r="CR88"/>
  <c r="CQ88"/>
  <c r="CP88"/>
  <c r="CO88"/>
  <c r="CN88"/>
  <c r="CR87"/>
  <c r="CQ87"/>
  <c r="Y87" i="15" s="1"/>
  <c r="E87" i="16" s="1"/>
  <c r="Y87" s="1"/>
  <c r="CP87" i="10"/>
  <c r="CO87"/>
  <c r="CN87"/>
  <c r="CR82"/>
  <c r="Z82" i="15" s="1"/>
  <c r="CQ82" i="10"/>
  <c r="CP82"/>
  <c r="CO82"/>
  <c r="CN82"/>
  <c r="CR81"/>
  <c r="CQ81"/>
  <c r="CP81"/>
  <c r="CO81"/>
  <c r="CN81"/>
  <c r="CR80"/>
  <c r="CQ80"/>
  <c r="CP80"/>
  <c r="CO80"/>
  <c r="CN80"/>
  <c r="CR79"/>
  <c r="CQ79"/>
  <c r="Y79" i="15" s="1"/>
  <c r="E79" i="16" s="1"/>
  <c r="Y79" s="1"/>
  <c r="CP79" i="10"/>
  <c r="CO79"/>
  <c r="CN79"/>
  <c r="CR78"/>
  <c r="Z78" i="15" s="1"/>
  <c r="CQ78" i="10"/>
  <c r="CP78"/>
  <c r="CO78"/>
  <c r="CN78"/>
  <c r="CQ77"/>
  <c r="CP77"/>
  <c r="CO77"/>
  <c r="CN77"/>
  <c r="CR76"/>
  <c r="CQ76"/>
  <c r="CP76"/>
  <c r="CO76"/>
  <c r="CN76"/>
  <c r="CQ75"/>
  <c r="Y75" i="15" s="1"/>
  <c r="E75" i="16" s="1"/>
  <c r="Y75" s="1"/>
  <c r="CP75" i="10"/>
  <c r="CO75"/>
  <c r="CN75"/>
  <c r="CQ73"/>
  <c r="CP73"/>
  <c r="CO73"/>
  <c r="CN73"/>
  <c r="CR72"/>
  <c r="CQ72"/>
  <c r="CP72"/>
  <c r="CO72"/>
  <c r="CN72"/>
  <c r="CR71"/>
  <c r="CQ71"/>
  <c r="CP71"/>
  <c r="CO71"/>
  <c r="CN71"/>
  <c r="CQ70"/>
  <c r="Y70" i="15" s="1"/>
  <c r="E70" i="16" s="1"/>
  <c r="Y70" s="1"/>
  <c r="CP70" i="10"/>
  <c r="CO70"/>
  <c r="CN70"/>
  <c r="CR69"/>
  <c r="Z69" i="15" s="1"/>
  <c r="CQ69" i="10"/>
  <c r="CP69"/>
  <c r="CO69"/>
  <c r="CN69"/>
  <c r="CR68"/>
  <c r="CQ68"/>
  <c r="CP68"/>
  <c r="CO68"/>
  <c r="CN68"/>
  <c r="CR67"/>
  <c r="CQ67"/>
  <c r="CP67"/>
  <c r="CO67"/>
  <c r="CN67"/>
  <c r="CQ66"/>
  <c r="Y66" i="15" s="1"/>
  <c r="CP66" i="10"/>
  <c r="CO66"/>
  <c r="CN66"/>
  <c r="CQ65"/>
  <c r="CP65"/>
  <c r="CO65"/>
  <c r="CN65"/>
  <c r="CR64"/>
  <c r="CQ64"/>
  <c r="CP64"/>
  <c r="CO64"/>
  <c r="CN64"/>
  <c r="CR63"/>
  <c r="CQ63"/>
  <c r="CP63"/>
  <c r="CO63"/>
  <c r="CN63"/>
  <c r="CR62"/>
  <c r="CQ62"/>
  <c r="Y62" i="15" s="1"/>
  <c r="E62" i="16" s="1"/>
  <c r="Y62" s="1"/>
  <c r="CP62" i="10"/>
  <c r="CO62"/>
  <c r="CN62"/>
  <c r="CQ61"/>
  <c r="CP61"/>
  <c r="CO61"/>
  <c r="CN61"/>
  <c r="CQ55"/>
  <c r="CP55"/>
  <c r="CO55"/>
  <c r="CN55"/>
  <c r="CQ54"/>
  <c r="CP54"/>
  <c r="CO54"/>
  <c r="CN54"/>
  <c r="CQ53"/>
  <c r="Y53" i="15" s="1"/>
  <c r="E53" i="16" s="1"/>
  <c r="CP53" i="10"/>
  <c r="CO53"/>
  <c r="CN53"/>
  <c r="CQ52"/>
  <c r="CP52"/>
  <c r="CO52"/>
  <c r="CN52"/>
  <c r="CQ51"/>
  <c r="CP51"/>
  <c r="CO51"/>
  <c r="CN51"/>
  <c r="CR50"/>
  <c r="CQ50"/>
  <c r="CP50"/>
  <c r="CO50"/>
  <c r="CN50"/>
  <c r="CR49"/>
  <c r="CQ49"/>
  <c r="Y49" i="15" s="1"/>
  <c r="E49" i="16" s="1"/>
  <c r="CP49" i="10"/>
  <c r="CO49"/>
  <c r="CN49"/>
  <c r="CR48"/>
  <c r="Z48" i="15" s="1"/>
  <c r="CQ48" i="10"/>
  <c r="CP48"/>
  <c r="CO48"/>
  <c r="CN48"/>
  <c r="CR47"/>
  <c r="CQ47"/>
  <c r="CP47"/>
  <c r="CO47"/>
  <c r="CN47"/>
  <c r="CR46"/>
  <c r="CQ46"/>
  <c r="CP46"/>
  <c r="CO46"/>
  <c r="CN46"/>
  <c r="CR41"/>
  <c r="CQ41"/>
  <c r="CP41"/>
  <c r="CO41"/>
  <c r="CN41"/>
  <c r="CR40"/>
  <c r="CQ40"/>
  <c r="CP40"/>
  <c r="CO40"/>
  <c r="CN40"/>
  <c r="CR39"/>
  <c r="CQ39"/>
  <c r="CP39"/>
  <c r="CO39"/>
  <c r="CN39"/>
  <c r="CQ38"/>
  <c r="CP38"/>
  <c r="CO38"/>
  <c r="CN38"/>
  <c r="CR37"/>
  <c r="Z37" i="15" s="1"/>
  <c r="CQ37" i="10"/>
  <c r="Y37" i="15" s="1"/>
  <c r="E37" i="16" s="1"/>
  <c r="Y37" s="1"/>
  <c r="CP37" i="10"/>
  <c r="CO37"/>
  <c r="CN37"/>
  <c r="CQ36"/>
  <c r="CP36"/>
  <c r="CO36"/>
  <c r="CN36"/>
  <c r="CR35"/>
  <c r="CQ35"/>
  <c r="CP35"/>
  <c r="CO35"/>
  <c r="CN35"/>
  <c r="CQ34"/>
  <c r="CP34"/>
  <c r="CO34"/>
  <c r="CN34"/>
  <c r="CQ33"/>
  <c r="CP33"/>
  <c r="CO33"/>
  <c r="CN33"/>
  <c r="CR19"/>
  <c r="CR20"/>
  <c r="CR21"/>
  <c r="CR24"/>
  <c r="CR27"/>
  <c r="CR28"/>
  <c r="CR29"/>
  <c r="CR30"/>
  <c r="CR31"/>
  <c r="CQ17"/>
  <c r="CQ18"/>
  <c r="CQ19"/>
  <c r="CQ20"/>
  <c r="CQ21"/>
  <c r="CQ22"/>
  <c r="CQ23"/>
  <c r="CQ24"/>
  <c r="CQ27"/>
  <c r="CQ28"/>
  <c r="CQ29"/>
  <c r="CQ30"/>
  <c r="CQ31"/>
  <c r="CP17"/>
  <c r="CP18"/>
  <c r="CP19"/>
  <c r="CP20"/>
  <c r="CP21"/>
  <c r="CP22"/>
  <c r="CP23"/>
  <c r="CP24"/>
  <c r="CP25"/>
  <c r="CP26"/>
  <c r="CP27"/>
  <c r="CP28"/>
  <c r="CP29"/>
  <c r="CP30"/>
  <c r="CP31"/>
  <c r="CO17"/>
  <c r="CO18"/>
  <c r="CO19"/>
  <c r="CO20"/>
  <c r="CO21"/>
  <c r="CO22"/>
  <c r="CO23"/>
  <c r="CO24"/>
  <c r="CO25"/>
  <c r="CO26"/>
  <c r="CO27"/>
  <c r="CO28"/>
  <c r="CO29"/>
  <c r="CO30"/>
  <c r="CO31"/>
  <c r="CO16"/>
  <c r="CP16"/>
  <c r="CQ16"/>
  <c r="CR16"/>
  <c r="Z98" i="15"/>
  <c r="Y98"/>
  <c r="E98" i="16" s="1"/>
  <c r="Z97" i="15"/>
  <c r="AB97" s="1"/>
  <c r="Y97"/>
  <c r="E97" i="16" s="1"/>
  <c r="Z96" i="15"/>
  <c r="AB96" s="1"/>
  <c r="Y96"/>
  <c r="E96" i="16" s="1"/>
  <c r="Y94" i="15"/>
  <c r="E94" i="16" s="1"/>
  <c r="Y94" s="1"/>
  <c r="Y93" i="15"/>
  <c r="E93" i="16" s="1"/>
  <c r="Y93" s="1"/>
  <c r="Z92" i="15"/>
  <c r="Y92"/>
  <c r="E92" i="16" s="1"/>
  <c r="Y92" s="1"/>
  <c r="Y90" i="15"/>
  <c r="E90" i="16" s="1"/>
  <c r="Y90" s="1"/>
  <c r="Y89" i="15"/>
  <c r="E89" i="16" s="1"/>
  <c r="Z88" i="15"/>
  <c r="Y88"/>
  <c r="E88" i="16" s="1"/>
  <c r="Y88" s="1"/>
  <c r="Y81" i="15"/>
  <c r="E81" i="16" s="1"/>
  <c r="Y81" s="1"/>
  <c r="Z80" i="15"/>
  <c r="Y80"/>
  <c r="E80" i="16" s="1"/>
  <c r="Y80" s="1"/>
  <c r="Y77" i="15"/>
  <c r="E77" i="16" s="1"/>
  <c r="Y77" s="1"/>
  <c r="Z76" i="15"/>
  <c r="Y76"/>
  <c r="Y73"/>
  <c r="E73" i="16" s="1"/>
  <c r="Y73" s="1"/>
  <c r="Z72" i="15"/>
  <c r="Y72"/>
  <c r="E72" i="16" s="1"/>
  <c r="Y72" s="1"/>
  <c r="Z71" i="15"/>
  <c r="Y71"/>
  <c r="E71" i="16" s="1"/>
  <c r="Y69" i="15"/>
  <c r="E69" i="16" s="1"/>
  <c r="Y69" s="1"/>
  <c r="Y68" i="15"/>
  <c r="E68" i="16" s="1"/>
  <c r="Y68" s="1"/>
  <c r="Z67" i="15"/>
  <c r="Y67"/>
  <c r="E67" i="16" s="1"/>
  <c r="Y64" i="15"/>
  <c r="E64" i="16" s="1"/>
  <c r="Y64" s="1"/>
  <c r="Z63" i="15"/>
  <c r="Y63"/>
  <c r="E63" i="16" s="1"/>
  <c r="Y63" s="1"/>
  <c r="Y55" i="15"/>
  <c r="E55" i="16" s="1"/>
  <c r="Y54" i="15"/>
  <c r="E54" i="16" s="1"/>
  <c r="Y48" i="15"/>
  <c r="E48" i="16" s="1"/>
  <c r="Y47" i="15"/>
  <c r="E47" i="16" s="1"/>
  <c r="Z46" i="15"/>
  <c r="Y46"/>
  <c r="E46" i="16" s="1"/>
  <c r="Y39" i="15"/>
  <c r="E39" i="16" s="1"/>
  <c r="Y39" s="1"/>
  <c r="Z35" i="15"/>
  <c r="Y35"/>
  <c r="E35" i="16" s="1"/>
  <c r="Y35" s="1"/>
  <c r="Y34" i="15"/>
  <c r="E34" i="16" s="1"/>
  <c r="Y34" s="1"/>
  <c r="X16" i="15"/>
  <c r="Y16"/>
  <c r="Z16"/>
  <c r="DV94" i="14"/>
  <c r="DU94"/>
  <c r="DV93"/>
  <c r="DU93"/>
  <c r="DV92"/>
  <c r="DU92"/>
  <c r="DV91"/>
  <c r="DU91"/>
  <c r="DV90"/>
  <c r="DU90"/>
  <c r="DV89"/>
  <c r="DU89"/>
  <c r="DV88"/>
  <c r="DU88"/>
  <c r="DV87"/>
  <c r="DU87"/>
  <c r="DV82"/>
  <c r="DU82"/>
  <c r="DV81"/>
  <c r="DU81"/>
  <c r="DV80"/>
  <c r="DU80"/>
  <c r="DV79"/>
  <c r="DU79"/>
  <c r="DV78"/>
  <c r="DU78"/>
  <c r="DV77"/>
  <c r="DU77"/>
  <c r="DV76"/>
  <c r="DU76"/>
  <c r="DV75"/>
  <c r="DU75"/>
  <c r="DV73"/>
  <c r="DU73"/>
  <c r="DV72"/>
  <c r="DU72"/>
  <c r="DV71"/>
  <c r="DU71"/>
  <c r="DV70"/>
  <c r="DU70"/>
  <c r="DV69"/>
  <c r="DU69"/>
  <c r="DV68"/>
  <c r="DU68"/>
  <c r="DV67"/>
  <c r="DU67"/>
  <c r="DV66"/>
  <c r="DU66"/>
  <c r="DV65"/>
  <c r="DU65"/>
  <c r="DV64"/>
  <c r="DU64"/>
  <c r="DV63"/>
  <c r="DU63"/>
  <c r="DV62"/>
  <c r="DU62"/>
  <c r="DV61"/>
  <c r="DU61"/>
  <c r="DV55"/>
  <c r="DU55"/>
  <c r="DV54"/>
  <c r="DU54"/>
  <c r="DV53"/>
  <c r="DU53"/>
  <c r="DV52"/>
  <c r="DU52"/>
  <c r="DV51"/>
  <c r="DU51"/>
  <c r="DV50"/>
  <c r="DU50"/>
  <c r="DV49"/>
  <c r="DU49"/>
  <c r="DV48"/>
  <c r="DU48"/>
  <c r="DV47"/>
  <c r="DU47"/>
  <c r="DV46"/>
  <c r="DU46"/>
  <c r="DV45"/>
  <c r="DU45"/>
  <c r="DV41"/>
  <c r="DU41"/>
  <c r="DV40"/>
  <c r="DU40"/>
  <c r="DV39"/>
  <c r="DU39"/>
  <c r="DV38"/>
  <c r="DU38"/>
  <c r="DV37"/>
  <c r="DU37"/>
  <c r="DV36"/>
  <c r="DU36"/>
  <c r="DV35"/>
  <c r="DU35"/>
  <c r="DV34"/>
  <c r="DU34"/>
  <c r="DU33"/>
  <c r="DV31"/>
  <c r="DU31"/>
  <c r="DV30"/>
  <c r="DU30"/>
  <c r="DV29"/>
  <c r="DU29"/>
  <c r="DV28"/>
  <c r="DU28"/>
  <c r="DV27"/>
  <c r="DU27"/>
  <c r="DV26"/>
  <c r="DU26"/>
  <c r="DV25"/>
  <c r="DU25"/>
  <c r="DV24"/>
  <c r="DU24"/>
  <c r="DV23"/>
  <c r="DU23"/>
  <c r="DV22"/>
  <c r="DU22"/>
  <c r="DV21"/>
  <c r="DU21"/>
  <c r="DV20"/>
  <c r="DU20"/>
  <c r="DV19"/>
  <c r="DU19"/>
  <c r="DV18"/>
  <c r="DU18"/>
  <c r="DV17"/>
  <c r="DU17"/>
  <c r="DS16"/>
  <c r="DT16"/>
  <c r="DU16"/>
  <c r="DV16"/>
  <c r="BW22"/>
  <c r="CC94" i="13"/>
  <c r="CB94"/>
  <c r="CC93"/>
  <c r="CB93"/>
  <c r="CC92"/>
  <c r="CB92"/>
  <c r="CC91"/>
  <c r="CB91"/>
  <c r="CC90"/>
  <c r="CB90"/>
  <c r="CC89"/>
  <c r="CB89"/>
  <c r="CC88"/>
  <c r="CB88"/>
  <c r="CC87"/>
  <c r="CB87"/>
  <c r="CC82"/>
  <c r="CB82"/>
  <c r="CC81"/>
  <c r="CB81"/>
  <c r="CC80"/>
  <c r="CB80"/>
  <c r="CC79"/>
  <c r="CB79"/>
  <c r="CC78"/>
  <c r="CB78"/>
  <c r="CC77"/>
  <c r="CB77"/>
  <c r="CC76"/>
  <c r="CB76"/>
  <c r="CC75"/>
  <c r="CB75"/>
  <c r="CC73"/>
  <c r="CB73"/>
  <c r="CC72"/>
  <c r="CB72"/>
  <c r="CC71"/>
  <c r="CB71"/>
  <c r="CC70"/>
  <c r="CB70"/>
  <c r="CC69"/>
  <c r="CB69"/>
  <c r="CC68"/>
  <c r="CB68"/>
  <c r="CC67"/>
  <c r="CB67"/>
  <c r="CC66"/>
  <c r="CB66"/>
  <c r="CC65"/>
  <c r="CB65"/>
  <c r="CC64"/>
  <c r="CB64"/>
  <c r="CC63"/>
  <c r="CB63"/>
  <c r="CC62"/>
  <c r="CB62"/>
  <c r="CC61"/>
  <c r="CB61"/>
  <c r="CC55"/>
  <c r="CB55"/>
  <c r="CC54"/>
  <c r="CB54"/>
  <c r="CC53"/>
  <c r="CB53"/>
  <c r="CC52"/>
  <c r="CB52"/>
  <c r="CC51"/>
  <c r="CB51"/>
  <c r="CC50"/>
  <c r="CB50"/>
  <c r="CC49"/>
  <c r="CB49"/>
  <c r="CC48"/>
  <c r="CB48"/>
  <c r="CC47"/>
  <c r="CB47"/>
  <c r="CC46"/>
  <c r="CB46"/>
  <c r="CC41"/>
  <c r="CB41"/>
  <c r="CC40"/>
  <c r="CB40"/>
  <c r="CC39"/>
  <c r="CB39"/>
  <c r="CC38"/>
  <c r="CB38"/>
  <c r="Y38" i="15" s="1"/>
  <c r="E38" i="16" s="1"/>
  <c r="Y38" s="1"/>
  <c r="CC37" i="13"/>
  <c r="CB37"/>
  <c r="CC36"/>
  <c r="CB36"/>
  <c r="CC35"/>
  <c r="CB35"/>
  <c r="CC34"/>
  <c r="CB34"/>
  <c r="CB33"/>
  <c r="CC31"/>
  <c r="CB31"/>
  <c r="CC30"/>
  <c r="CB30"/>
  <c r="CC29"/>
  <c r="CB29"/>
  <c r="CC28"/>
  <c r="CB28"/>
  <c r="CC27"/>
  <c r="CB27"/>
  <c r="CC26"/>
  <c r="CB26"/>
  <c r="CC25"/>
  <c r="CB25"/>
  <c r="CC24"/>
  <c r="CB24"/>
  <c r="CC23"/>
  <c r="CB23"/>
  <c r="CC22"/>
  <c r="CB22"/>
  <c r="CC21"/>
  <c r="CB21"/>
  <c r="CC20"/>
  <c r="CB20"/>
  <c r="CC19"/>
  <c r="CB19"/>
  <c r="CC18"/>
  <c r="CB18"/>
  <c r="CC17"/>
  <c r="CB17"/>
  <c r="BZ16"/>
  <c r="CA16"/>
  <c r="CB16"/>
  <c r="CC16"/>
  <c r="BC94" i="12"/>
  <c r="BC93"/>
  <c r="BC92"/>
  <c r="BC91"/>
  <c r="BC90"/>
  <c r="BC89"/>
  <c r="BC88"/>
  <c r="BC87"/>
  <c r="BC82"/>
  <c r="BC81"/>
  <c r="BC80"/>
  <c r="BC79"/>
  <c r="BC78"/>
  <c r="BC77"/>
  <c r="BC76"/>
  <c r="BC75"/>
  <c r="BC73"/>
  <c r="BC72"/>
  <c r="BC71"/>
  <c r="BC70"/>
  <c r="BC69"/>
  <c r="BC68"/>
  <c r="BC67"/>
  <c r="BC66"/>
  <c r="BC65"/>
  <c r="BC64"/>
  <c r="BC63"/>
  <c r="BC62"/>
  <c r="BC61"/>
  <c r="BC55"/>
  <c r="BC54"/>
  <c r="BC53"/>
  <c r="BC52"/>
  <c r="BC51"/>
  <c r="BC50"/>
  <c r="BC49"/>
  <c r="BC48"/>
  <c r="BC47"/>
  <c r="BC46"/>
  <c r="BC41"/>
  <c r="BN40"/>
  <c r="BC40"/>
  <c r="BN39"/>
  <c r="Z39" i="15" s="1"/>
  <c r="BC39" i="12"/>
  <c r="BC38"/>
  <c r="BC37"/>
  <c r="BN36"/>
  <c r="BC36"/>
  <c r="BC35"/>
  <c r="BC34"/>
  <c r="BC33"/>
  <c r="BC17"/>
  <c r="BN17"/>
  <c r="BC18"/>
  <c r="BN18"/>
  <c r="BC19"/>
  <c r="BC20"/>
  <c r="BC21"/>
  <c r="BC22"/>
  <c r="BC23"/>
  <c r="BC24"/>
  <c r="BC25"/>
  <c r="BC26"/>
  <c r="BN26"/>
  <c r="BC27"/>
  <c r="BC28"/>
  <c r="BC29"/>
  <c r="BC30"/>
  <c r="BC31"/>
  <c r="BC16"/>
  <c r="BA87"/>
  <c r="BB87"/>
  <c r="BA75"/>
  <c r="BB75"/>
  <c r="BA61"/>
  <c r="BB61"/>
  <c r="BC56"/>
  <c r="BD56"/>
  <c r="BA46"/>
  <c r="BB46"/>
  <c r="BA33"/>
  <c r="BB33"/>
  <c r="BA16"/>
  <c r="BB16"/>
  <c r="T88"/>
  <c r="U88"/>
  <c r="T89"/>
  <c r="U89"/>
  <c r="T90"/>
  <c r="U90"/>
  <c r="T91"/>
  <c r="U91"/>
  <c r="T92"/>
  <c r="U92"/>
  <c r="T93"/>
  <c r="U93"/>
  <c r="T94"/>
  <c r="U94"/>
  <c r="R87"/>
  <c r="S87"/>
  <c r="T87"/>
  <c r="U87"/>
  <c r="T76"/>
  <c r="U76"/>
  <c r="T77"/>
  <c r="U77"/>
  <c r="T78"/>
  <c r="U78"/>
  <c r="T79"/>
  <c r="U79"/>
  <c r="T80"/>
  <c r="U80"/>
  <c r="T81"/>
  <c r="U81"/>
  <c r="T82"/>
  <c r="U82"/>
  <c r="R75"/>
  <c r="S75"/>
  <c r="T75"/>
  <c r="U75"/>
  <c r="T62"/>
  <c r="U62"/>
  <c r="T63"/>
  <c r="U63"/>
  <c r="T64"/>
  <c r="U64"/>
  <c r="T65"/>
  <c r="U65"/>
  <c r="T66"/>
  <c r="U66"/>
  <c r="T67"/>
  <c r="U67"/>
  <c r="T68"/>
  <c r="U68"/>
  <c r="T69"/>
  <c r="U69"/>
  <c r="T70"/>
  <c r="U70"/>
  <c r="T71"/>
  <c r="U71"/>
  <c r="T72"/>
  <c r="U72"/>
  <c r="T73"/>
  <c r="U73"/>
  <c r="R61"/>
  <c r="S61"/>
  <c r="T61"/>
  <c r="U61"/>
  <c r="T47"/>
  <c r="U47"/>
  <c r="T48"/>
  <c r="U48"/>
  <c r="T49"/>
  <c r="U49"/>
  <c r="T50"/>
  <c r="U50"/>
  <c r="T51"/>
  <c r="U51"/>
  <c r="T52"/>
  <c r="U52"/>
  <c r="T53"/>
  <c r="U53"/>
  <c r="T54"/>
  <c r="U54"/>
  <c r="T55"/>
  <c r="U55"/>
  <c r="R46"/>
  <c r="S46"/>
  <c r="T46"/>
  <c r="U46"/>
  <c r="T34"/>
  <c r="U34"/>
  <c r="BN34" s="1"/>
  <c r="T35"/>
  <c r="U35"/>
  <c r="T36"/>
  <c r="U36"/>
  <c r="T37"/>
  <c r="U37"/>
  <c r="T38"/>
  <c r="U38"/>
  <c r="T39"/>
  <c r="U39"/>
  <c r="T40"/>
  <c r="U40"/>
  <c r="T41"/>
  <c r="U41"/>
  <c r="R33"/>
  <c r="S33"/>
  <c r="T33"/>
  <c r="U33"/>
  <c r="T17"/>
  <c r="U17"/>
  <c r="T18"/>
  <c r="U18"/>
  <c r="T19"/>
  <c r="U19"/>
  <c r="T20"/>
  <c r="U20"/>
  <c r="T21"/>
  <c r="U21"/>
  <c r="T22"/>
  <c r="U22"/>
  <c r="BN22" s="1"/>
  <c r="T23"/>
  <c r="U23"/>
  <c r="T24"/>
  <c r="U24"/>
  <c r="T25"/>
  <c r="U25"/>
  <c r="T26"/>
  <c r="U26"/>
  <c r="T27"/>
  <c r="U27"/>
  <c r="T28"/>
  <c r="U28"/>
  <c r="T29"/>
  <c r="U29"/>
  <c r="T30"/>
  <c r="U30"/>
  <c r="T31"/>
  <c r="U31"/>
  <c r="R16"/>
  <c r="S16"/>
  <c r="T16"/>
  <c r="BM34" i="11"/>
  <c r="BN34"/>
  <c r="BM35"/>
  <c r="BN35"/>
  <c r="BM36"/>
  <c r="BN36"/>
  <c r="BM37"/>
  <c r="BN37"/>
  <c r="BM38"/>
  <c r="BN38"/>
  <c r="BM39"/>
  <c r="BN39"/>
  <c r="BM40"/>
  <c r="BN40"/>
  <c r="BM41"/>
  <c r="BN41"/>
  <c r="BK33"/>
  <c r="BL33"/>
  <c r="BM33"/>
  <c r="BM17"/>
  <c r="BN17"/>
  <c r="BM18"/>
  <c r="BN18"/>
  <c r="BM19"/>
  <c r="BN19"/>
  <c r="BM20"/>
  <c r="BN20"/>
  <c r="BM21"/>
  <c r="BN21"/>
  <c r="BM22"/>
  <c r="BN22"/>
  <c r="BM23"/>
  <c r="BN23"/>
  <c r="BM24"/>
  <c r="BN24"/>
  <c r="BM25"/>
  <c r="BN25"/>
  <c r="BM26"/>
  <c r="BN26"/>
  <c r="BM27"/>
  <c r="BN27"/>
  <c r="BM28"/>
  <c r="BN28"/>
  <c r="BM29"/>
  <c r="BN29"/>
  <c r="BM30"/>
  <c r="BN30"/>
  <c r="BM31"/>
  <c r="BN31"/>
  <c r="BK16"/>
  <c r="BL16"/>
  <c r="BM16"/>
  <c r="BN16"/>
  <c r="S409" i="31"/>
  <c r="AF408"/>
  <c r="AE408"/>
  <c r="AD408"/>
  <c r="AL408" s="1"/>
  <c r="AC408"/>
  <c r="AK408" s="1"/>
  <c r="AG408" s="1"/>
  <c r="AB408"/>
  <c r="AJ408" s="1"/>
  <c r="S408"/>
  <c r="K408"/>
  <c r="C408" s="1"/>
  <c r="AJ407"/>
  <c r="AF407"/>
  <c r="AE407"/>
  <c r="AD407"/>
  <c r="AL407" s="1"/>
  <c r="AC407"/>
  <c r="AK407" s="1"/>
  <c r="AB407"/>
  <c r="S407"/>
  <c r="K407"/>
  <c r="C407"/>
  <c r="AF406"/>
  <c r="AE406"/>
  <c r="AD406"/>
  <c r="AL406" s="1"/>
  <c r="AC406"/>
  <c r="AK406" s="1"/>
  <c r="AG406" s="1"/>
  <c r="AB406"/>
  <c r="AJ406" s="1"/>
  <c r="S406"/>
  <c r="K406"/>
  <c r="C406" s="1"/>
  <c r="AJ405"/>
  <c r="AF405"/>
  <c r="AE405"/>
  <c r="AD405"/>
  <c r="AL405" s="1"/>
  <c r="AC405"/>
  <c r="AK405" s="1"/>
  <c r="AB405"/>
  <c r="S405"/>
  <c r="K405"/>
  <c r="C405"/>
  <c r="AF404"/>
  <c r="AE404"/>
  <c r="AD404"/>
  <c r="AL404" s="1"/>
  <c r="AC404"/>
  <c r="AK404" s="1"/>
  <c r="AG404" s="1"/>
  <c r="AB404"/>
  <c r="AJ404" s="1"/>
  <c r="S404"/>
  <c r="K404"/>
  <c r="C404" s="1"/>
  <c r="AJ403"/>
  <c r="AF403"/>
  <c r="AE403"/>
  <c r="AD403"/>
  <c r="AL403" s="1"/>
  <c r="AC403"/>
  <c r="AK403" s="1"/>
  <c r="AB403"/>
  <c r="S403"/>
  <c r="K403"/>
  <c r="C403"/>
  <c r="AF402"/>
  <c r="AE402"/>
  <c r="AD402"/>
  <c r="AL402" s="1"/>
  <c r="AC402"/>
  <c r="AK402" s="1"/>
  <c r="AG402" s="1"/>
  <c r="AB402"/>
  <c r="AJ402" s="1"/>
  <c r="S402"/>
  <c r="K402"/>
  <c r="C402" s="1"/>
  <c r="AJ401"/>
  <c r="AF401"/>
  <c r="AE401"/>
  <c r="AD401"/>
  <c r="AL401" s="1"/>
  <c r="AC401"/>
  <c r="AK401" s="1"/>
  <c r="AB401"/>
  <c r="Y401" s="1"/>
  <c r="S401"/>
  <c r="K401"/>
  <c r="C401"/>
  <c r="AF400"/>
  <c r="AE400"/>
  <c r="AD400"/>
  <c r="AL400" s="1"/>
  <c r="AC400"/>
  <c r="AK400" s="1"/>
  <c r="AG400" s="1"/>
  <c r="AB400"/>
  <c r="AJ400" s="1"/>
  <c r="S400"/>
  <c r="K400"/>
  <c r="C400" s="1"/>
  <c r="AJ399"/>
  <c r="AF399"/>
  <c r="AE399"/>
  <c r="AD399"/>
  <c r="AL399" s="1"/>
  <c r="AC399"/>
  <c r="AK399" s="1"/>
  <c r="AB399"/>
  <c r="Y399" s="1"/>
  <c r="S399"/>
  <c r="K399"/>
  <c r="C399"/>
  <c r="AF398"/>
  <c r="AE398"/>
  <c r="AD398"/>
  <c r="AL398" s="1"/>
  <c r="AC398"/>
  <c r="AK398" s="1"/>
  <c r="AG398" s="1"/>
  <c r="AB398"/>
  <c r="AJ398" s="1"/>
  <c r="S398"/>
  <c r="K398"/>
  <c r="C398" s="1"/>
  <c r="AJ397"/>
  <c r="AF397"/>
  <c r="AE397"/>
  <c r="AD397"/>
  <c r="AL397" s="1"/>
  <c r="AC397"/>
  <c r="AK397" s="1"/>
  <c r="AB397"/>
  <c r="Y397" s="1"/>
  <c r="S397"/>
  <c r="K397"/>
  <c r="C397"/>
  <c r="AF396"/>
  <c r="AE396"/>
  <c r="AD396"/>
  <c r="AL396" s="1"/>
  <c r="AC396"/>
  <c r="AK396" s="1"/>
  <c r="AG396" s="1"/>
  <c r="AB396"/>
  <c r="AJ396" s="1"/>
  <c r="S396"/>
  <c r="K396"/>
  <c r="C396" s="1"/>
  <c r="AJ395"/>
  <c r="AF395"/>
  <c r="AE395"/>
  <c r="AD395"/>
  <c r="AL395" s="1"/>
  <c r="AC395"/>
  <c r="AK395" s="1"/>
  <c r="AB395"/>
  <c r="Y395" s="1"/>
  <c r="S395"/>
  <c r="K395"/>
  <c r="C395"/>
  <c r="AF394"/>
  <c r="AE394"/>
  <c r="AD394"/>
  <c r="AL394" s="1"/>
  <c r="AC394"/>
  <c r="AB394"/>
  <c r="AJ394" s="1"/>
  <c r="S394"/>
  <c r="K394"/>
  <c r="C394" s="1"/>
  <c r="AJ393"/>
  <c r="AF393"/>
  <c r="AE393"/>
  <c r="AD393"/>
  <c r="AL393" s="1"/>
  <c r="AC393"/>
  <c r="AK393" s="1"/>
  <c r="AB393"/>
  <c r="Y393" s="1"/>
  <c r="S393"/>
  <c r="K393"/>
  <c r="C393"/>
  <c r="AF392"/>
  <c r="AE392"/>
  <c r="AD392"/>
  <c r="AL392" s="1"/>
  <c r="AC392"/>
  <c r="AK392" s="1"/>
  <c r="AG392" s="1"/>
  <c r="AB392"/>
  <c r="AJ392" s="1"/>
  <c r="Y392"/>
  <c r="S392"/>
  <c r="K392"/>
  <c r="C392" s="1"/>
  <c r="AJ391"/>
  <c r="AF391"/>
  <c r="AE391"/>
  <c r="AD391"/>
  <c r="AL391" s="1"/>
  <c r="AC391"/>
  <c r="AK391" s="1"/>
  <c r="AB391"/>
  <c r="Y391" s="1"/>
  <c r="S391"/>
  <c r="K391"/>
  <c r="C391"/>
  <c r="AF390"/>
  <c r="AE390"/>
  <c r="AD390"/>
  <c r="AL390" s="1"/>
  <c r="AC390"/>
  <c r="AK390" s="1"/>
  <c r="AG390" s="1"/>
  <c r="AB390"/>
  <c r="AJ390" s="1"/>
  <c r="Y390"/>
  <c r="S390"/>
  <c r="K390"/>
  <c r="C390" s="1"/>
  <c r="AJ389"/>
  <c r="AF389"/>
  <c r="AE389"/>
  <c r="AD389"/>
  <c r="AL389" s="1"/>
  <c r="AC389"/>
  <c r="AK389" s="1"/>
  <c r="AB389"/>
  <c r="Y389" s="1"/>
  <c r="S389"/>
  <c r="K389"/>
  <c r="C389"/>
  <c r="AF388"/>
  <c r="AE388"/>
  <c r="AD388"/>
  <c r="AL388" s="1"/>
  <c r="AC388"/>
  <c r="AB388"/>
  <c r="AJ388" s="1"/>
  <c r="Y388"/>
  <c r="S388"/>
  <c r="K388"/>
  <c r="AF387"/>
  <c r="AE387"/>
  <c r="AD387"/>
  <c r="AC387"/>
  <c r="AB387"/>
  <c r="Y387"/>
  <c r="Z387" s="1"/>
  <c r="S387"/>
  <c r="K387"/>
  <c r="L387" s="1"/>
  <c r="C387"/>
  <c r="D387" s="1"/>
  <c r="AF386"/>
  <c r="AE386"/>
  <c r="AD386"/>
  <c r="AC386"/>
  <c r="AB386"/>
  <c r="S386"/>
  <c r="L386"/>
  <c r="K386"/>
  <c r="C386"/>
  <c r="D386" s="1"/>
  <c r="AF385"/>
  <c r="AE385"/>
  <c r="AD385"/>
  <c r="AC385"/>
  <c r="Y385"/>
  <c r="S385"/>
  <c r="K385"/>
  <c r="L385" s="1"/>
  <c r="C385"/>
  <c r="D385" s="1"/>
  <c r="AF384"/>
  <c r="AE384"/>
  <c r="AD384"/>
  <c r="AC384"/>
  <c r="AB384"/>
  <c r="S384"/>
  <c r="L384"/>
  <c r="K384"/>
  <c r="C384"/>
  <c r="D384" s="1"/>
  <c r="AF383"/>
  <c r="AE383"/>
  <c r="AD383"/>
  <c r="AC383"/>
  <c r="Y383"/>
  <c r="S383"/>
  <c r="L383"/>
  <c r="K383"/>
  <c r="D383"/>
  <c r="C383"/>
  <c r="AL382"/>
  <c r="AL411" s="1"/>
  <c r="AI382"/>
  <c r="AI411" s="1"/>
  <c r="AH382"/>
  <c r="AH411" s="1"/>
  <c r="AF382"/>
  <c r="AF411" s="1"/>
  <c r="AA382"/>
  <c r="AA411" s="1"/>
  <c r="X382"/>
  <c r="X411" s="1"/>
  <c r="W382"/>
  <c r="W411" s="1"/>
  <c r="V382"/>
  <c r="V411" s="1"/>
  <c r="U382"/>
  <c r="U411" s="1"/>
  <c r="T382"/>
  <c r="T411" s="1"/>
  <c r="R382"/>
  <c r="R411" s="1"/>
  <c r="Q382"/>
  <c r="Q411" s="1"/>
  <c r="P382"/>
  <c r="P411" s="1"/>
  <c r="O382"/>
  <c r="O411" s="1"/>
  <c r="N382"/>
  <c r="N411" s="1"/>
  <c r="M382"/>
  <c r="M411" s="1"/>
  <c r="J382"/>
  <c r="J411" s="1"/>
  <c r="I382"/>
  <c r="I411" s="1"/>
  <c r="H382"/>
  <c r="H411" s="1"/>
  <c r="G382"/>
  <c r="G411" s="1"/>
  <c r="F382"/>
  <c r="F411" s="1"/>
  <c r="E382"/>
  <c r="E411" s="1"/>
  <c r="AL376"/>
  <c r="AF376"/>
  <c r="AE376"/>
  <c r="AD376"/>
  <c r="AC376"/>
  <c r="AK376" s="1"/>
  <c r="AB376"/>
  <c r="S376"/>
  <c r="K376"/>
  <c r="L376" s="1"/>
  <c r="AF375"/>
  <c r="AE375"/>
  <c r="AD375"/>
  <c r="AL375" s="1"/>
  <c r="AC375"/>
  <c r="AB375"/>
  <c r="AJ375" s="1"/>
  <c r="S375"/>
  <c r="K375"/>
  <c r="AL374"/>
  <c r="AL372" s="1"/>
  <c r="AF374"/>
  <c r="AE374"/>
  <c r="AD374"/>
  <c r="AC374"/>
  <c r="AK374" s="1"/>
  <c r="AB374"/>
  <c r="S374"/>
  <c r="K374"/>
  <c r="L374" s="1"/>
  <c r="AF373"/>
  <c r="AE373"/>
  <c r="AE372" s="1"/>
  <c r="AD373"/>
  <c r="AL373" s="1"/>
  <c r="AC373"/>
  <c r="AK373" s="1"/>
  <c r="AB373"/>
  <c r="AJ373" s="1"/>
  <c r="S373"/>
  <c r="K373"/>
  <c r="AF372"/>
  <c r="AD372"/>
  <c r="X372"/>
  <c r="W372"/>
  <c r="V372"/>
  <c r="U372"/>
  <c r="T372"/>
  <c r="R372"/>
  <c r="Q372"/>
  <c r="P372"/>
  <c r="O372"/>
  <c r="N372"/>
  <c r="J372"/>
  <c r="I372"/>
  <c r="H372"/>
  <c r="G372"/>
  <c r="F372"/>
  <c r="AF370"/>
  <c r="AE370"/>
  <c r="AD370"/>
  <c r="AC370"/>
  <c r="AB370"/>
  <c r="S370"/>
  <c r="K370"/>
  <c r="AF369"/>
  <c r="AF366" s="1"/>
  <c r="AE369"/>
  <c r="AD369"/>
  <c r="AC369"/>
  <c r="AB369"/>
  <c r="S369"/>
  <c r="K369"/>
  <c r="AF368"/>
  <c r="AE368"/>
  <c r="AD368"/>
  <c r="AC368"/>
  <c r="AB368"/>
  <c r="S368"/>
  <c r="K368"/>
  <c r="L368" s="1"/>
  <c r="M368" s="1"/>
  <c r="E368"/>
  <c r="C368"/>
  <c r="AF367"/>
  <c r="AE367"/>
  <c r="AD367"/>
  <c r="AC367"/>
  <c r="AB367"/>
  <c r="S367"/>
  <c r="L367"/>
  <c r="M367" s="1"/>
  <c r="K367"/>
  <c r="E367"/>
  <c r="C367"/>
  <c r="AL366"/>
  <c r="AK366"/>
  <c r="AJ366"/>
  <c r="AI366"/>
  <c r="AH366"/>
  <c r="AG366"/>
  <c r="X366"/>
  <c r="W366"/>
  <c r="V366"/>
  <c r="U366"/>
  <c r="T366"/>
  <c r="R366"/>
  <c r="Q366"/>
  <c r="P366"/>
  <c r="O366"/>
  <c r="N366"/>
  <c r="J366"/>
  <c r="I366"/>
  <c r="H366"/>
  <c r="G366"/>
  <c r="F366"/>
  <c r="AF364"/>
  <c r="AE364"/>
  <c r="AD364"/>
  <c r="AC364"/>
  <c r="AB364"/>
  <c r="S364"/>
  <c r="K364"/>
  <c r="L364" s="1"/>
  <c r="AF363"/>
  <c r="AE363"/>
  <c r="AD363"/>
  <c r="AC363"/>
  <c r="AB363"/>
  <c r="S363"/>
  <c r="K363"/>
  <c r="AF362"/>
  <c r="AE362"/>
  <c r="AD362"/>
  <c r="AC362"/>
  <c r="AB362"/>
  <c r="S362"/>
  <c r="L362"/>
  <c r="K362"/>
  <c r="AF361"/>
  <c r="AE361"/>
  <c r="AD361"/>
  <c r="AC361"/>
  <c r="AB361"/>
  <c r="S361"/>
  <c r="K361"/>
  <c r="AF360"/>
  <c r="AE360"/>
  <c r="AD360"/>
  <c r="AC360"/>
  <c r="S360"/>
  <c r="L360"/>
  <c r="K360"/>
  <c r="AF359"/>
  <c r="AE359"/>
  <c r="AD359"/>
  <c r="AC359"/>
  <c r="AB359"/>
  <c r="Y359" s="1"/>
  <c r="S359"/>
  <c r="K359"/>
  <c r="L359" s="1"/>
  <c r="AL358"/>
  <c r="AK358"/>
  <c r="AJ358"/>
  <c r="AI358"/>
  <c r="AH358"/>
  <c r="AG358"/>
  <c r="X358"/>
  <c r="W358"/>
  <c r="V358"/>
  <c r="U358"/>
  <c r="T358"/>
  <c r="R358"/>
  <c r="Q358"/>
  <c r="P358"/>
  <c r="O358"/>
  <c r="N358"/>
  <c r="J358"/>
  <c r="I358"/>
  <c r="H358"/>
  <c r="G358"/>
  <c r="F358"/>
  <c r="AF356"/>
  <c r="AE356"/>
  <c r="AD356"/>
  <c r="AL356" s="1"/>
  <c r="AC356"/>
  <c r="AB356"/>
  <c r="AJ356" s="1"/>
  <c r="S356"/>
  <c r="K356"/>
  <c r="AF355"/>
  <c r="AE355"/>
  <c r="AD355"/>
  <c r="AL355" s="1"/>
  <c r="AC355"/>
  <c r="AK355" s="1"/>
  <c r="AB355"/>
  <c r="AJ355" s="1"/>
  <c r="S355"/>
  <c r="K355"/>
  <c r="L355" s="1"/>
  <c r="AF354"/>
  <c r="AE354"/>
  <c r="AD354"/>
  <c r="AL354" s="1"/>
  <c r="AC354"/>
  <c r="AB354"/>
  <c r="AJ354" s="1"/>
  <c r="S354"/>
  <c r="K354"/>
  <c r="AF353"/>
  <c r="AE353"/>
  <c r="AD353"/>
  <c r="AL353" s="1"/>
  <c r="AC353"/>
  <c r="AK353" s="1"/>
  <c r="AB353"/>
  <c r="AJ353" s="1"/>
  <c r="S353"/>
  <c r="K353"/>
  <c r="L353" s="1"/>
  <c r="AF352"/>
  <c r="AE352"/>
  <c r="AD352"/>
  <c r="AL352" s="1"/>
  <c r="AC352"/>
  <c r="AK352" s="1"/>
  <c r="AB352"/>
  <c r="AJ352" s="1"/>
  <c r="S352"/>
  <c r="K352"/>
  <c r="L352" s="1"/>
  <c r="M352" s="1"/>
  <c r="C352"/>
  <c r="D352" s="1"/>
  <c r="E352" s="1"/>
  <c r="AF351"/>
  <c r="AE351"/>
  <c r="AD351"/>
  <c r="AL351" s="1"/>
  <c r="AC351"/>
  <c r="AK351" s="1"/>
  <c r="AB351"/>
  <c r="AJ351" s="1"/>
  <c r="S351"/>
  <c r="K351"/>
  <c r="L351" s="1"/>
  <c r="M351" s="1"/>
  <c r="C351"/>
  <c r="D351" s="1"/>
  <c r="E351" s="1"/>
  <c r="AF350"/>
  <c r="AE350"/>
  <c r="AD350"/>
  <c r="AL350" s="1"/>
  <c r="AC350"/>
  <c r="AK350" s="1"/>
  <c r="AB350"/>
  <c r="AJ350" s="1"/>
  <c r="S350"/>
  <c r="K350"/>
  <c r="L350" s="1"/>
  <c r="M350" s="1"/>
  <c r="C350"/>
  <c r="D350" s="1"/>
  <c r="E350" s="1"/>
  <c r="AF349"/>
  <c r="AE349"/>
  <c r="AD349"/>
  <c r="AL349" s="1"/>
  <c r="AC349"/>
  <c r="AK349" s="1"/>
  <c r="AB349"/>
  <c r="S349"/>
  <c r="K349"/>
  <c r="L349" s="1"/>
  <c r="M349" s="1"/>
  <c r="C349"/>
  <c r="D349" s="1"/>
  <c r="E349" s="1"/>
  <c r="AF348"/>
  <c r="AE348"/>
  <c r="AD348"/>
  <c r="AL348" s="1"/>
  <c r="AC348"/>
  <c r="AK348" s="1"/>
  <c r="AB348"/>
  <c r="AJ348" s="1"/>
  <c r="S348"/>
  <c r="K348"/>
  <c r="L348" s="1"/>
  <c r="M348" s="1"/>
  <c r="C348"/>
  <c r="D348" s="1"/>
  <c r="E348" s="1"/>
  <c r="AF347"/>
  <c r="AE347"/>
  <c r="AD347"/>
  <c r="AL347" s="1"/>
  <c r="AC347"/>
  <c r="AK347" s="1"/>
  <c r="AB347"/>
  <c r="AJ347" s="1"/>
  <c r="S347"/>
  <c r="K347"/>
  <c r="L347" s="1"/>
  <c r="M347" s="1"/>
  <c r="C347"/>
  <c r="D347" s="1"/>
  <c r="E347" s="1"/>
  <c r="AF346"/>
  <c r="AE346"/>
  <c r="AD346"/>
  <c r="AL346" s="1"/>
  <c r="AC346"/>
  <c r="AK346" s="1"/>
  <c r="AB346"/>
  <c r="AJ346" s="1"/>
  <c r="S346"/>
  <c r="M346"/>
  <c r="K346"/>
  <c r="L346" s="1"/>
  <c r="C346"/>
  <c r="D346" s="1"/>
  <c r="E346" s="1"/>
  <c r="AF345"/>
  <c r="AE345"/>
  <c r="AD345"/>
  <c r="AL345" s="1"/>
  <c r="AC345"/>
  <c r="AK345" s="1"/>
  <c r="AB345"/>
  <c r="AJ345" s="1"/>
  <c r="S345"/>
  <c r="K345"/>
  <c r="L345" s="1"/>
  <c r="M345" s="1"/>
  <c r="C345"/>
  <c r="D345" s="1"/>
  <c r="E345" s="1"/>
  <c r="AF344"/>
  <c r="AE344"/>
  <c r="AD344"/>
  <c r="AL344" s="1"/>
  <c r="AC344"/>
  <c r="AK344" s="1"/>
  <c r="AB344"/>
  <c r="AJ344" s="1"/>
  <c r="S344"/>
  <c r="K344"/>
  <c r="L344" s="1"/>
  <c r="M344" s="1"/>
  <c r="C344"/>
  <c r="D344" s="1"/>
  <c r="E344" s="1"/>
  <c r="AF343"/>
  <c r="AE343"/>
  <c r="AD343"/>
  <c r="AL343" s="1"/>
  <c r="AC343"/>
  <c r="AK343" s="1"/>
  <c r="AB343"/>
  <c r="AJ343" s="1"/>
  <c r="S343"/>
  <c r="K343"/>
  <c r="L343" s="1"/>
  <c r="M343" s="1"/>
  <c r="C343"/>
  <c r="D343" s="1"/>
  <c r="E343" s="1"/>
  <c r="AF342"/>
  <c r="AE342"/>
  <c r="AD342"/>
  <c r="AL342" s="1"/>
  <c r="AC342"/>
  <c r="AK342" s="1"/>
  <c r="AB342"/>
  <c r="AJ342" s="1"/>
  <c r="S342"/>
  <c r="K342"/>
  <c r="L342" s="1"/>
  <c r="M342" s="1"/>
  <c r="C342"/>
  <c r="D342" s="1"/>
  <c r="E342" s="1"/>
  <c r="AF341"/>
  <c r="AE341"/>
  <c r="AD341"/>
  <c r="AL341" s="1"/>
  <c r="AC341"/>
  <c r="AK341" s="1"/>
  <c r="AB341"/>
  <c r="S341"/>
  <c r="K341"/>
  <c r="L341" s="1"/>
  <c r="M341" s="1"/>
  <c r="C341"/>
  <c r="D341" s="1"/>
  <c r="E341" s="1"/>
  <c r="AF340"/>
  <c r="AE340"/>
  <c r="AD340"/>
  <c r="AL340" s="1"/>
  <c r="AC340"/>
  <c r="AK340" s="1"/>
  <c r="AB340"/>
  <c r="AJ340" s="1"/>
  <c r="S340"/>
  <c r="K340"/>
  <c r="L340" s="1"/>
  <c r="M340" s="1"/>
  <c r="C340"/>
  <c r="D340" s="1"/>
  <c r="E340" s="1"/>
  <c r="AF339"/>
  <c r="AE339"/>
  <c r="AD339"/>
  <c r="AL339" s="1"/>
  <c r="AC339"/>
  <c r="AK339" s="1"/>
  <c r="AB339"/>
  <c r="AJ339" s="1"/>
  <c r="S339"/>
  <c r="K339"/>
  <c r="L339" s="1"/>
  <c r="M339" s="1"/>
  <c r="C339"/>
  <c r="D339" s="1"/>
  <c r="E339" s="1"/>
  <c r="AF338"/>
  <c r="AE338"/>
  <c r="AD338"/>
  <c r="AL338" s="1"/>
  <c r="AC338"/>
  <c r="AK338" s="1"/>
  <c r="AB338"/>
  <c r="AJ338" s="1"/>
  <c r="S338"/>
  <c r="M338"/>
  <c r="K338"/>
  <c r="L338" s="1"/>
  <c r="C338"/>
  <c r="D338" s="1"/>
  <c r="E338" s="1"/>
  <c r="AF337"/>
  <c r="AE337"/>
  <c r="AD337"/>
  <c r="AL337" s="1"/>
  <c r="AC337"/>
  <c r="AK337" s="1"/>
  <c r="AB337"/>
  <c r="AJ337" s="1"/>
  <c r="S337"/>
  <c r="K337"/>
  <c r="L337" s="1"/>
  <c r="M337" s="1"/>
  <c r="C337"/>
  <c r="D337" s="1"/>
  <c r="E337" s="1"/>
  <c r="AF336"/>
  <c r="AE336"/>
  <c r="AD336"/>
  <c r="AL336" s="1"/>
  <c r="AC336"/>
  <c r="AK336" s="1"/>
  <c r="AB336"/>
  <c r="AJ336" s="1"/>
  <c r="S336"/>
  <c r="K336"/>
  <c r="L336" s="1"/>
  <c r="M336" s="1"/>
  <c r="C336"/>
  <c r="D336" s="1"/>
  <c r="E336" s="1"/>
  <c r="AF335"/>
  <c r="AE335"/>
  <c r="AD335"/>
  <c r="AL335" s="1"/>
  <c r="AC335"/>
  <c r="AK335" s="1"/>
  <c r="AB335"/>
  <c r="AJ335" s="1"/>
  <c r="S335"/>
  <c r="K335"/>
  <c r="L335" s="1"/>
  <c r="M335" s="1"/>
  <c r="C335"/>
  <c r="D335" s="1"/>
  <c r="E335" s="1"/>
  <c r="AF334"/>
  <c r="AE334"/>
  <c r="AD334"/>
  <c r="AL334" s="1"/>
  <c r="AC334"/>
  <c r="AK334" s="1"/>
  <c r="AB334"/>
  <c r="AJ334" s="1"/>
  <c r="S334"/>
  <c r="K334"/>
  <c r="L334" s="1"/>
  <c r="M334" s="1"/>
  <c r="C334"/>
  <c r="D334" s="1"/>
  <c r="E334" s="1"/>
  <c r="AF333"/>
  <c r="AE333"/>
  <c r="AD333"/>
  <c r="AL333" s="1"/>
  <c r="AC333"/>
  <c r="AK333" s="1"/>
  <c r="AB333"/>
  <c r="S333"/>
  <c r="K333"/>
  <c r="L333" s="1"/>
  <c r="M333" s="1"/>
  <c r="E333"/>
  <c r="C333"/>
  <c r="D333" s="1"/>
  <c r="AF332"/>
  <c r="AE332"/>
  <c r="AD332"/>
  <c r="AL332" s="1"/>
  <c r="AC332"/>
  <c r="AK332" s="1"/>
  <c r="AB332"/>
  <c r="AJ332" s="1"/>
  <c r="S332"/>
  <c r="K332"/>
  <c r="L332" s="1"/>
  <c r="M332" s="1"/>
  <c r="C332"/>
  <c r="D332" s="1"/>
  <c r="E332" s="1"/>
  <c r="AF331"/>
  <c r="AE331"/>
  <c r="AD331"/>
  <c r="AL331" s="1"/>
  <c r="AC331"/>
  <c r="AK331" s="1"/>
  <c r="AB331"/>
  <c r="AJ331" s="1"/>
  <c r="S331"/>
  <c r="K331"/>
  <c r="L331" s="1"/>
  <c r="M331" s="1"/>
  <c r="C331"/>
  <c r="D331" s="1"/>
  <c r="E331" s="1"/>
  <c r="AF330"/>
  <c r="AE330"/>
  <c r="AD330"/>
  <c r="AL330" s="1"/>
  <c r="AC330"/>
  <c r="AK330" s="1"/>
  <c r="AB330"/>
  <c r="AJ330" s="1"/>
  <c r="S330"/>
  <c r="K330"/>
  <c r="L330" s="1"/>
  <c r="M330" s="1"/>
  <c r="C330"/>
  <c r="D330" s="1"/>
  <c r="E330" s="1"/>
  <c r="AF329"/>
  <c r="AE329"/>
  <c r="AD329"/>
  <c r="AL329" s="1"/>
  <c r="AC329"/>
  <c r="AK329" s="1"/>
  <c r="AB329"/>
  <c r="AJ329" s="1"/>
  <c r="S329"/>
  <c r="K329"/>
  <c r="L329" s="1"/>
  <c r="M329" s="1"/>
  <c r="C329"/>
  <c r="D329" s="1"/>
  <c r="E329" s="1"/>
  <c r="AF328"/>
  <c r="AE328"/>
  <c r="AD328"/>
  <c r="AL328" s="1"/>
  <c r="AC328"/>
  <c r="AK328" s="1"/>
  <c r="AB328"/>
  <c r="AJ328" s="1"/>
  <c r="S328"/>
  <c r="K328"/>
  <c r="L328" s="1"/>
  <c r="M328" s="1"/>
  <c r="C328"/>
  <c r="D328" s="1"/>
  <c r="E328" s="1"/>
  <c r="AF327"/>
  <c r="AE327"/>
  <c r="AD327"/>
  <c r="AL327" s="1"/>
  <c r="AC327"/>
  <c r="AK327" s="1"/>
  <c r="AB327"/>
  <c r="AJ327" s="1"/>
  <c r="S327"/>
  <c r="K327"/>
  <c r="L327" s="1"/>
  <c r="M327" s="1"/>
  <c r="C327"/>
  <c r="D327" s="1"/>
  <c r="E327" s="1"/>
  <c r="AF326"/>
  <c r="AE326"/>
  <c r="AD326"/>
  <c r="AL326" s="1"/>
  <c r="AC326"/>
  <c r="AK326" s="1"/>
  <c r="AB326"/>
  <c r="AJ326" s="1"/>
  <c r="S326"/>
  <c r="K326"/>
  <c r="L326" s="1"/>
  <c r="M326" s="1"/>
  <c r="C326"/>
  <c r="D326" s="1"/>
  <c r="E326" s="1"/>
  <c r="AL325"/>
  <c r="AF325"/>
  <c r="AE325"/>
  <c r="AD325"/>
  <c r="AC325"/>
  <c r="AK325" s="1"/>
  <c r="AB325"/>
  <c r="S325"/>
  <c r="K325"/>
  <c r="L325" s="1"/>
  <c r="M325" s="1"/>
  <c r="E325"/>
  <c r="C325"/>
  <c r="D325" s="1"/>
  <c r="AF324"/>
  <c r="AE324"/>
  <c r="AD324"/>
  <c r="AL324" s="1"/>
  <c r="AC324"/>
  <c r="AB324"/>
  <c r="AJ324" s="1"/>
  <c r="S324"/>
  <c r="K324"/>
  <c r="L324" s="1"/>
  <c r="M324" s="1"/>
  <c r="C324"/>
  <c r="D324" s="1"/>
  <c r="E324" s="1"/>
  <c r="AF323"/>
  <c r="AE323"/>
  <c r="AD323"/>
  <c r="AC323"/>
  <c r="S323"/>
  <c r="K323"/>
  <c r="L323" s="1"/>
  <c r="M323" s="1"/>
  <c r="C323"/>
  <c r="D323" s="1"/>
  <c r="E323" s="1"/>
  <c r="AF322"/>
  <c r="AE322"/>
  <c r="AD322"/>
  <c r="AC322"/>
  <c r="S322"/>
  <c r="K322"/>
  <c r="L322" s="1"/>
  <c r="M322" s="1"/>
  <c r="C322"/>
  <c r="D322" s="1"/>
  <c r="E322" s="1"/>
  <c r="AF321"/>
  <c r="AE321"/>
  <c r="AD321"/>
  <c r="AC321"/>
  <c r="S321"/>
  <c r="L321"/>
  <c r="M321" s="1"/>
  <c r="K321"/>
  <c r="C321"/>
  <c r="D321" s="1"/>
  <c r="E321" s="1"/>
  <c r="AF320"/>
  <c r="AE320"/>
  <c r="AD320"/>
  <c r="AL320" s="1"/>
  <c r="AC320"/>
  <c r="AK320" s="1"/>
  <c r="AJ320"/>
  <c r="S320"/>
  <c r="K320"/>
  <c r="L320" s="1"/>
  <c r="M320" s="1"/>
  <c r="C320"/>
  <c r="D320" s="1"/>
  <c r="E320" s="1"/>
  <c r="AF319"/>
  <c r="AE319"/>
  <c r="AD319"/>
  <c r="AC319"/>
  <c r="AJ319"/>
  <c r="S319"/>
  <c r="K319"/>
  <c r="L319" s="1"/>
  <c r="M319" s="1"/>
  <c r="C319"/>
  <c r="D319" s="1"/>
  <c r="E319" s="1"/>
  <c r="AF318"/>
  <c r="AE318"/>
  <c r="AD318"/>
  <c r="AC318"/>
  <c r="S318"/>
  <c r="K318"/>
  <c r="L318" s="1"/>
  <c r="M318" s="1"/>
  <c r="C318"/>
  <c r="D318" s="1"/>
  <c r="E318" s="1"/>
  <c r="AF317"/>
  <c r="AE317"/>
  <c r="AD317"/>
  <c r="AC317"/>
  <c r="S317"/>
  <c r="L317"/>
  <c r="M317" s="1"/>
  <c r="K317"/>
  <c r="C317"/>
  <c r="D317" s="1"/>
  <c r="E317" s="1"/>
  <c r="AF316"/>
  <c r="AE316"/>
  <c r="AD316"/>
  <c r="AC316"/>
  <c r="AB316"/>
  <c r="Y316"/>
  <c r="Z316" s="1"/>
  <c r="AA316" s="1"/>
  <c r="S316"/>
  <c r="K316"/>
  <c r="L316" s="1"/>
  <c r="M316" s="1"/>
  <c r="C316"/>
  <c r="D316" s="1"/>
  <c r="E316" s="1"/>
  <c r="AF315"/>
  <c r="AE315"/>
  <c r="AD315"/>
  <c r="AC315"/>
  <c r="AB315"/>
  <c r="S315"/>
  <c r="L315"/>
  <c r="M315" s="1"/>
  <c r="K315"/>
  <c r="C315"/>
  <c r="D315" s="1"/>
  <c r="E315" s="1"/>
  <c r="AF314"/>
  <c r="AE314"/>
  <c r="AD314"/>
  <c r="AC314"/>
  <c r="AB314"/>
  <c r="S314"/>
  <c r="K314"/>
  <c r="L314" s="1"/>
  <c r="M314" s="1"/>
  <c r="C314"/>
  <c r="D314" s="1"/>
  <c r="E314" s="1"/>
  <c r="AF313"/>
  <c r="AE313"/>
  <c r="AD313"/>
  <c r="AC313"/>
  <c r="AB313"/>
  <c r="Y313"/>
  <c r="Z313" s="1"/>
  <c r="S313"/>
  <c r="L313"/>
  <c r="K313"/>
  <c r="C313"/>
  <c r="D313" s="1"/>
  <c r="AF312"/>
  <c r="AE312"/>
  <c r="AD312"/>
  <c r="AC312"/>
  <c r="AB312"/>
  <c r="Y312" s="1"/>
  <c r="Z312" s="1"/>
  <c r="AA312" s="1"/>
  <c r="S312"/>
  <c r="L312"/>
  <c r="M312" s="1"/>
  <c r="K312"/>
  <c r="C312"/>
  <c r="D312" s="1"/>
  <c r="E312" s="1"/>
  <c r="AF311"/>
  <c r="AE311"/>
  <c r="AD311"/>
  <c r="AC311"/>
  <c r="Y311" s="1"/>
  <c r="Z311" s="1"/>
  <c r="AA311" s="1"/>
  <c r="AB311"/>
  <c r="S311"/>
  <c r="K311"/>
  <c r="L311" s="1"/>
  <c r="M311" s="1"/>
  <c r="D311"/>
  <c r="E311" s="1"/>
  <c r="C311"/>
  <c r="AF310"/>
  <c r="AE310"/>
  <c r="AD310"/>
  <c r="AC310"/>
  <c r="AB310"/>
  <c r="S310"/>
  <c r="L310"/>
  <c r="M310" s="1"/>
  <c r="K310"/>
  <c r="C310"/>
  <c r="D310" s="1"/>
  <c r="E310" s="1"/>
  <c r="AF309"/>
  <c r="AE309"/>
  <c r="AD309"/>
  <c r="AC309"/>
  <c r="AB309"/>
  <c r="Y309"/>
  <c r="Z309" s="1"/>
  <c r="AA309" s="1"/>
  <c r="S309"/>
  <c r="M309"/>
  <c r="K309"/>
  <c r="L309" s="1"/>
  <c r="C309"/>
  <c r="D309" s="1"/>
  <c r="E309" s="1"/>
  <c r="AF308"/>
  <c r="AE308"/>
  <c r="AD308"/>
  <c r="AC308"/>
  <c r="AB308"/>
  <c r="S308"/>
  <c r="K308"/>
  <c r="L308" s="1"/>
  <c r="M308" s="1"/>
  <c r="C308"/>
  <c r="AF307"/>
  <c r="AE307"/>
  <c r="AD307"/>
  <c r="Y307" s="1"/>
  <c r="Z307" s="1"/>
  <c r="AA307" s="1"/>
  <c r="AC307"/>
  <c r="AB307"/>
  <c r="S307"/>
  <c r="L307"/>
  <c r="M307" s="1"/>
  <c r="K307"/>
  <c r="C307"/>
  <c r="D307" s="1"/>
  <c r="E307" s="1"/>
  <c r="AF306"/>
  <c r="AE306"/>
  <c r="AD306"/>
  <c r="AC306"/>
  <c r="Y306" s="1"/>
  <c r="Z306" s="1"/>
  <c r="AA306" s="1"/>
  <c r="AB306"/>
  <c r="S306"/>
  <c r="K306"/>
  <c r="L306" s="1"/>
  <c r="M306" s="1"/>
  <c r="C306"/>
  <c r="D306" s="1"/>
  <c r="AF305"/>
  <c r="AE305"/>
  <c r="AD305"/>
  <c r="AC305"/>
  <c r="AB305"/>
  <c r="S305"/>
  <c r="K305"/>
  <c r="C305"/>
  <c r="AF304"/>
  <c r="AE304"/>
  <c r="AD304"/>
  <c r="AC304"/>
  <c r="Y304" s="1"/>
  <c r="Z304" s="1"/>
  <c r="AA304" s="1"/>
  <c r="AB304"/>
  <c r="S304"/>
  <c r="K304"/>
  <c r="L304" s="1"/>
  <c r="M304" s="1"/>
  <c r="C304"/>
  <c r="AF303"/>
  <c r="AE303"/>
  <c r="AD303"/>
  <c r="AC303"/>
  <c r="AB303"/>
  <c r="S303"/>
  <c r="L303"/>
  <c r="M303" s="1"/>
  <c r="K303"/>
  <c r="C303"/>
  <c r="AF302"/>
  <c r="AE302"/>
  <c r="AD302"/>
  <c r="AC302"/>
  <c r="AB302"/>
  <c r="Y302"/>
  <c r="Z302" s="1"/>
  <c r="AA302" s="1"/>
  <c r="S302"/>
  <c r="M302"/>
  <c r="K302"/>
  <c r="L302" s="1"/>
  <c r="C302"/>
  <c r="AF301"/>
  <c r="AE301"/>
  <c r="AD301"/>
  <c r="AC301"/>
  <c r="AB301"/>
  <c r="S301"/>
  <c r="L301"/>
  <c r="M301" s="1"/>
  <c r="K301"/>
  <c r="C301"/>
  <c r="AF300"/>
  <c r="AE300"/>
  <c r="AD300"/>
  <c r="AC300"/>
  <c r="Y300" s="1"/>
  <c r="S300"/>
  <c r="K300"/>
  <c r="L300" s="1"/>
  <c r="M300" s="1"/>
  <c r="C300"/>
  <c r="AF299"/>
  <c r="AE299"/>
  <c r="AD299"/>
  <c r="AC299"/>
  <c r="AB299"/>
  <c r="Y299" s="1"/>
  <c r="S299"/>
  <c r="K299"/>
  <c r="C299"/>
  <c r="AF298"/>
  <c r="AE298"/>
  <c r="AD298"/>
  <c r="AC298"/>
  <c r="AB298"/>
  <c r="S298"/>
  <c r="K298"/>
  <c r="L298" s="1"/>
  <c r="C298"/>
  <c r="AF297"/>
  <c r="AE297"/>
  <c r="AD297"/>
  <c r="AC297"/>
  <c r="AB297"/>
  <c r="Y297" s="1"/>
  <c r="Z297"/>
  <c r="AA297" s="1"/>
  <c r="S297"/>
  <c r="L297"/>
  <c r="M297" s="1"/>
  <c r="K297"/>
  <c r="C297"/>
  <c r="AF296"/>
  <c r="AE296"/>
  <c r="AD296"/>
  <c r="AC296"/>
  <c r="Y296" s="1"/>
  <c r="Z296" s="1"/>
  <c r="AA296" s="1"/>
  <c r="AB296"/>
  <c r="S296"/>
  <c r="K296"/>
  <c r="L296" s="1"/>
  <c r="M296" s="1"/>
  <c r="C296"/>
  <c r="AF295"/>
  <c r="AE295"/>
  <c r="AD295"/>
  <c r="AC295"/>
  <c r="AB295"/>
  <c r="S295"/>
  <c r="L295"/>
  <c r="M295" s="1"/>
  <c r="K295"/>
  <c r="C295"/>
  <c r="AF294"/>
  <c r="AE294"/>
  <c r="AD294"/>
  <c r="AC294"/>
  <c r="AB294"/>
  <c r="Y294"/>
  <c r="Z294" s="1"/>
  <c r="AA294" s="1"/>
  <c r="S294"/>
  <c r="M294"/>
  <c r="K294"/>
  <c r="L294" s="1"/>
  <c r="C294"/>
  <c r="AF293"/>
  <c r="AE293"/>
  <c r="AD293"/>
  <c r="AC293"/>
  <c r="AB293"/>
  <c r="S293"/>
  <c r="L293"/>
  <c r="M293" s="1"/>
  <c r="K293"/>
  <c r="C293"/>
  <c r="AF292"/>
  <c r="AE292"/>
  <c r="AD292"/>
  <c r="AC292"/>
  <c r="Y292" s="1"/>
  <c r="S292"/>
  <c r="K292"/>
  <c r="C292"/>
  <c r="AF291"/>
  <c r="AE291"/>
  <c r="AD291"/>
  <c r="AC291"/>
  <c r="S291"/>
  <c r="L291"/>
  <c r="M291" s="1"/>
  <c r="K291"/>
  <c r="C291"/>
  <c r="AF290"/>
  <c r="AE290"/>
  <c r="AD290"/>
  <c r="AC290"/>
  <c r="AB290"/>
  <c r="Y290"/>
  <c r="Z290" s="1"/>
  <c r="AA290" s="1"/>
  <c r="S290"/>
  <c r="M290"/>
  <c r="K290"/>
  <c r="L290" s="1"/>
  <c r="C290"/>
  <c r="AF289"/>
  <c r="AE289"/>
  <c r="AD289"/>
  <c r="AC289"/>
  <c r="AB289"/>
  <c r="S289"/>
  <c r="L289"/>
  <c r="M289" s="1"/>
  <c r="K289"/>
  <c r="C289"/>
  <c r="AF288"/>
  <c r="AE288"/>
  <c r="AD288"/>
  <c r="AC288"/>
  <c r="Y288" s="1"/>
  <c r="Z288" s="1"/>
  <c r="AA288" s="1"/>
  <c r="AB288"/>
  <c r="S288"/>
  <c r="K288"/>
  <c r="L288" s="1"/>
  <c r="M288" s="1"/>
  <c r="C288"/>
  <c r="AF287"/>
  <c r="AE287"/>
  <c r="AD287"/>
  <c r="AC287"/>
  <c r="AB287"/>
  <c r="Y287" s="1"/>
  <c r="Z287" s="1"/>
  <c r="AA287" s="1"/>
  <c r="S287"/>
  <c r="L287"/>
  <c r="M287" s="1"/>
  <c r="K287"/>
  <c r="C287"/>
  <c r="AF286"/>
  <c r="AE286"/>
  <c r="AD286"/>
  <c r="AC286"/>
  <c r="AB286"/>
  <c r="Y286"/>
  <c r="Z286" s="1"/>
  <c r="AA286" s="1"/>
  <c r="S286"/>
  <c r="M286"/>
  <c r="K286"/>
  <c r="L286" s="1"/>
  <c r="C286"/>
  <c r="AF285"/>
  <c r="AE285"/>
  <c r="AD285"/>
  <c r="AC285"/>
  <c r="AB285"/>
  <c r="Y285" s="1"/>
  <c r="Z285"/>
  <c r="AA285" s="1"/>
  <c r="S285"/>
  <c r="L285"/>
  <c r="M285" s="1"/>
  <c r="K285"/>
  <c r="C285"/>
  <c r="AF284"/>
  <c r="AE284"/>
  <c r="AD284"/>
  <c r="AC284"/>
  <c r="Y284" s="1"/>
  <c r="Z284" s="1"/>
  <c r="AA284" s="1"/>
  <c r="AB284"/>
  <c r="S284"/>
  <c r="K284"/>
  <c r="L284" s="1"/>
  <c r="M284" s="1"/>
  <c r="C284"/>
  <c r="AF283"/>
  <c r="AE283"/>
  <c r="AD283"/>
  <c r="AC283"/>
  <c r="AB283"/>
  <c r="S283"/>
  <c r="L283"/>
  <c r="M283" s="1"/>
  <c r="K283"/>
  <c r="C283"/>
  <c r="AF282"/>
  <c r="AE282"/>
  <c r="AD282"/>
  <c r="AC282"/>
  <c r="AB282"/>
  <c r="Y282"/>
  <c r="Z282" s="1"/>
  <c r="AA282" s="1"/>
  <c r="S282"/>
  <c r="M282"/>
  <c r="K282"/>
  <c r="L282" s="1"/>
  <c r="C282"/>
  <c r="AF281"/>
  <c r="AE281"/>
  <c r="AD281"/>
  <c r="AC281"/>
  <c r="AB281"/>
  <c r="S281"/>
  <c r="L281"/>
  <c r="M281" s="1"/>
  <c r="K281"/>
  <c r="C281"/>
  <c r="AF280"/>
  <c r="AE280"/>
  <c r="AD280"/>
  <c r="AC280"/>
  <c r="Y280" s="1"/>
  <c r="Z280" s="1"/>
  <c r="AA280" s="1"/>
  <c r="AB280"/>
  <c r="S280"/>
  <c r="K280"/>
  <c r="L280" s="1"/>
  <c r="M280" s="1"/>
  <c r="C280"/>
  <c r="AF279"/>
  <c r="AE279"/>
  <c r="AD279"/>
  <c r="AC279"/>
  <c r="Y279"/>
  <c r="S279"/>
  <c r="L279"/>
  <c r="M279" s="1"/>
  <c r="K279"/>
  <c r="C279"/>
  <c r="AF278"/>
  <c r="AE278"/>
  <c r="AD278"/>
  <c r="AC278"/>
  <c r="AB278"/>
  <c r="Y278"/>
  <c r="Z278" s="1"/>
  <c r="AA278" s="1"/>
  <c r="S278"/>
  <c r="M278"/>
  <c r="K278"/>
  <c r="L278" s="1"/>
  <c r="C278"/>
  <c r="AF277"/>
  <c r="AE277"/>
  <c r="AD277"/>
  <c r="AC277"/>
  <c r="AB277"/>
  <c r="Y277" s="1"/>
  <c r="Z277"/>
  <c r="AA277" s="1"/>
  <c r="S277"/>
  <c r="L277"/>
  <c r="M277" s="1"/>
  <c r="K277"/>
  <c r="C277"/>
  <c r="AF276"/>
  <c r="AE276"/>
  <c r="AD276"/>
  <c r="AC276"/>
  <c r="Y276" s="1"/>
  <c r="Z276" s="1"/>
  <c r="AA276" s="1"/>
  <c r="AB276"/>
  <c r="S276"/>
  <c r="K276"/>
  <c r="L276" s="1"/>
  <c r="M276" s="1"/>
  <c r="C276"/>
  <c r="AF275"/>
  <c r="AE275"/>
  <c r="AD275"/>
  <c r="AC275"/>
  <c r="AB275"/>
  <c r="S275"/>
  <c r="L275"/>
  <c r="M275" s="1"/>
  <c r="K275"/>
  <c r="C275"/>
  <c r="AF274"/>
  <c r="AE274"/>
  <c r="AD274"/>
  <c r="AC274"/>
  <c r="AB274"/>
  <c r="Y274"/>
  <c r="Z274" s="1"/>
  <c r="AA274" s="1"/>
  <c r="S274"/>
  <c r="M274"/>
  <c r="K274"/>
  <c r="L274" s="1"/>
  <c r="C274"/>
  <c r="AF273"/>
  <c r="AE273"/>
  <c r="AD273"/>
  <c r="AC273"/>
  <c r="AB273"/>
  <c r="S273"/>
  <c r="L273"/>
  <c r="M273" s="1"/>
  <c r="K273"/>
  <c r="C273"/>
  <c r="AF272"/>
  <c r="AE272"/>
  <c r="AD272"/>
  <c r="AC272"/>
  <c r="Y272" s="1"/>
  <c r="Z272" s="1"/>
  <c r="AA272" s="1"/>
  <c r="AB272"/>
  <c r="S272"/>
  <c r="K272"/>
  <c r="L272" s="1"/>
  <c r="M272" s="1"/>
  <c r="C272"/>
  <c r="AF271"/>
  <c r="AE271"/>
  <c r="AD271"/>
  <c r="AC271"/>
  <c r="AB271"/>
  <c r="Y271" s="1"/>
  <c r="Z271" s="1"/>
  <c r="AA271" s="1"/>
  <c r="S271"/>
  <c r="L271"/>
  <c r="M271" s="1"/>
  <c r="K271"/>
  <c r="C271"/>
  <c r="AF270"/>
  <c r="AE270"/>
  <c r="AD270"/>
  <c r="AC270"/>
  <c r="AB270"/>
  <c r="Y270"/>
  <c r="Z270" s="1"/>
  <c r="AA270" s="1"/>
  <c r="S270"/>
  <c r="M270"/>
  <c r="K270"/>
  <c r="L270" s="1"/>
  <c r="C270"/>
  <c r="AF269"/>
  <c r="AE269"/>
  <c r="AD269"/>
  <c r="AC269"/>
  <c r="AB269"/>
  <c r="Y269" s="1"/>
  <c r="Z269"/>
  <c r="AA269" s="1"/>
  <c r="S269"/>
  <c r="L269"/>
  <c r="M269" s="1"/>
  <c r="K269"/>
  <c r="C269"/>
  <c r="AF268"/>
  <c r="AE268"/>
  <c r="AD268"/>
  <c r="AC268"/>
  <c r="Y268" s="1"/>
  <c r="Z268" s="1"/>
  <c r="AA268" s="1"/>
  <c r="AB268"/>
  <c r="S268"/>
  <c r="K268"/>
  <c r="L268" s="1"/>
  <c r="M268" s="1"/>
  <c r="C268"/>
  <c r="AF267"/>
  <c r="AE267"/>
  <c r="AD267"/>
  <c r="AC267"/>
  <c r="AB267"/>
  <c r="S267"/>
  <c r="L267"/>
  <c r="M267" s="1"/>
  <c r="K267"/>
  <c r="C267"/>
  <c r="AF266"/>
  <c r="AE266"/>
  <c r="AD266"/>
  <c r="AC266"/>
  <c r="AB266"/>
  <c r="Y266"/>
  <c r="Z266" s="1"/>
  <c r="AA266" s="1"/>
  <c r="S266"/>
  <c r="M266"/>
  <c r="K266"/>
  <c r="L266" s="1"/>
  <c r="C266"/>
  <c r="AF265"/>
  <c r="AE265"/>
  <c r="AD265"/>
  <c r="AC265"/>
  <c r="AB265"/>
  <c r="S265"/>
  <c r="L265"/>
  <c r="M265" s="1"/>
  <c r="K265"/>
  <c r="C265"/>
  <c r="AF264"/>
  <c r="AE264"/>
  <c r="AD264"/>
  <c r="AC264"/>
  <c r="Y264" s="1"/>
  <c r="Z264" s="1"/>
  <c r="AA264" s="1"/>
  <c r="AB264"/>
  <c r="S264"/>
  <c r="K264"/>
  <c r="L264" s="1"/>
  <c r="M264" s="1"/>
  <c r="C264"/>
  <c r="AF263"/>
  <c r="AE263"/>
  <c r="AD263"/>
  <c r="AC263"/>
  <c r="AB263"/>
  <c r="S263"/>
  <c r="L263"/>
  <c r="K263"/>
  <c r="C263"/>
  <c r="X262"/>
  <c r="W262"/>
  <c r="V262"/>
  <c r="U262"/>
  <c r="T262"/>
  <c r="R262"/>
  <c r="Q262"/>
  <c r="P262"/>
  <c r="O262"/>
  <c r="N262"/>
  <c r="J262"/>
  <c r="I262"/>
  <c r="H262"/>
  <c r="H378" s="1"/>
  <c r="G262"/>
  <c r="F262"/>
  <c r="AF258"/>
  <c r="AE258"/>
  <c r="Y258" s="1"/>
  <c r="Z258" s="1"/>
  <c r="AA258" s="1"/>
  <c r="AD258"/>
  <c r="AL258" s="1"/>
  <c r="AC258"/>
  <c r="AK258" s="1"/>
  <c r="AB258"/>
  <c r="AJ258" s="1"/>
  <c r="S258"/>
  <c r="K258"/>
  <c r="AF257"/>
  <c r="AE257"/>
  <c r="AD257"/>
  <c r="AL257" s="1"/>
  <c r="AC257"/>
  <c r="AK257" s="1"/>
  <c r="AB257"/>
  <c r="S257"/>
  <c r="L257"/>
  <c r="M257" s="1"/>
  <c r="K257"/>
  <c r="AF256"/>
  <c r="AE256"/>
  <c r="AD256"/>
  <c r="AL256" s="1"/>
  <c r="AC256"/>
  <c r="AK256" s="1"/>
  <c r="S256"/>
  <c r="K256"/>
  <c r="AK255"/>
  <c r="AJ255"/>
  <c r="AF255"/>
  <c r="AE255"/>
  <c r="AD255"/>
  <c r="AL255" s="1"/>
  <c r="AC255"/>
  <c r="AB255"/>
  <c r="S255"/>
  <c r="L255"/>
  <c r="M255" s="1"/>
  <c r="K255"/>
  <c r="C255"/>
  <c r="D255" s="1"/>
  <c r="E255" s="1"/>
  <c r="AJ254"/>
  <c r="AF254"/>
  <c r="AE254"/>
  <c r="AD254"/>
  <c r="AL254" s="1"/>
  <c r="AC254"/>
  <c r="AK254" s="1"/>
  <c r="AG254" s="1"/>
  <c r="AB254"/>
  <c r="Y254"/>
  <c r="Z254" s="1"/>
  <c r="AA254" s="1"/>
  <c r="S254"/>
  <c r="M254"/>
  <c r="K254"/>
  <c r="L254" s="1"/>
  <c r="D254"/>
  <c r="E254" s="1"/>
  <c r="C254"/>
  <c r="AJ253"/>
  <c r="AF253"/>
  <c r="AE253"/>
  <c r="AD253"/>
  <c r="AL253" s="1"/>
  <c r="AC253"/>
  <c r="AK253" s="1"/>
  <c r="AB253"/>
  <c r="Y253" s="1"/>
  <c r="Z253" s="1"/>
  <c r="AA253" s="1"/>
  <c r="S253"/>
  <c r="L253"/>
  <c r="M253" s="1"/>
  <c r="K253"/>
  <c r="C253"/>
  <c r="D253" s="1"/>
  <c r="E253" s="1"/>
  <c r="AL252"/>
  <c r="AK252"/>
  <c r="AG252" s="1"/>
  <c r="AJ252"/>
  <c r="AF252"/>
  <c r="AE252"/>
  <c r="AD252"/>
  <c r="AC252"/>
  <c r="Y252" s="1"/>
  <c r="Z252" s="1"/>
  <c r="AA252" s="1"/>
  <c r="AB252"/>
  <c r="S252"/>
  <c r="K252"/>
  <c r="L252" s="1"/>
  <c r="M252" s="1"/>
  <c r="D252"/>
  <c r="E252" s="1"/>
  <c r="C252"/>
  <c r="AK251"/>
  <c r="AJ251"/>
  <c r="AF251"/>
  <c r="AE251"/>
  <c r="AD251"/>
  <c r="AL251" s="1"/>
  <c r="AC251"/>
  <c r="S251"/>
  <c r="L251"/>
  <c r="M251" s="1"/>
  <c r="K251"/>
  <c r="C251"/>
  <c r="D251" s="1"/>
  <c r="E251" s="1"/>
  <c r="AJ250"/>
  <c r="AF250"/>
  <c r="AE250"/>
  <c r="AD250"/>
  <c r="AL250" s="1"/>
  <c r="AC250"/>
  <c r="AK250" s="1"/>
  <c r="AG250" s="1"/>
  <c r="AB250"/>
  <c r="Y250" s="1"/>
  <c r="Z250" s="1"/>
  <c r="AA250" s="1"/>
  <c r="S250"/>
  <c r="M250"/>
  <c r="K250"/>
  <c r="L250" s="1"/>
  <c r="C250"/>
  <c r="D250" s="1"/>
  <c r="E250" s="1"/>
  <c r="AJ249"/>
  <c r="AF249"/>
  <c r="AE249"/>
  <c r="AD249"/>
  <c r="AL249" s="1"/>
  <c r="AC249"/>
  <c r="AK249" s="1"/>
  <c r="AB249"/>
  <c r="S249"/>
  <c r="L249"/>
  <c r="M249" s="1"/>
  <c r="K249"/>
  <c r="C249"/>
  <c r="D249" s="1"/>
  <c r="E249" s="1"/>
  <c r="AL248"/>
  <c r="AJ248"/>
  <c r="AF248"/>
  <c r="AE248"/>
  <c r="AD248"/>
  <c r="AC248"/>
  <c r="Y248" s="1"/>
  <c r="Z248" s="1"/>
  <c r="AA248" s="1"/>
  <c r="AB248"/>
  <c r="S248"/>
  <c r="K248"/>
  <c r="L248" s="1"/>
  <c r="M248" s="1"/>
  <c r="D248"/>
  <c r="E248" s="1"/>
  <c r="C248"/>
  <c r="AK247"/>
  <c r="AJ247"/>
  <c r="AF247"/>
  <c r="AE247"/>
  <c r="AD247"/>
  <c r="AL247" s="1"/>
  <c r="AC247"/>
  <c r="AB247"/>
  <c r="Y247" s="1"/>
  <c r="Z247" s="1"/>
  <c r="AA247" s="1"/>
  <c r="S247"/>
  <c r="L247"/>
  <c r="M247" s="1"/>
  <c r="K247"/>
  <c r="C247"/>
  <c r="D247" s="1"/>
  <c r="E247" s="1"/>
  <c r="AJ246"/>
  <c r="AF246"/>
  <c r="AE246"/>
  <c r="Y246" s="1"/>
  <c r="AD246"/>
  <c r="AL246" s="1"/>
  <c r="AC246"/>
  <c r="AK246" s="1"/>
  <c r="AG246" s="1"/>
  <c r="S246"/>
  <c r="K246"/>
  <c r="L246" s="1"/>
  <c r="M246" s="1"/>
  <c r="C246"/>
  <c r="D246" s="1"/>
  <c r="E246" s="1"/>
  <c r="AJ245"/>
  <c r="AF245"/>
  <c r="AE245"/>
  <c r="AD245"/>
  <c r="AL245" s="1"/>
  <c r="AC245"/>
  <c r="AK245" s="1"/>
  <c r="AB245"/>
  <c r="Y245" s="1"/>
  <c r="Z245" s="1"/>
  <c r="AA245" s="1"/>
  <c r="S245"/>
  <c r="L245"/>
  <c r="M245" s="1"/>
  <c r="K245"/>
  <c r="C245"/>
  <c r="D245" s="1"/>
  <c r="E245" s="1"/>
  <c r="AL244"/>
  <c r="AK244"/>
  <c r="AJ244"/>
  <c r="AF244"/>
  <c r="AE244"/>
  <c r="AD244"/>
  <c r="AC244"/>
  <c r="Y244" s="1"/>
  <c r="S244"/>
  <c r="K244"/>
  <c r="L244" s="1"/>
  <c r="M244" s="1"/>
  <c r="D244"/>
  <c r="E244" s="1"/>
  <c r="C244"/>
  <c r="AK243"/>
  <c r="AJ243"/>
  <c r="AF243"/>
  <c r="AE243"/>
  <c r="AD243"/>
  <c r="AL243" s="1"/>
  <c r="AC243"/>
  <c r="AB243"/>
  <c r="S243"/>
  <c r="L243"/>
  <c r="M243" s="1"/>
  <c r="K243"/>
  <c r="C243"/>
  <c r="D243" s="1"/>
  <c r="E243" s="1"/>
  <c r="AJ242"/>
  <c r="AF242"/>
  <c r="AE242"/>
  <c r="AD242"/>
  <c r="AL242" s="1"/>
  <c r="AC242"/>
  <c r="Y242" s="1"/>
  <c r="AA242" s="1"/>
  <c r="S242"/>
  <c r="K242"/>
  <c r="L242" s="1"/>
  <c r="M242" s="1"/>
  <c r="D242"/>
  <c r="E242" s="1"/>
  <c r="C242"/>
  <c r="AK241"/>
  <c r="AJ241"/>
  <c r="AF241"/>
  <c r="AE241"/>
  <c r="AD241"/>
  <c r="AL241" s="1"/>
  <c r="AC241"/>
  <c r="AB241"/>
  <c r="Y241" s="1"/>
  <c r="Z241" s="1"/>
  <c r="AA241" s="1"/>
  <c r="S241"/>
  <c r="L241"/>
  <c r="M241" s="1"/>
  <c r="K241"/>
  <c r="C241"/>
  <c r="D241" s="1"/>
  <c r="E241" s="1"/>
  <c r="AJ240"/>
  <c r="AF240"/>
  <c r="AE240"/>
  <c r="AD240"/>
  <c r="AL240" s="1"/>
  <c r="AC240"/>
  <c r="AK240" s="1"/>
  <c r="AB240"/>
  <c r="S240"/>
  <c r="K240"/>
  <c r="C240"/>
  <c r="AK239"/>
  <c r="AJ239"/>
  <c r="AF239"/>
  <c r="AE239"/>
  <c r="AD239"/>
  <c r="AC239"/>
  <c r="S239"/>
  <c r="L239"/>
  <c r="K239"/>
  <c r="C239"/>
  <c r="D239" s="1"/>
  <c r="X238"/>
  <c r="X260" s="1"/>
  <c r="W238"/>
  <c r="W260" s="1"/>
  <c r="V238"/>
  <c r="V260" s="1"/>
  <c r="U238"/>
  <c r="U260" s="1"/>
  <c r="T238"/>
  <c r="T260" s="1"/>
  <c r="R238"/>
  <c r="R260" s="1"/>
  <c r="Q238"/>
  <c r="Q260" s="1"/>
  <c r="P238"/>
  <c r="P260" s="1"/>
  <c r="O238"/>
  <c r="O260" s="1"/>
  <c r="N238"/>
  <c r="N260" s="1"/>
  <c r="J238"/>
  <c r="J260" s="1"/>
  <c r="I238"/>
  <c r="I260" s="1"/>
  <c r="H238"/>
  <c r="H260" s="1"/>
  <c r="G238"/>
  <c r="G260" s="1"/>
  <c r="F238"/>
  <c r="F260" s="1"/>
  <c r="AF233"/>
  <c r="AE233"/>
  <c r="AD233"/>
  <c r="AC233"/>
  <c r="AB233"/>
  <c r="S233"/>
  <c r="S230" s="1"/>
  <c r="L233"/>
  <c r="M233" s="1"/>
  <c r="K233"/>
  <c r="C233"/>
  <c r="D233" s="1"/>
  <c r="E233" s="1"/>
  <c r="AF232"/>
  <c r="AE232"/>
  <c r="AD232"/>
  <c r="AC232"/>
  <c r="Y232" s="1"/>
  <c r="Z232" s="1"/>
  <c r="AA232" s="1"/>
  <c r="AB232"/>
  <c r="S232"/>
  <c r="K232"/>
  <c r="AF231"/>
  <c r="AF230" s="1"/>
  <c r="AE231"/>
  <c r="AD231"/>
  <c r="AC231"/>
  <c r="AB231"/>
  <c r="S231"/>
  <c r="L231"/>
  <c r="K231"/>
  <c r="E231"/>
  <c r="C231"/>
  <c r="D231" s="1"/>
  <c r="AE230"/>
  <c r="X230"/>
  <c r="W230"/>
  <c r="V230"/>
  <c r="U230"/>
  <c r="T230"/>
  <c r="R230"/>
  <c r="Q230"/>
  <c r="P230"/>
  <c r="O230"/>
  <c r="N230"/>
  <c r="K230"/>
  <c r="J230"/>
  <c r="I230"/>
  <c r="H230"/>
  <c r="G230"/>
  <c r="F230"/>
  <c r="AF228"/>
  <c r="AE228"/>
  <c r="AD228"/>
  <c r="AC228"/>
  <c r="AB228"/>
  <c r="S228"/>
  <c r="K228"/>
  <c r="AF227"/>
  <c r="AF226" s="1"/>
  <c r="AE227"/>
  <c r="AD227"/>
  <c r="AD226" s="1"/>
  <c r="AC227"/>
  <c r="AB227"/>
  <c r="S227"/>
  <c r="S226" s="1"/>
  <c r="L227"/>
  <c r="K227"/>
  <c r="C227"/>
  <c r="D227" s="1"/>
  <c r="AC226"/>
  <c r="X226"/>
  <c r="W226"/>
  <c r="V226"/>
  <c r="U226"/>
  <c r="T226"/>
  <c r="R226"/>
  <c r="Q226"/>
  <c r="P226"/>
  <c r="O226"/>
  <c r="N226"/>
  <c r="J226"/>
  <c r="I226"/>
  <c r="H226"/>
  <c r="G226"/>
  <c r="F226"/>
  <c r="AF224"/>
  <c r="AE224"/>
  <c r="AD224"/>
  <c r="AC224"/>
  <c r="Y224" s="1"/>
  <c r="Z224" s="1"/>
  <c r="AA224" s="1"/>
  <c r="AB224"/>
  <c r="S224"/>
  <c r="K224"/>
  <c r="AF223"/>
  <c r="AF219" s="1"/>
  <c r="AE223"/>
  <c r="AD223"/>
  <c r="AC223"/>
  <c r="AB223"/>
  <c r="S223"/>
  <c r="L223"/>
  <c r="M223" s="1"/>
  <c r="K223"/>
  <c r="E223"/>
  <c r="C223"/>
  <c r="D223" s="1"/>
  <c r="AF222"/>
  <c r="AE222"/>
  <c r="Y222" s="1"/>
  <c r="Z222" s="1"/>
  <c r="AD222"/>
  <c r="AC222"/>
  <c r="AB222"/>
  <c r="AA222"/>
  <c r="S222"/>
  <c r="K222"/>
  <c r="AF221"/>
  <c r="AE221"/>
  <c r="AD221"/>
  <c r="AD219" s="1"/>
  <c r="AC221"/>
  <c r="AB221"/>
  <c r="S221"/>
  <c r="S219" s="1"/>
  <c r="L221"/>
  <c r="M221" s="1"/>
  <c r="K221"/>
  <c r="C221"/>
  <c r="D221" s="1"/>
  <c r="E221" s="1"/>
  <c r="AF220"/>
  <c r="AE220"/>
  <c r="AD220"/>
  <c r="AC220"/>
  <c r="AB220"/>
  <c r="S220"/>
  <c r="K220"/>
  <c r="X219"/>
  <c r="W219"/>
  <c r="V219"/>
  <c r="U219"/>
  <c r="T219"/>
  <c r="R219"/>
  <c r="Q219"/>
  <c r="P219"/>
  <c r="O219"/>
  <c r="N219"/>
  <c r="J219"/>
  <c r="I219"/>
  <c r="H219"/>
  <c r="G219"/>
  <c r="F219"/>
  <c r="AF217"/>
  <c r="AE217"/>
  <c r="AD217"/>
  <c r="AC217"/>
  <c r="AB217"/>
  <c r="Y217" s="1"/>
  <c r="Z217" s="1"/>
  <c r="AA217" s="1"/>
  <c r="S217"/>
  <c r="L217"/>
  <c r="K217"/>
  <c r="AF216"/>
  <c r="AE216"/>
  <c r="Y216" s="1"/>
  <c r="Z216" s="1"/>
  <c r="AA216" s="1"/>
  <c r="AD216"/>
  <c r="AC216"/>
  <c r="AB216"/>
  <c r="S216"/>
  <c r="K216"/>
  <c r="AF215"/>
  <c r="AE215"/>
  <c r="AD215"/>
  <c r="AC215"/>
  <c r="AB215"/>
  <c r="S215"/>
  <c r="L215"/>
  <c r="M215" s="1"/>
  <c r="K215"/>
  <c r="E215"/>
  <c r="C215"/>
  <c r="D215" s="1"/>
  <c r="AF214"/>
  <c r="AE214"/>
  <c r="AD214"/>
  <c r="AC214"/>
  <c r="AB214"/>
  <c r="Y214"/>
  <c r="Z214" s="1"/>
  <c r="AA214" s="1"/>
  <c r="S214"/>
  <c r="K214"/>
  <c r="AF213"/>
  <c r="AF212" s="1"/>
  <c r="AE213"/>
  <c r="AD213"/>
  <c r="AC213"/>
  <c r="AB213"/>
  <c r="S213"/>
  <c r="L213"/>
  <c r="K213"/>
  <c r="AE212"/>
  <c r="AC212"/>
  <c r="X212"/>
  <c r="W212"/>
  <c r="V212"/>
  <c r="U212"/>
  <c r="T212"/>
  <c r="S212"/>
  <c r="R212"/>
  <c r="Q212"/>
  <c r="P212"/>
  <c r="O212"/>
  <c r="N212"/>
  <c r="K212"/>
  <c r="J212"/>
  <c r="I212"/>
  <c r="H212"/>
  <c r="G212"/>
  <c r="F212"/>
  <c r="AF210"/>
  <c r="AE210"/>
  <c r="Y210" s="1"/>
  <c r="Z210" s="1"/>
  <c r="AA210" s="1"/>
  <c r="AD210"/>
  <c r="AC210"/>
  <c r="AB210"/>
  <c r="S210"/>
  <c r="K210"/>
  <c r="K208" s="1"/>
  <c r="AF209"/>
  <c r="AF208" s="1"/>
  <c r="AE209"/>
  <c r="AD209"/>
  <c r="AD208" s="1"/>
  <c r="AC209"/>
  <c r="AB209"/>
  <c r="S209"/>
  <c r="S208" s="1"/>
  <c r="L209"/>
  <c r="K209"/>
  <c r="E209"/>
  <c r="C209"/>
  <c r="D209" s="1"/>
  <c r="AC208"/>
  <c r="X208"/>
  <c r="W208"/>
  <c r="V208"/>
  <c r="U208"/>
  <c r="T208"/>
  <c r="R208"/>
  <c r="Q208"/>
  <c r="P208"/>
  <c r="O208"/>
  <c r="N208"/>
  <c r="J208"/>
  <c r="I208"/>
  <c r="H208"/>
  <c r="G208"/>
  <c r="F208"/>
  <c r="AF206"/>
  <c r="AE206"/>
  <c r="AD206"/>
  <c r="AC206"/>
  <c r="AB206"/>
  <c r="Y206"/>
  <c r="Z206" s="1"/>
  <c r="AA206" s="1"/>
  <c r="S206"/>
  <c r="K206"/>
  <c r="AF205"/>
  <c r="AE205"/>
  <c r="AD205"/>
  <c r="AC205"/>
  <c r="AB205"/>
  <c r="Y205" s="1"/>
  <c r="Z205" s="1"/>
  <c r="AA205" s="1"/>
  <c r="S205"/>
  <c r="L205"/>
  <c r="K205"/>
  <c r="AF204"/>
  <c r="AE204"/>
  <c r="Y204" s="1"/>
  <c r="Z204" s="1"/>
  <c r="AA204" s="1"/>
  <c r="AD204"/>
  <c r="AC204"/>
  <c r="AB204"/>
  <c r="S204"/>
  <c r="K204"/>
  <c r="AF203"/>
  <c r="AE203"/>
  <c r="AD203"/>
  <c r="AC203"/>
  <c r="AB203"/>
  <c r="S203"/>
  <c r="L203"/>
  <c r="M203" s="1"/>
  <c r="K203"/>
  <c r="E203"/>
  <c r="C203"/>
  <c r="D203" s="1"/>
  <c r="AF202"/>
  <c r="AE202"/>
  <c r="AD202"/>
  <c r="AC202"/>
  <c r="AB202"/>
  <c r="Y202"/>
  <c r="Z202" s="1"/>
  <c r="AA202" s="1"/>
  <c r="S202"/>
  <c r="K202"/>
  <c r="AF201"/>
  <c r="AE201"/>
  <c r="AD201"/>
  <c r="AC201"/>
  <c r="AB201"/>
  <c r="Y201" s="1"/>
  <c r="Z201" s="1"/>
  <c r="AA201" s="1"/>
  <c r="S201"/>
  <c r="L201"/>
  <c r="K201"/>
  <c r="AF200"/>
  <c r="AE200"/>
  <c r="Y200" s="1"/>
  <c r="Z200" s="1"/>
  <c r="AA200" s="1"/>
  <c r="AD200"/>
  <c r="AC200"/>
  <c r="AB200"/>
  <c r="S200"/>
  <c r="K200"/>
  <c r="AF199"/>
  <c r="AE199"/>
  <c r="AD199"/>
  <c r="AC199"/>
  <c r="AB199"/>
  <c r="S199"/>
  <c r="L199"/>
  <c r="M199" s="1"/>
  <c r="K199"/>
  <c r="E199"/>
  <c r="C199"/>
  <c r="D199" s="1"/>
  <c r="AF198"/>
  <c r="AE198"/>
  <c r="AD198"/>
  <c r="AC198"/>
  <c r="AB198"/>
  <c r="Y198"/>
  <c r="Z198" s="1"/>
  <c r="AA198" s="1"/>
  <c r="S198"/>
  <c r="K198"/>
  <c r="AF197"/>
  <c r="AE197"/>
  <c r="AD197"/>
  <c r="AC197"/>
  <c r="AB197"/>
  <c r="Y197" s="1"/>
  <c r="Z197" s="1"/>
  <c r="AA197" s="1"/>
  <c r="S197"/>
  <c r="L197"/>
  <c r="K197"/>
  <c r="AF196"/>
  <c r="AE196"/>
  <c r="Y196" s="1"/>
  <c r="Z196" s="1"/>
  <c r="AA196" s="1"/>
  <c r="AD196"/>
  <c r="AC196"/>
  <c r="AB196"/>
  <c r="S196"/>
  <c r="K196"/>
  <c r="AF195"/>
  <c r="AE195"/>
  <c r="AD195"/>
  <c r="AC195"/>
  <c r="AB195"/>
  <c r="S195"/>
  <c r="L195"/>
  <c r="M195" s="1"/>
  <c r="K195"/>
  <c r="E195"/>
  <c r="C195"/>
  <c r="D195" s="1"/>
  <c r="AF194"/>
  <c r="AE194"/>
  <c r="AD194"/>
  <c r="AC194"/>
  <c r="AB194"/>
  <c r="Y194"/>
  <c r="Z194" s="1"/>
  <c r="AA194" s="1"/>
  <c r="S194"/>
  <c r="K194"/>
  <c r="AF193"/>
  <c r="AE193"/>
  <c r="AD193"/>
  <c r="AC193"/>
  <c r="AB193"/>
  <c r="Y193" s="1"/>
  <c r="Z193" s="1"/>
  <c r="AA193" s="1"/>
  <c r="S193"/>
  <c r="L193"/>
  <c r="K193"/>
  <c r="AF192"/>
  <c r="AE192"/>
  <c r="AD192"/>
  <c r="AC192"/>
  <c r="Y192" s="1"/>
  <c r="Z192" s="1"/>
  <c r="AA192" s="1"/>
  <c r="AB192"/>
  <c r="S192"/>
  <c r="K192"/>
  <c r="AF191"/>
  <c r="AE191"/>
  <c r="AD191"/>
  <c r="AC191"/>
  <c r="AB191"/>
  <c r="S191"/>
  <c r="L191"/>
  <c r="M191" s="1"/>
  <c r="K191"/>
  <c r="E191"/>
  <c r="C191"/>
  <c r="D191" s="1"/>
  <c r="AF190"/>
  <c r="AE190"/>
  <c r="AD190"/>
  <c r="AC190"/>
  <c r="AB190"/>
  <c r="Y190"/>
  <c r="Z190" s="1"/>
  <c r="AA190" s="1"/>
  <c r="S190"/>
  <c r="K190"/>
  <c r="AF189"/>
  <c r="AE189"/>
  <c r="AD189"/>
  <c r="AC189"/>
  <c r="AB189"/>
  <c r="Y189" s="1"/>
  <c r="Z189" s="1"/>
  <c r="AA189" s="1"/>
  <c r="S189"/>
  <c r="L189"/>
  <c r="K189"/>
  <c r="AF188"/>
  <c r="AE188"/>
  <c r="AD188"/>
  <c r="AC188"/>
  <c r="Y188" s="1"/>
  <c r="Z188" s="1"/>
  <c r="AA188" s="1"/>
  <c r="AB188"/>
  <c r="S188"/>
  <c r="K188"/>
  <c r="AF187"/>
  <c r="AE187"/>
  <c r="AD187"/>
  <c r="AC187"/>
  <c r="AB187"/>
  <c r="S187"/>
  <c r="L187"/>
  <c r="M187" s="1"/>
  <c r="K187"/>
  <c r="E187"/>
  <c r="C187"/>
  <c r="D187" s="1"/>
  <c r="AF186"/>
  <c r="AE186"/>
  <c r="AD186"/>
  <c r="AC186"/>
  <c r="AB186"/>
  <c r="Y186"/>
  <c r="Z186" s="1"/>
  <c r="AA186" s="1"/>
  <c r="S186"/>
  <c r="K186"/>
  <c r="AF185"/>
  <c r="AE185"/>
  <c r="AD185"/>
  <c r="AC185"/>
  <c r="AB185"/>
  <c r="Y185" s="1"/>
  <c r="Z185" s="1"/>
  <c r="AA185" s="1"/>
  <c r="S185"/>
  <c r="L185"/>
  <c r="K185"/>
  <c r="AF184"/>
  <c r="AE184"/>
  <c r="AD184"/>
  <c r="AC184"/>
  <c r="Y184" s="1"/>
  <c r="Z184" s="1"/>
  <c r="AA184" s="1"/>
  <c r="AB184"/>
  <c r="S184"/>
  <c r="K184"/>
  <c r="AF183"/>
  <c r="AE183"/>
  <c r="AD183"/>
  <c r="AC183"/>
  <c r="AB183"/>
  <c r="S183"/>
  <c r="L183"/>
  <c r="M183" s="1"/>
  <c r="K183"/>
  <c r="E183"/>
  <c r="C183"/>
  <c r="D183" s="1"/>
  <c r="AF182"/>
  <c r="AE182"/>
  <c r="AD182"/>
  <c r="AC182"/>
  <c r="AC128" s="1"/>
  <c r="AB182"/>
  <c r="Y182"/>
  <c r="Z182" s="1"/>
  <c r="AA182" s="1"/>
  <c r="S182"/>
  <c r="K182"/>
  <c r="AF181"/>
  <c r="AE181"/>
  <c r="AD181"/>
  <c r="AC181"/>
  <c r="AB181"/>
  <c r="Y181" s="1"/>
  <c r="Z181" s="1"/>
  <c r="AA181" s="1"/>
  <c r="S181"/>
  <c r="L181"/>
  <c r="K181"/>
  <c r="AF180"/>
  <c r="AE180"/>
  <c r="AD180"/>
  <c r="AC180"/>
  <c r="Y180" s="1"/>
  <c r="Z180" s="1"/>
  <c r="AA180" s="1"/>
  <c r="AB180"/>
  <c r="S180"/>
  <c r="K180"/>
  <c r="AF179"/>
  <c r="AE179"/>
  <c r="AD179"/>
  <c r="AD128" s="1"/>
  <c r="AC179"/>
  <c r="AB179"/>
  <c r="S179"/>
  <c r="L179"/>
  <c r="M179" s="1"/>
  <c r="K179"/>
  <c r="E179"/>
  <c r="C179"/>
  <c r="D179" s="1"/>
  <c r="AF178"/>
  <c r="AE178"/>
  <c r="S178"/>
  <c r="M178"/>
  <c r="K178"/>
  <c r="L178" s="1"/>
  <c r="AF177"/>
  <c r="AE177"/>
  <c r="S177"/>
  <c r="K177"/>
  <c r="L177" s="1"/>
  <c r="M177" s="1"/>
  <c r="AF176"/>
  <c r="AE176"/>
  <c r="S176"/>
  <c r="K176"/>
  <c r="L176" s="1"/>
  <c r="M176" s="1"/>
  <c r="AF175"/>
  <c r="AE175"/>
  <c r="S175"/>
  <c r="M175"/>
  <c r="K175"/>
  <c r="L175" s="1"/>
  <c r="AF174"/>
  <c r="AE174"/>
  <c r="S174"/>
  <c r="M174"/>
  <c r="K174"/>
  <c r="L174" s="1"/>
  <c r="AF173"/>
  <c r="AE173"/>
  <c r="S173"/>
  <c r="K173"/>
  <c r="L173" s="1"/>
  <c r="M173" s="1"/>
  <c r="AF172"/>
  <c r="AE172"/>
  <c r="S172"/>
  <c r="K172"/>
  <c r="L172" s="1"/>
  <c r="M172" s="1"/>
  <c r="AF171"/>
  <c r="AE171"/>
  <c r="S171"/>
  <c r="M171"/>
  <c r="K171"/>
  <c r="L171" s="1"/>
  <c r="AF170"/>
  <c r="AE170"/>
  <c r="S170"/>
  <c r="K170"/>
  <c r="L170" s="1"/>
  <c r="M170" s="1"/>
  <c r="AF169"/>
  <c r="AE169"/>
  <c r="S169"/>
  <c r="K169"/>
  <c r="L169" s="1"/>
  <c r="M169" s="1"/>
  <c r="AF168"/>
  <c r="AE168"/>
  <c r="S168"/>
  <c r="K168"/>
  <c r="L168" s="1"/>
  <c r="M168" s="1"/>
  <c r="AF167"/>
  <c r="AE167"/>
  <c r="S167"/>
  <c r="M167"/>
  <c r="K167"/>
  <c r="L167" s="1"/>
  <c r="AF166"/>
  <c r="AE166"/>
  <c r="S166"/>
  <c r="M166"/>
  <c r="K166"/>
  <c r="L166" s="1"/>
  <c r="AF165"/>
  <c r="AE165"/>
  <c r="S165"/>
  <c r="K165"/>
  <c r="L165" s="1"/>
  <c r="M165" s="1"/>
  <c r="AF164"/>
  <c r="AE164"/>
  <c r="S164"/>
  <c r="K164"/>
  <c r="L164" s="1"/>
  <c r="M164" s="1"/>
  <c r="AF163"/>
  <c r="AE163"/>
  <c r="S163"/>
  <c r="M163"/>
  <c r="K163"/>
  <c r="L163" s="1"/>
  <c r="AF162"/>
  <c r="AE162"/>
  <c r="S162"/>
  <c r="M162"/>
  <c r="K162"/>
  <c r="L162" s="1"/>
  <c r="AF161"/>
  <c r="AE161"/>
  <c r="S161"/>
  <c r="K161"/>
  <c r="L161" s="1"/>
  <c r="M161" s="1"/>
  <c r="AF160"/>
  <c r="AE160"/>
  <c r="S160"/>
  <c r="K160"/>
  <c r="L160" s="1"/>
  <c r="M160" s="1"/>
  <c r="AF159"/>
  <c r="AE159"/>
  <c r="S159"/>
  <c r="M159"/>
  <c r="K159"/>
  <c r="L159" s="1"/>
  <c r="AF158"/>
  <c r="AE158"/>
  <c r="S158"/>
  <c r="M158"/>
  <c r="K158"/>
  <c r="L158" s="1"/>
  <c r="AF154"/>
  <c r="AE154"/>
  <c r="S154"/>
  <c r="K154"/>
  <c r="L154" s="1"/>
  <c r="M154" s="1"/>
  <c r="AF153"/>
  <c r="AE153"/>
  <c r="S153"/>
  <c r="K153"/>
  <c r="L153" s="1"/>
  <c r="M153" s="1"/>
  <c r="AF152"/>
  <c r="AE152"/>
  <c r="S152"/>
  <c r="M152"/>
  <c r="K152"/>
  <c r="L152" s="1"/>
  <c r="AF151"/>
  <c r="AE151"/>
  <c r="S151"/>
  <c r="L151"/>
  <c r="K151"/>
  <c r="AF150"/>
  <c r="AE150"/>
  <c r="S150"/>
  <c r="K150"/>
  <c r="L150" s="1"/>
  <c r="AF149"/>
  <c r="AE149"/>
  <c r="S149"/>
  <c r="K149"/>
  <c r="L149" s="1"/>
  <c r="M149" s="1"/>
  <c r="AF148"/>
  <c r="AE148"/>
  <c r="S148"/>
  <c r="K148"/>
  <c r="L148" s="1"/>
  <c r="M148" s="1"/>
  <c r="AF147"/>
  <c r="AE147"/>
  <c r="S147"/>
  <c r="M147"/>
  <c r="K147"/>
  <c r="L147" s="1"/>
  <c r="AF146"/>
  <c r="AE146"/>
  <c r="S146"/>
  <c r="M146"/>
  <c r="K146"/>
  <c r="L146" s="1"/>
  <c r="AF145"/>
  <c r="AE145"/>
  <c r="S145"/>
  <c r="K145"/>
  <c r="L145" s="1"/>
  <c r="M145" s="1"/>
  <c r="AF144"/>
  <c r="AE144"/>
  <c r="S144"/>
  <c r="K144"/>
  <c r="L144" s="1"/>
  <c r="M144" s="1"/>
  <c r="AF143"/>
  <c r="AE143"/>
  <c r="S143"/>
  <c r="M143"/>
  <c r="K143"/>
  <c r="L143" s="1"/>
  <c r="AF142"/>
  <c r="AE142"/>
  <c r="S142"/>
  <c r="M142"/>
  <c r="K142"/>
  <c r="L142" s="1"/>
  <c r="AF141"/>
  <c r="AE141"/>
  <c r="S141"/>
  <c r="K141"/>
  <c r="L141" s="1"/>
  <c r="M141" s="1"/>
  <c r="AF138"/>
  <c r="AE138"/>
  <c r="S138"/>
  <c r="K138"/>
  <c r="L138" s="1"/>
  <c r="M138" s="1"/>
  <c r="AF137"/>
  <c r="AE137"/>
  <c r="S137"/>
  <c r="M137"/>
  <c r="K137"/>
  <c r="L137" s="1"/>
  <c r="AF136"/>
  <c r="AE136"/>
  <c r="S136"/>
  <c r="K136"/>
  <c r="L136" s="1"/>
  <c r="M136" s="1"/>
  <c r="D136"/>
  <c r="E136" s="1"/>
  <c r="AF135"/>
  <c r="AE135"/>
  <c r="S135"/>
  <c r="K135"/>
  <c r="L135" s="1"/>
  <c r="M135" s="1"/>
  <c r="AF134"/>
  <c r="AE134"/>
  <c r="S134"/>
  <c r="M134"/>
  <c r="K134"/>
  <c r="L134" s="1"/>
  <c r="D134"/>
  <c r="E134" s="1"/>
  <c r="AF133"/>
  <c r="AE133"/>
  <c r="S133"/>
  <c r="K133"/>
  <c r="L133" s="1"/>
  <c r="M133" s="1"/>
  <c r="AF132"/>
  <c r="AE132"/>
  <c r="S132"/>
  <c r="K132"/>
  <c r="L132" s="1"/>
  <c r="M132" s="1"/>
  <c r="D132"/>
  <c r="E132" s="1"/>
  <c r="AF131"/>
  <c r="AE131"/>
  <c r="S131"/>
  <c r="M131"/>
  <c r="K131"/>
  <c r="L131" s="1"/>
  <c r="D131"/>
  <c r="E131" s="1"/>
  <c r="AF130"/>
  <c r="AE130"/>
  <c r="S130"/>
  <c r="K130"/>
  <c r="D130"/>
  <c r="E130" s="1"/>
  <c r="AF129"/>
  <c r="AE129"/>
  <c r="S129"/>
  <c r="M129"/>
  <c r="K129"/>
  <c r="L129" s="1"/>
  <c r="D129"/>
  <c r="AL128"/>
  <c r="AK128"/>
  <c r="AJ128"/>
  <c r="AI128"/>
  <c r="AH128"/>
  <c r="AG128"/>
  <c r="X128"/>
  <c r="W128"/>
  <c r="V128"/>
  <c r="U128"/>
  <c r="T128"/>
  <c r="R128"/>
  <c r="Q128"/>
  <c r="P128"/>
  <c r="O128"/>
  <c r="N128"/>
  <c r="J128"/>
  <c r="I128"/>
  <c r="H128"/>
  <c r="G128"/>
  <c r="F128"/>
  <c r="AF124"/>
  <c r="AE124"/>
  <c r="AD124"/>
  <c r="AC124"/>
  <c r="Y124" s="1"/>
  <c r="S124"/>
  <c r="L124"/>
  <c r="M124" s="1"/>
  <c r="K124"/>
  <c r="AF123"/>
  <c r="AE123"/>
  <c r="AE122" s="1"/>
  <c r="AD123"/>
  <c r="AC123"/>
  <c r="S123"/>
  <c r="S122" s="1"/>
  <c r="L123"/>
  <c r="K123"/>
  <c r="E123"/>
  <c r="D123"/>
  <c r="AL122"/>
  <c r="AK122"/>
  <c r="AJ122"/>
  <c r="AI122"/>
  <c r="AH122"/>
  <c r="AG122"/>
  <c r="AF122"/>
  <c r="AD122"/>
  <c r="AB122"/>
  <c r="AA122"/>
  <c r="Z122"/>
  <c r="X122"/>
  <c r="W122"/>
  <c r="V122"/>
  <c r="U122"/>
  <c r="T122"/>
  <c r="R122"/>
  <c r="Q122"/>
  <c r="P122"/>
  <c r="O122"/>
  <c r="N122"/>
  <c r="K122"/>
  <c r="J122"/>
  <c r="I122"/>
  <c r="H122"/>
  <c r="G122"/>
  <c r="F122"/>
  <c r="AF120"/>
  <c r="AF117" s="1"/>
  <c r="AE120"/>
  <c r="S120"/>
  <c r="S117" s="1"/>
  <c r="L120"/>
  <c r="K120"/>
  <c r="AF119"/>
  <c r="AE119"/>
  <c r="S119"/>
  <c r="K119"/>
  <c r="D119"/>
  <c r="E119" s="1"/>
  <c r="AF118"/>
  <c r="AE118"/>
  <c r="AE117" s="1"/>
  <c r="S118"/>
  <c r="M118"/>
  <c r="K118"/>
  <c r="L118" s="1"/>
  <c r="D118"/>
  <c r="AL117"/>
  <c r="AK117"/>
  <c r="AJ117"/>
  <c r="AI117"/>
  <c r="AH117"/>
  <c r="AG117"/>
  <c r="AD117"/>
  <c r="AC117"/>
  <c r="AB117"/>
  <c r="AA117"/>
  <c r="Z117"/>
  <c r="Y117"/>
  <c r="X117"/>
  <c r="W117"/>
  <c r="V117"/>
  <c r="U117"/>
  <c r="T117"/>
  <c r="R117"/>
  <c r="Q117"/>
  <c r="P117"/>
  <c r="O117"/>
  <c r="N117"/>
  <c r="J117"/>
  <c r="I117"/>
  <c r="H117"/>
  <c r="G117"/>
  <c r="F117"/>
  <c r="AF115"/>
  <c r="AE115"/>
  <c r="AD115"/>
  <c r="AC115"/>
  <c r="Y115" s="1"/>
  <c r="S115"/>
  <c r="L115"/>
  <c r="M115" s="1"/>
  <c r="K115"/>
  <c r="C115"/>
  <c r="AF114"/>
  <c r="AE114"/>
  <c r="AE113" s="1"/>
  <c r="AD114"/>
  <c r="AC114"/>
  <c r="S114"/>
  <c r="L114"/>
  <c r="M114" s="1"/>
  <c r="M113" s="1"/>
  <c r="K114"/>
  <c r="E114"/>
  <c r="D114"/>
  <c r="AL113"/>
  <c r="AK113"/>
  <c r="AJ113"/>
  <c r="AI113"/>
  <c r="AH113"/>
  <c r="AG113"/>
  <c r="AF113"/>
  <c r="AD113"/>
  <c r="AB113"/>
  <c r="AA113"/>
  <c r="Z113"/>
  <c r="X113"/>
  <c r="W113"/>
  <c r="V113"/>
  <c r="U113"/>
  <c r="T113"/>
  <c r="R113"/>
  <c r="Q113"/>
  <c r="P113"/>
  <c r="O113"/>
  <c r="N113"/>
  <c r="L113"/>
  <c r="K113"/>
  <c r="J113"/>
  <c r="I113"/>
  <c r="H113"/>
  <c r="G113"/>
  <c r="F113"/>
  <c r="AF111"/>
  <c r="AE111"/>
  <c r="AD111"/>
  <c r="AC111"/>
  <c r="Y111"/>
  <c r="Y109" s="1"/>
  <c r="S111"/>
  <c r="K111"/>
  <c r="AF110"/>
  <c r="AE110"/>
  <c r="AD110"/>
  <c r="AD109" s="1"/>
  <c r="AC110"/>
  <c r="Y110"/>
  <c r="S110"/>
  <c r="K110"/>
  <c r="D110"/>
  <c r="AL109"/>
  <c r="AK109"/>
  <c r="AJ109"/>
  <c r="AI109"/>
  <c r="AH109"/>
  <c r="AG109"/>
  <c r="AE109"/>
  <c r="AC109"/>
  <c r="AB109"/>
  <c r="AA109"/>
  <c r="Z109"/>
  <c r="X109"/>
  <c r="W109"/>
  <c r="V109"/>
  <c r="U109"/>
  <c r="T109"/>
  <c r="S109"/>
  <c r="R109"/>
  <c r="Q109"/>
  <c r="P109"/>
  <c r="O109"/>
  <c r="N109"/>
  <c r="J109"/>
  <c r="I109"/>
  <c r="H109"/>
  <c r="G109"/>
  <c r="F109"/>
  <c r="AF107"/>
  <c r="AE107"/>
  <c r="AD107"/>
  <c r="AC107"/>
  <c r="Y107" s="1"/>
  <c r="S107"/>
  <c r="L107"/>
  <c r="M107" s="1"/>
  <c r="K107"/>
  <c r="AF106"/>
  <c r="AE106"/>
  <c r="AE105" s="1"/>
  <c r="AD106"/>
  <c r="AC106"/>
  <c r="S106"/>
  <c r="S105" s="1"/>
  <c r="L106"/>
  <c r="K106"/>
  <c r="E106"/>
  <c r="D106"/>
  <c r="AL105"/>
  <c r="AK105"/>
  <c r="AJ105"/>
  <c r="AI105"/>
  <c r="AH105"/>
  <c r="AG105"/>
  <c r="AF105"/>
  <c r="AD105"/>
  <c r="AB105"/>
  <c r="AA105"/>
  <c r="Z105"/>
  <c r="X105"/>
  <c r="W105"/>
  <c r="V105"/>
  <c r="U105"/>
  <c r="T105"/>
  <c r="R105"/>
  <c r="Q105"/>
  <c r="P105"/>
  <c r="O105"/>
  <c r="N105"/>
  <c r="K105"/>
  <c r="J105"/>
  <c r="I105"/>
  <c r="H105"/>
  <c r="G105"/>
  <c r="F105"/>
  <c r="AL103"/>
  <c r="AF103"/>
  <c r="AF101" s="1"/>
  <c r="AE103"/>
  <c r="AD103"/>
  <c r="AC103"/>
  <c r="AK103" s="1"/>
  <c r="AK101" s="1"/>
  <c r="AB103"/>
  <c r="S103"/>
  <c r="L103"/>
  <c r="M103" s="1"/>
  <c r="K103"/>
  <c r="AF102"/>
  <c r="AE102"/>
  <c r="AE101" s="1"/>
  <c r="AD102"/>
  <c r="AC102"/>
  <c r="S102"/>
  <c r="S101" s="1"/>
  <c r="L102"/>
  <c r="K102"/>
  <c r="E102"/>
  <c r="D102"/>
  <c r="AL101"/>
  <c r="AD101"/>
  <c r="X101"/>
  <c r="W101"/>
  <c r="V101"/>
  <c r="U101"/>
  <c r="T101"/>
  <c r="R101"/>
  <c r="Q101"/>
  <c r="P101"/>
  <c r="O101"/>
  <c r="N101"/>
  <c r="K101"/>
  <c r="J101"/>
  <c r="I101"/>
  <c r="H101"/>
  <c r="G101"/>
  <c r="F101"/>
  <c r="AF99"/>
  <c r="AF97" s="1"/>
  <c r="AE99"/>
  <c r="AD99"/>
  <c r="AC99"/>
  <c r="Y99"/>
  <c r="S99"/>
  <c r="K99"/>
  <c r="AF98"/>
  <c r="AE98"/>
  <c r="AD98"/>
  <c r="AD97" s="1"/>
  <c r="AC98"/>
  <c r="AB98"/>
  <c r="S98"/>
  <c r="S97" s="1"/>
  <c r="L98"/>
  <c r="M98" s="1"/>
  <c r="K98"/>
  <c r="E98"/>
  <c r="D98"/>
  <c r="AL97"/>
  <c r="AK97"/>
  <c r="AJ97"/>
  <c r="AI97"/>
  <c r="AH97"/>
  <c r="AG97"/>
  <c r="AE97"/>
  <c r="AC97"/>
  <c r="AB97"/>
  <c r="X97"/>
  <c r="W97"/>
  <c r="V97"/>
  <c r="U97"/>
  <c r="T97"/>
  <c r="R97"/>
  <c r="Q97"/>
  <c r="P97"/>
  <c r="O97"/>
  <c r="N97"/>
  <c r="J97"/>
  <c r="I97"/>
  <c r="H97"/>
  <c r="G97"/>
  <c r="F97"/>
  <c r="AF95"/>
  <c r="AE95"/>
  <c r="AD95"/>
  <c r="AL95" s="1"/>
  <c r="AL92" s="1"/>
  <c r="AC95"/>
  <c r="AK95" s="1"/>
  <c r="AK92" s="1"/>
  <c r="AB95"/>
  <c r="S95"/>
  <c r="L95"/>
  <c r="K95"/>
  <c r="AF94"/>
  <c r="AE94"/>
  <c r="AD94"/>
  <c r="AC94"/>
  <c r="AC92" s="1"/>
  <c r="S94"/>
  <c r="S92" s="1"/>
  <c r="L94"/>
  <c r="M94" s="1"/>
  <c r="K94"/>
  <c r="E94"/>
  <c r="D94"/>
  <c r="AF93"/>
  <c r="AF92" s="1"/>
  <c r="AE93"/>
  <c r="AD93"/>
  <c r="AD92" s="1"/>
  <c r="AC93"/>
  <c r="Y93"/>
  <c r="S93"/>
  <c r="K93"/>
  <c r="D93"/>
  <c r="AE92"/>
  <c r="X92"/>
  <c r="W92"/>
  <c r="V92"/>
  <c r="U92"/>
  <c r="T92"/>
  <c r="R92"/>
  <c r="Q92"/>
  <c r="P92"/>
  <c r="O92"/>
  <c r="N92"/>
  <c r="J92"/>
  <c r="I92"/>
  <c r="H92"/>
  <c r="G92"/>
  <c r="F92"/>
  <c r="AF90"/>
  <c r="AE90"/>
  <c r="AE88" s="1"/>
  <c r="S90"/>
  <c r="K90"/>
  <c r="AF89"/>
  <c r="AE89"/>
  <c r="S89"/>
  <c r="S88" s="1"/>
  <c r="L89"/>
  <c r="M89" s="1"/>
  <c r="K89"/>
  <c r="E89"/>
  <c r="D89"/>
  <c r="AL88"/>
  <c r="AK88"/>
  <c r="AJ88"/>
  <c r="AI88"/>
  <c r="AH88"/>
  <c r="AG88"/>
  <c r="AF88"/>
  <c r="AD88"/>
  <c r="AC88"/>
  <c r="AB88"/>
  <c r="AA88"/>
  <c r="Z88"/>
  <c r="Y88"/>
  <c r="X88"/>
  <c r="W88"/>
  <c r="V88"/>
  <c r="U88"/>
  <c r="T88"/>
  <c r="R88"/>
  <c r="Q88"/>
  <c r="P88"/>
  <c r="O88"/>
  <c r="N88"/>
  <c r="J88"/>
  <c r="I88"/>
  <c r="H88"/>
  <c r="G88"/>
  <c r="F88"/>
  <c r="AF86"/>
  <c r="AF84" s="1"/>
  <c r="AE86"/>
  <c r="S86"/>
  <c r="L86"/>
  <c r="M86" s="1"/>
  <c r="K86"/>
  <c r="AF85"/>
  <c r="AE85"/>
  <c r="AE84" s="1"/>
  <c r="S85"/>
  <c r="K85"/>
  <c r="L85" s="1"/>
  <c r="L84" s="1"/>
  <c r="D85"/>
  <c r="AL84"/>
  <c r="AK84"/>
  <c r="AJ84"/>
  <c r="AI84"/>
  <c r="AH84"/>
  <c r="AG84"/>
  <c r="AD84"/>
  <c r="AC84"/>
  <c r="AB84"/>
  <c r="AA84"/>
  <c r="Z84"/>
  <c r="Y84"/>
  <c r="X84"/>
  <c r="W84"/>
  <c r="V84"/>
  <c r="U84"/>
  <c r="T84"/>
  <c r="S84"/>
  <c r="R84"/>
  <c r="Q84"/>
  <c r="P84"/>
  <c r="O84"/>
  <c r="N84"/>
  <c r="J84"/>
  <c r="I84"/>
  <c r="H84"/>
  <c r="G84"/>
  <c r="F84"/>
  <c r="AF82"/>
  <c r="AE82"/>
  <c r="S82"/>
  <c r="K82"/>
  <c r="AF81"/>
  <c r="AE81"/>
  <c r="AE79" s="1"/>
  <c r="S81"/>
  <c r="K81"/>
  <c r="D81"/>
  <c r="E81" s="1"/>
  <c r="AF80"/>
  <c r="AE80"/>
  <c r="S80"/>
  <c r="S79" s="1"/>
  <c r="L80"/>
  <c r="M80" s="1"/>
  <c r="K80"/>
  <c r="E80"/>
  <c r="D80"/>
  <c r="AL79"/>
  <c r="AK79"/>
  <c r="AJ79"/>
  <c r="AF79"/>
  <c r="AD79"/>
  <c r="AC79"/>
  <c r="AB79"/>
  <c r="AA79"/>
  <c r="Z79"/>
  <c r="Y79"/>
  <c r="X79"/>
  <c r="W79"/>
  <c r="V79"/>
  <c r="U79"/>
  <c r="T79"/>
  <c r="R79"/>
  <c r="Q79"/>
  <c r="P79"/>
  <c r="O79"/>
  <c r="N79"/>
  <c r="J79"/>
  <c r="I79"/>
  <c r="H79"/>
  <c r="G79"/>
  <c r="F79"/>
  <c r="AF77"/>
  <c r="AE77"/>
  <c r="S77"/>
  <c r="L77"/>
  <c r="K77"/>
  <c r="AF76"/>
  <c r="AE76"/>
  <c r="S76"/>
  <c r="K76"/>
  <c r="AF73"/>
  <c r="AE73"/>
  <c r="S73"/>
  <c r="S64" s="1"/>
  <c r="L73"/>
  <c r="M73" s="1"/>
  <c r="K73"/>
  <c r="AF72"/>
  <c r="AE72"/>
  <c r="S72"/>
  <c r="M72"/>
  <c r="K72"/>
  <c r="L72" s="1"/>
  <c r="AF70"/>
  <c r="AE70"/>
  <c r="S70"/>
  <c r="M70"/>
  <c r="K70"/>
  <c r="L70" s="1"/>
  <c r="AF69"/>
  <c r="AE69"/>
  <c r="S69"/>
  <c r="K69"/>
  <c r="AF68"/>
  <c r="AE68"/>
  <c r="S68"/>
  <c r="K68"/>
  <c r="L68" s="1"/>
  <c r="M68" s="1"/>
  <c r="AF67"/>
  <c r="AE67"/>
  <c r="S67"/>
  <c r="K67"/>
  <c r="L67" s="1"/>
  <c r="M67" s="1"/>
  <c r="AF66"/>
  <c r="AE66"/>
  <c r="S66"/>
  <c r="K66"/>
  <c r="AF65"/>
  <c r="AE65"/>
  <c r="S65"/>
  <c r="L65"/>
  <c r="K65"/>
  <c r="AL64"/>
  <c r="AK64"/>
  <c r="AJ64"/>
  <c r="AI64"/>
  <c r="AH64"/>
  <c r="AG64"/>
  <c r="AF64"/>
  <c r="AD64"/>
  <c r="AC64"/>
  <c r="AB64"/>
  <c r="AA64"/>
  <c r="Z64"/>
  <c r="Y64"/>
  <c r="X64"/>
  <c r="W64"/>
  <c r="V64"/>
  <c r="U64"/>
  <c r="T64"/>
  <c r="R64"/>
  <c r="Q64"/>
  <c r="P64"/>
  <c r="O64"/>
  <c r="N64"/>
  <c r="J64"/>
  <c r="I64"/>
  <c r="H64"/>
  <c r="G64"/>
  <c r="F64"/>
  <c r="AL62"/>
  <c r="AL57" s="1"/>
  <c r="AF62"/>
  <c r="AE62"/>
  <c r="AD62"/>
  <c r="AC62"/>
  <c r="AK62" s="1"/>
  <c r="AK57" s="1"/>
  <c r="AB62"/>
  <c r="S62"/>
  <c r="L62"/>
  <c r="M62" s="1"/>
  <c r="K62"/>
  <c r="AF61"/>
  <c r="AE61"/>
  <c r="AD61"/>
  <c r="AC61"/>
  <c r="AB61"/>
  <c r="S61"/>
  <c r="K61"/>
  <c r="L61" s="1"/>
  <c r="M61" s="1"/>
  <c r="AF60"/>
  <c r="AE60"/>
  <c r="AD60"/>
  <c r="AC60"/>
  <c r="AB60"/>
  <c r="S60"/>
  <c r="K60"/>
  <c r="L60" s="1"/>
  <c r="M60" s="1"/>
  <c r="AF59"/>
  <c r="AE59"/>
  <c r="AD59"/>
  <c r="AC59"/>
  <c r="AC57" s="1"/>
  <c r="AB59"/>
  <c r="S59"/>
  <c r="K59"/>
  <c r="L59" s="1"/>
  <c r="M59" s="1"/>
  <c r="AF58"/>
  <c r="AE58"/>
  <c r="AD58"/>
  <c r="AC58"/>
  <c r="AB58"/>
  <c r="S58"/>
  <c r="S57" s="1"/>
  <c r="K58"/>
  <c r="X57"/>
  <c r="W57"/>
  <c r="V57"/>
  <c r="U57"/>
  <c r="T57"/>
  <c r="R57"/>
  <c r="Q57"/>
  <c r="P57"/>
  <c r="O57"/>
  <c r="N57"/>
  <c r="J57"/>
  <c r="I57"/>
  <c r="H57"/>
  <c r="G57"/>
  <c r="F57"/>
  <c r="AK55"/>
  <c r="AK53" s="1"/>
  <c r="AF55"/>
  <c r="AE55"/>
  <c r="AE53" s="1"/>
  <c r="AD55"/>
  <c r="AL55" s="1"/>
  <c r="AC55"/>
  <c r="AC53" s="1"/>
  <c r="AB55"/>
  <c r="AJ55" s="1"/>
  <c r="S55"/>
  <c r="K55"/>
  <c r="AF54"/>
  <c r="AE54"/>
  <c r="AD54"/>
  <c r="AC54"/>
  <c r="AB54"/>
  <c r="S54"/>
  <c r="S53" s="1"/>
  <c r="L54"/>
  <c r="M54" s="1"/>
  <c r="K54"/>
  <c r="AL53"/>
  <c r="AF53"/>
  <c r="AD53"/>
  <c r="AB53"/>
  <c r="X53"/>
  <c r="W53"/>
  <c r="V53"/>
  <c r="U53"/>
  <c r="T53"/>
  <c r="R53"/>
  <c r="Q53"/>
  <c r="P53"/>
  <c r="O53"/>
  <c r="N53"/>
  <c r="J53"/>
  <c r="I53"/>
  <c r="H53"/>
  <c r="G53"/>
  <c r="F53"/>
  <c r="AF51"/>
  <c r="AE51"/>
  <c r="AD51"/>
  <c r="AC51"/>
  <c r="Y51"/>
  <c r="S51"/>
  <c r="K51"/>
  <c r="L51" s="1"/>
  <c r="M51" s="1"/>
  <c r="AF50"/>
  <c r="AE50"/>
  <c r="AC50"/>
  <c r="AB50"/>
  <c r="AA50"/>
  <c r="S50"/>
  <c r="K50"/>
  <c r="L50" s="1"/>
  <c r="M50" s="1"/>
  <c r="Y49"/>
  <c r="Y48"/>
  <c r="Y47"/>
  <c r="AF46"/>
  <c r="AE46"/>
  <c r="AD46"/>
  <c r="Y46" s="1"/>
  <c r="Z46" s="1"/>
  <c r="AC46"/>
  <c r="AB46"/>
  <c r="S46"/>
  <c r="L46"/>
  <c r="M46" s="1"/>
  <c r="K46"/>
  <c r="AF45"/>
  <c r="AE45"/>
  <c r="AD45"/>
  <c r="AC45"/>
  <c r="S45"/>
  <c r="M45"/>
  <c r="L45"/>
  <c r="K45"/>
  <c r="D45"/>
  <c r="E45" s="1"/>
  <c r="AF44"/>
  <c r="AE44"/>
  <c r="AD44"/>
  <c r="AC44"/>
  <c r="AB44"/>
  <c r="Y44" s="1"/>
  <c r="AA44"/>
  <c r="S44"/>
  <c r="K44"/>
  <c r="L44" s="1"/>
  <c r="M44" s="1"/>
  <c r="E44"/>
  <c r="D44"/>
  <c r="AF43"/>
  <c r="AE43"/>
  <c r="AD43"/>
  <c r="AC43"/>
  <c r="AC41" s="1"/>
  <c r="S43"/>
  <c r="M43"/>
  <c r="L43"/>
  <c r="K43"/>
  <c r="AF42"/>
  <c r="AE42"/>
  <c r="AE41" s="1"/>
  <c r="AD42"/>
  <c r="Y42" s="1"/>
  <c r="AC42"/>
  <c r="S42"/>
  <c r="K42"/>
  <c r="L42" s="1"/>
  <c r="M42" s="1"/>
  <c r="E42"/>
  <c r="D42"/>
  <c r="AL41"/>
  <c r="AK41"/>
  <c r="AJ41"/>
  <c r="AI41"/>
  <c r="AH41"/>
  <c r="AG41"/>
  <c r="AF41"/>
  <c r="AB41"/>
  <c r="X41"/>
  <c r="W41"/>
  <c r="V41"/>
  <c r="U41"/>
  <c r="T41"/>
  <c r="R41"/>
  <c r="Q41"/>
  <c r="P41"/>
  <c r="O41"/>
  <c r="N41"/>
  <c r="L41"/>
  <c r="K41"/>
  <c r="J41"/>
  <c r="I41"/>
  <c r="H41"/>
  <c r="G41"/>
  <c r="F41"/>
  <c r="AF39"/>
  <c r="AE39"/>
  <c r="AD39"/>
  <c r="Y39" s="1"/>
  <c r="AC39"/>
  <c r="AB39"/>
  <c r="Z39"/>
  <c r="AA39" s="1"/>
  <c r="S39"/>
  <c r="L39"/>
  <c r="M39" s="1"/>
  <c r="K39"/>
  <c r="Y38"/>
  <c r="Y37"/>
  <c r="Y36"/>
  <c r="AF35"/>
  <c r="AE35"/>
  <c r="AD35"/>
  <c r="AC35"/>
  <c r="AB35"/>
  <c r="AB33" s="1"/>
  <c r="Y35"/>
  <c r="Z35" s="1"/>
  <c r="AA35" s="1"/>
  <c r="AA33" s="1"/>
  <c r="S35"/>
  <c r="S33" s="1"/>
  <c r="K35"/>
  <c r="L35" s="1"/>
  <c r="M35" s="1"/>
  <c r="AF34"/>
  <c r="AF33" s="1"/>
  <c r="AE34"/>
  <c r="AD34"/>
  <c r="AC34"/>
  <c r="S34"/>
  <c r="L34"/>
  <c r="K34"/>
  <c r="D34"/>
  <c r="E34" s="1"/>
  <c r="E33" s="1"/>
  <c r="AL33"/>
  <c r="AK33"/>
  <c r="AJ33"/>
  <c r="AI33"/>
  <c r="AH33"/>
  <c r="AG33"/>
  <c r="AE33"/>
  <c r="AD33"/>
  <c r="Z33"/>
  <c r="X33"/>
  <c r="W33"/>
  <c r="V33"/>
  <c r="U33"/>
  <c r="T33"/>
  <c r="R33"/>
  <c r="Q33"/>
  <c r="P33"/>
  <c r="O33"/>
  <c r="N33"/>
  <c r="J33"/>
  <c r="I33"/>
  <c r="H33"/>
  <c r="G33"/>
  <c r="F33"/>
  <c r="C33"/>
  <c r="AK31"/>
  <c r="AF31"/>
  <c r="AE31"/>
  <c r="AC31"/>
  <c r="AB31"/>
  <c r="S31"/>
  <c r="K31"/>
  <c r="L31" s="1"/>
  <c r="M31" s="1"/>
  <c r="AK30"/>
  <c r="AJ30"/>
  <c r="AG30" s="1"/>
  <c r="AH30" s="1"/>
  <c r="AI30" s="1"/>
  <c r="AF30"/>
  <c r="AE30"/>
  <c r="AC30"/>
  <c r="AB30"/>
  <c r="S30"/>
  <c r="M30"/>
  <c r="L30"/>
  <c r="C30" s="1"/>
  <c r="K30"/>
  <c r="D30"/>
  <c r="E30" s="1"/>
  <c r="AJ29"/>
  <c r="AF29"/>
  <c r="AE29"/>
  <c r="Y29" s="1"/>
  <c r="AC29"/>
  <c r="AK29" s="1"/>
  <c r="AB29"/>
  <c r="Z29"/>
  <c r="AA29" s="1"/>
  <c r="S29"/>
  <c r="L29"/>
  <c r="M29" s="1"/>
  <c r="K29"/>
  <c r="C29"/>
  <c r="D29" s="1"/>
  <c r="E29" s="1"/>
  <c r="AF28"/>
  <c r="AE28"/>
  <c r="AC28"/>
  <c r="AK28" s="1"/>
  <c r="AB28"/>
  <c r="AJ28" s="1"/>
  <c r="S28"/>
  <c r="K28"/>
  <c r="AK27"/>
  <c r="AF27"/>
  <c r="AE27"/>
  <c r="AC27"/>
  <c r="AB27"/>
  <c r="S27"/>
  <c r="K27"/>
  <c r="L27" s="1"/>
  <c r="M27" s="1"/>
  <c r="AK26"/>
  <c r="AJ26"/>
  <c r="AG26" s="1"/>
  <c r="AH26" s="1"/>
  <c r="AI26" s="1"/>
  <c r="AF26"/>
  <c r="AE26"/>
  <c r="AC26"/>
  <c r="AB26"/>
  <c r="S26"/>
  <c r="M26"/>
  <c r="L26"/>
  <c r="K26"/>
  <c r="D26"/>
  <c r="E26" s="1"/>
  <c r="C26"/>
  <c r="AJ25"/>
  <c r="AF25"/>
  <c r="AE25"/>
  <c r="Y25" s="1"/>
  <c r="AC25"/>
  <c r="AK25" s="1"/>
  <c r="AB25"/>
  <c r="Z25"/>
  <c r="AA25" s="1"/>
  <c r="S25"/>
  <c r="L25"/>
  <c r="M25" s="1"/>
  <c r="K25"/>
  <c r="C25"/>
  <c r="D25" s="1"/>
  <c r="E25" s="1"/>
  <c r="AF24"/>
  <c r="AE24"/>
  <c r="AC24"/>
  <c r="AK24" s="1"/>
  <c r="AB24"/>
  <c r="AJ24" s="1"/>
  <c r="S24"/>
  <c r="K24"/>
  <c r="AF23"/>
  <c r="AE23"/>
  <c r="AD23"/>
  <c r="Y23" s="1"/>
  <c r="AC23"/>
  <c r="AK23" s="1"/>
  <c r="AB23"/>
  <c r="AJ23" s="1"/>
  <c r="Z23"/>
  <c r="AA23" s="1"/>
  <c r="S23"/>
  <c r="L23"/>
  <c r="M23" s="1"/>
  <c r="K23"/>
  <c r="C23"/>
  <c r="D23" s="1"/>
  <c r="E23" s="1"/>
  <c r="AF22"/>
  <c r="AE22"/>
  <c r="AD22"/>
  <c r="AL22" s="1"/>
  <c r="AC22"/>
  <c r="AK22" s="1"/>
  <c r="AB22"/>
  <c r="AJ22" s="1"/>
  <c r="S22"/>
  <c r="M22"/>
  <c r="L22"/>
  <c r="K22"/>
  <c r="D22"/>
  <c r="E22" s="1"/>
  <c r="C22"/>
  <c r="AF21"/>
  <c r="AE21"/>
  <c r="AD21"/>
  <c r="AC21"/>
  <c r="Z21"/>
  <c r="AA21" s="1"/>
  <c r="S21"/>
  <c r="S6" s="1"/>
  <c r="K21"/>
  <c r="L21" s="1"/>
  <c r="M21" s="1"/>
  <c r="AF20"/>
  <c r="AE20"/>
  <c r="AD20"/>
  <c r="AC20"/>
  <c r="AB20"/>
  <c r="Y20" s="1"/>
  <c r="Z20" s="1"/>
  <c r="AA20" s="1"/>
  <c r="S20"/>
  <c r="K20"/>
  <c r="L20" s="1"/>
  <c r="M20" s="1"/>
  <c r="AF19"/>
  <c r="AE19"/>
  <c r="AD19"/>
  <c r="AC19"/>
  <c r="AB19"/>
  <c r="Y19" s="1"/>
  <c r="Z19" s="1"/>
  <c r="AA19" s="1"/>
  <c r="S19"/>
  <c r="K19"/>
  <c r="L19" s="1"/>
  <c r="M19" s="1"/>
  <c r="AF18"/>
  <c r="AE18"/>
  <c r="AD18"/>
  <c r="AC18"/>
  <c r="AB18"/>
  <c r="Y18" s="1"/>
  <c r="Z18" s="1"/>
  <c r="S18"/>
  <c r="L18"/>
  <c r="K18"/>
  <c r="AF17"/>
  <c r="AE17"/>
  <c r="AD17"/>
  <c r="AC17"/>
  <c r="Y17" s="1"/>
  <c r="S17"/>
  <c r="K17"/>
  <c r="AF16"/>
  <c r="AE16"/>
  <c r="AD16"/>
  <c r="AC16"/>
  <c r="S16"/>
  <c r="K16"/>
  <c r="AF15"/>
  <c r="AE15"/>
  <c r="AD15"/>
  <c r="AC15"/>
  <c r="Y15" s="1"/>
  <c r="S15"/>
  <c r="M15"/>
  <c r="L15"/>
  <c r="K15"/>
  <c r="D15"/>
  <c r="E15" s="1"/>
  <c r="AF14"/>
  <c r="AE14"/>
  <c r="AD14"/>
  <c r="AC14"/>
  <c r="Y14" s="1"/>
  <c r="S14"/>
  <c r="L14"/>
  <c r="M14" s="1"/>
  <c r="K14"/>
  <c r="D14"/>
  <c r="E14" s="1"/>
  <c r="AF13"/>
  <c r="AE13"/>
  <c r="AD13"/>
  <c r="AC13"/>
  <c r="AB13"/>
  <c r="S13"/>
  <c r="K13"/>
  <c r="L13" s="1"/>
  <c r="M13" s="1"/>
  <c r="E13"/>
  <c r="D13"/>
  <c r="AF12"/>
  <c r="AE12"/>
  <c r="AD12"/>
  <c r="AC12"/>
  <c r="S12"/>
  <c r="M12"/>
  <c r="L12"/>
  <c r="K12"/>
  <c r="D12"/>
  <c r="AF11"/>
  <c r="AE11"/>
  <c r="AD11"/>
  <c r="AC11"/>
  <c r="AB11"/>
  <c r="Y11"/>
  <c r="Z11" s="1"/>
  <c r="S11"/>
  <c r="K11"/>
  <c r="L11" s="1"/>
  <c r="E11"/>
  <c r="D11"/>
  <c r="AF10"/>
  <c r="AE10"/>
  <c r="AD10"/>
  <c r="AC10"/>
  <c r="AB10"/>
  <c r="Y10"/>
  <c r="S10"/>
  <c r="K10"/>
  <c r="AF9"/>
  <c r="AE9"/>
  <c r="AD9"/>
  <c r="AC9"/>
  <c r="AB9"/>
  <c r="Y9"/>
  <c r="S9"/>
  <c r="K9"/>
  <c r="AF8"/>
  <c r="AE8"/>
  <c r="AD8"/>
  <c r="Y8" s="1"/>
  <c r="AC8"/>
  <c r="S8"/>
  <c r="K8"/>
  <c r="AF7"/>
  <c r="AE7"/>
  <c r="AD7"/>
  <c r="AC7"/>
  <c r="S7"/>
  <c r="K7"/>
  <c r="K6" s="1"/>
  <c r="X6"/>
  <c r="W6"/>
  <c r="V6"/>
  <c r="U6"/>
  <c r="T6"/>
  <c r="R6"/>
  <c r="Q6"/>
  <c r="P6"/>
  <c r="P236" s="1"/>
  <c r="O6"/>
  <c r="N6"/>
  <c r="J6"/>
  <c r="I6"/>
  <c r="H6"/>
  <c r="G6"/>
  <c r="F6"/>
  <c r="AF276" i="30"/>
  <c r="AE276"/>
  <c r="AD276"/>
  <c r="AL276" s="1"/>
  <c r="AC276"/>
  <c r="AB276"/>
  <c r="AJ276" s="1"/>
  <c r="S276"/>
  <c r="K276"/>
  <c r="L276" s="1"/>
  <c r="M276" s="1"/>
  <c r="AF275"/>
  <c r="AE275"/>
  <c r="AD275"/>
  <c r="AL275" s="1"/>
  <c r="AC275"/>
  <c r="AK275" s="1"/>
  <c r="AB275"/>
  <c r="AJ275" s="1"/>
  <c r="S275"/>
  <c r="K275"/>
  <c r="L275" s="1"/>
  <c r="AF274"/>
  <c r="AE274"/>
  <c r="AD274"/>
  <c r="AL274" s="1"/>
  <c r="AC274"/>
  <c r="AK274" s="1"/>
  <c r="AB274"/>
  <c r="S274"/>
  <c r="K274"/>
  <c r="L274" s="1"/>
  <c r="M274" s="1"/>
  <c r="AF273"/>
  <c r="AE273"/>
  <c r="AD273"/>
  <c r="AL273" s="1"/>
  <c r="AC273"/>
  <c r="AK273" s="1"/>
  <c r="AB273"/>
  <c r="AJ273" s="1"/>
  <c r="S273"/>
  <c r="K273"/>
  <c r="L273" s="1"/>
  <c r="M273" s="1"/>
  <c r="AF272"/>
  <c r="AE272"/>
  <c r="AD272"/>
  <c r="AL272" s="1"/>
  <c r="AC272"/>
  <c r="AB272"/>
  <c r="AJ272" s="1"/>
  <c r="S272"/>
  <c r="L272"/>
  <c r="M272" s="1"/>
  <c r="K272"/>
  <c r="AF271"/>
  <c r="AE271"/>
  <c r="AD271"/>
  <c r="AL271" s="1"/>
  <c r="AC271"/>
  <c r="AK271" s="1"/>
  <c r="AB271"/>
  <c r="AJ271" s="1"/>
  <c r="S271"/>
  <c r="K271"/>
  <c r="L271" s="1"/>
  <c r="AF270"/>
  <c r="AE270"/>
  <c r="AD270"/>
  <c r="AL270" s="1"/>
  <c r="AC270"/>
  <c r="AK270" s="1"/>
  <c r="AB270"/>
  <c r="S270"/>
  <c r="K270"/>
  <c r="L270" s="1"/>
  <c r="M270" s="1"/>
  <c r="AF269"/>
  <c r="AE269"/>
  <c r="AD269"/>
  <c r="AL269" s="1"/>
  <c r="AC269"/>
  <c r="AK269" s="1"/>
  <c r="AB269"/>
  <c r="S269"/>
  <c r="K269"/>
  <c r="L269" s="1"/>
  <c r="M269" s="1"/>
  <c r="AF268"/>
  <c r="AE268"/>
  <c r="AD268"/>
  <c r="AL268" s="1"/>
  <c r="AC268"/>
  <c r="AK268" s="1"/>
  <c r="AB268"/>
  <c r="AJ268" s="1"/>
  <c r="S268"/>
  <c r="K268"/>
  <c r="L268" s="1"/>
  <c r="X267"/>
  <c r="W267"/>
  <c r="V267"/>
  <c r="U267"/>
  <c r="T267"/>
  <c r="R267"/>
  <c r="Q267"/>
  <c r="P267"/>
  <c r="O267"/>
  <c r="N267"/>
  <c r="J267"/>
  <c r="I267"/>
  <c r="H267"/>
  <c r="G267"/>
  <c r="F267"/>
  <c r="AF265"/>
  <c r="AE265"/>
  <c r="AD265"/>
  <c r="AL265" s="1"/>
  <c r="AC265"/>
  <c r="AK265" s="1"/>
  <c r="AB265"/>
  <c r="AB257" s="1"/>
  <c r="S265"/>
  <c r="K265"/>
  <c r="AF264"/>
  <c r="AE264"/>
  <c r="AD264"/>
  <c r="AL264" s="1"/>
  <c r="AC264"/>
  <c r="AK264" s="1"/>
  <c r="AB264"/>
  <c r="S264"/>
  <c r="L264"/>
  <c r="M264" s="1"/>
  <c r="K264"/>
  <c r="AF263"/>
  <c r="AE263"/>
  <c r="AD263"/>
  <c r="AL263" s="1"/>
  <c r="AC263"/>
  <c r="AK263" s="1"/>
  <c r="AB263"/>
  <c r="Y263"/>
  <c r="S263"/>
  <c r="K263"/>
  <c r="AF262"/>
  <c r="AE262"/>
  <c r="AD262"/>
  <c r="AL262" s="1"/>
  <c r="AC262"/>
  <c r="AK262" s="1"/>
  <c r="AB262"/>
  <c r="Y262" s="1"/>
  <c r="S262"/>
  <c r="K262"/>
  <c r="AF261"/>
  <c r="AE261"/>
  <c r="Y261" s="1"/>
  <c r="Z261" s="1"/>
  <c r="AD261"/>
  <c r="AL261" s="1"/>
  <c r="AC261"/>
  <c r="AK261" s="1"/>
  <c r="AB261"/>
  <c r="S261"/>
  <c r="K261"/>
  <c r="L261" s="1"/>
  <c r="AF260"/>
  <c r="AE260"/>
  <c r="AD260"/>
  <c r="Y260" s="1"/>
  <c r="Z260" s="1"/>
  <c r="AC260"/>
  <c r="AK260" s="1"/>
  <c r="AB260"/>
  <c r="S260"/>
  <c r="K260"/>
  <c r="L260" s="1"/>
  <c r="AF259"/>
  <c r="AE259"/>
  <c r="AD259"/>
  <c r="AL259" s="1"/>
  <c r="AC259"/>
  <c r="AK259" s="1"/>
  <c r="AB259"/>
  <c r="Y259" s="1"/>
  <c r="Z259" s="1"/>
  <c r="AA259" s="1"/>
  <c r="S259"/>
  <c r="M259"/>
  <c r="L259"/>
  <c r="K259"/>
  <c r="AF258"/>
  <c r="AE258"/>
  <c r="AD258"/>
  <c r="AL258" s="1"/>
  <c r="AC258"/>
  <c r="AK258" s="1"/>
  <c r="Y258"/>
  <c r="S258"/>
  <c r="K258"/>
  <c r="L258" s="1"/>
  <c r="AJ257"/>
  <c r="AI257"/>
  <c r="AH257"/>
  <c r="AG257"/>
  <c r="X257"/>
  <c r="W257"/>
  <c r="V257"/>
  <c r="U257"/>
  <c r="T257"/>
  <c r="S257"/>
  <c r="R257"/>
  <c r="Q257"/>
  <c r="P257"/>
  <c r="O257"/>
  <c r="N257"/>
  <c r="J257"/>
  <c r="I257"/>
  <c r="H257"/>
  <c r="G257"/>
  <c r="F257"/>
  <c r="AD256"/>
  <c r="AF255"/>
  <c r="AE255"/>
  <c r="AD255"/>
  <c r="AC255"/>
  <c r="AK255" s="1"/>
  <c r="AB255"/>
  <c r="AJ255" s="1"/>
  <c r="S255"/>
  <c r="L255"/>
  <c r="M255" s="1"/>
  <c r="AF254"/>
  <c r="AE254"/>
  <c r="AD254"/>
  <c r="AL254" s="1"/>
  <c r="AC254"/>
  <c r="AK254" s="1"/>
  <c r="AB254"/>
  <c r="AJ254" s="1"/>
  <c r="S254"/>
  <c r="K254"/>
  <c r="L254" s="1"/>
  <c r="M254" s="1"/>
  <c r="AF253"/>
  <c r="AE253"/>
  <c r="AD253"/>
  <c r="AL253" s="1"/>
  <c r="AC253"/>
  <c r="AK253" s="1"/>
  <c r="AB253"/>
  <c r="AJ253" s="1"/>
  <c r="S253"/>
  <c r="K253"/>
  <c r="L253" s="1"/>
  <c r="M253" s="1"/>
  <c r="AF252"/>
  <c r="AE252"/>
  <c r="AD252"/>
  <c r="AL252" s="1"/>
  <c r="AC252"/>
  <c r="AK252" s="1"/>
  <c r="AB252"/>
  <c r="AJ252" s="1"/>
  <c r="S252"/>
  <c r="K252"/>
  <c r="L252" s="1"/>
  <c r="M252" s="1"/>
  <c r="AF251"/>
  <c r="AE251"/>
  <c r="AD251"/>
  <c r="AL251" s="1"/>
  <c r="AC251"/>
  <c r="AK251" s="1"/>
  <c r="AB251"/>
  <c r="AJ251" s="1"/>
  <c r="S251"/>
  <c r="K251"/>
  <c r="L251" s="1"/>
  <c r="M251" s="1"/>
  <c r="AF250"/>
  <c r="AE250"/>
  <c r="AD250"/>
  <c r="AL250" s="1"/>
  <c r="AC250"/>
  <c r="AK250" s="1"/>
  <c r="AB250"/>
  <c r="AJ250" s="1"/>
  <c r="S250"/>
  <c r="L250"/>
  <c r="M250" s="1"/>
  <c r="K250"/>
  <c r="AF249"/>
  <c r="AE249"/>
  <c r="AD249"/>
  <c r="AL249" s="1"/>
  <c r="AC249"/>
  <c r="AB249"/>
  <c r="AJ249" s="1"/>
  <c r="S249"/>
  <c r="K249"/>
  <c r="L249" s="1"/>
  <c r="M249" s="1"/>
  <c r="AF248"/>
  <c r="AE248"/>
  <c r="AD248"/>
  <c r="AL248" s="1"/>
  <c r="AC248"/>
  <c r="AK248" s="1"/>
  <c r="AB248"/>
  <c r="AJ248" s="1"/>
  <c r="S248"/>
  <c r="K248"/>
  <c r="L248" s="1"/>
  <c r="M248" s="1"/>
  <c r="AF247"/>
  <c r="AE247"/>
  <c r="AD247"/>
  <c r="AL247" s="1"/>
  <c r="AC247"/>
  <c r="AK247" s="1"/>
  <c r="AG247" s="1"/>
  <c r="AH247" s="1"/>
  <c r="AI247" s="1"/>
  <c r="AB247"/>
  <c r="AJ247" s="1"/>
  <c r="S247"/>
  <c r="K247"/>
  <c r="L247" s="1"/>
  <c r="M247" s="1"/>
  <c r="AF246"/>
  <c r="AE246"/>
  <c r="AD246"/>
  <c r="AL246" s="1"/>
  <c r="AC246"/>
  <c r="AK246" s="1"/>
  <c r="AB246"/>
  <c r="AJ246" s="1"/>
  <c r="S246"/>
  <c r="K246"/>
  <c r="L246" s="1"/>
  <c r="M246" s="1"/>
  <c r="AF245"/>
  <c r="AE245"/>
  <c r="AD245"/>
  <c r="AL245" s="1"/>
  <c r="AC245"/>
  <c r="AK245" s="1"/>
  <c r="AB245"/>
  <c r="AJ245" s="1"/>
  <c r="S245"/>
  <c r="K245"/>
  <c r="L245" s="1"/>
  <c r="M245" s="1"/>
  <c r="AF244"/>
  <c r="AE244"/>
  <c r="AD244"/>
  <c r="AL244" s="1"/>
  <c r="AC244"/>
  <c r="AK244" s="1"/>
  <c r="AB244"/>
  <c r="AJ244" s="1"/>
  <c r="S244"/>
  <c r="K244"/>
  <c r="L244" s="1"/>
  <c r="M244" s="1"/>
  <c r="AF243"/>
  <c r="AE243"/>
  <c r="AD243"/>
  <c r="AL243" s="1"/>
  <c r="AC243"/>
  <c r="AK243" s="1"/>
  <c r="AB243"/>
  <c r="AJ243" s="1"/>
  <c r="S243"/>
  <c r="K243"/>
  <c r="L243" s="1"/>
  <c r="M243" s="1"/>
  <c r="AF242"/>
  <c r="AE242"/>
  <c r="AD242"/>
  <c r="AL242" s="1"/>
  <c r="AC242"/>
  <c r="AK242" s="1"/>
  <c r="AB242"/>
  <c r="AJ242" s="1"/>
  <c r="S242"/>
  <c r="L242"/>
  <c r="M242" s="1"/>
  <c r="K242"/>
  <c r="AF241"/>
  <c r="AE241"/>
  <c r="AD241"/>
  <c r="AL241" s="1"/>
  <c r="AC241"/>
  <c r="AB241"/>
  <c r="AJ241" s="1"/>
  <c r="S241"/>
  <c r="K241"/>
  <c r="L241" s="1"/>
  <c r="M241" s="1"/>
  <c r="AF240"/>
  <c r="AE240"/>
  <c r="AD240"/>
  <c r="AL240" s="1"/>
  <c r="AC240"/>
  <c r="AK240" s="1"/>
  <c r="AB240"/>
  <c r="AJ240" s="1"/>
  <c r="S240"/>
  <c r="K240"/>
  <c r="L240" s="1"/>
  <c r="M240" s="1"/>
  <c r="AF239"/>
  <c r="AF208" s="1"/>
  <c r="AE239"/>
  <c r="AD239"/>
  <c r="AL239" s="1"/>
  <c r="AC239"/>
  <c r="AK239" s="1"/>
  <c r="AB239"/>
  <c r="AJ239" s="1"/>
  <c r="S239"/>
  <c r="K239"/>
  <c r="L239" s="1"/>
  <c r="M239" s="1"/>
  <c r="AF238"/>
  <c r="AE238"/>
  <c r="AD238"/>
  <c r="AC238"/>
  <c r="Y238" s="1"/>
  <c r="S238"/>
  <c r="K238"/>
  <c r="L238" s="1"/>
  <c r="M238" s="1"/>
  <c r="AF237"/>
  <c r="AE237"/>
  <c r="AD237"/>
  <c r="AC237"/>
  <c r="Y237"/>
  <c r="S237"/>
  <c r="K237"/>
  <c r="L237" s="1"/>
  <c r="M237" s="1"/>
  <c r="AF236"/>
  <c r="AE236"/>
  <c r="AD236"/>
  <c r="AB236"/>
  <c r="Y236"/>
  <c r="S236"/>
  <c r="K236"/>
  <c r="L236" s="1"/>
  <c r="M236" s="1"/>
  <c r="AF235"/>
  <c r="AE235"/>
  <c r="AD235"/>
  <c r="AC235"/>
  <c r="Y235"/>
  <c r="S235"/>
  <c r="K235"/>
  <c r="L235" s="1"/>
  <c r="M235" s="1"/>
  <c r="AF234"/>
  <c r="AE234"/>
  <c r="AD234"/>
  <c r="AC234"/>
  <c r="Y234"/>
  <c r="S234"/>
  <c r="K234"/>
  <c r="L234" s="1"/>
  <c r="M234" s="1"/>
  <c r="AF233"/>
  <c r="AE233"/>
  <c r="AD233"/>
  <c r="AC233"/>
  <c r="Y233"/>
  <c r="S233"/>
  <c r="K233"/>
  <c r="L233" s="1"/>
  <c r="M233" s="1"/>
  <c r="AF232"/>
  <c r="AE232"/>
  <c r="AD232"/>
  <c r="AC232"/>
  <c r="AB232"/>
  <c r="Y232"/>
  <c r="Z232" s="1"/>
  <c r="AA232" s="1"/>
  <c r="S232"/>
  <c r="K232"/>
  <c r="L232" s="1"/>
  <c r="M232" s="1"/>
  <c r="AF231"/>
  <c r="AE231"/>
  <c r="AD231"/>
  <c r="AC231"/>
  <c r="AB231"/>
  <c r="Y231"/>
  <c r="Z231" s="1"/>
  <c r="AA231" s="1"/>
  <c r="S231"/>
  <c r="K231"/>
  <c r="L231" s="1"/>
  <c r="M231" s="1"/>
  <c r="AF230"/>
  <c r="AE230"/>
  <c r="AD230"/>
  <c r="AC230"/>
  <c r="AB230"/>
  <c r="Y230"/>
  <c r="Z230" s="1"/>
  <c r="AA230" s="1"/>
  <c r="S230"/>
  <c r="K230"/>
  <c r="L230" s="1"/>
  <c r="M230" s="1"/>
  <c r="AF229"/>
  <c r="AE229"/>
  <c r="AD229"/>
  <c r="AC229"/>
  <c r="AB229"/>
  <c r="Y229"/>
  <c r="Z229" s="1"/>
  <c r="AA229" s="1"/>
  <c r="S229"/>
  <c r="K229"/>
  <c r="L229" s="1"/>
  <c r="M229" s="1"/>
  <c r="AF228"/>
  <c r="AE228"/>
  <c r="AD228"/>
  <c r="AC228"/>
  <c r="AB228"/>
  <c r="Y228"/>
  <c r="Z228" s="1"/>
  <c r="AA228" s="1"/>
  <c r="S228"/>
  <c r="K228"/>
  <c r="AF227"/>
  <c r="AE227"/>
  <c r="AD227"/>
  <c r="AC227"/>
  <c r="AB227"/>
  <c r="S227"/>
  <c r="L227"/>
  <c r="K227"/>
  <c r="AF226"/>
  <c r="AE226"/>
  <c r="AD226"/>
  <c r="AC226"/>
  <c r="AB226"/>
  <c r="S226"/>
  <c r="M226"/>
  <c r="L226"/>
  <c r="K226"/>
  <c r="AF225"/>
  <c r="AE225"/>
  <c r="AD225"/>
  <c r="AB225"/>
  <c r="S225"/>
  <c r="M225"/>
  <c r="L225"/>
  <c r="K225"/>
  <c r="AF224"/>
  <c r="AE224"/>
  <c r="AD224"/>
  <c r="AC224"/>
  <c r="AB224"/>
  <c r="S224"/>
  <c r="M224"/>
  <c r="L224"/>
  <c r="K224"/>
  <c r="AF223"/>
  <c r="AE223"/>
  <c r="AD223"/>
  <c r="AB223"/>
  <c r="S223"/>
  <c r="M223"/>
  <c r="L223"/>
  <c r="K223"/>
  <c r="AF222"/>
  <c r="AE222"/>
  <c r="AD222"/>
  <c r="AC222"/>
  <c r="AB222"/>
  <c r="S222"/>
  <c r="M222"/>
  <c r="L222"/>
  <c r="K222"/>
  <c r="AF221"/>
  <c r="AE221"/>
  <c r="AD221"/>
  <c r="AC221"/>
  <c r="AB221"/>
  <c r="S221"/>
  <c r="M221"/>
  <c r="L221"/>
  <c r="K221"/>
  <c r="AF220"/>
  <c r="AE220"/>
  <c r="AD220"/>
  <c r="AC220"/>
  <c r="AB220"/>
  <c r="S220"/>
  <c r="M220"/>
  <c r="L220"/>
  <c r="K220"/>
  <c r="AF219"/>
  <c r="AE219"/>
  <c r="AD219"/>
  <c r="AC219"/>
  <c r="AB219"/>
  <c r="S219"/>
  <c r="M219"/>
  <c r="L219"/>
  <c r="K219"/>
  <c r="AF218"/>
  <c r="AE218"/>
  <c r="AD218"/>
  <c r="AC218"/>
  <c r="S218"/>
  <c r="M218"/>
  <c r="L218"/>
  <c r="K218"/>
  <c r="AF217"/>
  <c r="AE217"/>
  <c r="AD217"/>
  <c r="AC217"/>
  <c r="AB217"/>
  <c r="S217"/>
  <c r="M217"/>
  <c r="L217"/>
  <c r="K217"/>
  <c r="AF216"/>
  <c r="AE216"/>
  <c r="AD216"/>
  <c r="AC216"/>
  <c r="AB216"/>
  <c r="S216"/>
  <c r="M216"/>
  <c r="L216"/>
  <c r="K216"/>
  <c r="AF215"/>
  <c r="AE215"/>
  <c r="AD215"/>
  <c r="AC215"/>
  <c r="AB215"/>
  <c r="S215"/>
  <c r="M215"/>
  <c r="L215"/>
  <c r="K215"/>
  <c r="AF214"/>
  <c r="AE214"/>
  <c r="AD214"/>
  <c r="AC214"/>
  <c r="S214"/>
  <c r="M214"/>
  <c r="L214"/>
  <c r="K214"/>
  <c r="AF213"/>
  <c r="AE213"/>
  <c r="AD213"/>
  <c r="AC213"/>
  <c r="S213"/>
  <c r="M213"/>
  <c r="L213"/>
  <c r="K213"/>
  <c r="AF212"/>
  <c r="AE212"/>
  <c r="AD212"/>
  <c r="AC212"/>
  <c r="AB212"/>
  <c r="S212"/>
  <c r="M212"/>
  <c r="L212"/>
  <c r="K212"/>
  <c r="AF211"/>
  <c r="AE211"/>
  <c r="AD211"/>
  <c r="AC211"/>
  <c r="AB211"/>
  <c r="S211"/>
  <c r="M211"/>
  <c r="L211"/>
  <c r="K211"/>
  <c r="AF210"/>
  <c r="AE210"/>
  <c r="AD210"/>
  <c r="AC210"/>
  <c r="AB210"/>
  <c r="S210"/>
  <c r="M210"/>
  <c r="L210"/>
  <c r="K210"/>
  <c r="AF209"/>
  <c r="AE209"/>
  <c r="AD209"/>
  <c r="AC209"/>
  <c r="AB209"/>
  <c r="S209"/>
  <c r="M209"/>
  <c r="L209"/>
  <c r="K209"/>
  <c r="AB208"/>
  <c r="X208"/>
  <c r="W208"/>
  <c r="V208"/>
  <c r="U208"/>
  <c r="T208"/>
  <c r="R208"/>
  <c r="Q208"/>
  <c r="P208"/>
  <c r="O208"/>
  <c r="N208"/>
  <c r="J208"/>
  <c r="J278" s="1"/>
  <c r="J280" s="1"/>
  <c r="I208"/>
  <c r="I278" s="1"/>
  <c r="I280" s="1"/>
  <c r="H208"/>
  <c r="H278" s="1"/>
  <c r="H280" s="1"/>
  <c r="G208"/>
  <c r="G278" s="1"/>
  <c r="G280" s="1"/>
  <c r="F208"/>
  <c r="F278" s="1"/>
  <c r="F280" s="1"/>
  <c r="E208"/>
  <c r="D208"/>
  <c r="C208"/>
  <c r="AF205"/>
  <c r="AE205"/>
  <c r="AD205"/>
  <c r="AL205" s="1"/>
  <c r="AC205"/>
  <c r="AK205" s="1"/>
  <c r="AB205"/>
  <c r="AJ205" s="1"/>
  <c r="S205"/>
  <c r="L205"/>
  <c r="M205" s="1"/>
  <c r="K205"/>
  <c r="C205"/>
  <c r="D205" s="1"/>
  <c r="E205" s="1"/>
  <c r="AF204"/>
  <c r="AE204"/>
  <c r="AD204"/>
  <c r="AL204" s="1"/>
  <c r="AC204"/>
  <c r="AK204" s="1"/>
  <c r="AB204"/>
  <c r="AJ204" s="1"/>
  <c r="Y204"/>
  <c r="Z204" s="1"/>
  <c r="AA204" s="1"/>
  <c r="S204"/>
  <c r="K204"/>
  <c r="L204" s="1"/>
  <c r="M204" s="1"/>
  <c r="AF203"/>
  <c r="AE203"/>
  <c r="AD203"/>
  <c r="AL203" s="1"/>
  <c r="AC203"/>
  <c r="AK203" s="1"/>
  <c r="AB203"/>
  <c r="Y203" s="1"/>
  <c r="Z203" s="1"/>
  <c r="AA203" s="1"/>
  <c r="S203"/>
  <c r="L203"/>
  <c r="M203" s="1"/>
  <c r="K203"/>
  <c r="C203"/>
  <c r="D203" s="1"/>
  <c r="E203" s="1"/>
  <c r="AF202"/>
  <c r="AE202"/>
  <c r="AD202"/>
  <c r="AL202" s="1"/>
  <c r="AC202"/>
  <c r="AK202" s="1"/>
  <c r="AB202"/>
  <c r="AJ202" s="1"/>
  <c r="AG202" s="1"/>
  <c r="AH202" s="1"/>
  <c r="AI202" s="1"/>
  <c r="Y202"/>
  <c r="Z202" s="1"/>
  <c r="AA202" s="1"/>
  <c r="S202"/>
  <c r="K202"/>
  <c r="L202" s="1"/>
  <c r="M202" s="1"/>
  <c r="AF201"/>
  <c r="AE201"/>
  <c r="AD201"/>
  <c r="AL201" s="1"/>
  <c r="AC201"/>
  <c r="AK201" s="1"/>
  <c r="AB201"/>
  <c r="AJ201" s="1"/>
  <c r="AG201" s="1"/>
  <c r="AH201" s="1"/>
  <c r="AI201" s="1"/>
  <c r="S201"/>
  <c r="L201"/>
  <c r="M201" s="1"/>
  <c r="K201"/>
  <c r="C201"/>
  <c r="D201" s="1"/>
  <c r="E201" s="1"/>
  <c r="AF200"/>
  <c r="AE200"/>
  <c r="Y200" s="1"/>
  <c r="Z200" s="1"/>
  <c r="AA200" s="1"/>
  <c r="AD200"/>
  <c r="AL200" s="1"/>
  <c r="AC200"/>
  <c r="AK200" s="1"/>
  <c r="AB200"/>
  <c r="AJ200" s="1"/>
  <c r="S200"/>
  <c r="K200"/>
  <c r="L200" s="1"/>
  <c r="M200" s="1"/>
  <c r="AF199"/>
  <c r="AE199"/>
  <c r="AD199"/>
  <c r="AL199" s="1"/>
  <c r="AC199"/>
  <c r="AK199" s="1"/>
  <c r="AB199"/>
  <c r="Y199" s="1"/>
  <c r="Z199" s="1"/>
  <c r="AA199" s="1"/>
  <c r="S199"/>
  <c r="L199"/>
  <c r="M199" s="1"/>
  <c r="K199"/>
  <c r="C199"/>
  <c r="D199" s="1"/>
  <c r="E199" s="1"/>
  <c r="AF198"/>
  <c r="AE198"/>
  <c r="AD198"/>
  <c r="AL198" s="1"/>
  <c r="AC198"/>
  <c r="AK198" s="1"/>
  <c r="AB198"/>
  <c r="AJ198" s="1"/>
  <c r="Y198"/>
  <c r="Z198" s="1"/>
  <c r="AA198" s="1"/>
  <c r="S198"/>
  <c r="K198"/>
  <c r="L198" s="1"/>
  <c r="M198" s="1"/>
  <c r="AF197"/>
  <c r="AE197"/>
  <c r="AD197"/>
  <c r="AL197" s="1"/>
  <c r="AC197"/>
  <c r="AK197" s="1"/>
  <c r="AB197"/>
  <c r="AJ197" s="1"/>
  <c r="S197"/>
  <c r="L197"/>
  <c r="M197" s="1"/>
  <c r="K197"/>
  <c r="C197"/>
  <c r="D197" s="1"/>
  <c r="E197" s="1"/>
  <c r="AF196"/>
  <c r="AE196"/>
  <c r="Y196" s="1"/>
  <c r="Z196" s="1"/>
  <c r="AA196" s="1"/>
  <c r="AD196"/>
  <c r="AL196" s="1"/>
  <c r="AC196"/>
  <c r="AK196" s="1"/>
  <c r="AB196"/>
  <c r="AJ196" s="1"/>
  <c r="S196"/>
  <c r="K196"/>
  <c r="L196" s="1"/>
  <c r="M196" s="1"/>
  <c r="AF195"/>
  <c r="AE195"/>
  <c r="AD195"/>
  <c r="AL195" s="1"/>
  <c r="AC195"/>
  <c r="AK195" s="1"/>
  <c r="AB195"/>
  <c r="Y195" s="1"/>
  <c r="Z195" s="1"/>
  <c r="AA195" s="1"/>
  <c r="S195"/>
  <c r="L195"/>
  <c r="M195" s="1"/>
  <c r="K195"/>
  <c r="C195"/>
  <c r="D195" s="1"/>
  <c r="E195" s="1"/>
  <c r="AF194"/>
  <c r="AE194"/>
  <c r="AD194"/>
  <c r="AL194" s="1"/>
  <c r="AC194"/>
  <c r="AK194" s="1"/>
  <c r="AB194"/>
  <c r="AJ194" s="1"/>
  <c r="Y194"/>
  <c r="Z194" s="1"/>
  <c r="AA194" s="1"/>
  <c r="S194"/>
  <c r="K194"/>
  <c r="L194" s="1"/>
  <c r="M194" s="1"/>
  <c r="AF193"/>
  <c r="AE193"/>
  <c r="AD193"/>
  <c r="AL193" s="1"/>
  <c r="AC193"/>
  <c r="AK193" s="1"/>
  <c r="AB193"/>
  <c r="AJ193" s="1"/>
  <c r="S193"/>
  <c r="L193"/>
  <c r="M193" s="1"/>
  <c r="K193"/>
  <c r="C193"/>
  <c r="D193" s="1"/>
  <c r="E193" s="1"/>
  <c r="AF192"/>
  <c r="AE192"/>
  <c r="Y192" s="1"/>
  <c r="Z192" s="1"/>
  <c r="AA192" s="1"/>
  <c r="AD192"/>
  <c r="AL192" s="1"/>
  <c r="AC192"/>
  <c r="AK192" s="1"/>
  <c r="AB192"/>
  <c r="AJ192" s="1"/>
  <c r="S192"/>
  <c r="K192"/>
  <c r="L192" s="1"/>
  <c r="M192" s="1"/>
  <c r="AF191"/>
  <c r="AE191"/>
  <c r="AD191"/>
  <c r="AL191" s="1"/>
  <c r="AC191"/>
  <c r="AK191" s="1"/>
  <c r="AB191"/>
  <c r="Y191" s="1"/>
  <c r="Z191" s="1"/>
  <c r="AA191" s="1"/>
  <c r="S191"/>
  <c r="L191"/>
  <c r="M191" s="1"/>
  <c r="K191"/>
  <c r="C191"/>
  <c r="D191" s="1"/>
  <c r="E191" s="1"/>
  <c r="AF190"/>
  <c r="AE190"/>
  <c r="AD190"/>
  <c r="AL190" s="1"/>
  <c r="AC190"/>
  <c r="AK190" s="1"/>
  <c r="AB190"/>
  <c r="AJ190" s="1"/>
  <c r="Y190"/>
  <c r="Z190" s="1"/>
  <c r="AA190" s="1"/>
  <c r="S190"/>
  <c r="K190"/>
  <c r="L190" s="1"/>
  <c r="M190" s="1"/>
  <c r="AF189"/>
  <c r="AE189"/>
  <c r="AD189"/>
  <c r="AL189" s="1"/>
  <c r="AC189"/>
  <c r="AK189" s="1"/>
  <c r="AB189"/>
  <c r="AJ189" s="1"/>
  <c r="S189"/>
  <c r="L189"/>
  <c r="M189" s="1"/>
  <c r="K189"/>
  <c r="C189"/>
  <c r="D189" s="1"/>
  <c r="E189" s="1"/>
  <c r="AF188"/>
  <c r="AE188"/>
  <c r="Y188" s="1"/>
  <c r="Z188" s="1"/>
  <c r="AA188" s="1"/>
  <c r="AD188"/>
  <c r="AL188" s="1"/>
  <c r="AC188"/>
  <c r="AK188" s="1"/>
  <c r="AB188"/>
  <c r="AJ188" s="1"/>
  <c r="AG188" s="1"/>
  <c r="AH188" s="1"/>
  <c r="AI188" s="1"/>
  <c r="S188"/>
  <c r="K188"/>
  <c r="L188" s="1"/>
  <c r="M188" s="1"/>
  <c r="AF187"/>
  <c r="AE187"/>
  <c r="AD187"/>
  <c r="AL187" s="1"/>
  <c r="AC187"/>
  <c r="AK187" s="1"/>
  <c r="AB187"/>
  <c r="Y187" s="1"/>
  <c r="Z187" s="1"/>
  <c r="AA187" s="1"/>
  <c r="S187"/>
  <c r="L187"/>
  <c r="M187" s="1"/>
  <c r="K187"/>
  <c r="C187"/>
  <c r="D187" s="1"/>
  <c r="E187" s="1"/>
  <c r="AF186"/>
  <c r="AE186"/>
  <c r="AD186"/>
  <c r="AL186" s="1"/>
  <c r="AC186"/>
  <c r="AK186" s="1"/>
  <c r="AB186"/>
  <c r="AJ186" s="1"/>
  <c r="AG186" s="1"/>
  <c r="AH186" s="1"/>
  <c r="AI186" s="1"/>
  <c r="Y186"/>
  <c r="Z186" s="1"/>
  <c r="AA186" s="1"/>
  <c r="S186"/>
  <c r="K186"/>
  <c r="L186" s="1"/>
  <c r="M186" s="1"/>
  <c r="AF185"/>
  <c r="AE185"/>
  <c r="AD185"/>
  <c r="AL185" s="1"/>
  <c r="AC185"/>
  <c r="AK185" s="1"/>
  <c r="AB185"/>
  <c r="AJ185" s="1"/>
  <c r="AG185" s="1"/>
  <c r="AH185" s="1"/>
  <c r="AI185" s="1"/>
  <c r="S185"/>
  <c r="L185"/>
  <c r="M185" s="1"/>
  <c r="K185"/>
  <c r="C185"/>
  <c r="D185" s="1"/>
  <c r="E185" s="1"/>
  <c r="AF184"/>
  <c r="AE184"/>
  <c r="AD184"/>
  <c r="AL184" s="1"/>
  <c r="AC184"/>
  <c r="AK184" s="1"/>
  <c r="AB184"/>
  <c r="AJ184" s="1"/>
  <c r="Y184"/>
  <c r="Z184" s="1"/>
  <c r="AA184" s="1"/>
  <c r="S184"/>
  <c r="K184"/>
  <c r="L184" s="1"/>
  <c r="M184" s="1"/>
  <c r="AF183"/>
  <c r="AE183"/>
  <c r="AD183"/>
  <c r="AL183" s="1"/>
  <c r="AC183"/>
  <c r="AK183" s="1"/>
  <c r="AB183"/>
  <c r="Y183" s="1"/>
  <c r="Z183" s="1"/>
  <c r="AA183" s="1"/>
  <c r="S183"/>
  <c r="L183"/>
  <c r="M183" s="1"/>
  <c r="K183"/>
  <c r="C183"/>
  <c r="D183" s="1"/>
  <c r="E183" s="1"/>
  <c r="AF182"/>
  <c r="AE182"/>
  <c r="AD182"/>
  <c r="AL182" s="1"/>
  <c r="AC182"/>
  <c r="AK182" s="1"/>
  <c r="AB182"/>
  <c r="AJ182" s="1"/>
  <c r="Y182"/>
  <c r="Z182" s="1"/>
  <c r="AA182" s="1"/>
  <c r="S182"/>
  <c r="K182"/>
  <c r="L182" s="1"/>
  <c r="M182" s="1"/>
  <c r="AF181"/>
  <c r="AE181"/>
  <c r="AD181"/>
  <c r="AL181" s="1"/>
  <c r="AC181"/>
  <c r="AK181" s="1"/>
  <c r="AB181"/>
  <c r="AJ181" s="1"/>
  <c r="S181"/>
  <c r="L181"/>
  <c r="M181" s="1"/>
  <c r="K181"/>
  <c r="C181"/>
  <c r="D181" s="1"/>
  <c r="E181" s="1"/>
  <c r="AF180"/>
  <c r="AE180"/>
  <c r="AD180"/>
  <c r="AL180" s="1"/>
  <c r="AC180"/>
  <c r="AK180" s="1"/>
  <c r="AB180"/>
  <c r="AJ180" s="1"/>
  <c r="Y180"/>
  <c r="Z180" s="1"/>
  <c r="AA180" s="1"/>
  <c r="S180"/>
  <c r="K180"/>
  <c r="L180" s="1"/>
  <c r="M180" s="1"/>
  <c r="AF179"/>
  <c r="AE179"/>
  <c r="AD179"/>
  <c r="AL179" s="1"/>
  <c r="AC179"/>
  <c r="AK179" s="1"/>
  <c r="AB179"/>
  <c r="Y179" s="1"/>
  <c r="Z179" s="1"/>
  <c r="AA179" s="1"/>
  <c r="S179"/>
  <c r="L179"/>
  <c r="M179" s="1"/>
  <c r="K179"/>
  <c r="C179"/>
  <c r="AK178"/>
  <c r="AG178" s="1"/>
  <c r="AF178"/>
  <c r="AE178"/>
  <c r="AD178"/>
  <c r="AL178" s="1"/>
  <c r="AC178"/>
  <c r="AB178"/>
  <c r="Y178" s="1"/>
  <c r="Z178" s="1"/>
  <c r="AA178" s="1"/>
  <c r="S178"/>
  <c r="L178"/>
  <c r="M178" s="1"/>
  <c r="K178"/>
  <c r="AF177"/>
  <c r="AE177"/>
  <c r="AE175" s="1"/>
  <c r="AE207" s="1"/>
  <c r="AD177"/>
  <c r="AD175" s="1"/>
  <c r="AD207" s="1"/>
  <c r="AC177"/>
  <c r="AK177" s="1"/>
  <c r="S177"/>
  <c r="K177"/>
  <c r="L177" s="1"/>
  <c r="AK176"/>
  <c r="AF176"/>
  <c r="AE176"/>
  <c r="AD176"/>
  <c r="AL176" s="1"/>
  <c r="AC176"/>
  <c r="AC175" s="1"/>
  <c r="AC207" s="1"/>
  <c r="AB176"/>
  <c r="Y176" s="1"/>
  <c r="S176"/>
  <c r="S175" s="1"/>
  <c r="S207" s="1"/>
  <c r="L176"/>
  <c r="M176" s="1"/>
  <c r="K176"/>
  <c r="AF175"/>
  <c r="AF207" s="1"/>
  <c r="AB175"/>
  <c r="AB207" s="1"/>
  <c r="X175"/>
  <c r="X207" s="1"/>
  <c r="W175"/>
  <c r="W207" s="1"/>
  <c r="V175"/>
  <c r="V207" s="1"/>
  <c r="U175"/>
  <c r="U207" s="1"/>
  <c r="T175"/>
  <c r="T207" s="1"/>
  <c r="R175"/>
  <c r="R207" s="1"/>
  <c r="Q175"/>
  <c r="Q207" s="1"/>
  <c r="P175"/>
  <c r="P207" s="1"/>
  <c r="O175"/>
  <c r="O207" s="1"/>
  <c r="N175"/>
  <c r="N207" s="1"/>
  <c r="J175"/>
  <c r="J207" s="1"/>
  <c r="I175"/>
  <c r="I207" s="1"/>
  <c r="H175"/>
  <c r="H207" s="1"/>
  <c r="G175"/>
  <c r="G207" s="1"/>
  <c r="F175"/>
  <c r="F207" s="1"/>
  <c r="AF171"/>
  <c r="AE171"/>
  <c r="AD171"/>
  <c r="AL171" s="1"/>
  <c r="AC171"/>
  <c r="AK171" s="1"/>
  <c r="AG171" s="1"/>
  <c r="AH171" s="1"/>
  <c r="AI171" s="1"/>
  <c r="AB171"/>
  <c r="AJ171" s="1"/>
  <c r="S171"/>
  <c r="L171"/>
  <c r="M171" s="1"/>
  <c r="K171"/>
  <c r="C171"/>
  <c r="D171" s="1"/>
  <c r="E171" s="1"/>
  <c r="AL170"/>
  <c r="AF170"/>
  <c r="AE170"/>
  <c r="AD170"/>
  <c r="AC170"/>
  <c r="AK170" s="1"/>
  <c r="AB170"/>
  <c r="AJ170" s="1"/>
  <c r="S170"/>
  <c r="M170"/>
  <c r="L170"/>
  <c r="K170"/>
  <c r="C170"/>
  <c r="D170" s="1"/>
  <c r="E170" s="1"/>
  <c r="AJ169"/>
  <c r="AG169" s="1"/>
  <c r="AH169" s="1"/>
  <c r="AI169" s="1"/>
  <c r="AF169"/>
  <c r="AE169"/>
  <c r="AD169"/>
  <c r="AL169" s="1"/>
  <c r="AC169"/>
  <c r="AK169" s="1"/>
  <c r="AB169"/>
  <c r="S169"/>
  <c r="M169"/>
  <c r="K169"/>
  <c r="L169" s="1"/>
  <c r="AF168"/>
  <c r="AE168"/>
  <c r="AD168"/>
  <c r="AL168" s="1"/>
  <c r="AC168"/>
  <c r="AK168" s="1"/>
  <c r="AB168"/>
  <c r="S168"/>
  <c r="K168"/>
  <c r="AF167"/>
  <c r="AE167"/>
  <c r="AD167"/>
  <c r="AL167" s="1"/>
  <c r="AC167"/>
  <c r="AK167" s="1"/>
  <c r="AG167" s="1"/>
  <c r="AH167" s="1"/>
  <c r="AI167" s="1"/>
  <c r="AB167"/>
  <c r="AJ167" s="1"/>
  <c r="S167"/>
  <c r="L167"/>
  <c r="M167" s="1"/>
  <c r="K167"/>
  <c r="C167"/>
  <c r="D167" s="1"/>
  <c r="E167" s="1"/>
  <c r="AL166"/>
  <c r="AF166"/>
  <c r="AE166"/>
  <c r="AD166"/>
  <c r="AC166"/>
  <c r="AK166" s="1"/>
  <c r="AB166"/>
  <c r="AJ166" s="1"/>
  <c r="AG166" s="1"/>
  <c r="AH166" s="1"/>
  <c r="AI166" s="1"/>
  <c r="S166"/>
  <c r="L166"/>
  <c r="M166" s="1"/>
  <c r="K166"/>
  <c r="AJ165"/>
  <c r="AF165"/>
  <c r="AE165"/>
  <c r="AD165"/>
  <c r="AL165" s="1"/>
  <c r="AC165"/>
  <c r="AK165" s="1"/>
  <c r="AB165"/>
  <c r="S165"/>
  <c r="M165"/>
  <c r="K165"/>
  <c r="L165" s="1"/>
  <c r="AF164"/>
  <c r="AE164"/>
  <c r="AD164"/>
  <c r="AL164" s="1"/>
  <c r="AC164"/>
  <c r="AK164" s="1"/>
  <c r="AB164"/>
  <c r="S164"/>
  <c r="K164"/>
  <c r="AF163"/>
  <c r="AE163"/>
  <c r="AD163"/>
  <c r="AL163" s="1"/>
  <c r="AL146" s="1"/>
  <c r="AC163"/>
  <c r="AK163" s="1"/>
  <c r="AB163"/>
  <c r="AJ163" s="1"/>
  <c r="S163"/>
  <c r="K163"/>
  <c r="L163" s="1"/>
  <c r="M163" s="1"/>
  <c r="C163"/>
  <c r="AG162"/>
  <c r="AF162"/>
  <c r="AE162"/>
  <c r="AD162"/>
  <c r="AC162"/>
  <c r="S162"/>
  <c r="L162"/>
  <c r="M162" s="1"/>
  <c r="K162"/>
  <c r="AF161"/>
  <c r="AE161"/>
  <c r="AD161"/>
  <c r="Y161" s="1"/>
  <c r="AC161"/>
  <c r="S161"/>
  <c r="K161"/>
  <c r="L161" s="1"/>
  <c r="M161" s="1"/>
  <c r="AF160"/>
  <c r="AE160"/>
  <c r="AD160"/>
  <c r="AC160"/>
  <c r="Y160"/>
  <c r="S160"/>
  <c r="K160"/>
  <c r="L160" s="1"/>
  <c r="M160" s="1"/>
  <c r="AF159"/>
  <c r="AE159"/>
  <c r="AD159"/>
  <c r="AC159"/>
  <c r="AB159"/>
  <c r="S159"/>
  <c r="L159"/>
  <c r="M159" s="1"/>
  <c r="K159"/>
  <c r="AF158"/>
  <c r="AE158"/>
  <c r="AD158"/>
  <c r="AC158"/>
  <c r="AA158"/>
  <c r="S158"/>
  <c r="K158"/>
  <c r="L158" s="1"/>
  <c r="M158" s="1"/>
  <c r="AF157"/>
  <c r="AE157"/>
  <c r="AD157"/>
  <c r="AC157"/>
  <c r="Y157"/>
  <c r="S157"/>
  <c r="K157"/>
  <c r="L157" s="1"/>
  <c r="M157" s="1"/>
  <c r="AF156"/>
  <c r="AE156"/>
  <c r="AD156"/>
  <c r="AC156"/>
  <c r="AB156"/>
  <c r="S156"/>
  <c r="M156"/>
  <c r="K156"/>
  <c r="L156" s="1"/>
  <c r="AF155"/>
  <c r="AE155"/>
  <c r="AD155"/>
  <c r="AC155"/>
  <c r="S155"/>
  <c r="M155"/>
  <c r="L155"/>
  <c r="K155"/>
  <c r="AF154"/>
  <c r="AE154"/>
  <c r="AD154"/>
  <c r="AC154"/>
  <c r="Y154"/>
  <c r="S154"/>
  <c r="K154"/>
  <c r="L154" s="1"/>
  <c r="M154" s="1"/>
  <c r="AF153"/>
  <c r="AE153"/>
  <c r="Y153" s="1"/>
  <c r="AD153"/>
  <c r="AC153"/>
  <c r="S153"/>
  <c r="K153"/>
  <c r="L153" s="1"/>
  <c r="M153" s="1"/>
  <c r="AF152"/>
  <c r="AE152"/>
  <c r="AD152"/>
  <c r="AC152"/>
  <c r="AB152"/>
  <c r="S152"/>
  <c r="L152"/>
  <c r="M152" s="1"/>
  <c r="K152"/>
  <c r="AF151"/>
  <c r="AE151"/>
  <c r="AD151"/>
  <c r="AC151"/>
  <c r="AB151"/>
  <c r="Y151"/>
  <c r="Z151" s="1"/>
  <c r="AA151" s="1"/>
  <c r="S151"/>
  <c r="K151"/>
  <c r="L151" s="1"/>
  <c r="M151" s="1"/>
  <c r="AF150"/>
  <c r="AE150"/>
  <c r="AD150"/>
  <c r="AC150"/>
  <c r="AB150"/>
  <c r="AA150"/>
  <c r="Y150"/>
  <c r="S150"/>
  <c r="L150"/>
  <c r="M150" s="1"/>
  <c r="K150"/>
  <c r="AF149"/>
  <c r="AE149"/>
  <c r="AD149"/>
  <c r="AC149"/>
  <c r="Y149"/>
  <c r="S149"/>
  <c r="K149"/>
  <c r="L149" s="1"/>
  <c r="M149" s="1"/>
  <c r="E149"/>
  <c r="D149"/>
  <c r="AF148"/>
  <c r="AE148"/>
  <c r="AD148"/>
  <c r="AC148"/>
  <c r="Y148" s="1"/>
  <c r="S148"/>
  <c r="K148"/>
  <c r="L148" s="1"/>
  <c r="M148" s="1"/>
  <c r="D148"/>
  <c r="E148" s="1"/>
  <c r="AF147"/>
  <c r="AE147"/>
  <c r="AD147"/>
  <c r="AC147"/>
  <c r="S147"/>
  <c r="L147"/>
  <c r="M147" s="1"/>
  <c r="K147"/>
  <c r="D147"/>
  <c r="X146"/>
  <c r="W146"/>
  <c r="V146"/>
  <c r="U146"/>
  <c r="T146"/>
  <c r="R146"/>
  <c r="Q146"/>
  <c r="P146"/>
  <c r="O146"/>
  <c r="N146"/>
  <c r="K146"/>
  <c r="J146"/>
  <c r="I146"/>
  <c r="H146"/>
  <c r="G146"/>
  <c r="F146"/>
  <c r="AF143"/>
  <c r="AE143"/>
  <c r="AD143"/>
  <c r="AL143" s="1"/>
  <c r="AL140" s="1"/>
  <c r="AC143"/>
  <c r="AK143" s="1"/>
  <c r="AB143"/>
  <c r="AJ143" s="1"/>
  <c r="S143"/>
  <c r="L143"/>
  <c r="M143" s="1"/>
  <c r="K143"/>
  <c r="AF142"/>
  <c r="AE142"/>
  <c r="AD142"/>
  <c r="AL142" s="1"/>
  <c r="AC142"/>
  <c r="AK142" s="1"/>
  <c r="AB142"/>
  <c r="S142"/>
  <c r="K142"/>
  <c r="L142" s="1"/>
  <c r="M142" s="1"/>
  <c r="AK141"/>
  <c r="AJ141"/>
  <c r="AF141"/>
  <c r="AE141"/>
  <c r="AD141"/>
  <c r="AL141" s="1"/>
  <c r="AC141"/>
  <c r="AB141"/>
  <c r="Y141"/>
  <c r="S141"/>
  <c r="S140" s="1"/>
  <c r="K141"/>
  <c r="AK140"/>
  <c r="AC140"/>
  <c r="X140"/>
  <c r="W140"/>
  <c r="V140"/>
  <c r="U140"/>
  <c r="T140"/>
  <c r="R140"/>
  <c r="Q140"/>
  <c r="P140"/>
  <c r="O140"/>
  <c r="N140"/>
  <c r="J140"/>
  <c r="I140"/>
  <c r="H140"/>
  <c r="G140"/>
  <c r="F140"/>
  <c r="AL138"/>
  <c r="AF138"/>
  <c r="AE138"/>
  <c r="AD138"/>
  <c r="AC138"/>
  <c r="AB138"/>
  <c r="AJ138" s="1"/>
  <c r="S138"/>
  <c r="L138"/>
  <c r="K138"/>
  <c r="AF137"/>
  <c r="AE137"/>
  <c r="AD137"/>
  <c r="AL137" s="1"/>
  <c r="AL134" s="1"/>
  <c r="AC137"/>
  <c r="AK137" s="1"/>
  <c r="AB137"/>
  <c r="AJ137" s="1"/>
  <c r="S137"/>
  <c r="L137"/>
  <c r="K137"/>
  <c r="AJ136"/>
  <c r="AF136"/>
  <c r="AE136"/>
  <c r="AD136"/>
  <c r="AL136" s="1"/>
  <c r="AC136"/>
  <c r="AK136" s="1"/>
  <c r="AB136"/>
  <c r="S136"/>
  <c r="M136"/>
  <c r="K136"/>
  <c r="L136" s="1"/>
  <c r="AK135"/>
  <c r="AF135"/>
  <c r="AF134" s="1"/>
  <c r="AE135"/>
  <c r="AD135"/>
  <c r="AL135" s="1"/>
  <c r="AC135"/>
  <c r="AC134" s="1"/>
  <c r="AB135"/>
  <c r="Y135"/>
  <c r="Z135" s="1"/>
  <c r="S135"/>
  <c r="K135"/>
  <c r="AD134"/>
  <c r="X134"/>
  <c r="W134"/>
  <c r="V134"/>
  <c r="U134"/>
  <c r="T134"/>
  <c r="R134"/>
  <c r="Q134"/>
  <c r="P134"/>
  <c r="O134"/>
  <c r="N134"/>
  <c r="J134"/>
  <c r="I134"/>
  <c r="H134"/>
  <c r="G134"/>
  <c r="F134"/>
  <c r="AF132"/>
  <c r="AE132"/>
  <c r="AD132"/>
  <c r="AL132" s="1"/>
  <c r="AC132"/>
  <c r="AK132" s="1"/>
  <c r="AG132" s="1"/>
  <c r="AH132" s="1"/>
  <c r="AI132" s="1"/>
  <c r="AB132"/>
  <c r="AJ132" s="1"/>
  <c r="S132"/>
  <c r="K132"/>
  <c r="L132" s="1"/>
  <c r="M132" s="1"/>
  <c r="C132"/>
  <c r="D132" s="1"/>
  <c r="E132" s="1"/>
  <c r="AL131"/>
  <c r="AF131"/>
  <c r="AE131"/>
  <c r="AD131"/>
  <c r="AC131"/>
  <c r="AK131" s="1"/>
  <c r="AB131"/>
  <c r="AJ131" s="1"/>
  <c r="AG131" s="1"/>
  <c r="AH131" s="1"/>
  <c r="AI131" s="1"/>
  <c r="S131"/>
  <c r="L131"/>
  <c r="M131" s="1"/>
  <c r="K131"/>
  <c r="AJ130"/>
  <c r="AF130"/>
  <c r="AE130"/>
  <c r="AD130"/>
  <c r="AL130" s="1"/>
  <c r="AC130"/>
  <c r="AK130" s="1"/>
  <c r="AB130"/>
  <c r="S130"/>
  <c r="K130"/>
  <c r="L130" s="1"/>
  <c r="M130" s="1"/>
  <c r="AF129"/>
  <c r="AE129"/>
  <c r="AD129"/>
  <c r="AL129" s="1"/>
  <c r="AC129"/>
  <c r="AK129" s="1"/>
  <c r="AB129"/>
  <c r="S129"/>
  <c r="K129"/>
  <c r="AF128"/>
  <c r="AE128"/>
  <c r="AD128"/>
  <c r="AL128" s="1"/>
  <c r="AC128"/>
  <c r="AK128" s="1"/>
  <c r="AG128" s="1"/>
  <c r="AB128"/>
  <c r="AJ128" s="1"/>
  <c r="AJ126" s="1"/>
  <c r="S128"/>
  <c r="K128"/>
  <c r="L128" s="1"/>
  <c r="M128" s="1"/>
  <c r="AF127"/>
  <c r="AF126" s="1"/>
  <c r="AE127"/>
  <c r="AD127"/>
  <c r="AC127"/>
  <c r="Y127"/>
  <c r="S127"/>
  <c r="L127"/>
  <c r="K127"/>
  <c r="AL126"/>
  <c r="AE126"/>
  <c r="AD126"/>
  <c r="AB126"/>
  <c r="X126"/>
  <c r="W126"/>
  <c r="V126"/>
  <c r="U126"/>
  <c r="T126"/>
  <c r="S126"/>
  <c r="R126"/>
  <c r="Q126"/>
  <c r="P126"/>
  <c r="O126"/>
  <c r="N126"/>
  <c r="J126"/>
  <c r="I126"/>
  <c r="H126"/>
  <c r="G126"/>
  <c r="F126"/>
  <c r="AF124"/>
  <c r="AE124"/>
  <c r="AD124"/>
  <c r="AD122" s="1"/>
  <c r="AC124"/>
  <c r="AK124" s="1"/>
  <c r="AK122" s="1"/>
  <c r="AB124"/>
  <c r="AJ124" s="1"/>
  <c r="S124"/>
  <c r="M124"/>
  <c r="L124"/>
  <c r="K124"/>
  <c r="D124"/>
  <c r="E124" s="1"/>
  <c r="C124"/>
  <c r="AF123"/>
  <c r="AF122" s="1"/>
  <c r="AE123"/>
  <c r="AE122" s="1"/>
  <c r="AD123"/>
  <c r="AL123" s="1"/>
  <c r="AC123"/>
  <c r="AK123" s="1"/>
  <c r="AB123"/>
  <c r="S123"/>
  <c r="S122" s="1"/>
  <c r="K123"/>
  <c r="L123" s="1"/>
  <c r="M123" s="1"/>
  <c r="AC122"/>
  <c r="AB122"/>
  <c r="X122"/>
  <c r="W122"/>
  <c r="V122"/>
  <c r="U122"/>
  <c r="T122"/>
  <c r="R122"/>
  <c r="Q122"/>
  <c r="P122"/>
  <c r="O122"/>
  <c r="N122"/>
  <c r="M122"/>
  <c r="J122"/>
  <c r="I122"/>
  <c r="H122"/>
  <c r="G122"/>
  <c r="F122"/>
  <c r="AK120"/>
  <c r="AF120"/>
  <c r="AF118" s="1"/>
  <c r="AE120"/>
  <c r="AD120"/>
  <c r="AL120" s="1"/>
  <c r="AC120"/>
  <c r="AB120"/>
  <c r="AJ120" s="1"/>
  <c r="Y120"/>
  <c r="Z120" s="1"/>
  <c r="S120"/>
  <c r="K120"/>
  <c r="AL118"/>
  <c r="AF119"/>
  <c r="AE119"/>
  <c r="AD119"/>
  <c r="AD118" s="1"/>
  <c r="AC119"/>
  <c r="S119"/>
  <c r="M119"/>
  <c r="L119"/>
  <c r="K119"/>
  <c r="C119"/>
  <c r="AJ118"/>
  <c r="AE118"/>
  <c r="AB118"/>
  <c r="X118"/>
  <c r="W118"/>
  <c r="V118"/>
  <c r="U118"/>
  <c r="T118"/>
  <c r="S118"/>
  <c r="R118"/>
  <c r="Q118"/>
  <c r="P118"/>
  <c r="O118"/>
  <c r="N118"/>
  <c r="K118"/>
  <c r="J118"/>
  <c r="I118"/>
  <c r="H118"/>
  <c r="G118"/>
  <c r="F118"/>
  <c r="AF116"/>
  <c r="AE116"/>
  <c r="AD116"/>
  <c r="AL116" s="1"/>
  <c r="AC116"/>
  <c r="AK116" s="1"/>
  <c r="AB116"/>
  <c r="S116"/>
  <c r="M116"/>
  <c r="K116"/>
  <c r="L116" s="1"/>
  <c r="AK115"/>
  <c r="AK113" s="1"/>
  <c r="AJ115"/>
  <c r="AF115"/>
  <c r="AE115"/>
  <c r="AD115"/>
  <c r="AL115" s="1"/>
  <c r="AL113" s="1"/>
  <c r="AC115"/>
  <c r="AC113" s="1"/>
  <c r="AB115"/>
  <c r="Y115"/>
  <c r="Z115" s="1"/>
  <c r="AA115" s="1"/>
  <c r="S115"/>
  <c r="S113" s="1"/>
  <c r="K115"/>
  <c r="AF114"/>
  <c r="AF113" s="1"/>
  <c r="AE114"/>
  <c r="AE113" s="1"/>
  <c r="AD114"/>
  <c r="AC114"/>
  <c r="AB114"/>
  <c r="S114"/>
  <c r="K114"/>
  <c r="L114" s="1"/>
  <c r="M114" s="1"/>
  <c r="E114"/>
  <c r="D114"/>
  <c r="X113"/>
  <c r="W113"/>
  <c r="V113"/>
  <c r="U113"/>
  <c r="T113"/>
  <c r="R113"/>
  <c r="Q113"/>
  <c r="P113"/>
  <c r="O113"/>
  <c r="N113"/>
  <c r="K113"/>
  <c r="J113"/>
  <c r="I113"/>
  <c r="H113"/>
  <c r="G113"/>
  <c r="F113"/>
  <c r="AJ111"/>
  <c r="AF111"/>
  <c r="AE111"/>
  <c r="AE109" s="1"/>
  <c r="AD111"/>
  <c r="AL111" s="1"/>
  <c r="AC111"/>
  <c r="AK111" s="1"/>
  <c r="AB111"/>
  <c r="S111"/>
  <c r="S109" s="1"/>
  <c r="K111"/>
  <c r="L111" s="1"/>
  <c r="M111" s="1"/>
  <c r="AF110"/>
  <c r="AF109" s="1"/>
  <c r="AE110"/>
  <c r="AD110"/>
  <c r="AC110"/>
  <c r="Y110"/>
  <c r="S110"/>
  <c r="L110"/>
  <c r="K110"/>
  <c r="K109" s="1"/>
  <c r="D110"/>
  <c r="E110" s="1"/>
  <c r="AL109"/>
  <c r="AK109"/>
  <c r="AD109"/>
  <c r="AC109"/>
  <c r="X109"/>
  <c r="W109"/>
  <c r="V109"/>
  <c r="U109"/>
  <c r="T109"/>
  <c r="R109"/>
  <c r="Q109"/>
  <c r="P109"/>
  <c r="O109"/>
  <c r="N109"/>
  <c r="J109"/>
  <c r="I109"/>
  <c r="H109"/>
  <c r="G109"/>
  <c r="F109"/>
  <c r="Y107"/>
  <c r="AF106"/>
  <c r="AF104" s="1"/>
  <c r="AE106"/>
  <c r="AD106"/>
  <c r="AC106"/>
  <c r="AB106"/>
  <c r="Y106" s="1"/>
  <c r="Z106" s="1"/>
  <c r="AA106" s="1"/>
  <c r="S106"/>
  <c r="K106"/>
  <c r="L106" s="1"/>
  <c r="M106" s="1"/>
  <c r="AI104"/>
  <c r="AF105"/>
  <c r="AE105"/>
  <c r="AE104" s="1"/>
  <c r="AD105"/>
  <c r="AD104" s="1"/>
  <c r="AC105"/>
  <c r="AB105"/>
  <c r="S105"/>
  <c r="S104" s="1"/>
  <c r="M105"/>
  <c r="M104" s="1"/>
  <c r="L105"/>
  <c r="L104" s="1"/>
  <c r="K105"/>
  <c r="AL104"/>
  <c r="AK104"/>
  <c r="AJ104"/>
  <c r="AG104"/>
  <c r="AC104"/>
  <c r="AB104"/>
  <c r="X104"/>
  <c r="W104"/>
  <c r="V104"/>
  <c r="U104"/>
  <c r="T104"/>
  <c r="R104"/>
  <c r="Q104"/>
  <c r="P104"/>
  <c r="O104"/>
  <c r="N104"/>
  <c r="J104"/>
  <c r="I104"/>
  <c r="H104"/>
  <c r="G104"/>
  <c r="F104"/>
  <c r="E104"/>
  <c r="D104"/>
  <c r="C104"/>
  <c r="AL102"/>
  <c r="AK102"/>
  <c r="AJ102"/>
  <c r="AG102" s="1"/>
  <c r="AH102" s="1"/>
  <c r="AF102"/>
  <c r="AE102"/>
  <c r="AD102"/>
  <c r="AC102"/>
  <c r="AB102"/>
  <c r="S102"/>
  <c r="M102"/>
  <c r="L102"/>
  <c r="K102"/>
  <c r="D102"/>
  <c r="E102" s="1"/>
  <c r="C102"/>
  <c r="AF101"/>
  <c r="AE101"/>
  <c r="AD101"/>
  <c r="AL101" s="1"/>
  <c r="AC101"/>
  <c r="AK101" s="1"/>
  <c r="AB101"/>
  <c r="S101"/>
  <c r="K101"/>
  <c r="L101" s="1"/>
  <c r="M101" s="1"/>
  <c r="AF100"/>
  <c r="AE100"/>
  <c r="AD100"/>
  <c r="AC100"/>
  <c r="Y100" s="1"/>
  <c r="Z100" s="1"/>
  <c r="AB100"/>
  <c r="S100"/>
  <c r="K100"/>
  <c r="AF99"/>
  <c r="AE99"/>
  <c r="AE98" s="1"/>
  <c r="AD99"/>
  <c r="AC99"/>
  <c r="AB99"/>
  <c r="S99"/>
  <c r="S98" s="1"/>
  <c r="K99"/>
  <c r="L99" s="1"/>
  <c r="M99" s="1"/>
  <c r="AL98"/>
  <c r="AK98"/>
  <c r="AD98"/>
  <c r="AC98"/>
  <c r="X98"/>
  <c r="W98"/>
  <c r="V98"/>
  <c r="U98"/>
  <c r="T98"/>
  <c r="R98"/>
  <c r="Q98"/>
  <c r="P98"/>
  <c r="O98"/>
  <c r="N98"/>
  <c r="J98"/>
  <c r="I98"/>
  <c r="H98"/>
  <c r="G98"/>
  <c r="F98"/>
  <c r="AL96"/>
  <c r="AF96"/>
  <c r="AE96"/>
  <c r="AD96"/>
  <c r="AC96"/>
  <c r="AB96"/>
  <c r="AJ96" s="1"/>
  <c r="S96"/>
  <c r="L96"/>
  <c r="K96"/>
  <c r="AF95"/>
  <c r="AE95"/>
  <c r="AD95"/>
  <c r="AD93" s="1"/>
  <c r="AC95"/>
  <c r="AK95" s="1"/>
  <c r="AB95"/>
  <c r="AJ95" s="1"/>
  <c r="S95"/>
  <c r="L95"/>
  <c r="K95"/>
  <c r="AJ94"/>
  <c r="AF94"/>
  <c r="AE94"/>
  <c r="AD94"/>
  <c r="AL94" s="1"/>
  <c r="AC94"/>
  <c r="AK94" s="1"/>
  <c r="AB94"/>
  <c r="S94"/>
  <c r="S93" s="1"/>
  <c r="M94"/>
  <c r="K94"/>
  <c r="L94" s="1"/>
  <c r="AK93"/>
  <c r="AF93"/>
  <c r="AC93"/>
  <c r="AB93"/>
  <c r="X93"/>
  <c r="W93"/>
  <c r="V93"/>
  <c r="U93"/>
  <c r="T93"/>
  <c r="R93"/>
  <c r="Q93"/>
  <c r="P93"/>
  <c r="O93"/>
  <c r="N93"/>
  <c r="J93"/>
  <c r="I93"/>
  <c r="H93"/>
  <c r="G93"/>
  <c r="F93"/>
  <c r="AJ91"/>
  <c r="AF91"/>
  <c r="AE91"/>
  <c r="AD91"/>
  <c r="AL91" s="1"/>
  <c r="AC91"/>
  <c r="AB91"/>
  <c r="S91"/>
  <c r="K91"/>
  <c r="AK90"/>
  <c r="AH90"/>
  <c r="AI90" s="1"/>
  <c r="AF90"/>
  <c r="AE90"/>
  <c r="AD90"/>
  <c r="AL90" s="1"/>
  <c r="AC90"/>
  <c r="AB90"/>
  <c r="AJ90" s="1"/>
  <c r="AG90" s="1"/>
  <c r="Z90"/>
  <c r="AA90" s="1"/>
  <c r="Y90"/>
  <c r="S90"/>
  <c r="K90"/>
  <c r="L90" s="1"/>
  <c r="C90"/>
  <c r="D90" s="1"/>
  <c r="E90" s="1"/>
  <c r="AF89"/>
  <c r="AE89"/>
  <c r="AD89"/>
  <c r="AL89" s="1"/>
  <c r="AL88" s="1"/>
  <c r="AC89"/>
  <c r="AK89" s="1"/>
  <c r="AB89"/>
  <c r="AJ89" s="1"/>
  <c r="S89"/>
  <c r="M89"/>
  <c r="L89"/>
  <c r="K89"/>
  <c r="C89"/>
  <c r="AF88"/>
  <c r="AE88"/>
  <c r="AB88"/>
  <c r="X88"/>
  <c r="W88"/>
  <c r="V88"/>
  <c r="U88"/>
  <c r="T88"/>
  <c r="S88"/>
  <c r="R88"/>
  <c r="Q88"/>
  <c r="P88"/>
  <c r="O88"/>
  <c r="N88"/>
  <c r="J88"/>
  <c r="I88"/>
  <c r="H88"/>
  <c r="G88"/>
  <c r="F88"/>
  <c r="Y87"/>
  <c r="AF86"/>
  <c r="AF83" s="1"/>
  <c r="AE86"/>
  <c r="AD86"/>
  <c r="AC86"/>
  <c r="AC83" s="1"/>
  <c r="AB86"/>
  <c r="Y86"/>
  <c r="Z86" s="1"/>
  <c r="AA86" s="1"/>
  <c r="AA83" s="1"/>
  <c r="S86"/>
  <c r="K86"/>
  <c r="AF85"/>
  <c r="AE85"/>
  <c r="AD85"/>
  <c r="AC85"/>
  <c r="S85"/>
  <c r="S83" s="1"/>
  <c r="M85"/>
  <c r="K85"/>
  <c r="L85" s="1"/>
  <c r="AF84"/>
  <c r="AE84"/>
  <c r="AD84"/>
  <c r="AD83" s="1"/>
  <c r="AC84"/>
  <c r="AB84"/>
  <c r="S84"/>
  <c r="K84"/>
  <c r="L84" s="1"/>
  <c r="X83"/>
  <c r="W83"/>
  <c r="V83"/>
  <c r="U83"/>
  <c r="T83"/>
  <c r="R83"/>
  <c r="Q83"/>
  <c r="P83"/>
  <c r="O83"/>
  <c r="N83"/>
  <c r="K83"/>
  <c r="J83"/>
  <c r="I83"/>
  <c r="H83"/>
  <c r="G83"/>
  <c r="F83"/>
  <c r="AF80"/>
  <c r="AE80"/>
  <c r="AD80"/>
  <c r="AL80" s="1"/>
  <c r="AC80"/>
  <c r="AK80" s="1"/>
  <c r="AB80"/>
  <c r="AJ80" s="1"/>
  <c r="S80"/>
  <c r="L80"/>
  <c r="K80"/>
  <c r="AJ79"/>
  <c r="AF79"/>
  <c r="AE79"/>
  <c r="AD79"/>
  <c r="AL79" s="1"/>
  <c r="AC79"/>
  <c r="AK79" s="1"/>
  <c r="AB79"/>
  <c r="S79"/>
  <c r="M79"/>
  <c r="K79"/>
  <c r="L79" s="1"/>
  <c r="AK78"/>
  <c r="AF78"/>
  <c r="AE78"/>
  <c r="AD78"/>
  <c r="AL78" s="1"/>
  <c r="AC78"/>
  <c r="AB78"/>
  <c r="AJ78" s="1"/>
  <c r="Y78"/>
  <c r="Z78" s="1"/>
  <c r="AA78" s="1"/>
  <c r="S78"/>
  <c r="K78"/>
  <c r="AL77"/>
  <c r="AF77"/>
  <c r="AE77"/>
  <c r="AD77"/>
  <c r="AC77"/>
  <c r="AK77" s="1"/>
  <c r="AB77"/>
  <c r="AJ77" s="1"/>
  <c r="AG77" s="1"/>
  <c r="AH77" s="1"/>
  <c r="AI77" s="1"/>
  <c r="S77"/>
  <c r="K77"/>
  <c r="AJ76"/>
  <c r="AF76"/>
  <c r="AE76"/>
  <c r="AD76"/>
  <c r="AC76"/>
  <c r="AK76" s="1"/>
  <c r="AB76"/>
  <c r="S76"/>
  <c r="L76"/>
  <c r="M76" s="1"/>
  <c r="K76"/>
  <c r="AK75"/>
  <c r="AK74" s="1"/>
  <c r="AF75"/>
  <c r="AE75"/>
  <c r="AD75"/>
  <c r="AL75" s="1"/>
  <c r="AC75"/>
  <c r="AC74" s="1"/>
  <c r="AB75"/>
  <c r="S75"/>
  <c r="K75"/>
  <c r="AF74"/>
  <c r="X74"/>
  <c r="W74"/>
  <c r="V74"/>
  <c r="U74"/>
  <c r="T74"/>
  <c r="R74"/>
  <c r="Q74"/>
  <c r="P74"/>
  <c r="O74"/>
  <c r="N74"/>
  <c r="J74"/>
  <c r="I74"/>
  <c r="H74"/>
  <c r="G74"/>
  <c r="F74"/>
  <c r="AK72"/>
  <c r="AJ72"/>
  <c r="AG72" s="1"/>
  <c r="AH72" s="1"/>
  <c r="AI72" s="1"/>
  <c r="AF72"/>
  <c r="AE72"/>
  <c r="AD72"/>
  <c r="AL72" s="1"/>
  <c r="AC72"/>
  <c r="AB72"/>
  <c r="Y72" s="1"/>
  <c r="Z72" s="1"/>
  <c r="AA72" s="1"/>
  <c r="S72"/>
  <c r="K72"/>
  <c r="AL71"/>
  <c r="AK71"/>
  <c r="AG71" s="1"/>
  <c r="AH71" s="1"/>
  <c r="AI71" s="1"/>
  <c r="AF71"/>
  <c r="AE71"/>
  <c r="AD71"/>
  <c r="AC71"/>
  <c r="Y71" s="1"/>
  <c r="Z71" s="1"/>
  <c r="AA71" s="1"/>
  <c r="AB71"/>
  <c r="AJ71" s="1"/>
  <c r="S71"/>
  <c r="K71"/>
  <c r="AL70"/>
  <c r="AF70"/>
  <c r="AE70"/>
  <c r="AD70"/>
  <c r="AC70"/>
  <c r="AK70" s="1"/>
  <c r="AB70"/>
  <c r="AJ70" s="1"/>
  <c r="S70"/>
  <c r="L70"/>
  <c r="K70"/>
  <c r="AJ69"/>
  <c r="AG69" s="1"/>
  <c r="AH69" s="1"/>
  <c r="AI69" s="1"/>
  <c r="AF69"/>
  <c r="AE69"/>
  <c r="AD69"/>
  <c r="AL69" s="1"/>
  <c r="AC69"/>
  <c r="AK69" s="1"/>
  <c r="AB69"/>
  <c r="Y69" s="1"/>
  <c r="Z69" s="1"/>
  <c r="AA69" s="1"/>
  <c r="S69"/>
  <c r="K69"/>
  <c r="L69" s="1"/>
  <c r="M69" s="1"/>
  <c r="AK68"/>
  <c r="AJ68"/>
  <c r="AG68" s="1"/>
  <c r="AH68" s="1"/>
  <c r="AI68" s="1"/>
  <c r="AF68"/>
  <c r="AE68"/>
  <c r="AD68"/>
  <c r="AL68" s="1"/>
  <c r="AC68"/>
  <c r="AB68"/>
  <c r="Y68" s="1"/>
  <c r="Z68" s="1"/>
  <c r="AA68" s="1"/>
  <c r="S68"/>
  <c r="K68"/>
  <c r="AL67"/>
  <c r="AK67"/>
  <c r="AG67" s="1"/>
  <c r="AH67" s="1"/>
  <c r="AI67" s="1"/>
  <c r="AF67"/>
  <c r="AE67"/>
  <c r="AD67"/>
  <c r="AC67"/>
  <c r="Y67" s="1"/>
  <c r="AB67"/>
  <c r="AJ67" s="1"/>
  <c r="Z67"/>
  <c r="AA67" s="1"/>
  <c r="S67"/>
  <c r="K67"/>
  <c r="AL66"/>
  <c r="AF66"/>
  <c r="AE66"/>
  <c r="AD66"/>
  <c r="AC66"/>
  <c r="AK66" s="1"/>
  <c r="AB66"/>
  <c r="AJ66" s="1"/>
  <c r="S66"/>
  <c r="L66"/>
  <c r="K66"/>
  <c r="AJ65"/>
  <c r="AG65" s="1"/>
  <c r="AH65" s="1"/>
  <c r="AI65" s="1"/>
  <c r="AF65"/>
  <c r="AF61" s="1"/>
  <c r="AE65"/>
  <c r="AD65"/>
  <c r="AL65" s="1"/>
  <c r="AC65"/>
  <c r="AK65" s="1"/>
  <c r="AB65"/>
  <c r="Y65" s="1"/>
  <c r="Z65" s="1"/>
  <c r="AA65" s="1"/>
  <c r="S65"/>
  <c r="K65"/>
  <c r="L65" s="1"/>
  <c r="M65" s="1"/>
  <c r="AK64"/>
  <c r="AJ64"/>
  <c r="AG64" s="1"/>
  <c r="AH64" s="1"/>
  <c r="AI64" s="1"/>
  <c r="AF64"/>
  <c r="AE64"/>
  <c r="AD64"/>
  <c r="AL64" s="1"/>
  <c r="AC64"/>
  <c r="AB64"/>
  <c r="Y64" s="1"/>
  <c r="Z64" s="1"/>
  <c r="AA64" s="1"/>
  <c r="S64"/>
  <c r="S61" s="1"/>
  <c r="K64"/>
  <c r="AL63"/>
  <c r="AK63"/>
  <c r="AG63" s="1"/>
  <c r="AH63" s="1"/>
  <c r="AI63" s="1"/>
  <c r="AF63"/>
  <c r="AE63"/>
  <c r="AD63"/>
  <c r="AC63"/>
  <c r="AB63"/>
  <c r="AJ63" s="1"/>
  <c r="S63"/>
  <c r="K63"/>
  <c r="K61" s="1"/>
  <c r="AL62"/>
  <c r="AF62"/>
  <c r="AE62"/>
  <c r="AE61" s="1"/>
  <c r="AD62"/>
  <c r="AD61" s="1"/>
  <c r="AC62"/>
  <c r="AK62" s="1"/>
  <c r="AB62"/>
  <c r="AJ62" s="1"/>
  <c r="S62"/>
  <c r="L62"/>
  <c r="K62"/>
  <c r="AB61"/>
  <c r="X61"/>
  <c r="W61"/>
  <c r="V61"/>
  <c r="U61"/>
  <c r="T61"/>
  <c r="R61"/>
  <c r="Q61"/>
  <c r="P61"/>
  <c r="O61"/>
  <c r="N61"/>
  <c r="J61"/>
  <c r="I61"/>
  <c r="H61"/>
  <c r="G61"/>
  <c r="F61"/>
  <c r="AJ59"/>
  <c r="AG59" s="1"/>
  <c r="AH59" s="1"/>
  <c r="AI59" s="1"/>
  <c r="AF59"/>
  <c r="AE59"/>
  <c r="AD59"/>
  <c r="AL59" s="1"/>
  <c r="AC59"/>
  <c r="AK59" s="1"/>
  <c r="AB59"/>
  <c r="Y59" s="1"/>
  <c r="Z59" s="1"/>
  <c r="AA59" s="1"/>
  <c r="S59"/>
  <c r="K59"/>
  <c r="L59" s="1"/>
  <c r="M59" s="1"/>
  <c r="AF58"/>
  <c r="AE58"/>
  <c r="AD58"/>
  <c r="AL58" s="1"/>
  <c r="AC58"/>
  <c r="AK58" s="1"/>
  <c r="AK54" s="1"/>
  <c r="AB58"/>
  <c r="Y58" s="1"/>
  <c r="Z58" s="1"/>
  <c r="AA58" s="1"/>
  <c r="S58"/>
  <c r="K58"/>
  <c r="AF57"/>
  <c r="AE57"/>
  <c r="Y57" s="1"/>
  <c r="AD57"/>
  <c r="AC57"/>
  <c r="S57"/>
  <c r="K57"/>
  <c r="L57" s="1"/>
  <c r="M57" s="1"/>
  <c r="AF56"/>
  <c r="AE56"/>
  <c r="AD56"/>
  <c r="AC56"/>
  <c r="AA56"/>
  <c r="Y56"/>
  <c r="S56"/>
  <c r="K56"/>
  <c r="L56" s="1"/>
  <c r="M56" s="1"/>
  <c r="AF55"/>
  <c r="AE55"/>
  <c r="AD55"/>
  <c r="AC55"/>
  <c r="AB55"/>
  <c r="S55"/>
  <c r="K55"/>
  <c r="E55"/>
  <c r="C55"/>
  <c r="D55" s="1"/>
  <c r="AL54"/>
  <c r="AD54"/>
  <c r="AC54"/>
  <c r="X54"/>
  <c r="W54"/>
  <c r="V54"/>
  <c r="U54"/>
  <c r="T54"/>
  <c r="R54"/>
  <c r="Q54"/>
  <c r="P54"/>
  <c r="O54"/>
  <c r="N54"/>
  <c r="J54"/>
  <c r="I54"/>
  <c r="H54"/>
  <c r="G54"/>
  <c r="F54"/>
  <c r="AL52"/>
  <c r="AF52"/>
  <c r="AE52"/>
  <c r="AD52"/>
  <c r="AC52"/>
  <c r="Y52" s="1"/>
  <c r="AB52"/>
  <c r="AJ52" s="1"/>
  <c r="Z52"/>
  <c r="AA52" s="1"/>
  <c r="S52"/>
  <c r="K52"/>
  <c r="AL51"/>
  <c r="AF51"/>
  <c r="AE51"/>
  <c r="AD51"/>
  <c r="AC51"/>
  <c r="AK51" s="1"/>
  <c r="AB51"/>
  <c r="AJ51" s="1"/>
  <c r="S51"/>
  <c r="L51"/>
  <c r="K51"/>
  <c r="AF50"/>
  <c r="AE50"/>
  <c r="AD50"/>
  <c r="AL50" s="1"/>
  <c r="AC50"/>
  <c r="AK50" s="1"/>
  <c r="AB50"/>
  <c r="Y50" s="1"/>
  <c r="Z50" s="1"/>
  <c r="AA50" s="1"/>
  <c r="S50"/>
  <c r="K50"/>
  <c r="L50" s="1"/>
  <c r="M50" s="1"/>
  <c r="AK49"/>
  <c r="AF49"/>
  <c r="AE49"/>
  <c r="AD49"/>
  <c r="AL49" s="1"/>
  <c r="AC49"/>
  <c r="AB49"/>
  <c r="Y49" s="1"/>
  <c r="Z49" s="1"/>
  <c r="AA49" s="1"/>
  <c r="S49"/>
  <c r="K49"/>
  <c r="AL48"/>
  <c r="AF48"/>
  <c r="AE48"/>
  <c r="AD48"/>
  <c r="AC48"/>
  <c r="Y48" s="1"/>
  <c r="Z48" s="1"/>
  <c r="AA48" s="1"/>
  <c r="AB48"/>
  <c r="AJ48" s="1"/>
  <c r="S48"/>
  <c r="K48"/>
  <c r="AL47"/>
  <c r="AF47"/>
  <c r="AE47"/>
  <c r="AD47"/>
  <c r="AC47"/>
  <c r="AK47" s="1"/>
  <c r="AB47"/>
  <c r="AJ47" s="1"/>
  <c r="S47"/>
  <c r="L47"/>
  <c r="K47"/>
  <c r="AF46"/>
  <c r="AE46"/>
  <c r="AD46"/>
  <c r="AL46" s="1"/>
  <c r="AC46"/>
  <c r="AK46" s="1"/>
  <c r="AB46"/>
  <c r="Y46" s="1"/>
  <c r="Z46" s="1"/>
  <c r="AA46" s="1"/>
  <c r="S46"/>
  <c r="K46"/>
  <c r="L46" s="1"/>
  <c r="M46" s="1"/>
  <c r="AK45"/>
  <c r="AF45"/>
  <c r="AE45"/>
  <c r="AD45"/>
  <c r="AL45" s="1"/>
  <c r="AC45"/>
  <c r="AB45"/>
  <c r="Y45" s="1"/>
  <c r="Z45" s="1"/>
  <c r="AA45" s="1"/>
  <c r="S45"/>
  <c r="K45"/>
  <c r="AL44"/>
  <c r="AF44"/>
  <c r="AE44"/>
  <c r="AD44"/>
  <c r="AC44"/>
  <c r="Y44" s="1"/>
  <c r="AB44"/>
  <c r="AJ44" s="1"/>
  <c r="Z44"/>
  <c r="AA44" s="1"/>
  <c r="S44"/>
  <c r="K44"/>
  <c r="AL43"/>
  <c r="AF43"/>
  <c r="AE43"/>
  <c r="AD43"/>
  <c r="AC43"/>
  <c r="AK43" s="1"/>
  <c r="AB43"/>
  <c r="AJ43" s="1"/>
  <c r="S43"/>
  <c r="L43"/>
  <c r="K43"/>
  <c r="AF42"/>
  <c r="AF32" s="1"/>
  <c r="AE42"/>
  <c r="AD42"/>
  <c r="AL42" s="1"/>
  <c r="AC42"/>
  <c r="AK42" s="1"/>
  <c r="AB42"/>
  <c r="Y42" s="1"/>
  <c r="Z42" s="1"/>
  <c r="AA42" s="1"/>
  <c r="S42"/>
  <c r="K42"/>
  <c r="L42" s="1"/>
  <c r="M42" s="1"/>
  <c r="AK41"/>
  <c r="AF41"/>
  <c r="AE41"/>
  <c r="AD41"/>
  <c r="AL41" s="1"/>
  <c r="AC41"/>
  <c r="AB41"/>
  <c r="Y41" s="1"/>
  <c r="Z41" s="1"/>
  <c r="AA41" s="1"/>
  <c r="S41"/>
  <c r="K41"/>
  <c r="AL40"/>
  <c r="AF40"/>
  <c r="AE40"/>
  <c r="AD40"/>
  <c r="AC40"/>
  <c r="Y40" s="1"/>
  <c r="Z40" s="1"/>
  <c r="AA40" s="1"/>
  <c r="AB40"/>
  <c r="AJ40" s="1"/>
  <c r="S40"/>
  <c r="K40"/>
  <c r="AL39"/>
  <c r="AF39"/>
  <c r="AE39"/>
  <c r="AD39"/>
  <c r="AC39"/>
  <c r="AK39" s="1"/>
  <c r="AB39"/>
  <c r="AJ39" s="1"/>
  <c r="S39"/>
  <c r="L39"/>
  <c r="K39"/>
  <c r="AF38"/>
  <c r="AE38"/>
  <c r="AD38"/>
  <c r="AL38" s="1"/>
  <c r="AC38"/>
  <c r="AK38" s="1"/>
  <c r="AB38"/>
  <c r="Y38" s="1"/>
  <c r="Z38" s="1"/>
  <c r="AA38" s="1"/>
  <c r="S38"/>
  <c r="K38"/>
  <c r="L38" s="1"/>
  <c r="M38" s="1"/>
  <c r="AJ37"/>
  <c r="AG37" s="1"/>
  <c r="AH37" s="1"/>
  <c r="AI37" s="1"/>
  <c r="AF37"/>
  <c r="AE37"/>
  <c r="AD37"/>
  <c r="AL37" s="1"/>
  <c r="AC37"/>
  <c r="AK37" s="1"/>
  <c r="AB37"/>
  <c r="Y37" s="1"/>
  <c r="Z37" s="1"/>
  <c r="AA37" s="1"/>
  <c r="S37"/>
  <c r="K37"/>
  <c r="L37" s="1"/>
  <c r="M37" s="1"/>
  <c r="C37"/>
  <c r="D37" s="1"/>
  <c r="E37" s="1"/>
  <c r="AK36"/>
  <c r="AF36"/>
  <c r="AE36"/>
  <c r="AD36"/>
  <c r="AD32" s="1"/>
  <c r="AC36"/>
  <c r="AB36"/>
  <c r="AJ36" s="1"/>
  <c r="S36"/>
  <c r="L36"/>
  <c r="M36" s="1"/>
  <c r="K36"/>
  <c r="AF35"/>
  <c r="AE35"/>
  <c r="AD35"/>
  <c r="AC35"/>
  <c r="AA35"/>
  <c r="Y35"/>
  <c r="S35"/>
  <c r="K35"/>
  <c r="AF34"/>
  <c r="AE34"/>
  <c r="AD34"/>
  <c r="AC34"/>
  <c r="S34"/>
  <c r="L34"/>
  <c r="M34" s="1"/>
  <c r="K34"/>
  <c r="E34"/>
  <c r="C34"/>
  <c r="AF33"/>
  <c r="AE33"/>
  <c r="AD33"/>
  <c r="AC33"/>
  <c r="S33"/>
  <c r="S32" s="1"/>
  <c r="L33"/>
  <c r="M33" s="1"/>
  <c r="K33"/>
  <c r="K32" s="1"/>
  <c r="E33"/>
  <c r="C33"/>
  <c r="AB32"/>
  <c r="X32"/>
  <c r="W32"/>
  <c r="V32"/>
  <c r="U32"/>
  <c r="T32"/>
  <c r="R32"/>
  <c r="Q32"/>
  <c r="P32"/>
  <c r="O32"/>
  <c r="N32"/>
  <c r="J32"/>
  <c r="I32"/>
  <c r="H32"/>
  <c r="G32"/>
  <c r="F32"/>
  <c r="AJ30"/>
  <c r="AF30"/>
  <c r="AE30"/>
  <c r="AD30"/>
  <c r="AL30" s="1"/>
  <c r="AC30"/>
  <c r="AK30" s="1"/>
  <c r="AB30"/>
  <c r="S30"/>
  <c r="L30"/>
  <c r="M30" s="1"/>
  <c r="K30"/>
  <c r="C30"/>
  <c r="D30" s="1"/>
  <c r="E30" s="1"/>
  <c r="AK29"/>
  <c r="AF29"/>
  <c r="AE29"/>
  <c r="AD29"/>
  <c r="AL29" s="1"/>
  <c r="AC29"/>
  <c r="AB29"/>
  <c r="AJ29" s="1"/>
  <c r="AG29" s="1"/>
  <c r="AH29" s="1"/>
  <c r="AI29" s="1"/>
  <c r="Y29"/>
  <c r="Z29" s="1"/>
  <c r="AA29" s="1"/>
  <c r="S29"/>
  <c r="K29"/>
  <c r="AJ28"/>
  <c r="AF28"/>
  <c r="AE28"/>
  <c r="AD28"/>
  <c r="AL28" s="1"/>
  <c r="AC28"/>
  <c r="AK28" s="1"/>
  <c r="AB28"/>
  <c r="S28"/>
  <c r="L28"/>
  <c r="M28" s="1"/>
  <c r="K28"/>
  <c r="C28"/>
  <c r="D28" s="1"/>
  <c r="E28" s="1"/>
  <c r="AK27"/>
  <c r="AF27"/>
  <c r="AE27"/>
  <c r="AD27"/>
  <c r="AL27" s="1"/>
  <c r="AC27"/>
  <c r="AB27"/>
  <c r="AJ27" s="1"/>
  <c r="AG27" s="1"/>
  <c r="AH27" s="1"/>
  <c r="AI27" s="1"/>
  <c r="Y27"/>
  <c r="Z27" s="1"/>
  <c r="AA27" s="1"/>
  <c r="S27"/>
  <c r="K27"/>
  <c r="AJ26"/>
  <c r="AF26"/>
  <c r="AE26"/>
  <c r="AD26"/>
  <c r="AL26" s="1"/>
  <c r="AC26"/>
  <c r="AK26" s="1"/>
  <c r="AB26"/>
  <c r="S26"/>
  <c r="L26"/>
  <c r="M26" s="1"/>
  <c r="K26"/>
  <c r="C26"/>
  <c r="D26" s="1"/>
  <c r="E26" s="1"/>
  <c r="AK25"/>
  <c r="AF25"/>
  <c r="AE25"/>
  <c r="AD25"/>
  <c r="AL25" s="1"/>
  <c r="AC25"/>
  <c r="AB25"/>
  <c r="AJ25" s="1"/>
  <c r="AG25" s="1"/>
  <c r="AH25" s="1"/>
  <c r="AI25" s="1"/>
  <c r="Y25"/>
  <c r="Z25" s="1"/>
  <c r="AA25" s="1"/>
  <c r="S25"/>
  <c r="K25"/>
  <c r="AJ24"/>
  <c r="AF24"/>
  <c r="AE24"/>
  <c r="AD24"/>
  <c r="AL24" s="1"/>
  <c r="AC24"/>
  <c r="AK24" s="1"/>
  <c r="AB24"/>
  <c r="S24"/>
  <c r="L24"/>
  <c r="M24" s="1"/>
  <c r="K24"/>
  <c r="C24"/>
  <c r="D24" s="1"/>
  <c r="E24" s="1"/>
  <c r="AK23"/>
  <c r="AF23"/>
  <c r="AE23"/>
  <c r="AD23"/>
  <c r="AL23" s="1"/>
  <c r="AC23"/>
  <c r="AB23"/>
  <c r="AJ23" s="1"/>
  <c r="AG23" s="1"/>
  <c r="AH23" s="1"/>
  <c r="AI23" s="1"/>
  <c r="Y23"/>
  <c r="Z23" s="1"/>
  <c r="AA23" s="1"/>
  <c r="S23"/>
  <c r="K23"/>
  <c r="AJ22"/>
  <c r="AF22"/>
  <c r="AE22"/>
  <c r="AD22"/>
  <c r="AL22" s="1"/>
  <c r="AC22"/>
  <c r="AK22" s="1"/>
  <c r="AB22"/>
  <c r="S22"/>
  <c r="L22"/>
  <c r="M22" s="1"/>
  <c r="K22"/>
  <c r="C22"/>
  <c r="D22" s="1"/>
  <c r="E22" s="1"/>
  <c r="AK21"/>
  <c r="AF21"/>
  <c r="AE21"/>
  <c r="AD21"/>
  <c r="AL21" s="1"/>
  <c r="AC21"/>
  <c r="AB21"/>
  <c r="AJ21" s="1"/>
  <c r="AG21" s="1"/>
  <c r="AH21" s="1"/>
  <c r="AI21" s="1"/>
  <c r="Y21"/>
  <c r="Z21" s="1"/>
  <c r="AA21" s="1"/>
  <c r="S21"/>
  <c r="K21"/>
  <c r="AJ20"/>
  <c r="AF20"/>
  <c r="AE20"/>
  <c r="AD20"/>
  <c r="AL20" s="1"/>
  <c r="AC20"/>
  <c r="AK20" s="1"/>
  <c r="AB20"/>
  <c r="S20"/>
  <c r="L20"/>
  <c r="M20" s="1"/>
  <c r="K20"/>
  <c r="C20"/>
  <c r="D20" s="1"/>
  <c r="E20" s="1"/>
  <c r="AK19"/>
  <c r="AF19"/>
  <c r="AE19"/>
  <c r="AD19"/>
  <c r="AL19" s="1"/>
  <c r="AC19"/>
  <c r="AB19"/>
  <c r="AJ19" s="1"/>
  <c r="AG19" s="1"/>
  <c r="AH19" s="1"/>
  <c r="AI19" s="1"/>
  <c r="Y19"/>
  <c r="Z19" s="1"/>
  <c r="AA19" s="1"/>
  <c r="S19"/>
  <c r="K19"/>
  <c r="AJ18"/>
  <c r="AF18"/>
  <c r="AE18"/>
  <c r="AD18"/>
  <c r="AL18" s="1"/>
  <c r="AC18"/>
  <c r="AK18" s="1"/>
  <c r="AB18"/>
  <c r="S18"/>
  <c r="L18"/>
  <c r="M18" s="1"/>
  <c r="K18"/>
  <c r="C18"/>
  <c r="D18" s="1"/>
  <c r="E18" s="1"/>
  <c r="AK17"/>
  <c r="AF17"/>
  <c r="AE17"/>
  <c r="AD17"/>
  <c r="AL17" s="1"/>
  <c r="AC17"/>
  <c r="AB17"/>
  <c r="AJ17" s="1"/>
  <c r="AG17" s="1"/>
  <c r="AH17" s="1"/>
  <c r="AI17" s="1"/>
  <c r="Y17"/>
  <c r="Z17" s="1"/>
  <c r="AA17" s="1"/>
  <c r="S17"/>
  <c r="K17"/>
  <c r="AJ16"/>
  <c r="AF16"/>
  <c r="AE16"/>
  <c r="AD16"/>
  <c r="AL16" s="1"/>
  <c r="AC16"/>
  <c r="AK16" s="1"/>
  <c r="AB16"/>
  <c r="S16"/>
  <c r="L16"/>
  <c r="M16" s="1"/>
  <c r="K16"/>
  <c r="C16"/>
  <c r="D16" s="1"/>
  <c r="E16" s="1"/>
  <c r="AK15"/>
  <c r="AF15"/>
  <c r="AE15"/>
  <c r="AD15"/>
  <c r="AL15" s="1"/>
  <c r="AC15"/>
  <c r="AB15"/>
  <c r="AJ15" s="1"/>
  <c r="AG15" s="1"/>
  <c r="AH15" s="1"/>
  <c r="AI15" s="1"/>
  <c r="Y15"/>
  <c r="Z15" s="1"/>
  <c r="AA15" s="1"/>
  <c r="S15"/>
  <c r="K15"/>
  <c r="AJ14"/>
  <c r="AF14"/>
  <c r="AE14"/>
  <c r="AD14"/>
  <c r="AL14" s="1"/>
  <c r="AC14"/>
  <c r="AK14" s="1"/>
  <c r="AB14"/>
  <c r="S14"/>
  <c r="L14"/>
  <c r="M14" s="1"/>
  <c r="K14"/>
  <c r="C14"/>
  <c r="D14" s="1"/>
  <c r="E14" s="1"/>
  <c r="AK13"/>
  <c r="AK7" s="1"/>
  <c r="AF13"/>
  <c r="AE13"/>
  <c r="AD13"/>
  <c r="AL13" s="1"/>
  <c r="AC13"/>
  <c r="AB13"/>
  <c r="AJ13" s="1"/>
  <c r="AG13" s="1"/>
  <c r="AH13" s="1"/>
  <c r="AI13" s="1"/>
  <c r="Y13"/>
  <c r="Z13" s="1"/>
  <c r="AA13" s="1"/>
  <c r="S13"/>
  <c r="K13"/>
  <c r="AF12"/>
  <c r="AE12"/>
  <c r="AD12"/>
  <c r="AC12"/>
  <c r="AA12"/>
  <c r="S12"/>
  <c r="L12"/>
  <c r="M12" s="1"/>
  <c r="K12"/>
  <c r="C12"/>
  <c r="AF11"/>
  <c r="AE11"/>
  <c r="AD11"/>
  <c r="AC11"/>
  <c r="AA11"/>
  <c r="S11"/>
  <c r="L11"/>
  <c r="M11" s="1"/>
  <c r="K11"/>
  <c r="AF10"/>
  <c r="AE10"/>
  <c r="AD10"/>
  <c r="AC10"/>
  <c r="S10"/>
  <c r="L10"/>
  <c r="M10" s="1"/>
  <c r="K10"/>
  <c r="AF9"/>
  <c r="AE9"/>
  <c r="AD9"/>
  <c r="AC9"/>
  <c r="AB9"/>
  <c r="Y9"/>
  <c r="Z9" s="1"/>
  <c r="AA9" s="1"/>
  <c r="S9"/>
  <c r="K9"/>
  <c r="AF8"/>
  <c r="AE8"/>
  <c r="AD8"/>
  <c r="AD7" s="1"/>
  <c r="AC8"/>
  <c r="AB8"/>
  <c r="Y8" s="1"/>
  <c r="S8"/>
  <c r="L8"/>
  <c r="M8" s="1"/>
  <c r="K8"/>
  <c r="AF7"/>
  <c r="X7"/>
  <c r="X173" s="1"/>
  <c r="W7"/>
  <c r="V7"/>
  <c r="V173" s="1"/>
  <c r="U7"/>
  <c r="U173" s="1"/>
  <c r="T7"/>
  <c r="T173" s="1"/>
  <c r="R7"/>
  <c r="R173" s="1"/>
  <c r="Q7"/>
  <c r="P7"/>
  <c r="O7"/>
  <c r="N7"/>
  <c r="N173" s="1"/>
  <c r="J7"/>
  <c r="J173" s="1"/>
  <c r="I7"/>
  <c r="H7"/>
  <c r="G7"/>
  <c r="F7"/>
  <c r="F173" s="1"/>
  <c r="L382" i="31" l="1"/>
  <c r="L411" s="1"/>
  <c r="AE382"/>
  <c r="AE411" s="1"/>
  <c r="C262"/>
  <c r="AE238"/>
  <c r="AE260" s="1"/>
  <c r="S128"/>
  <c r="AE6"/>
  <c r="D16" i="16"/>
  <c r="J10" i="5"/>
  <c r="F16" i="16"/>
  <c r="L10" i="5"/>
  <c r="E16" i="16"/>
  <c r="Y16" s="1"/>
  <c r="K10" i="5"/>
  <c r="E76" i="16"/>
  <c r="K37" i="2"/>
  <c r="Q37" s="1"/>
  <c r="E66" i="16"/>
  <c r="Y66" s="1"/>
  <c r="K16" i="2"/>
  <c r="Q16" s="1"/>
  <c r="K7" i="1" s="1"/>
  <c r="F98" i="16"/>
  <c r="AB98" i="15"/>
  <c r="E61" i="16"/>
  <c r="Y61" s="1"/>
  <c r="C16"/>
  <c r="I10" i="5"/>
  <c r="E36" i="16"/>
  <c r="Y36" s="1"/>
  <c r="Y239" i="30"/>
  <c r="Z239" s="1"/>
  <c r="AA239" s="1"/>
  <c r="Y247"/>
  <c r="Z247" s="1"/>
  <c r="AA247" s="1"/>
  <c r="S208"/>
  <c r="Y241"/>
  <c r="Z241" s="1"/>
  <c r="AA241" s="1"/>
  <c r="AK241"/>
  <c r="Y245"/>
  <c r="Z245" s="1"/>
  <c r="AA245" s="1"/>
  <c r="Y249"/>
  <c r="Z249" s="1"/>
  <c r="AA249" s="1"/>
  <c r="AK249"/>
  <c r="AG249" s="1"/>
  <c r="AH249" s="1"/>
  <c r="AI249" s="1"/>
  <c r="Y253"/>
  <c r="Z253" s="1"/>
  <c r="AA253" s="1"/>
  <c r="Y255"/>
  <c r="Z255" s="1"/>
  <c r="AA255" s="1"/>
  <c r="AC208"/>
  <c r="AD208"/>
  <c r="AG241"/>
  <c r="AH241" s="1"/>
  <c r="AI241" s="1"/>
  <c r="AG246"/>
  <c r="AH246" s="1"/>
  <c r="AI246" s="1"/>
  <c r="AG243"/>
  <c r="AH243" s="1"/>
  <c r="AI243" s="1"/>
  <c r="AG245"/>
  <c r="AH245" s="1"/>
  <c r="AI245" s="1"/>
  <c r="AG251"/>
  <c r="AH251" s="1"/>
  <c r="AI251" s="1"/>
  <c r="AG253"/>
  <c r="AH253" s="1"/>
  <c r="AI253" s="1"/>
  <c r="S267"/>
  <c r="K257"/>
  <c r="V278"/>
  <c r="V280" s="1"/>
  <c r="Y265"/>
  <c r="Y257" s="1"/>
  <c r="Z95" i="15"/>
  <c r="AB95" s="1"/>
  <c r="Y65"/>
  <c r="E65" i="16" s="1"/>
  <c r="Y65" s="1"/>
  <c r="F35"/>
  <c r="AB35" i="15"/>
  <c r="F48" i="16"/>
  <c r="AB48" i="15"/>
  <c r="F78" i="16"/>
  <c r="Z78" s="1"/>
  <c r="AB78" i="15"/>
  <c r="F46" i="16"/>
  <c r="AB46" i="15"/>
  <c r="F63" i="16"/>
  <c r="Z63" s="1"/>
  <c r="AB63" i="15"/>
  <c r="F76" i="16"/>
  <c r="AB76" i="15"/>
  <c r="F80" i="16"/>
  <c r="Z80" s="1"/>
  <c r="AB80" i="15"/>
  <c r="F37" i="16"/>
  <c r="AB37" i="15"/>
  <c r="F47" i="16"/>
  <c r="AB47" i="15"/>
  <c r="F64" i="16"/>
  <c r="Z64" s="1"/>
  <c r="AB64" i="15"/>
  <c r="F68" i="16"/>
  <c r="Z68" s="1"/>
  <c r="AB68" i="15"/>
  <c r="F81" i="16"/>
  <c r="Z81" s="1"/>
  <c r="AB81" i="15"/>
  <c r="F89" i="16"/>
  <c r="AB89" i="15"/>
  <c r="F69" i="16"/>
  <c r="Z69" s="1"/>
  <c r="AB69" i="15"/>
  <c r="F82" i="16"/>
  <c r="Z82" s="1"/>
  <c r="AB82" i="15"/>
  <c r="F90" i="16"/>
  <c r="Z90" s="1"/>
  <c r="AB90" i="15"/>
  <c r="F72" i="16"/>
  <c r="Z72" s="1"/>
  <c r="AB72" i="15"/>
  <c r="F39" i="16"/>
  <c r="AB39" i="15"/>
  <c r="F67" i="16"/>
  <c r="AB67" i="15"/>
  <c r="F71" i="16"/>
  <c r="AB71" i="15"/>
  <c r="F88" i="16"/>
  <c r="Z88" s="1"/>
  <c r="AB88" i="15"/>
  <c r="F92" i="16"/>
  <c r="Z92" s="1"/>
  <c r="AB92" i="15"/>
  <c r="Z41"/>
  <c r="Z49"/>
  <c r="Z62"/>
  <c r="Z79"/>
  <c r="Z87"/>
  <c r="Z91"/>
  <c r="Z40"/>
  <c r="D308" i="31"/>
  <c r="E308" s="1"/>
  <c r="Y375"/>
  <c r="Z375" s="1"/>
  <c r="AA375" s="1"/>
  <c r="AK375"/>
  <c r="AG375" s="1"/>
  <c r="AH375" s="1"/>
  <c r="AI375" s="1"/>
  <c r="Y374"/>
  <c r="Z374" s="1"/>
  <c r="AA374" s="1"/>
  <c r="S372"/>
  <c r="Y376"/>
  <c r="Z376" s="1"/>
  <c r="AA376" s="1"/>
  <c r="Y342"/>
  <c r="Z342" s="1"/>
  <c r="AA342" s="1"/>
  <c r="AG344"/>
  <c r="AH344" s="1"/>
  <c r="AI344" s="1"/>
  <c r="K358"/>
  <c r="W378"/>
  <c r="AE366"/>
  <c r="L370"/>
  <c r="M370" s="1"/>
  <c r="Y368"/>
  <c r="Z368" s="1"/>
  <c r="AA368" s="1"/>
  <c r="Y59"/>
  <c r="Z59" s="1"/>
  <c r="AA59" s="1"/>
  <c r="C60"/>
  <c r="D60" s="1"/>
  <c r="E60" s="1"/>
  <c r="M57"/>
  <c r="J236"/>
  <c r="F236"/>
  <c r="V236"/>
  <c r="AE146" i="30"/>
  <c r="Y158"/>
  <c r="Y155"/>
  <c r="H173"/>
  <c r="Y156"/>
  <c r="Z156" s="1"/>
  <c r="AA156" s="1"/>
  <c r="O236" i="31"/>
  <c r="X236"/>
  <c r="W236"/>
  <c r="Y33" i="15"/>
  <c r="E33" i="16" s="1"/>
  <c r="Y33" s="1"/>
  <c r="Y41" i="15"/>
  <c r="E41" i="16" s="1"/>
  <c r="Y41" s="1"/>
  <c r="J378" i="31"/>
  <c r="Y361"/>
  <c r="Z361" s="1"/>
  <c r="AA361" s="1"/>
  <c r="AE358"/>
  <c r="U378"/>
  <c r="Y363"/>
  <c r="Z363" s="1"/>
  <c r="AA363" s="1"/>
  <c r="Q378"/>
  <c r="AC358"/>
  <c r="Y364"/>
  <c r="Z364" s="1"/>
  <c r="AA364" s="1"/>
  <c r="AF358"/>
  <c r="O378"/>
  <c r="S358"/>
  <c r="AG327"/>
  <c r="AH327" s="1"/>
  <c r="AI327" s="1"/>
  <c r="Y324"/>
  <c r="Z324" s="1"/>
  <c r="AA324" s="1"/>
  <c r="AG332"/>
  <c r="AH332" s="1"/>
  <c r="AI332" s="1"/>
  <c r="Y333"/>
  <c r="Z333" s="1"/>
  <c r="AA333" s="1"/>
  <c r="AG334"/>
  <c r="AH334" s="1"/>
  <c r="AI334" s="1"/>
  <c r="AG347"/>
  <c r="AH347" s="1"/>
  <c r="AI347" s="1"/>
  <c r="Y338"/>
  <c r="Z338" s="1"/>
  <c r="AA338" s="1"/>
  <c r="AG340"/>
  <c r="AH340" s="1"/>
  <c r="AI340" s="1"/>
  <c r="AG348"/>
  <c r="AH348" s="1"/>
  <c r="AI348" s="1"/>
  <c r="Y356"/>
  <c r="Z356" s="1"/>
  <c r="AA356" s="1"/>
  <c r="AK324"/>
  <c r="AG324" s="1"/>
  <c r="AH324" s="1"/>
  <c r="AI324" s="1"/>
  <c r="AG330"/>
  <c r="AH330" s="1"/>
  <c r="AI330" s="1"/>
  <c r="AG339"/>
  <c r="AH339" s="1"/>
  <c r="AI339" s="1"/>
  <c r="Y325"/>
  <c r="Z325" s="1"/>
  <c r="AA325" s="1"/>
  <c r="AG326"/>
  <c r="AH326" s="1"/>
  <c r="AI326" s="1"/>
  <c r="Y330"/>
  <c r="Z330" s="1"/>
  <c r="AA330" s="1"/>
  <c r="AG331"/>
  <c r="AH331" s="1"/>
  <c r="AI331" s="1"/>
  <c r="Y334"/>
  <c r="Z334" s="1"/>
  <c r="AA334" s="1"/>
  <c r="AG351"/>
  <c r="AH351" s="1"/>
  <c r="AI351" s="1"/>
  <c r="V378"/>
  <c r="AE262"/>
  <c r="S262"/>
  <c r="Y322"/>
  <c r="Y326"/>
  <c r="Z326" s="1"/>
  <c r="AA326" s="1"/>
  <c r="AG328"/>
  <c r="AH328" s="1"/>
  <c r="AI328" s="1"/>
  <c r="AG343"/>
  <c r="AH343" s="1"/>
  <c r="AI343" s="1"/>
  <c r="AG346"/>
  <c r="AH346" s="1"/>
  <c r="AI346" s="1"/>
  <c r="Y349"/>
  <c r="Z349" s="1"/>
  <c r="AA349" s="1"/>
  <c r="AG350"/>
  <c r="AH350" s="1"/>
  <c r="AI350" s="1"/>
  <c r="Y354"/>
  <c r="Z354" s="1"/>
  <c r="AA354" s="1"/>
  <c r="AK354"/>
  <c r="AG354" s="1"/>
  <c r="AH354" s="1"/>
  <c r="AI354" s="1"/>
  <c r="N378"/>
  <c r="R378"/>
  <c r="AF262"/>
  <c r="AG336"/>
  <c r="AH336" s="1"/>
  <c r="AI336" s="1"/>
  <c r="AL262"/>
  <c r="AL378" s="1"/>
  <c r="Y323"/>
  <c r="AG335"/>
  <c r="AH335" s="1"/>
  <c r="AI335" s="1"/>
  <c r="AG338"/>
  <c r="AH338" s="1"/>
  <c r="AI338" s="1"/>
  <c r="Y341"/>
  <c r="Z341" s="1"/>
  <c r="AA341" s="1"/>
  <c r="AG342"/>
  <c r="AH342" s="1"/>
  <c r="AI342" s="1"/>
  <c r="Y346"/>
  <c r="Z346" s="1"/>
  <c r="AA346" s="1"/>
  <c r="Y350"/>
  <c r="Z350" s="1"/>
  <c r="AA350" s="1"/>
  <c r="AG352"/>
  <c r="AH352" s="1"/>
  <c r="AI352" s="1"/>
  <c r="F378"/>
  <c r="S238"/>
  <c r="S260" s="1"/>
  <c r="Y256"/>
  <c r="Y255"/>
  <c r="Z255" s="1"/>
  <c r="AA255" s="1"/>
  <c r="AD238"/>
  <c r="AD260" s="1"/>
  <c r="C257"/>
  <c r="D257" s="1"/>
  <c r="E257" s="1"/>
  <c r="Y257"/>
  <c r="Z257" s="1"/>
  <c r="AA257" s="1"/>
  <c r="AG258"/>
  <c r="AH258" s="1"/>
  <c r="AI258" s="1"/>
  <c r="K238"/>
  <c r="K260" s="1"/>
  <c r="Q278" i="30"/>
  <c r="Q280" s="1"/>
  <c r="AE267"/>
  <c r="Y273"/>
  <c r="Z273" s="1"/>
  <c r="AA273" s="1"/>
  <c r="Y274"/>
  <c r="Z274" s="1"/>
  <c r="AA274" s="1"/>
  <c r="C276"/>
  <c r="D276" s="1"/>
  <c r="E276" s="1"/>
  <c r="M271"/>
  <c r="C271"/>
  <c r="D271" s="1"/>
  <c r="E271" s="1"/>
  <c r="M268"/>
  <c r="C268"/>
  <c r="D268" s="1"/>
  <c r="C275"/>
  <c r="D275" s="1"/>
  <c r="E275" s="1"/>
  <c r="M275"/>
  <c r="N278"/>
  <c r="N280" s="1"/>
  <c r="R278"/>
  <c r="R280" s="1"/>
  <c r="K267"/>
  <c r="AB267"/>
  <c r="AB278" s="1"/>
  <c r="AF267"/>
  <c r="Y276"/>
  <c r="Z276" s="1"/>
  <c r="AA276" s="1"/>
  <c r="O278"/>
  <c r="O280" s="1"/>
  <c r="T278"/>
  <c r="T280" s="1"/>
  <c r="X278"/>
  <c r="X280" s="1"/>
  <c r="AE257"/>
  <c r="AF257"/>
  <c r="AF278" s="1"/>
  <c r="Y270"/>
  <c r="Z270" s="1"/>
  <c r="AA270" s="1"/>
  <c r="Y272"/>
  <c r="Z272" s="1"/>
  <c r="AA272" s="1"/>
  <c r="AG271"/>
  <c r="AH271" s="1"/>
  <c r="AI271" s="1"/>
  <c r="AG273"/>
  <c r="AH273" s="1"/>
  <c r="AI273" s="1"/>
  <c r="AG275"/>
  <c r="AH275" s="1"/>
  <c r="AI275" s="1"/>
  <c r="AG177"/>
  <c r="AL177"/>
  <c r="W278"/>
  <c r="W280" s="1"/>
  <c r="Y177"/>
  <c r="P278"/>
  <c r="P280" s="1"/>
  <c r="U278"/>
  <c r="U280" s="1"/>
  <c r="AG319" i="31"/>
  <c r="AG320"/>
  <c r="AH320" s="1"/>
  <c r="AI320" s="1"/>
  <c r="Y263"/>
  <c r="AB262"/>
  <c r="L356"/>
  <c r="M356" s="1"/>
  <c r="M360"/>
  <c r="M362"/>
  <c r="C362"/>
  <c r="D362" s="1"/>
  <c r="E362" s="1"/>
  <c r="M364"/>
  <c r="C364"/>
  <c r="D364" s="1"/>
  <c r="E364" s="1"/>
  <c r="AG389"/>
  <c r="AJ382"/>
  <c r="AJ411" s="1"/>
  <c r="AK394"/>
  <c r="AG394" s="1"/>
  <c r="Y394"/>
  <c r="M239"/>
  <c r="E306"/>
  <c r="L373"/>
  <c r="K372"/>
  <c r="AC372"/>
  <c r="Y373"/>
  <c r="M374"/>
  <c r="C374"/>
  <c r="D374" s="1"/>
  <c r="E374" s="1"/>
  <c r="C388"/>
  <c r="C382" s="1"/>
  <c r="C411" s="1"/>
  <c r="K382"/>
  <c r="K411" s="1"/>
  <c r="AC382"/>
  <c r="AC411" s="1"/>
  <c r="AK388"/>
  <c r="AG393"/>
  <c r="AC238"/>
  <c r="AC260" s="1"/>
  <c r="AK242"/>
  <c r="G378"/>
  <c r="K262"/>
  <c r="P378"/>
  <c r="P380" s="1"/>
  <c r="T378"/>
  <c r="X378"/>
  <c r="Y331"/>
  <c r="Z331" s="1"/>
  <c r="AA331" s="1"/>
  <c r="Y332"/>
  <c r="Z332" s="1"/>
  <c r="AA332" s="1"/>
  <c r="Y339"/>
  <c r="Z339" s="1"/>
  <c r="AA339" s="1"/>
  <c r="Y340"/>
  <c r="Z340" s="1"/>
  <c r="AA340" s="1"/>
  <c r="Y347"/>
  <c r="Z347" s="1"/>
  <c r="AA347" s="1"/>
  <c r="Y348"/>
  <c r="Z348" s="1"/>
  <c r="AA348" s="1"/>
  <c r="AD366"/>
  <c r="AG373"/>
  <c r="D382"/>
  <c r="D411" s="1"/>
  <c r="Y386"/>
  <c r="Z386" s="1"/>
  <c r="AB238"/>
  <c r="AB260" s="1"/>
  <c r="Y239"/>
  <c r="M353"/>
  <c r="C353"/>
  <c r="D353" s="1"/>
  <c r="E353" s="1"/>
  <c r="L369"/>
  <c r="M369" s="1"/>
  <c r="M366" s="1"/>
  <c r="K366"/>
  <c r="AC366"/>
  <c r="Y369"/>
  <c r="Z369" s="1"/>
  <c r="AA369" s="1"/>
  <c r="L256"/>
  <c r="M256" s="1"/>
  <c r="L258"/>
  <c r="M258" s="1"/>
  <c r="M263"/>
  <c r="L262"/>
  <c r="L354"/>
  <c r="M354" s="1"/>
  <c r="M355"/>
  <c r="C355"/>
  <c r="D355" s="1"/>
  <c r="E355" s="1"/>
  <c r="Z359"/>
  <c r="L375"/>
  <c r="M375" s="1"/>
  <c r="M376"/>
  <c r="C376"/>
  <c r="D376" s="1"/>
  <c r="E376" s="1"/>
  <c r="AF238"/>
  <c r="AF260" s="1"/>
  <c r="Y243"/>
  <c r="Z243" s="1"/>
  <c r="AA243" s="1"/>
  <c r="AK248"/>
  <c r="Y249"/>
  <c r="Z249" s="1"/>
  <c r="AA249" s="1"/>
  <c r="Y251"/>
  <c r="AA251" s="1"/>
  <c r="AJ257"/>
  <c r="AG257" s="1"/>
  <c r="AH257" s="1"/>
  <c r="AI257" s="1"/>
  <c r="AC262"/>
  <c r="AD262"/>
  <c r="Y267"/>
  <c r="Z267" s="1"/>
  <c r="AA267" s="1"/>
  <c r="Y275"/>
  <c r="Z275" s="1"/>
  <c r="AA275" s="1"/>
  <c r="Y283"/>
  <c r="Z283" s="1"/>
  <c r="AA283" s="1"/>
  <c r="Y291"/>
  <c r="AA291" s="1"/>
  <c r="Y295"/>
  <c r="Z295" s="1"/>
  <c r="AA295" s="1"/>
  <c r="Y303"/>
  <c r="Z303" s="1"/>
  <c r="AA303" s="1"/>
  <c r="Y308"/>
  <c r="Z308" s="1"/>
  <c r="AA308" s="1"/>
  <c r="Y318"/>
  <c r="AA318" s="1"/>
  <c r="Y319"/>
  <c r="Y320"/>
  <c r="Y327"/>
  <c r="Z327" s="1"/>
  <c r="AA327" s="1"/>
  <c r="Y328"/>
  <c r="Z328" s="1"/>
  <c r="AA328" s="1"/>
  <c r="Y335"/>
  <c r="Z335" s="1"/>
  <c r="AA335" s="1"/>
  <c r="Y336"/>
  <c r="Z336" s="1"/>
  <c r="AA336" s="1"/>
  <c r="Y343"/>
  <c r="Z343" s="1"/>
  <c r="AA343" s="1"/>
  <c r="Y344"/>
  <c r="Z344" s="1"/>
  <c r="AA344" s="1"/>
  <c r="Y351"/>
  <c r="Z351" s="1"/>
  <c r="AA351" s="1"/>
  <c r="Y352"/>
  <c r="Z352" s="1"/>
  <c r="AA352" s="1"/>
  <c r="Y370"/>
  <c r="Z370" s="1"/>
  <c r="AA370" s="1"/>
  <c r="AD382"/>
  <c r="AD411" s="1"/>
  <c r="Y384"/>
  <c r="Z384" s="1"/>
  <c r="S382"/>
  <c r="S411" s="1"/>
  <c r="AG391"/>
  <c r="E239"/>
  <c r="AL239"/>
  <c r="AL238" s="1"/>
  <c r="AL260" s="1"/>
  <c r="Y240"/>
  <c r="AG253"/>
  <c r="AG255"/>
  <c r="I378"/>
  <c r="Y265"/>
  <c r="Z265" s="1"/>
  <c r="AA265" s="1"/>
  <c r="Y273"/>
  <c r="Z273" s="1"/>
  <c r="AA273" s="1"/>
  <c r="Y281"/>
  <c r="Z281" s="1"/>
  <c r="AA281" s="1"/>
  <c r="Y289"/>
  <c r="Z289" s="1"/>
  <c r="AA289" s="1"/>
  <c r="Y293"/>
  <c r="Z293" s="1"/>
  <c r="AA293" s="1"/>
  <c r="Y298"/>
  <c r="Z298" s="1"/>
  <c r="Y301"/>
  <c r="Z301" s="1"/>
  <c r="AA301" s="1"/>
  <c r="Y305"/>
  <c r="Y314"/>
  <c r="Z314" s="1"/>
  <c r="AA314" s="1"/>
  <c r="Y315"/>
  <c r="Z315" s="1"/>
  <c r="AA315" s="1"/>
  <c r="AK356"/>
  <c r="AG356" s="1"/>
  <c r="AH356" s="1"/>
  <c r="AI356" s="1"/>
  <c r="AB366"/>
  <c r="AB382"/>
  <c r="AB411" s="1"/>
  <c r="L361"/>
  <c r="M361" s="1"/>
  <c r="Y310"/>
  <c r="Z310" s="1"/>
  <c r="AA310" s="1"/>
  <c r="Y317"/>
  <c r="AA317" s="1"/>
  <c r="Y321"/>
  <c r="AA321" s="1"/>
  <c r="AJ325"/>
  <c r="AG325" s="1"/>
  <c r="AH325" s="1"/>
  <c r="AI325" s="1"/>
  <c r="Y329"/>
  <c r="Z329" s="1"/>
  <c r="AA329" s="1"/>
  <c r="AJ333"/>
  <c r="AG333" s="1"/>
  <c r="AH333" s="1"/>
  <c r="AI333" s="1"/>
  <c r="Y337"/>
  <c r="Z337" s="1"/>
  <c r="AA337" s="1"/>
  <c r="AJ341"/>
  <c r="AG341" s="1"/>
  <c r="AH341" s="1"/>
  <c r="AI341" s="1"/>
  <c r="Y345"/>
  <c r="Z345" s="1"/>
  <c r="AA345" s="1"/>
  <c r="AJ349"/>
  <c r="AG349" s="1"/>
  <c r="AH349" s="1"/>
  <c r="AI349" s="1"/>
  <c r="Y353"/>
  <c r="Z353" s="1"/>
  <c r="AA353" s="1"/>
  <c r="Y355"/>
  <c r="Z355" s="1"/>
  <c r="AA355" s="1"/>
  <c r="AD358"/>
  <c r="Y362"/>
  <c r="Z362" s="1"/>
  <c r="AA362" s="1"/>
  <c r="Y367"/>
  <c r="AB372"/>
  <c r="AJ374"/>
  <c r="AJ376"/>
  <c r="AG376" s="1"/>
  <c r="AH376" s="1"/>
  <c r="AI376" s="1"/>
  <c r="Y360"/>
  <c r="AB358"/>
  <c r="L363"/>
  <c r="M363" s="1"/>
  <c r="AG395"/>
  <c r="Y396"/>
  <c r="Y382" s="1"/>
  <c r="Y411" s="1"/>
  <c r="AG397"/>
  <c r="Y398"/>
  <c r="AG399"/>
  <c r="Y400"/>
  <c r="AG401"/>
  <c r="Y402"/>
  <c r="AG403"/>
  <c r="Y404"/>
  <c r="AG405"/>
  <c r="Y406"/>
  <c r="AG407"/>
  <c r="Y408"/>
  <c r="AG329"/>
  <c r="AH329" s="1"/>
  <c r="AI329" s="1"/>
  <c r="AG337"/>
  <c r="AH337" s="1"/>
  <c r="AI337" s="1"/>
  <c r="AG345"/>
  <c r="AH345" s="1"/>
  <c r="AI345" s="1"/>
  <c r="AG353"/>
  <c r="AH353" s="1"/>
  <c r="AI353" s="1"/>
  <c r="AG355"/>
  <c r="AH355" s="1"/>
  <c r="AI355" s="1"/>
  <c r="S366"/>
  <c r="Y403"/>
  <c r="Y405"/>
  <c r="Y407"/>
  <c r="AA46"/>
  <c r="AA41" s="1"/>
  <c r="Z41"/>
  <c r="AA11"/>
  <c r="L58"/>
  <c r="L57" s="1"/>
  <c r="C58"/>
  <c r="K57"/>
  <c r="L76"/>
  <c r="M76" s="1"/>
  <c r="Y223"/>
  <c r="Z223" s="1"/>
  <c r="AA223" s="1"/>
  <c r="AB219"/>
  <c r="M106"/>
  <c r="M105" s="1"/>
  <c r="L105"/>
  <c r="M120"/>
  <c r="C120"/>
  <c r="M217"/>
  <c r="C217"/>
  <c r="D217" s="1"/>
  <c r="E217" s="1"/>
  <c r="M11"/>
  <c r="E12"/>
  <c r="Y27"/>
  <c r="Z27" s="1"/>
  <c r="AA27" s="1"/>
  <c r="AJ27"/>
  <c r="AG27" s="1"/>
  <c r="AH27" s="1"/>
  <c r="AI27" s="1"/>
  <c r="Y31"/>
  <c r="Z31" s="1"/>
  <c r="AA31" s="1"/>
  <c r="AJ31"/>
  <c r="AG31" s="1"/>
  <c r="AH31" s="1"/>
  <c r="AI31" s="1"/>
  <c r="AG55"/>
  <c r="AJ53"/>
  <c r="Y61"/>
  <c r="Z61" s="1"/>
  <c r="AA61" s="1"/>
  <c r="AE57"/>
  <c r="Y103"/>
  <c r="Z103" s="1"/>
  <c r="AB101"/>
  <c r="AJ103"/>
  <c r="L119"/>
  <c r="M119" s="1"/>
  <c r="K117"/>
  <c r="M123"/>
  <c r="M122" s="1"/>
  <c r="L122"/>
  <c r="M181"/>
  <c r="C181"/>
  <c r="D181" s="1"/>
  <c r="E181" s="1"/>
  <c r="M185"/>
  <c r="C185"/>
  <c r="D185" s="1"/>
  <c r="E185" s="1"/>
  <c r="M189"/>
  <c r="C189"/>
  <c r="D189" s="1"/>
  <c r="E189" s="1"/>
  <c r="M193"/>
  <c r="C193"/>
  <c r="D193" s="1"/>
  <c r="E193" s="1"/>
  <c r="M197"/>
  <c r="C197"/>
  <c r="D197" s="1"/>
  <c r="E197" s="1"/>
  <c r="M201"/>
  <c r="C201"/>
  <c r="D201" s="1"/>
  <c r="E201" s="1"/>
  <c r="M205"/>
  <c r="C205"/>
  <c r="D205" s="1"/>
  <c r="E205" s="1"/>
  <c r="AC219"/>
  <c r="Y220"/>
  <c r="Y228"/>
  <c r="Z228" s="1"/>
  <c r="AA228" s="1"/>
  <c r="AE226"/>
  <c r="AL6"/>
  <c r="AL236" s="1"/>
  <c r="H236"/>
  <c r="H380" s="1"/>
  <c r="R236"/>
  <c r="Y7"/>
  <c r="AK6"/>
  <c r="AK236" s="1"/>
  <c r="AL23"/>
  <c r="AG24"/>
  <c r="AH24" s="1"/>
  <c r="AI24" s="1"/>
  <c r="Y28"/>
  <c r="Z28" s="1"/>
  <c r="AA28" s="1"/>
  <c r="AG29"/>
  <c r="AH29" s="1"/>
  <c r="AI29" s="1"/>
  <c r="N236"/>
  <c r="K33"/>
  <c r="T236"/>
  <c r="S41"/>
  <c r="S236" s="1"/>
  <c r="Y45"/>
  <c r="Y50"/>
  <c r="AE128"/>
  <c r="L28"/>
  <c r="M28" s="1"/>
  <c r="L93"/>
  <c r="K92"/>
  <c r="K97"/>
  <c r="L99"/>
  <c r="M99" s="1"/>
  <c r="C99"/>
  <c r="L228"/>
  <c r="M228" s="1"/>
  <c r="C228"/>
  <c r="K226"/>
  <c r="Y231"/>
  <c r="AB230"/>
  <c r="L24"/>
  <c r="M24" s="1"/>
  <c r="M34"/>
  <c r="M33" s="1"/>
  <c r="L33"/>
  <c r="Y62"/>
  <c r="Z62" s="1"/>
  <c r="AA62" s="1"/>
  <c r="AJ62"/>
  <c r="L212"/>
  <c r="M213"/>
  <c r="C213"/>
  <c r="L222"/>
  <c r="M222" s="1"/>
  <c r="C222"/>
  <c r="D222" s="1"/>
  <c r="E222" s="1"/>
  <c r="E227"/>
  <c r="L16"/>
  <c r="M16" s="1"/>
  <c r="C16"/>
  <c r="AJ6"/>
  <c r="AG22"/>
  <c r="Y34"/>
  <c r="Y33" s="1"/>
  <c r="AC33"/>
  <c r="M77"/>
  <c r="C77"/>
  <c r="D77" s="1"/>
  <c r="E77" s="1"/>
  <c r="E85"/>
  <c r="M95"/>
  <c r="C95"/>
  <c r="M102"/>
  <c r="M101" s="1"/>
  <c r="L101"/>
  <c r="L110"/>
  <c r="K109"/>
  <c r="L130"/>
  <c r="M130" s="1"/>
  <c r="K128"/>
  <c r="AG23"/>
  <c r="AH23" s="1"/>
  <c r="AI23" s="1"/>
  <c r="AD6"/>
  <c r="Y12"/>
  <c r="Y13"/>
  <c r="Z13" s="1"/>
  <c r="AA13" s="1"/>
  <c r="AG28"/>
  <c r="AH28" s="1"/>
  <c r="AI28" s="1"/>
  <c r="G236"/>
  <c r="AB6"/>
  <c r="AF6"/>
  <c r="Y24"/>
  <c r="Z24" s="1"/>
  <c r="AA24" s="1"/>
  <c r="AG25"/>
  <c r="AH25" s="1"/>
  <c r="AI25" s="1"/>
  <c r="Y26"/>
  <c r="Z26" s="1"/>
  <c r="AA26" s="1"/>
  <c r="Y30"/>
  <c r="Z30" s="1"/>
  <c r="AA30" s="1"/>
  <c r="M41"/>
  <c r="AC230"/>
  <c r="L55"/>
  <c r="K53"/>
  <c r="L66"/>
  <c r="M66" s="1"/>
  <c r="K64"/>
  <c r="Y95"/>
  <c r="Z95" s="1"/>
  <c r="AB92"/>
  <c r="E110"/>
  <c r="Y114"/>
  <c r="Y113" s="1"/>
  <c r="AC113"/>
  <c r="L184"/>
  <c r="M184" s="1"/>
  <c r="C184"/>
  <c r="D184" s="1"/>
  <c r="E184" s="1"/>
  <c r="L188"/>
  <c r="M188" s="1"/>
  <c r="C188"/>
  <c r="D188" s="1"/>
  <c r="E188" s="1"/>
  <c r="L196"/>
  <c r="M196" s="1"/>
  <c r="C196"/>
  <c r="D196" s="1"/>
  <c r="E196" s="1"/>
  <c r="L204"/>
  <c r="M204" s="1"/>
  <c r="C204"/>
  <c r="D204" s="1"/>
  <c r="E204" s="1"/>
  <c r="Y213"/>
  <c r="AB212"/>
  <c r="K79"/>
  <c r="L81"/>
  <c r="M81" s="1"/>
  <c r="M79" s="1"/>
  <c r="L82"/>
  <c r="M82" s="1"/>
  <c r="C82"/>
  <c r="Y102"/>
  <c r="AC101"/>
  <c r="Y106"/>
  <c r="Y105" s="1"/>
  <c r="AC105"/>
  <c r="Y123"/>
  <c r="Y122" s="1"/>
  <c r="AC122"/>
  <c r="M209"/>
  <c r="M208" s="1"/>
  <c r="K219"/>
  <c r="L220"/>
  <c r="L224"/>
  <c r="M224" s="1"/>
  <c r="Y227"/>
  <c r="AB226"/>
  <c r="L232"/>
  <c r="M232" s="1"/>
  <c r="AF57"/>
  <c r="M97"/>
  <c r="AF109"/>
  <c r="I236"/>
  <c r="Q236"/>
  <c r="U236"/>
  <c r="AC6"/>
  <c r="Y22"/>
  <c r="Z22" s="1"/>
  <c r="AA22" s="1"/>
  <c r="C27"/>
  <c r="D27" s="1"/>
  <c r="E27" s="1"/>
  <c r="C31"/>
  <c r="D31" s="1"/>
  <c r="E31" s="1"/>
  <c r="D33"/>
  <c r="AD41"/>
  <c r="Y43"/>
  <c r="Y41" s="1"/>
  <c r="Y55"/>
  <c r="Z55" s="1"/>
  <c r="AA55" s="1"/>
  <c r="C59"/>
  <c r="D59" s="1"/>
  <c r="E59" s="1"/>
  <c r="C62"/>
  <c r="D62" s="1"/>
  <c r="E62" s="1"/>
  <c r="K84"/>
  <c r="M85"/>
  <c r="M84" s="1"/>
  <c r="C86"/>
  <c r="Y98"/>
  <c r="C103"/>
  <c r="C107"/>
  <c r="S113"/>
  <c r="L117"/>
  <c r="C124"/>
  <c r="AE208"/>
  <c r="AE219"/>
  <c r="Y221"/>
  <c r="Z221" s="1"/>
  <c r="AA221" s="1"/>
  <c r="AD230"/>
  <c r="Y233"/>
  <c r="Z233" s="1"/>
  <c r="AA233" s="1"/>
  <c r="Y58"/>
  <c r="AB57"/>
  <c r="AG79"/>
  <c r="L90"/>
  <c r="K88"/>
  <c r="E93"/>
  <c r="D115"/>
  <c r="C113"/>
  <c r="L180"/>
  <c r="M180" s="1"/>
  <c r="C180"/>
  <c r="L192"/>
  <c r="M192" s="1"/>
  <c r="C192"/>
  <c r="D192" s="1"/>
  <c r="E192" s="1"/>
  <c r="L200"/>
  <c r="M200" s="1"/>
  <c r="C200"/>
  <c r="D200" s="1"/>
  <c r="E200" s="1"/>
  <c r="L210"/>
  <c r="M210" s="1"/>
  <c r="C210"/>
  <c r="L216"/>
  <c r="M216" s="1"/>
  <c r="C216"/>
  <c r="D216" s="1"/>
  <c r="E216" s="1"/>
  <c r="M227"/>
  <c r="M226" s="1"/>
  <c r="L226"/>
  <c r="L111"/>
  <c r="M111" s="1"/>
  <c r="C111"/>
  <c r="E118"/>
  <c r="E129"/>
  <c r="AB128"/>
  <c r="Y179"/>
  <c r="L182"/>
  <c r="M182" s="1"/>
  <c r="C182"/>
  <c r="D182" s="1"/>
  <c r="E182" s="1"/>
  <c r="L186"/>
  <c r="M186" s="1"/>
  <c r="C186"/>
  <c r="D186" s="1"/>
  <c r="E186" s="1"/>
  <c r="L190"/>
  <c r="M190" s="1"/>
  <c r="C190"/>
  <c r="D190" s="1"/>
  <c r="E190" s="1"/>
  <c r="L194"/>
  <c r="M194" s="1"/>
  <c r="C194"/>
  <c r="D194" s="1"/>
  <c r="E194" s="1"/>
  <c r="L198"/>
  <c r="M198" s="1"/>
  <c r="C198"/>
  <c r="D198" s="1"/>
  <c r="E198" s="1"/>
  <c r="L202"/>
  <c r="M202" s="1"/>
  <c r="C202"/>
  <c r="D202" s="1"/>
  <c r="E202" s="1"/>
  <c r="L206"/>
  <c r="M206" s="1"/>
  <c r="C206"/>
  <c r="D206" s="1"/>
  <c r="E206" s="1"/>
  <c r="Y209"/>
  <c r="AB208"/>
  <c r="L214"/>
  <c r="M214" s="1"/>
  <c r="C214"/>
  <c r="D214" s="1"/>
  <c r="E214" s="1"/>
  <c r="M231"/>
  <c r="L230"/>
  <c r="Y54"/>
  <c r="AD57"/>
  <c r="Y60"/>
  <c r="Z60" s="1"/>
  <c r="AA60" s="1"/>
  <c r="AE64"/>
  <c r="AE236" s="1"/>
  <c r="Y94"/>
  <c r="Y92" s="1"/>
  <c r="AJ95"/>
  <c r="L97"/>
  <c r="AF128"/>
  <c r="Y183"/>
  <c r="Z183" s="1"/>
  <c r="AA183" s="1"/>
  <c r="Y187"/>
  <c r="Z187" s="1"/>
  <c r="AA187" s="1"/>
  <c r="Y191"/>
  <c r="Z191" s="1"/>
  <c r="AA191" s="1"/>
  <c r="Y195"/>
  <c r="Z195" s="1"/>
  <c r="AA195" s="1"/>
  <c r="Y199"/>
  <c r="Z199" s="1"/>
  <c r="AA199" s="1"/>
  <c r="Y203"/>
  <c r="Z203" s="1"/>
  <c r="AA203" s="1"/>
  <c r="AD212"/>
  <c r="Y215"/>
  <c r="Z215" s="1"/>
  <c r="AA215" s="1"/>
  <c r="AG239" i="30"/>
  <c r="L228"/>
  <c r="K208"/>
  <c r="L257"/>
  <c r="M258"/>
  <c r="M257" s="1"/>
  <c r="AE208"/>
  <c r="AG242"/>
  <c r="AH242" s="1"/>
  <c r="AI242" s="1"/>
  <c r="Y243"/>
  <c r="Z243" s="1"/>
  <c r="AA243" s="1"/>
  <c r="AG250"/>
  <c r="AH250" s="1"/>
  <c r="AI250" s="1"/>
  <c r="Y251"/>
  <c r="Z251" s="1"/>
  <c r="AA251" s="1"/>
  <c r="AG255"/>
  <c r="AH255" s="1"/>
  <c r="AI255" s="1"/>
  <c r="AK257"/>
  <c r="Y210"/>
  <c r="Z210" s="1"/>
  <c r="AA210" s="1"/>
  <c r="Y212"/>
  <c r="Z212" s="1"/>
  <c r="AA212" s="1"/>
  <c r="Y214"/>
  <c r="Y216"/>
  <c r="Z216" s="1"/>
  <c r="AA216" s="1"/>
  <c r="Y218"/>
  <c r="Y220"/>
  <c r="Z220" s="1"/>
  <c r="AA220" s="1"/>
  <c r="Y221"/>
  <c r="Z221" s="1"/>
  <c r="AA221" s="1"/>
  <c r="Y223"/>
  <c r="Y225"/>
  <c r="Y227"/>
  <c r="Z227" s="1"/>
  <c r="AJ208"/>
  <c r="AG240"/>
  <c r="AH240" s="1"/>
  <c r="AI240" s="1"/>
  <c r="AG248"/>
  <c r="AH248" s="1"/>
  <c r="AI248" s="1"/>
  <c r="AL267"/>
  <c r="AA257"/>
  <c r="Z257"/>
  <c r="E268"/>
  <c r="AG268"/>
  <c r="Y209"/>
  <c r="Y211"/>
  <c r="Z211" s="1"/>
  <c r="AA211" s="1"/>
  <c r="Y213"/>
  <c r="Y215"/>
  <c r="Z215" s="1"/>
  <c r="AA215" s="1"/>
  <c r="Y217"/>
  <c r="Z217" s="1"/>
  <c r="AA217" s="1"/>
  <c r="Y219"/>
  <c r="Z219" s="1"/>
  <c r="AA219" s="1"/>
  <c r="Y222"/>
  <c r="Z222" s="1"/>
  <c r="AA222" s="1"/>
  <c r="Y224"/>
  <c r="Z224" s="1"/>
  <c r="AA224" s="1"/>
  <c r="Y226"/>
  <c r="Z226" s="1"/>
  <c r="AA226" s="1"/>
  <c r="AG244"/>
  <c r="AH244" s="1"/>
  <c r="AI244" s="1"/>
  <c r="AG252"/>
  <c r="AH252" s="1"/>
  <c r="AI252" s="1"/>
  <c r="AG254"/>
  <c r="AH254" s="1"/>
  <c r="AI254" s="1"/>
  <c r="AL257"/>
  <c r="AL255"/>
  <c r="AL208" s="1"/>
  <c r="Y269"/>
  <c r="Z269" s="1"/>
  <c r="AA269" s="1"/>
  <c r="AJ270"/>
  <c r="AG270" s="1"/>
  <c r="AH270" s="1"/>
  <c r="AI270" s="1"/>
  <c r="AD257"/>
  <c r="AL260"/>
  <c r="Y264"/>
  <c r="Z264" s="1"/>
  <c r="AA264" s="1"/>
  <c r="AD267"/>
  <c r="Y268"/>
  <c r="AK272"/>
  <c r="AG272" s="1"/>
  <c r="AH272" s="1"/>
  <c r="AI272" s="1"/>
  <c r="AK276"/>
  <c r="AG276" s="1"/>
  <c r="AH276" s="1"/>
  <c r="AI276" s="1"/>
  <c r="Y240"/>
  <c r="Z240" s="1"/>
  <c r="AA240" s="1"/>
  <c r="Y242"/>
  <c r="Z242" s="1"/>
  <c r="AA242" s="1"/>
  <c r="Y244"/>
  <c r="Z244" s="1"/>
  <c r="AA244" s="1"/>
  <c r="Y246"/>
  <c r="Z246" s="1"/>
  <c r="AA246" s="1"/>
  <c r="Y248"/>
  <c r="Z248" s="1"/>
  <c r="AA248" s="1"/>
  <c r="Y250"/>
  <c r="Z250" s="1"/>
  <c r="AA250" s="1"/>
  <c r="Y252"/>
  <c r="Z252" s="1"/>
  <c r="AA252" s="1"/>
  <c r="Y254"/>
  <c r="Z254" s="1"/>
  <c r="AA254" s="1"/>
  <c r="AC257"/>
  <c r="AC267"/>
  <c r="C270"/>
  <c r="D270" s="1"/>
  <c r="E270" s="1"/>
  <c r="Y271"/>
  <c r="Z271" s="1"/>
  <c r="AA271" s="1"/>
  <c r="C274"/>
  <c r="D274" s="1"/>
  <c r="E274" s="1"/>
  <c r="Y275"/>
  <c r="Z275" s="1"/>
  <c r="AA275" s="1"/>
  <c r="C272"/>
  <c r="D272" s="1"/>
  <c r="E272" s="1"/>
  <c r="AJ274"/>
  <c r="AG274" s="1"/>
  <c r="AH274" s="1"/>
  <c r="AI274" s="1"/>
  <c r="AJ269"/>
  <c r="AG269" s="1"/>
  <c r="AH269" s="1"/>
  <c r="AI269" s="1"/>
  <c r="L267"/>
  <c r="C269"/>
  <c r="C273"/>
  <c r="D273" s="1"/>
  <c r="E273" s="1"/>
  <c r="Z176"/>
  <c r="AG181"/>
  <c r="AH181" s="1"/>
  <c r="AI181" s="1"/>
  <c r="AG182"/>
  <c r="AH182" s="1"/>
  <c r="AI182" s="1"/>
  <c r="AG193"/>
  <c r="AH193" s="1"/>
  <c r="AI193" s="1"/>
  <c r="AG194"/>
  <c r="AH194" s="1"/>
  <c r="AI194" s="1"/>
  <c r="AG196"/>
  <c r="AH196" s="1"/>
  <c r="AI196" s="1"/>
  <c r="AG205"/>
  <c r="AH205" s="1"/>
  <c r="AI205" s="1"/>
  <c r="AG180"/>
  <c r="AH180" s="1"/>
  <c r="AI180" s="1"/>
  <c r="AG189"/>
  <c r="AH189" s="1"/>
  <c r="AI189" s="1"/>
  <c r="AG190"/>
  <c r="AH190" s="1"/>
  <c r="AI190" s="1"/>
  <c r="AG192"/>
  <c r="AH192" s="1"/>
  <c r="AI192" s="1"/>
  <c r="AG204"/>
  <c r="AH204" s="1"/>
  <c r="AI204" s="1"/>
  <c r="M177"/>
  <c r="M175" s="1"/>
  <c r="M207" s="1"/>
  <c r="L175"/>
  <c r="L207" s="1"/>
  <c r="AL175"/>
  <c r="AL207" s="1"/>
  <c r="AG184"/>
  <c r="AH184" s="1"/>
  <c r="AI184" s="1"/>
  <c r="AG197"/>
  <c r="AH197" s="1"/>
  <c r="AI197" s="1"/>
  <c r="AG198"/>
  <c r="AH198" s="1"/>
  <c r="AI198" s="1"/>
  <c r="AG200"/>
  <c r="AH200" s="1"/>
  <c r="AI200" s="1"/>
  <c r="AJ179"/>
  <c r="AJ183"/>
  <c r="AG183" s="1"/>
  <c r="AH183" s="1"/>
  <c r="AI183" s="1"/>
  <c r="AJ187"/>
  <c r="AG187" s="1"/>
  <c r="AH187" s="1"/>
  <c r="AI187" s="1"/>
  <c r="AJ191"/>
  <c r="AG191" s="1"/>
  <c r="AH191" s="1"/>
  <c r="AI191" s="1"/>
  <c r="AJ195"/>
  <c r="AG195" s="1"/>
  <c r="AH195" s="1"/>
  <c r="AI195" s="1"/>
  <c r="AJ199"/>
  <c r="AG199" s="1"/>
  <c r="AH199" s="1"/>
  <c r="AI199" s="1"/>
  <c r="AJ203"/>
  <c r="AG203" s="1"/>
  <c r="AH203" s="1"/>
  <c r="AI203" s="1"/>
  <c r="AK175"/>
  <c r="AK207" s="1"/>
  <c r="D179"/>
  <c r="C180"/>
  <c r="D180" s="1"/>
  <c r="E180" s="1"/>
  <c r="Y181"/>
  <c r="Z181" s="1"/>
  <c r="AA181" s="1"/>
  <c r="C184"/>
  <c r="D184" s="1"/>
  <c r="E184" s="1"/>
  <c r="Y185"/>
  <c r="Z185" s="1"/>
  <c r="AA185" s="1"/>
  <c r="C188"/>
  <c r="D188" s="1"/>
  <c r="E188" s="1"/>
  <c r="Y189"/>
  <c r="Z189" s="1"/>
  <c r="AA189" s="1"/>
  <c r="C192"/>
  <c r="D192" s="1"/>
  <c r="E192" s="1"/>
  <c r="Y193"/>
  <c r="Z193" s="1"/>
  <c r="AA193" s="1"/>
  <c r="C196"/>
  <c r="D196" s="1"/>
  <c r="E196" s="1"/>
  <c r="Y197"/>
  <c r="Z197" s="1"/>
  <c r="AA197" s="1"/>
  <c r="C200"/>
  <c r="D200" s="1"/>
  <c r="E200" s="1"/>
  <c r="Y201"/>
  <c r="Z201" s="1"/>
  <c r="AA201" s="1"/>
  <c r="C204"/>
  <c r="D204" s="1"/>
  <c r="E204" s="1"/>
  <c r="Y205"/>
  <c r="Z205" s="1"/>
  <c r="AA205" s="1"/>
  <c r="K175"/>
  <c r="K207" s="1"/>
  <c r="C182"/>
  <c r="D182" s="1"/>
  <c r="E182" s="1"/>
  <c r="C186"/>
  <c r="D186" s="1"/>
  <c r="E186" s="1"/>
  <c r="C190"/>
  <c r="D190" s="1"/>
  <c r="E190" s="1"/>
  <c r="C194"/>
  <c r="D194" s="1"/>
  <c r="E194" s="1"/>
  <c r="C198"/>
  <c r="D198" s="1"/>
  <c r="E198" s="1"/>
  <c r="C202"/>
  <c r="D202" s="1"/>
  <c r="E202" s="1"/>
  <c r="AL7"/>
  <c r="D12"/>
  <c r="M39"/>
  <c r="C39"/>
  <c r="D39" s="1"/>
  <c r="E39" s="1"/>
  <c r="L44"/>
  <c r="M44" s="1"/>
  <c r="C44"/>
  <c r="D44" s="1"/>
  <c r="E44" s="1"/>
  <c r="M47"/>
  <c r="C47"/>
  <c r="D47" s="1"/>
  <c r="E47" s="1"/>
  <c r="L52"/>
  <c r="M52" s="1"/>
  <c r="C52"/>
  <c r="D52" s="1"/>
  <c r="E52" s="1"/>
  <c r="AI7"/>
  <c r="L35"/>
  <c r="C35"/>
  <c r="M62"/>
  <c r="C62"/>
  <c r="L67"/>
  <c r="M67" s="1"/>
  <c r="M70"/>
  <c r="C70"/>
  <c r="D70" s="1"/>
  <c r="E70" s="1"/>
  <c r="AG14"/>
  <c r="AH14" s="1"/>
  <c r="AI14" s="1"/>
  <c r="AG16"/>
  <c r="AH16" s="1"/>
  <c r="AI16" s="1"/>
  <c r="AG18"/>
  <c r="AH18" s="1"/>
  <c r="AI18" s="1"/>
  <c r="AB7"/>
  <c r="AJ7"/>
  <c r="S7"/>
  <c r="Y10"/>
  <c r="Y7" s="1"/>
  <c r="Y14"/>
  <c r="Z14" s="1"/>
  <c r="AA14" s="1"/>
  <c r="Y16"/>
  <c r="Z16" s="1"/>
  <c r="AA16" s="1"/>
  <c r="Y18"/>
  <c r="Z18" s="1"/>
  <c r="AA18" s="1"/>
  <c r="Y20"/>
  <c r="Z20" s="1"/>
  <c r="AA20" s="1"/>
  <c r="Y22"/>
  <c r="Z22" s="1"/>
  <c r="AA22" s="1"/>
  <c r="Y24"/>
  <c r="Z24" s="1"/>
  <c r="AA24" s="1"/>
  <c r="Y26"/>
  <c r="Z26" s="1"/>
  <c r="AA26" s="1"/>
  <c r="Y28"/>
  <c r="Z28" s="1"/>
  <c r="AA28" s="1"/>
  <c r="Y30"/>
  <c r="Z30" s="1"/>
  <c r="AA30" s="1"/>
  <c r="Y34"/>
  <c r="S54"/>
  <c r="AJ61"/>
  <c r="AL61"/>
  <c r="P173"/>
  <c r="AC7"/>
  <c r="Y11"/>
  <c r="Y12"/>
  <c r="AE32"/>
  <c r="AK40"/>
  <c r="AG40" s="1"/>
  <c r="AH40" s="1"/>
  <c r="AI40" s="1"/>
  <c r="AJ42"/>
  <c r="AG42" s="1"/>
  <c r="AH42" s="1"/>
  <c r="AI42" s="1"/>
  <c r="AJ45"/>
  <c r="AG45" s="1"/>
  <c r="AH45" s="1"/>
  <c r="AI45" s="1"/>
  <c r="AK48"/>
  <c r="AG48" s="1"/>
  <c r="AH48" s="1"/>
  <c r="AI48" s="1"/>
  <c r="AJ50"/>
  <c r="AG50" s="1"/>
  <c r="AH50" s="1"/>
  <c r="AI50" s="1"/>
  <c r="AJ58"/>
  <c r="AK61"/>
  <c r="AE74"/>
  <c r="L40"/>
  <c r="M40" s="1"/>
  <c r="M43"/>
  <c r="C43"/>
  <c r="D43" s="1"/>
  <c r="E43" s="1"/>
  <c r="L48"/>
  <c r="M48" s="1"/>
  <c r="M51"/>
  <c r="C51"/>
  <c r="D51" s="1"/>
  <c r="E51" s="1"/>
  <c r="AJ75"/>
  <c r="AB74"/>
  <c r="Y75"/>
  <c r="L9"/>
  <c r="K7"/>
  <c r="L13"/>
  <c r="M13" s="1"/>
  <c r="C13"/>
  <c r="D13" s="1"/>
  <c r="E13" s="1"/>
  <c r="L15"/>
  <c r="M15" s="1"/>
  <c r="C15"/>
  <c r="D15" s="1"/>
  <c r="E15" s="1"/>
  <c r="L17"/>
  <c r="M17" s="1"/>
  <c r="C17"/>
  <c r="D17" s="1"/>
  <c r="E17" s="1"/>
  <c r="L19"/>
  <c r="M19" s="1"/>
  <c r="C19"/>
  <c r="D19" s="1"/>
  <c r="E19" s="1"/>
  <c r="L21"/>
  <c r="M21" s="1"/>
  <c r="C21"/>
  <c r="D21" s="1"/>
  <c r="E21" s="1"/>
  <c r="L23"/>
  <c r="M23" s="1"/>
  <c r="C23"/>
  <c r="D23" s="1"/>
  <c r="E23" s="1"/>
  <c r="L25"/>
  <c r="M25" s="1"/>
  <c r="C25"/>
  <c r="D25" s="1"/>
  <c r="E25" s="1"/>
  <c r="L27"/>
  <c r="M27" s="1"/>
  <c r="C27"/>
  <c r="D27" s="1"/>
  <c r="E27" s="1"/>
  <c r="L29"/>
  <c r="M29" s="1"/>
  <c r="C29"/>
  <c r="D29" s="1"/>
  <c r="E29" s="1"/>
  <c r="Y33"/>
  <c r="AC32"/>
  <c r="AL36"/>
  <c r="AL32" s="1"/>
  <c r="Y36"/>
  <c r="Z36" s="1"/>
  <c r="AB54"/>
  <c r="Y55"/>
  <c r="L63"/>
  <c r="M63" s="1"/>
  <c r="C63"/>
  <c r="D63" s="1"/>
  <c r="E63" s="1"/>
  <c r="AC61"/>
  <c r="Y63"/>
  <c r="Z63" s="1"/>
  <c r="AA63" s="1"/>
  <c r="M66"/>
  <c r="C66"/>
  <c r="D66" s="1"/>
  <c r="E66" s="1"/>
  <c r="L71"/>
  <c r="M71" s="1"/>
  <c r="C71"/>
  <c r="D71" s="1"/>
  <c r="E71" s="1"/>
  <c r="AG126"/>
  <c r="AH128"/>
  <c r="AG20"/>
  <c r="AH20" s="1"/>
  <c r="AI20" s="1"/>
  <c r="AG22"/>
  <c r="AH22" s="1"/>
  <c r="AI22" s="1"/>
  <c r="AG24"/>
  <c r="AH24" s="1"/>
  <c r="AI24" s="1"/>
  <c r="AG26"/>
  <c r="AH26" s="1"/>
  <c r="AI26" s="1"/>
  <c r="AG28"/>
  <c r="AH28" s="1"/>
  <c r="AI28" s="1"/>
  <c r="AG30"/>
  <c r="AH30" s="1"/>
  <c r="AI30" s="1"/>
  <c r="M83"/>
  <c r="Z8"/>
  <c r="AE7"/>
  <c r="C36"/>
  <c r="D36" s="1"/>
  <c r="E36" s="1"/>
  <c r="AK32"/>
  <c r="AJ38"/>
  <c r="AJ41"/>
  <c r="AG41" s="1"/>
  <c r="AH41" s="1"/>
  <c r="AI41" s="1"/>
  <c r="AK44"/>
  <c r="AG44" s="1"/>
  <c r="AH44" s="1"/>
  <c r="AI44" s="1"/>
  <c r="AJ46"/>
  <c r="AG46" s="1"/>
  <c r="AH46" s="1"/>
  <c r="AI46" s="1"/>
  <c r="AJ49"/>
  <c r="AG49" s="1"/>
  <c r="AH49" s="1"/>
  <c r="AI49" s="1"/>
  <c r="AK52"/>
  <c r="AG52" s="1"/>
  <c r="AH52" s="1"/>
  <c r="AI52" s="1"/>
  <c r="AF54"/>
  <c r="AG91"/>
  <c r="AH91" s="1"/>
  <c r="AI91" s="1"/>
  <c r="L91"/>
  <c r="M91" s="1"/>
  <c r="C91"/>
  <c r="D91" s="1"/>
  <c r="E91" s="1"/>
  <c r="Y96"/>
  <c r="Z96" s="1"/>
  <c r="AA96" s="1"/>
  <c r="AK96"/>
  <c r="AG96" s="1"/>
  <c r="AH96" s="1"/>
  <c r="AI96" s="1"/>
  <c r="L100"/>
  <c r="M100" s="1"/>
  <c r="K98"/>
  <c r="Y101"/>
  <c r="Z101" s="1"/>
  <c r="AA101" s="1"/>
  <c r="AJ101"/>
  <c r="Y116"/>
  <c r="Z116" s="1"/>
  <c r="AA116" s="1"/>
  <c r="AJ116"/>
  <c r="AG116" s="1"/>
  <c r="AH116" s="1"/>
  <c r="AI116" s="1"/>
  <c r="AA120"/>
  <c r="AA118" s="1"/>
  <c r="Z118"/>
  <c r="AA135"/>
  <c r="AG141"/>
  <c r="AJ164"/>
  <c r="AG164" s="1"/>
  <c r="AH164" s="1"/>
  <c r="AI164" s="1"/>
  <c r="Y164"/>
  <c r="Z164" s="1"/>
  <c r="AA164" s="1"/>
  <c r="L41"/>
  <c r="M41" s="1"/>
  <c r="C41"/>
  <c r="D41" s="1"/>
  <c r="E41" s="1"/>
  <c r="L45"/>
  <c r="M45" s="1"/>
  <c r="C45"/>
  <c r="D45" s="1"/>
  <c r="E45" s="1"/>
  <c r="L49"/>
  <c r="M49" s="1"/>
  <c r="C49"/>
  <c r="D49" s="1"/>
  <c r="E49" s="1"/>
  <c r="L64"/>
  <c r="M64" s="1"/>
  <c r="C64"/>
  <c r="D64" s="1"/>
  <c r="E64" s="1"/>
  <c r="L68"/>
  <c r="M68" s="1"/>
  <c r="C68"/>
  <c r="D68" s="1"/>
  <c r="E68" s="1"/>
  <c r="L72"/>
  <c r="M72" s="1"/>
  <c r="C72"/>
  <c r="D72" s="1"/>
  <c r="E72" s="1"/>
  <c r="AL76"/>
  <c r="AL74" s="1"/>
  <c r="AD74"/>
  <c r="AK91"/>
  <c r="Y91"/>
  <c r="Z91" s="1"/>
  <c r="AA91" s="1"/>
  <c r="AG94"/>
  <c r="AJ93"/>
  <c r="AG111"/>
  <c r="AJ109"/>
  <c r="AG115"/>
  <c r="D119"/>
  <c r="L129"/>
  <c r="M129" s="1"/>
  <c r="C129"/>
  <c r="D129" s="1"/>
  <c r="E129" s="1"/>
  <c r="K126"/>
  <c r="M137"/>
  <c r="C137"/>
  <c r="D137" s="1"/>
  <c r="E137" s="1"/>
  <c r="M138"/>
  <c r="C138"/>
  <c r="D138" s="1"/>
  <c r="E138" s="1"/>
  <c r="L168"/>
  <c r="M168" s="1"/>
  <c r="C88"/>
  <c r="M146"/>
  <c r="G173"/>
  <c r="O173"/>
  <c r="W173"/>
  <c r="AG39"/>
  <c r="AH39" s="1"/>
  <c r="AI39" s="1"/>
  <c r="AG43"/>
  <c r="AH43" s="1"/>
  <c r="AI43" s="1"/>
  <c r="AG47"/>
  <c r="AH47" s="1"/>
  <c r="AI47" s="1"/>
  <c r="AG51"/>
  <c r="AH51" s="1"/>
  <c r="AI51" s="1"/>
  <c r="AG62"/>
  <c r="AG66"/>
  <c r="AH66" s="1"/>
  <c r="AI66" s="1"/>
  <c r="AG70"/>
  <c r="AH70" s="1"/>
  <c r="AI70" s="1"/>
  <c r="C76"/>
  <c r="D76" s="1"/>
  <c r="E76" s="1"/>
  <c r="AG76"/>
  <c r="AH76" s="1"/>
  <c r="AI76" s="1"/>
  <c r="Y77"/>
  <c r="Z77" s="1"/>
  <c r="AA77" s="1"/>
  <c r="AG78"/>
  <c r="AH78" s="1"/>
  <c r="AI78" s="1"/>
  <c r="AG79"/>
  <c r="AH79" s="1"/>
  <c r="AI79" s="1"/>
  <c r="Y84"/>
  <c r="AE83"/>
  <c r="AK88"/>
  <c r="AL95"/>
  <c r="AL93" s="1"/>
  <c r="C128"/>
  <c r="D128" s="1"/>
  <c r="E128" s="1"/>
  <c r="AD146"/>
  <c r="S146"/>
  <c r="AK146"/>
  <c r="AG163"/>
  <c r="AH163" s="1"/>
  <c r="AI163" s="1"/>
  <c r="Y171"/>
  <c r="Z171" s="1"/>
  <c r="AA171" s="1"/>
  <c r="AG89"/>
  <c r="AJ88"/>
  <c r="Y114"/>
  <c r="AB113"/>
  <c r="Y123"/>
  <c r="AJ123"/>
  <c r="M127"/>
  <c r="M126" s="1"/>
  <c r="L126"/>
  <c r="C127"/>
  <c r="Y138"/>
  <c r="Z138" s="1"/>
  <c r="AA138" s="1"/>
  <c r="AK138"/>
  <c r="AG138" s="1"/>
  <c r="AH138" s="1"/>
  <c r="AI138" s="1"/>
  <c r="Z141"/>
  <c r="E147"/>
  <c r="Y147"/>
  <c r="AC146"/>
  <c r="D163"/>
  <c r="E163" s="1"/>
  <c r="L164"/>
  <c r="M164" s="1"/>
  <c r="C164"/>
  <c r="D164" s="1"/>
  <c r="E164" s="1"/>
  <c r="L55"/>
  <c r="K54"/>
  <c r="L58"/>
  <c r="M58" s="1"/>
  <c r="C58"/>
  <c r="L75"/>
  <c r="C75"/>
  <c r="K74"/>
  <c r="L77"/>
  <c r="M77" s="1"/>
  <c r="M80"/>
  <c r="C80"/>
  <c r="D80" s="1"/>
  <c r="E80" s="1"/>
  <c r="AB83"/>
  <c r="M90"/>
  <c r="M88" s="1"/>
  <c r="L88"/>
  <c r="M95"/>
  <c r="M93" s="1"/>
  <c r="C95"/>
  <c r="D95" s="1"/>
  <c r="E95" s="1"/>
  <c r="L93"/>
  <c r="M96"/>
  <c r="C96"/>
  <c r="D96" s="1"/>
  <c r="E96" s="1"/>
  <c r="M110"/>
  <c r="M109" s="1"/>
  <c r="L109"/>
  <c r="AJ129"/>
  <c r="AG129" s="1"/>
  <c r="AH129" s="1"/>
  <c r="AI129" s="1"/>
  <c r="Y129"/>
  <c r="Z129" s="1"/>
  <c r="AA129" s="1"/>
  <c r="AB134"/>
  <c r="AJ135"/>
  <c r="Y142"/>
  <c r="Z142" s="1"/>
  <c r="AA142" s="1"/>
  <c r="AJ142"/>
  <c r="AG142" s="1"/>
  <c r="AH142" s="1"/>
  <c r="AI142" s="1"/>
  <c r="AJ168"/>
  <c r="AG168" s="1"/>
  <c r="AH168" s="1"/>
  <c r="AI168" s="1"/>
  <c r="Y168"/>
  <c r="Z168" s="1"/>
  <c r="AA168" s="1"/>
  <c r="S74"/>
  <c r="M98"/>
  <c r="M118"/>
  <c r="Y128"/>
  <c r="Z128" s="1"/>
  <c r="C131"/>
  <c r="D131" s="1"/>
  <c r="E131" s="1"/>
  <c r="C166"/>
  <c r="D166" s="1"/>
  <c r="E166" s="1"/>
  <c r="Y167"/>
  <c r="Z167" s="1"/>
  <c r="AA167" s="1"/>
  <c r="I173"/>
  <c r="Q173"/>
  <c r="AE54"/>
  <c r="K88"/>
  <c r="D89"/>
  <c r="Y105"/>
  <c r="L118"/>
  <c r="AG120"/>
  <c r="L122"/>
  <c r="AG130"/>
  <c r="AH130" s="1"/>
  <c r="AI130" s="1"/>
  <c r="Y132"/>
  <c r="Z132" s="1"/>
  <c r="AA132" s="1"/>
  <c r="AG136"/>
  <c r="AH136" s="1"/>
  <c r="AI136" s="1"/>
  <c r="AD140"/>
  <c r="Y162"/>
  <c r="Y163"/>
  <c r="Z163" s="1"/>
  <c r="AA163" s="1"/>
  <c r="AG165"/>
  <c r="AH165" s="1"/>
  <c r="AI165" s="1"/>
  <c r="AG170"/>
  <c r="AH170" s="1"/>
  <c r="AI170" s="1"/>
  <c r="L115"/>
  <c r="C115"/>
  <c r="AC118"/>
  <c r="Y119"/>
  <c r="Y118" s="1"/>
  <c r="AK126"/>
  <c r="AC126"/>
  <c r="L141"/>
  <c r="C141"/>
  <c r="K140"/>
  <c r="C38"/>
  <c r="D38" s="1"/>
  <c r="E38" s="1"/>
  <c r="Y39"/>
  <c r="Z39" s="1"/>
  <c r="AA39" s="1"/>
  <c r="C42"/>
  <c r="D42" s="1"/>
  <c r="E42" s="1"/>
  <c r="Y43"/>
  <c r="Z43" s="1"/>
  <c r="AA43" s="1"/>
  <c r="C46"/>
  <c r="D46" s="1"/>
  <c r="E46" s="1"/>
  <c r="Y47"/>
  <c r="Z47" s="1"/>
  <c r="AA47" s="1"/>
  <c r="C50"/>
  <c r="D50" s="1"/>
  <c r="E50" s="1"/>
  <c r="Y51"/>
  <c r="Z51" s="1"/>
  <c r="AA51" s="1"/>
  <c r="C59"/>
  <c r="D59" s="1"/>
  <c r="E59" s="1"/>
  <c r="Y62"/>
  <c r="C65"/>
  <c r="D65" s="1"/>
  <c r="E65" s="1"/>
  <c r="Y66"/>
  <c r="Z66" s="1"/>
  <c r="AA66" s="1"/>
  <c r="C69"/>
  <c r="D69" s="1"/>
  <c r="E69" s="1"/>
  <c r="Y70"/>
  <c r="Z70" s="1"/>
  <c r="AA70" s="1"/>
  <c r="Y79"/>
  <c r="Z79" s="1"/>
  <c r="AA79" s="1"/>
  <c r="Y85"/>
  <c r="AC88"/>
  <c r="Y94"/>
  <c r="Y102"/>
  <c r="Z102" s="1"/>
  <c r="AH104"/>
  <c r="AK118"/>
  <c r="AL124"/>
  <c r="AG124" s="1"/>
  <c r="AH124" s="1"/>
  <c r="AI124" s="1"/>
  <c r="S134"/>
  <c r="Y136"/>
  <c r="Z136" s="1"/>
  <c r="AA136" s="1"/>
  <c r="AE140"/>
  <c r="C143"/>
  <c r="D143" s="1"/>
  <c r="E143" s="1"/>
  <c r="AG143"/>
  <c r="AH143" s="1"/>
  <c r="AI143" s="1"/>
  <c r="AF146"/>
  <c r="Y159"/>
  <c r="Z159" s="1"/>
  <c r="AA159" s="1"/>
  <c r="AJ146"/>
  <c r="L78"/>
  <c r="M78" s="1"/>
  <c r="C78"/>
  <c r="D78" s="1"/>
  <c r="E78" s="1"/>
  <c r="L86"/>
  <c r="M86" s="1"/>
  <c r="Y99"/>
  <c r="AB98"/>
  <c r="Y111"/>
  <c r="AB109"/>
  <c r="L120"/>
  <c r="M120" s="1"/>
  <c r="C120"/>
  <c r="D120" s="1"/>
  <c r="E120" s="1"/>
  <c r="L135"/>
  <c r="C135"/>
  <c r="K134"/>
  <c r="Y76"/>
  <c r="Z76" s="1"/>
  <c r="AA76" s="1"/>
  <c r="AG80"/>
  <c r="AH80" s="1"/>
  <c r="AI80" s="1"/>
  <c r="AD88"/>
  <c r="AE93"/>
  <c r="AG95"/>
  <c r="AH95" s="1"/>
  <c r="AI95" s="1"/>
  <c r="L98"/>
  <c r="AF98"/>
  <c r="Y126"/>
  <c r="Y130"/>
  <c r="Z130" s="1"/>
  <c r="AA130" s="1"/>
  <c r="AE134"/>
  <c r="AG137"/>
  <c r="AH137" s="1"/>
  <c r="AI137" s="1"/>
  <c r="AB140"/>
  <c r="AF140"/>
  <c r="AB146"/>
  <c r="Y152"/>
  <c r="Z152" s="1"/>
  <c r="AA152" s="1"/>
  <c r="AA146" s="1"/>
  <c r="Y165"/>
  <c r="Z165" s="1"/>
  <c r="AA165" s="1"/>
  <c r="Y169"/>
  <c r="Z169" s="1"/>
  <c r="AA169" s="1"/>
  <c r="C79"/>
  <c r="D79" s="1"/>
  <c r="E79" s="1"/>
  <c r="Y80"/>
  <c r="Z80" s="1"/>
  <c r="AA80" s="1"/>
  <c r="Y89"/>
  <c r="K93"/>
  <c r="C94"/>
  <c r="Y95"/>
  <c r="Z95" s="1"/>
  <c r="AA95" s="1"/>
  <c r="C101"/>
  <c r="K104"/>
  <c r="C111"/>
  <c r="AD113"/>
  <c r="C116"/>
  <c r="D116" s="1"/>
  <c r="E116" s="1"/>
  <c r="K122"/>
  <c r="C123"/>
  <c r="Y124"/>
  <c r="Z124" s="1"/>
  <c r="AA124" s="1"/>
  <c r="C130"/>
  <c r="D130" s="1"/>
  <c r="E130" s="1"/>
  <c r="Y131"/>
  <c r="Z131" s="1"/>
  <c r="AA131" s="1"/>
  <c r="C136"/>
  <c r="D136" s="1"/>
  <c r="E136" s="1"/>
  <c r="Y137"/>
  <c r="Z137" s="1"/>
  <c r="AA137" s="1"/>
  <c r="C142"/>
  <c r="D142" s="1"/>
  <c r="E142" s="1"/>
  <c r="Y143"/>
  <c r="Z143" s="1"/>
  <c r="AA143" s="1"/>
  <c r="C165"/>
  <c r="D165" s="1"/>
  <c r="E165" s="1"/>
  <c r="Y166"/>
  <c r="Z166" s="1"/>
  <c r="AA166" s="1"/>
  <c r="C169"/>
  <c r="D169" s="1"/>
  <c r="E169" s="1"/>
  <c r="Y170"/>
  <c r="Z170" s="1"/>
  <c r="AA170" s="1"/>
  <c r="AJ238" i="31" l="1"/>
  <c r="AJ260" s="1"/>
  <c r="G380"/>
  <c r="K32" i="5"/>
  <c r="Q32" s="1"/>
  <c r="Q39" s="1"/>
  <c r="K10" i="2"/>
  <c r="Q10" s="1"/>
  <c r="K6" i="1" s="1"/>
  <c r="Q10" i="5"/>
  <c r="O10"/>
  <c r="K17" i="1"/>
  <c r="R10" i="5"/>
  <c r="P10"/>
  <c r="F95" i="16"/>
  <c r="Z95" s="1"/>
  <c r="S278" i="30"/>
  <c r="S280" s="1"/>
  <c r="AK208"/>
  <c r="AC278"/>
  <c r="AD278"/>
  <c r="AE278"/>
  <c r="AL278"/>
  <c r="F40" i="16"/>
  <c r="AB40" i="15"/>
  <c r="F49" i="16"/>
  <c r="AB49" i="15"/>
  <c r="F79" i="16"/>
  <c r="Z79" s="1"/>
  <c r="AB79" i="15"/>
  <c r="F62" i="16"/>
  <c r="Z62" s="1"/>
  <c r="AB62" i="15"/>
  <c r="F91" i="16"/>
  <c r="Z91" s="1"/>
  <c r="AB91" i="15"/>
  <c r="F41" i="16"/>
  <c r="AB41" i="15"/>
  <c r="F87" i="16"/>
  <c r="Z87" s="1"/>
  <c r="AB87" i="15"/>
  <c r="D262" i="31"/>
  <c r="AK372"/>
  <c r="O380"/>
  <c r="AF378"/>
  <c r="U380"/>
  <c r="W380"/>
  <c r="Y358"/>
  <c r="S378"/>
  <c r="S380" s="1"/>
  <c r="Q380"/>
  <c r="C370"/>
  <c r="D370" s="1"/>
  <c r="E370" s="1"/>
  <c r="J380"/>
  <c r="X380"/>
  <c r="V380"/>
  <c r="F380"/>
  <c r="N380"/>
  <c r="AI146" i="30"/>
  <c r="AD173"/>
  <c r="AF173"/>
  <c r="AF280" s="1"/>
  <c r="I380" i="31"/>
  <c r="R380"/>
  <c r="K236"/>
  <c r="T380"/>
  <c r="AL380"/>
  <c r="AE378"/>
  <c r="AE380" s="1"/>
  <c r="AC378"/>
  <c r="L358"/>
  <c r="AD378"/>
  <c r="C354"/>
  <c r="D354" s="1"/>
  <c r="E354" s="1"/>
  <c r="AK262"/>
  <c r="C258"/>
  <c r="D258" s="1"/>
  <c r="E258" s="1"/>
  <c r="M267" i="30"/>
  <c r="AK267"/>
  <c r="K278"/>
  <c r="K280" s="1"/>
  <c r="AK382" i="31"/>
  <c r="AK411" s="1"/>
  <c r="AG388"/>
  <c r="AG382" s="1"/>
  <c r="AG411" s="1"/>
  <c r="Y372"/>
  <c r="Z373"/>
  <c r="M373"/>
  <c r="M372" s="1"/>
  <c r="L372"/>
  <c r="Z263"/>
  <c r="Y262"/>
  <c r="AH238"/>
  <c r="AH260" s="1"/>
  <c r="AI238"/>
  <c r="AI260" s="1"/>
  <c r="AG374"/>
  <c r="AH374" s="1"/>
  <c r="AI374" s="1"/>
  <c r="AJ372"/>
  <c r="Y238"/>
  <c r="Y260" s="1"/>
  <c r="AH373"/>
  <c r="AH319"/>
  <c r="AG262"/>
  <c r="Y366"/>
  <c r="Z367"/>
  <c r="M358"/>
  <c r="M262"/>
  <c r="C369"/>
  <c r="C373"/>
  <c r="AG238"/>
  <c r="AG260" s="1"/>
  <c r="AB378"/>
  <c r="AK238"/>
  <c r="AK260" s="1"/>
  <c r="C363"/>
  <c r="D363" s="1"/>
  <c r="E363" s="1"/>
  <c r="C375"/>
  <c r="D375" s="1"/>
  <c r="E375" s="1"/>
  <c r="C256"/>
  <c r="K378"/>
  <c r="M238"/>
  <c r="M260" s="1"/>
  <c r="AA358"/>
  <c r="C361"/>
  <c r="D361" s="1"/>
  <c r="E361" s="1"/>
  <c r="L366"/>
  <c r="Z358"/>
  <c r="Z382"/>
  <c r="Z411" s="1"/>
  <c r="L238"/>
  <c r="L260" s="1"/>
  <c r="C356"/>
  <c r="D356" s="1"/>
  <c r="E356" s="1"/>
  <c r="E262" s="1"/>
  <c r="AJ262"/>
  <c r="AJ378" s="1"/>
  <c r="Y128"/>
  <c r="Z179"/>
  <c r="C128"/>
  <c r="D180"/>
  <c r="L88"/>
  <c r="M90"/>
  <c r="M88" s="1"/>
  <c r="Z58"/>
  <c r="Y57"/>
  <c r="D124"/>
  <c r="C122"/>
  <c r="D107"/>
  <c r="C105"/>
  <c r="Y97"/>
  <c r="Z98"/>
  <c r="Z227"/>
  <c r="Y226"/>
  <c r="M220"/>
  <c r="M219" s="1"/>
  <c r="L219"/>
  <c r="D95"/>
  <c r="C92"/>
  <c r="AH22"/>
  <c r="AG6"/>
  <c r="D213"/>
  <c r="C212"/>
  <c r="D228"/>
  <c r="C226"/>
  <c r="Z220"/>
  <c r="Y219"/>
  <c r="AG103"/>
  <c r="AJ101"/>
  <c r="AH55"/>
  <c r="AG53"/>
  <c r="D58"/>
  <c r="D57" s="1"/>
  <c r="C57"/>
  <c r="AG95"/>
  <c r="AJ92"/>
  <c r="D113"/>
  <c r="E115"/>
  <c r="E113" s="1"/>
  <c r="Y212"/>
  <c r="Z213"/>
  <c r="AG62"/>
  <c r="AJ57"/>
  <c r="D120"/>
  <c r="C117"/>
  <c r="L6"/>
  <c r="C90"/>
  <c r="L128"/>
  <c r="E57"/>
  <c r="C220"/>
  <c r="L208"/>
  <c r="M64"/>
  <c r="M128"/>
  <c r="C24"/>
  <c r="D24" s="1"/>
  <c r="C28"/>
  <c r="D28" s="1"/>
  <c r="E28" s="1"/>
  <c r="M117"/>
  <c r="M6"/>
  <c r="AA6"/>
  <c r="C109"/>
  <c r="D111"/>
  <c r="C208"/>
  <c r="D210"/>
  <c r="AH79"/>
  <c r="AI79"/>
  <c r="D103"/>
  <c r="C101"/>
  <c r="D86"/>
  <c r="C84"/>
  <c r="C41"/>
  <c r="C79"/>
  <c r="D82"/>
  <c r="L53"/>
  <c r="M55"/>
  <c r="M53" s="1"/>
  <c r="Z231"/>
  <c r="Y230"/>
  <c r="C97"/>
  <c r="D99"/>
  <c r="L92"/>
  <c r="M93"/>
  <c r="M92" s="1"/>
  <c r="AA103"/>
  <c r="AA101" s="1"/>
  <c r="Z101"/>
  <c r="Y53"/>
  <c r="Z54"/>
  <c r="Y208"/>
  <c r="Z209"/>
  <c r="AA95"/>
  <c r="AA92" s="1"/>
  <c r="Z92"/>
  <c r="L109"/>
  <c r="M110"/>
  <c r="M109" s="1"/>
  <c r="AB236"/>
  <c r="Z6"/>
  <c r="M230"/>
  <c r="L79"/>
  <c r="AC236"/>
  <c r="C232"/>
  <c r="C224"/>
  <c r="D224" s="1"/>
  <c r="E224" s="1"/>
  <c r="Y101"/>
  <c r="C55"/>
  <c r="AF236"/>
  <c r="L64"/>
  <c r="AD236"/>
  <c r="AJ236"/>
  <c r="M212"/>
  <c r="Y6"/>
  <c r="C76"/>
  <c r="AH268" i="30"/>
  <c r="AG267"/>
  <c r="D269"/>
  <c r="C267"/>
  <c r="C278" s="1"/>
  <c r="Z209"/>
  <c r="Y208"/>
  <c r="AH239"/>
  <c r="AG208"/>
  <c r="Z268"/>
  <c r="Y267"/>
  <c r="M228"/>
  <c r="M208" s="1"/>
  <c r="L208"/>
  <c r="L278" s="1"/>
  <c r="L280" s="1"/>
  <c r="AJ267"/>
  <c r="AJ278" s="1"/>
  <c r="AA176"/>
  <c r="AA175" s="1"/>
  <c r="AA207" s="1"/>
  <c r="Z175"/>
  <c r="Z207" s="1"/>
  <c r="C175"/>
  <c r="C207" s="1"/>
  <c r="Y175"/>
  <c r="Y207" s="1"/>
  <c r="D175"/>
  <c r="D207" s="1"/>
  <c r="E179"/>
  <c r="E175" s="1"/>
  <c r="E207" s="1"/>
  <c r="AG179"/>
  <c r="AJ175"/>
  <c r="AJ207" s="1"/>
  <c r="AK173"/>
  <c r="C98"/>
  <c r="D101"/>
  <c r="Y88"/>
  <c r="Z89"/>
  <c r="C93"/>
  <c r="D94"/>
  <c r="C134"/>
  <c r="D135"/>
  <c r="C83"/>
  <c r="D115"/>
  <c r="C113"/>
  <c r="C54"/>
  <c r="D58"/>
  <c r="D127"/>
  <c r="C126"/>
  <c r="Z123"/>
  <c r="Y122"/>
  <c r="AG88"/>
  <c r="AH89"/>
  <c r="AH115"/>
  <c r="AG113"/>
  <c r="AI128"/>
  <c r="AI126" s="1"/>
  <c r="AH126"/>
  <c r="AA36"/>
  <c r="AA32" s="1"/>
  <c r="Z32"/>
  <c r="AG75"/>
  <c r="AJ74"/>
  <c r="D35"/>
  <c r="C122"/>
  <c r="D123"/>
  <c r="C109"/>
  <c r="D111"/>
  <c r="Z99"/>
  <c r="Y98"/>
  <c r="Y61"/>
  <c r="Z62"/>
  <c r="M141"/>
  <c r="M140" s="1"/>
  <c r="L140"/>
  <c r="AH120"/>
  <c r="AG118"/>
  <c r="M75"/>
  <c r="M74" s="1"/>
  <c r="L74"/>
  <c r="M55"/>
  <c r="M54" s="1"/>
  <c r="L54"/>
  <c r="AG123"/>
  <c r="AJ122"/>
  <c r="Y83"/>
  <c r="Z84"/>
  <c r="Z83" s="1"/>
  <c r="AG61"/>
  <c r="AH62"/>
  <c r="E119"/>
  <c r="E118" s="1"/>
  <c r="D118"/>
  <c r="AH111"/>
  <c r="AG109"/>
  <c r="AH94"/>
  <c r="AG93"/>
  <c r="AA8"/>
  <c r="AA7" s="1"/>
  <c r="Z7"/>
  <c r="AJ54"/>
  <c r="AG58"/>
  <c r="Y140"/>
  <c r="Z134"/>
  <c r="K173"/>
  <c r="AH7"/>
  <c r="AB173"/>
  <c r="AB280" s="1"/>
  <c r="C7"/>
  <c r="AH146"/>
  <c r="AK134"/>
  <c r="C77"/>
  <c r="D77" s="1"/>
  <c r="E77" s="1"/>
  <c r="E74" s="1"/>
  <c r="AJ140"/>
  <c r="C48"/>
  <c r="D48" s="1"/>
  <c r="E48" s="1"/>
  <c r="C40"/>
  <c r="D40" s="1"/>
  <c r="E40" s="1"/>
  <c r="C67"/>
  <c r="D67" s="1"/>
  <c r="E67" s="1"/>
  <c r="L61"/>
  <c r="AG7"/>
  <c r="Z94"/>
  <c r="Y93"/>
  <c r="C140"/>
  <c r="D141"/>
  <c r="E89"/>
  <c r="E88" s="1"/>
  <c r="D88"/>
  <c r="AJ134"/>
  <c r="AG135"/>
  <c r="D75"/>
  <c r="Y113"/>
  <c r="Z114"/>
  <c r="AH141"/>
  <c r="AG140"/>
  <c r="AG101"/>
  <c r="AJ98"/>
  <c r="Z55"/>
  <c r="Y54"/>
  <c r="Z75"/>
  <c r="Y74"/>
  <c r="M135"/>
  <c r="M134" s="1"/>
  <c r="L134"/>
  <c r="Z111"/>
  <c r="Y109"/>
  <c r="M115"/>
  <c r="M113" s="1"/>
  <c r="L113"/>
  <c r="Z105"/>
  <c r="Y104"/>
  <c r="AA128"/>
  <c r="AA126" s="1"/>
  <c r="Z126"/>
  <c r="AA141"/>
  <c r="AA140" s="1"/>
  <c r="Z140"/>
  <c r="AG38"/>
  <c r="AH38" s="1"/>
  <c r="AI38" s="1"/>
  <c r="AJ32"/>
  <c r="L7"/>
  <c r="M9"/>
  <c r="M7" s="1"/>
  <c r="C61"/>
  <c r="D62"/>
  <c r="L32"/>
  <c r="M35"/>
  <c r="M32" s="1"/>
  <c r="E12"/>
  <c r="E7" s="1"/>
  <c r="D7"/>
  <c r="Y134"/>
  <c r="Z146"/>
  <c r="C118"/>
  <c r="AE173"/>
  <c r="AC173"/>
  <c r="AC280" s="1"/>
  <c r="S173"/>
  <c r="M61"/>
  <c r="L146"/>
  <c r="AL122"/>
  <c r="AL173" s="1"/>
  <c r="L83"/>
  <c r="AG146"/>
  <c r="Y146"/>
  <c r="C168"/>
  <c r="AJ113"/>
  <c r="AA134"/>
  <c r="Y32"/>
  <c r="AG36"/>
  <c r="AK278" l="1"/>
  <c r="AK280" s="1"/>
  <c r="K380" i="31"/>
  <c r="E18" i="1"/>
  <c r="Y278" i="30"/>
  <c r="AL280"/>
  <c r="AD280"/>
  <c r="AE280"/>
  <c r="AG278"/>
  <c r="AG378" i="31"/>
  <c r="AG372"/>
  <c r="AK378"/>
  <c r="AK380" s="1"/>
  <c r="AF380"/>
  <c r="AD380"/>
  <c r="L173" i="30"/>
  <c r="Y173"/>
  <c r="Y280" s="1"/>
  <c r="AJ173"/>
  <c r="AJ280" s="1"/>
  <c r="AB380" i="31"/>
  <c r="AC380"/>
  <c r="AJ380"/>
  <c r="L378"/>
  <c r="M278" i="30"/>
  <c r="M280" s="1"/>
  <c r="C280"/>
  <c r="D358" i="31"/>
  <c r="E358"/>
  <c r="C372"/>
  <c r="D373"/>
  <c r="AA367"/>
  <c r="AA366" s="1"/>
  <c r="Z366"/>
  <c r="AI319"/>
  <c r="AI262" s="1"/>
  <c r="AH262"/>
  <c r="AA263"/>
  <c r="AA262" s="1"/>
  <c r="Z262"/>
  <c r="C358"/>
  <c r="M378"/>
  <c r="D256"/>
  <c r="C238"/>
  <c r="C260" s="1"/>
  <c r="AA239"/>
  <c r="AA238" s="1"/>
  <c r="AA260" s="1"/>
  <c r="Z238"/>
  <c r="Z260" s="1"/>
  <c r="C366"/>
  <c r="D369"/>
  <c r="AI373"/>
  <c r="AI372" s="1"/>
  <c r="AH372"/>
  <c r="AA373"/>
  <c r="AA372" s="1"/>
  <c r="Z372"/>
  <c r="Y378"/>
  <c r="C53"/>
  <c r="D55"/>
  <c r="E86"/>
  <c r="E84" s="1"/>
  <c r="D84"/>
  <c r="AA54"/>
  <c r="AA53" s="1"/>
  <c r="Z53"/>
  <c r="E82"/>
  <c r="E79" s="1"/>
  <c r="D79"/>
  <c r="E111"/>
  <c r="E109" s="1"/>
  <c r="D109"/>
  <c r="AI55"/>
  <c r="AI53" s="1"/>
  <c r="AH53"/>
  <c r="AG101"/>
  <c r="AH103"/>
  <c r="E228"/>
  <c r="E226" s="1"/>
  <c r="D226"/>
  <c r="AH6"/>
  <c r="AI22"/>
  <c r="AI6" s="1"/>
  <c r="E124"/>
  <c r="E122" s="1"/>
  <c r="D122"/>
  <c r="D41"/>
  <c r="E41"/>
  <c r="E103"/>
  <c r="E101" s="1"/>
  <c r="D101"/>
  <c r="C88"/>
  <c r="D90"/>
  <c r="AA213"/>
  <c r="AA212" s="1"/>
  <c r="Z212"/>
  <c r="AA98"/>
  <c r="AA97" s="1"/>
  <c r="Z97"/>
  <c r="AA179"/>
  <c r="AA128" s="1"/>
  <c r="Z128"/>
  <c r="Y236"/>
  <c r="M236"/>
  <c r="AA231"/>
  <c r="AA230" s="1"/>
  <c r="Z230"/>
  <c r="E180"/>
  <c r="E128" s="1"/>
  <c r="D128"/>
  <c r="D232"/>
  <c r="C230"/>
  <c r="C219"/>
  <c r="D220"/>
  <c r="E120"/>
  <c r="E117" s="1"/>
  <c r="D117"/>
  <c r="AH95"/>
  <c r="AG92"/>
  <c r="D76"/>
  <c r="C64"/>
  <c r="AA209"/>
  <c r="AA208" s="1"/>
  <c r="Z208"/>
  <c r="E99"/>
  <c r="E97" s="1"/>
  <c r="D97"/>
  <c r="E210"/>
  <c r="E208" s="1"/>
  <c r="D208"/>
  <c r="E24"/>
  <c r="E6" s="1"/>
  <c r="D6"/>
  <c r="AH62"/>
  <c r="AG57"/>
  <c r="Z219"/>
  <c r="AA220"/>
  <c r="AA219" s="1"/>
  <c r="D212"/>
  <c r="E213"/>
  <c r="E212" s="1"/>
  <c r="E95"/>
  <c r="E92" s="1"/>
  <c r="D92"/>
  <c r="AA227"/>
  <c r="AA226" s="1"/>
  <c r="Z226"/>
  <c r="E107"/>
  <c r="E105" s="1"/>
  <c r="D105"/>
  <c r="AA58"/>
  <c r="AA57" s="1"/>
  <c r="Z57"/>
  <c r="L236"/>
  <c r="C6"/>
  <c r="AH208" i="30"/>
  <c r="AI239"/>
  <c r="AI208" s="1"/>
  <c r="E269"/>
  <c r="E267" s="1"/>
  <c r="E278" s="1"/>
  <c r="E280" s="1"/>
  <c r="D267"/>
  <c r="D278" s="1"/>
  <c r="D280" s="1"/>
  <c r="AA268"/>
  <c r="AA267" s="1"/>
  <c r="Z267"/>
  <c r="Z208"/>
  <c r="AA209"/>
  <c r="AA208" s="1"/>
  <c r="AI268"/>
  <c r="AI267" s="1"/>
  <c r="AH267"/>
  <c r="AH179"/>
  <c r="AG175"/>
  <c r="AG207" s="1"/>
  <c r="AH61"/>
  <c r="AI62"/>
  <c r="AI61" s="1"/>
  <c r="Z61"/>
  <c r="AA62"/>
  <c r="AA61" s="1"/>
  <c r="E111"/>
  <c r="E109" s="1"/>
  <c r="D109"/>
  <c r="E35"/>
  <c r="E32" s="1"/>
  <c r="D32"/>
  <c r="E58"/>
  <c r="E54" s="1"/>
  <c r="D54"/>
  <c r="E94"/>
  <c r="E93" s="1"/>
  <c r="D93"/>
  <c r="D98"/>
  <c r="E101"/>
  <c r="E98" s="1"/>
  <c r="Z113"/>
  <c r="AA114"/>
  <c r="AA113" s="1"/>
  <c r="AH135"/>
  <c r="AG134"/>
  <c r="D140"/>
  <c r="E141"/>
  <c r="E140" s="1"/>
  <c r="AH93"/>
  <c r="AI94"/>
  <c r="AI93" s="1"/>
  <c r="Z98"/>
  <c r="AA99"/>
  <c r="AA98" s="1"/>
  <c r="AH75"/>
  <c r="AG74"/>
  <c r="D126"/>
  <c r="E127"/>
  <c r="E126" s="1"/>
  <c r="E115"/>
  <c r="E113" s="1"/>
  <c r="D113"/>
  <c r="M173"/>
  <c r="AH36"/>
  <c r="AG32"/>
  <c r="D168"/>
  <c r="C146"/>
  <c r="AH101"/>
  <c r="AG98"/>
  <c r="Z104"/>
  <c r="AA105"/>
  <c r="AA104" s="1"/>
  <c r="Z109"/>
  <c r="AA111"/>
  <c r="AA109" s="1"/>
  <c r="Z74"/>
  <c r="AA75"/>
  <c r="AA74" s="1"/>
  <c r="AA55"/>
  <c r="AA54" s="1"/>
  <c r="AA173" s="1"/>
  <c r="Z54"/>
  <c r="AI141"/>
  <c r="AI140" s="1"/>
  <c r="AH140"/>
  <c r="Z93"/>
  <c r="AA94"/>
  <c r="AA93" s="1"/>
  <c r="AH58"/>
  <c r="AG54"/>
  <c r="E123"/>
  <c r="E122" s="1"/>
  <c r="D122"/>
  <c r="AH88"/>
  <c r="AI89"/>
  <c r="AI88" s="1"/>
  <c r="D134"/>
  <c r="E135"/>
  <c r="E134" s="1"/>
  <c r="Z88"/>
  <c r="Z173" s="1"/>
  <c r="AA89"/>
  <c r="AA88" s="1"/>
  <c r="E62"/>
  <c r="E61" s="1"/>
  <c r="D61"/>
  <c r="AI111"/>
  <c r="AI109" s="1"/>
  <c r="AH109"/>
  <c r="AH123"/>
  <c r="AG122"/>
  <c r="AI120"/>
  <c r="AI118" s="1"/>
  <c r="AH118"/>
  <c r="AI115"/>
  <c r="AI113" s="1"/>
  <c r="AH113"/>
  <c r="Z122"/>
  <c r="AA123"/>
  <c r="AA122" s="1"/>
  <c r="D83"/>
  <c r="E83"/>
  <c r="C74"/>
  <c r="C173" s="1"/>
  <c r="D74"/>
  <c r="C32"/>
  <c r="AA280" l="1"/>
  <c r="AA278"/>
  <c r="Z278"/>
  <c r="AH278"/>
  <c r="AI278"/>
  <c r="Z280"/>
  <c r="Z378" i="31"/>
  <c r="AH378"/>
  <c r="C378"/>
  <c r="M380"/>
  <c r="AG236"/>
  <c r="AG380" s="1"/>
  <c r="AA236"/>
  <c r="Z236"/>
  <c r="AG173" i="30"/>
  <c r="AG280" s="1"/>
  <c r="Y380" i="31"/>
  <c r="L380"/>
  <c r="E373"/>
  <c r="E372" s="1"/>
  <c r="D372"/>
  <c r="AA378"/>
  <c r="E256"/>
  <c r="E238" s="1"/>
  <c r="E260" s="1"/>
  <c r="D238"/>
  <c r="D260" s="1"/>
  <c r="E369"/>
  <c r="E366" s="1"/>
  <c r="D366"/>
  <c r="D378" s="1"/>
  <c r="AI378"/>
  <c r="E90"/>
  <c r="E88" s="1"/>
  <c r="D88"/>
  <c r="AI62"/>
  <c r="AI57" s="1"/>
  <c r="AH57"/>
  <c r="AI95"/>
  <c r="AI92" s="1"/>
  <c r="AH92"/>
  <c r="C236"/>
  <c r="E76"/>
  <c r="E64" s="1"/>
  <c r="D64"/>
  <c r="E232"/>
  <c r="E230" s="1"/>
  <c r="D230"/>
  <c r="AI103"/>
  <c r="AI101" s="1"/>
  <c r="AH101"/>
  <c r="AH236" s="1"/>
  <c r="E55"/>
  <c r="E53" s="1"/>
  <c r="E236" s="1"/>
  <c r="D53"/>
  <c r="E220"/>
  <c r="E219" s="1"/>
  <c r="D219"/>
  <c r="D236"/>
  <c r="AI179" i="30"/>
  <c r="AI175" s="1"/>
  <c r="AI207" s="1"/>
  <c r="AH175"/>
  <c r="AH207" s="1"/>
  <c r="AI101"/>
  <c r="AI98" s="1"/>
  <c r="AH98"/>
  <c r="AI36"/>
  <c r="AI32" s="1"/>
  <c r="AH32"/>
  <c r="AI135"/>
  <c r="AI134" s="1"/>
  <c r="AH134"/>
  <c r="AH122"/>
  <c r="AI123"/>
  <c r="AI122" s="1"/>
  <c r="AI58"/>
  <c r="AI54" s="1"/>
  <c r="AH54"/>
  <c r="E168"/>
  <c r="E146" s="1"/>
  <c r="E173" s="1"/>
  <c r="D146"/>
  <c r="D173" s="1"/>
  <c r="AI75"/>
  <c r="AI74" s="1"/>
  <c r="AH74"/>
  <c r="AH380" i="31" l="1"/>
  <c r="Z380"/>
  <c r="C380"/>
  <c r="AA380"/>
  <c r="AI236"/>
  <c r="AI380" s="1"/>
  <c r="D380"/>
  <c r="E378"/>
  <c r="E380" s="1"/>
  <c r="AH173" i="30"/>
  <c r="AH280" s="1"/>
  <c r="AI173"/>
  <c r="AI280" s="1"/>
  <c r="F441" i="27" l="1"/>
  <c r="G441"/>
  <c r="I326" l="1"/>
  <c r="J326"/>
  <c r="H326"/>
  <c r="E485"/>
  <c r="F485"/>
  <c r="G485"/>
  <c r="I146"/>
  <c r="E135"/>
  <c r="E146" s="1"/>
  <c r="F135"/>
  <c r="G135"/>
  <c r="G146" s="1"/>
  <c r="F146"/>
  <c r="E124"/>
  <c r="I48"/>
  <c r="J48"/>
  <c r="H48"/>
  <c r="E42"/>
  <c r="E48" s="1"/>
  <c r="Z39" i="24"/>
  <c r="Z41" s="1"/>
  <c r="Z47" s="1"/>
  <c r="AA39"/>
  <c r="AA41" s="1"/>
  <c r="AA47" s="1"/>
  <c r="Z33"/>
  <c r="Z35" s="1"/>
  <c r="Z46" s="1"/>
  <c r="AA33"/>
  <c r="Y39"/>
  <c r="Y41" s="1"/>
  <c r="Y47" s="1"/>
  <c r="Y33"/>
  <c r="Y35" s="1"/>
  <c r="Y46" s="1"/>
  <c r="Y27"/>
  <c r="U41"/>
  <c r="U47" s="1"/>
  <c r="V41"/>
  <c r="V47" s="1"/>
  <c r="W41"/>
  <c r="X41"/>
  <c r="X47" s="1"/>
  <c r="F46"/>
  <c r="H46"/>
  <c r="J46"/>
  <c r="K46"/>
  <c r="L46"/>
  <c r="M46"/>
  <c r="N46"/>
  <c r="O46"/>
  <c r="W46"/>
  <c r="X46"/>
  <c r="F47"/>
  <c r="F48" s="1"/>
  <c r="H47"/>
  <c r="I47"/>
  <c r="M47"/>
  <c r="N47"/>
  <c r="O47"/>
  <c r="R47"/>
  <c r="S47"/>
  <c r="W47"/>
  <c r="F45"/>
  <c r="N45"/>
  <c r="R45"/>
  <c r="S45"/>
  <c r="U45"/>
  <c r="F41"/>
  <c r="G41"/>
  <c r="G47" s="1"/>
  <c r="H41"/>
  <c r="I41"/>
  <c r="J41"/>
  <c r="J47" s="1"/>
  <c r="K41"/>
  <c r="K47" s="1"/>
  <c r="L41"/>
  <c r="L47" s="1"/>
  <c r="M41"/>
  <c r="N41"/>
  <c r="O41"/>
  <c r="P41"/>
  <c r="P47" s="1"/>
  <c r="Q41"/>
  <c r="Q47" s="1"/>
  <c r="R41"/>
  <c r="S41"/>
  <c r="T41"/>
  <c r="T47" s="1"/>
  <c r="E41"/>
  <c r="F35"/>
  <c r="G35"/>
  <c r="G46" s="1"/>
  <c r="H35"/>
  <c r="I35"/>
  <c r="I46" s="1"/>
  <c r="J35"/>
  <c r="K35"/>
  <c r="L35"/>
  <c r="M35"/>
  <c r="N35"/>
  <c r="O35"/>
  <c r="P35"/>
  <c r="P46" s="1"/>
  <c r="Q35"/>
  <c r="Q46" s="1"/>
  <c r="R35"/>
  <c r="R46" s="1"/>
  <c r="R48" s="1"/>
  <c r="S35"/>
  <c r="S46" s="1"/>
  <c r="S48" s="1"/>
  <c r="T35"/>
  <c r="T46" s="1"/>
  <c r="U35"/>
  <c r="U46" s="1"/>
  <c r="V35"/>
  <c r="V46" s="1"/>
  <c r="W35"/>
  <c r="X35"/>
  <c r="AA35"/>
  <c r="AA46" s="1"/>
  <c r="E35"/>
  <c r="E46" s="1"/>
  <c r="N48"/>
  <c r="AB48"/>
  <c r="E45"/>
  <c r="E29"/>
  <c r="I196" i="25"/>
  <c r="G196"/>
  <c r="H196"/>
  <c r="H194"/>
  <c r="G194"/>
  <c r="G145"/>
  <c r="H145"/>
  <c r="J493" i="27"/>
  <c r="G493"/>
  <c r="K493" s="1"/>
  <c r="F493"/>
  <c r="E493"/>
  <c r="I491"/>
  <c r="I490"/>
  <c r="H490"/>
  <c r="I489"/>
  <c r="H489"/>
  <c r="H493" s="1"/>
  <c r="I488"/>
  <c r="I493" s="1"/>
  <c r="H488"/>
  <c r="J483"/>
  <c r="G483"/>
  <c r="F483"/>
  <c r="K483" s="1"/>
  <c r="E483"/>
  <c r="I481"/>
  <c r="H481"/>
  <c r="I480"/>
  <c r="H480"/>
  <c r="I479"/>
  <c r="H479"/>
  <c r="I478"/>
  <c r="H478"/>
  <c r="I477"/>
  <c r="H477"/>
  <c r="J474"/>
  <c r="G474"/>
  <c r="F474"/>
  <c r="H472"/>
  <c r="H471"/>
  <c r="H470"/>
  <c r="H469"/>
  <c r="H468"/>
  <c r="J459"/>
  <c r="G459"/>
  <c r="K459" s="1"/>
  <c r="F459"/>
  <c r="E459"/>
  <c r="E462" s="1"/>
  <c r="I457"/>
  <c r="I459" s="1"/>
  <c r="I462" s="1"/>
  <c r="H457"/>
  <c r="H459" s="1"/>
  <c r="J454"/>
  <c r="H454"/>
  <c r="G454"/>
  <c r="F454"/>
  <c r="K454" s="1"/>
  <c r="H452"/>
  <c r="G431"/>
  <c r="F431"/>
  <c r="E431"/>
  <c r="I429"/>
  <c r="I423"/>
  <c r="I422"/>
  <c r="I421"/>
  <c r="I420"/>
  <c r="I419"/>
  <c r="I418"/>
  <c r="I413"/>
  <c r="I412"/>
  <c r="I411"/>
  <c r="I410"/>
  <c r="I409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C384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H355"/>
  <c r="I354"/>
  <c r="H354"/>
  <c r="J431"/>
  <c r="I353"/>
  <c r="H353"/>
  <c r="I352"/>
  <c r="H352"/>
  <c r="I351"/>
  <c r="H351"/>
  <c r="I350"/>
  <c r="H350"/>
  <c r="I349"/>
  <c r="H349"/>
  <c r="J343"/>
  <c r="G343"/>
  <c r="F343"/>
  <c r="E343"/>
  <c r="I339"/>
  <c r="H339"/>
  <c r="I338"/>
  <c r="I337"/>
  <c r="H337"/>
  <c r="I336"/>
  <c r="I343" s="1"/>
  <c r="H336"/>
  <c r="H335"/>
  <c r="G318"/>
  <c r="F318"/>
  <c r="E318"/>
  <c r="I316"/>
  <c r="H316"/>
  <c r="I315"/>
  <c r="H315"/>
  <c r="I314"/>
  <c r="H314"/>
  <c r="I313"/>
  <c r="H313"/>
  <c r="I312"/>
  <c r="I311"/>
  <c r="I310"/>
  <c r="H310"/>
  <c r="I309"/>
  <c r="H309"/>
  <c r="I307"/>
  <c r="I306"/>
  <c r="H306"/>
  <c r="I305"/>
  <c r="H305"/>
  <c r="I304"/>
  <c r="H304"/>
  <c r="I303"/>
  <c r="H303"/>
  <c r="I301"/>
  <c r="I300"/>
  <c r="I299"/>
  <c r="H299"/>
  <c r="I298"/>
  <c r="H297"/>
  <c r="I296"/>
  <c r="H296"/>
  <c r="I295"/>
  <c r="H295"/>
  <c r="I294"/>
  <c r="H294"/>
  <c r="I293"/>
  <c r="H293"/>
  <c r="I292"/>
  <c r="H292"/>
  <c r="I291"/>
  <c r="H291"/>
  <c r="I290"/>
  <c r="H290"/>
  <c r="I289"/>
  <c r="H289"/>
  <c r="I288"/>
  <c r="H288"/>
  <c r="I286"/>
  <c r="H286"/>
  <c r="I285"/>
  <c r="H285"/>
  <c r="I284"/>
  <c r="H284"/>
  <c r="I283"/>
  <c r="H283"/>
  <c r="I282"/>
  <c r="H282"/>
  <c r="I281"/>
  <c r="H281"/>
  <c r="I280"/>
  <c r="H280"/>
  <c r="I279"/>
  <c r="H279"/>
  <c r="H278"/>
  <c r="I277"/>
  <c r="H277"/>
  <c r="H276"/>
  <c r="I275"/>
  <c r="H275"/>
  <c r="I274"/>
  <c r="H274"/>
  <c r="I273"/>
  <c r="H273"/>
  <c r="I272"/>
  <c r="H272"/>
  <c r="I271"/>
  <c r="H271"/>
  <c r="I270"/>
  <c r="H270"/>
  <c r="H269"/>
  <c r="I268"/>
  <c r="H268"/>
  <c r="I267"/>
  <c r="H267"/>
  <c r="I266"/>
  <c r="H266"/>
  <c r="I265"/>
  <c r="H265"/>
  <c r="I264"/>
  <c r="I263"/>
  <c r="H263"/>
  <c r="I262"/>
  <c r="I260"/>
  <c r="I259"/>
  <c r="H259"/>
  <c r="I257"/>
  <c r="H257"/>
  <c r="I256"/>
  <c r="H256"/>
  <c r="I254"/>
  <c r="H254"/>
  <c r="I253"/>
  <c r="H253"/>
  <c r="I252"/>
  <c r="H252"/>
  <c r="I251"/>
  <c r="H251"/>
  <c r="I250"/>
  <c r="H250"/>
  <c r="I249"/>
  <c r="H249"/>
  <c r="I248"/>
  <c r="H248"/>
  <c r="I247"/>
  <c r="H247"/>
  <c r="I246"/>
  <c r="H246"/>
  <c r="I245"/>
  <c r="H245"/>
  <c r="I244"/>
  <c r="H244"/>
  <c r="I243"/>
  <c r="H243"/>
  <c r="I242"/>
  <c r="H242"/>
  <c r="I241"/>
  <c r="H241"/>
  <c r="I240"/>
  <c r="H240"/>
  <c r="I239"/>
  <c r="H239"/>
  <c r="I238"/>
  <c r="H238"/>
  <c r="I237"/>
  <c r="H237"/>
  <c r="I236"/>
  <c r="H236"/>
  <c r="I235"/>
  <c r="H235"/>
  <c r="I234"/>
  <c r="H234"/>
  <c r="I233"/>
  <c r="H233"/>
  <c r="I231"/>
  <c r="H231"/>
  <c r="I230"/>
  <c r="H230"/>
  <c r="I229"/>
  <c r="H229"/>
  <c r="I228"/>
  <c r="H228"/>
  <c r="I226"/>
  <c r="I225"/>
  <c r="I224"/>
  <c r="I223"/>
  <c r="I222"/>
  <c r="H222"/>
  <c r="I221"/>
  <c r="I220"/>
  <c r="H220"/>
  <c r="I219"/>
  <c r="I218"/>
  <c r="H218"/>
  <c r="I216"/>
  <c r="H216"/>
  <c r="I215"/>
  <c r="H215"/>
  <c r="I214"/>
  <c r="H214"/>
  <c r="I213"/>
  <c r="H213"/>
  <c r="I212"/>
  <c r="H212"/>
  <c r="I211"/>
  <c r="H211"/>
  <c r="I210"/>
  <c r="H210"/>
  <c r="I209"/>
  <c r="H209"/>
  <c r="H208"/>
  <c r="I207"/>
  <c r="H207"/>
  <c r="I206"/>
  <c r="H206"/>
  <c r="H205"/>
  <c r="H204"/>
  <c r="I203"/>
  <c r="H203"/>
  <c r="I202"/>
  <c r="H202"/>
  <c r="H201"/>
  <c r="I200"/>
  <c r="H200"/>
  <c r="I199"/>
  <c r="H199"/>
  <c r="J198"/>
  <c r="H197"/>
  <c r="I196"/>
  <c r="H196"/>
  <c r="I195"/>
  <c r="H195"/>
  <c r="I194"/>
  <c r="H194"/>
  <c r="I193"/>
  <c r="H193"/>
  <c r="I192"/>
  <c r="H192"/>
  <c r="I191"/>
  <c r="H191"/>
  <c r="I190"/>
  <c r="H190"/>
  <c r="I189"/>
  <c r="H189"/>
  <c r="H188"/>
  <c r="I187"/>
  <c r="H187"/>
  <c r="H185"/>
  <c r="H184"/>
  <c r="I183"/>
  <c r="H183"/>
  <c r="I182"/>
  <c r="I179"/>
  <c r="H179"/>
  <c r="J175"/>
  <c r="J328" s="1"/>
  <c r="G175"/>
  <c r="F175"/>
  <c r="E175"/>
  <c r="I172"/>
  <c r="H172"/>
  <c r="I171"/>
  <c r="H171"/>
  <c r="I170"/>
  <c r="H170"/>
  <c r="I169"/>
  <c r="H169"/>
  <c r="I168"/>
  <c r="H168"/>
  <c r="I167"/>
  <c r="H167"/>
  <c r="I166"/>
  <c r="H166"/>
  <c r="C164" s="1"/>
  <c r="I165"/>
  <c r="H165"/>
  <c r="I163"/>
  <c r="H163"/>
  <c r="I162"/>
  <c r="H162"/>
  <c r="I161"/>
  <c r="H161"/>
  <c r="I160"/>
  <c r="H160"/>
  <c r="I159"/>
  <c r="H159"/>
  <c r="I158"/>
  <c r="H158"/>
  <c r="I157"/>
  <c r="H157"/>
  <c r="I156"/>
  <c r="H156"/>
  <c r="I155"/>
  <c r="H155"/>
  <c r="I154"/>
  <c r="H154"/>
  <c r="I153"/>
  <c r="J142"/>
  <c r="G142"/>
  <c r="F142"/>
  <c r="H141"/>
  <c r="H140"/>
  <c r="H139"/>
  <c r="J135"/>
  <c r="J144" s="1"/>
  <c r="H133"/>
  <c r="H132"/>
  <c r="J124"/>
  <c r="G122"/>
  <c r="F122"/>
  <c r="H120"/>
  <c r="H119"/>
  <c r="H117"/>
  <c r="G95"/>
  <c r="F95"/>
  <c r="J73"/>
  <c r="G73"/>
  <c r="K73" s="1"/>
  <c r="F73"/>
  <c r="E73"/>
  <c r="H71"/>
  <c r="I71" s="1"/>
  <c r="I70"/>
  <c r="H70"/>
  <c r="H69"/>
  <c r="I69" s="1"/>
  <c r="H68"/>
  <c r="I68" s="1"/>
  <c r="H67"/>
  <c r="I67" s="1"/>
  <c r="I66"/>
  <c r="H66"/>
  <c r="H65"/>
  <c r="I65" s="1"/>
  <c r="H64"/>
  <c r="I64" s="1"/>
  <c r="H63"/>
  <c r="J60"/>
  <c r="J75" s="1"/>
  <c r="G60"/>
  <c r="K60" s="1"/>
  <c r="F60"/>
  <c r="F75" s="1"/>
  <c r="E60"/>
  <c r="E75" s="1"/>
  <c r="H58"/>
  <c r="I58" s="1"/>
  <c r="H57"/>
  <c r="I57" s="1"/>
  <c r="I56"/>
  <c r="H56"/>
  <c r="H60" s="1"/>
  <c r="J42"/>
  <c r="G42"/>
  <c r="F42"/>
  <c r="F48" s="1"/>
  <c r="F50" s="1"/>
  <c r="H40"/>
  <c r="H39"/>
  <c r="H38"/>
  <c r="H37"/>
  <c r="H36"/>
  <c r="H35"/>
  <c r="H34"/>
  <c r="H33"/>
  <c r="H32"/>
  <c r="H31"/>
  <c r="H30"/>
  <c r="H29"/>
  <c r="H28"/>
  <c r="I27"/>
  <c r="I42" s="1"/>
  <c r="H27"/>
  <c r="J24"/>
  <c r="G24"/>
  <c r="F24"/>
  <c r="E24"/>
  <c r="H22"/>
  <c r="H21"/>
  <c r="H20"/>
  <c r="H19"/>
  <c r="H18"/>
  <c r="H17"/>
  <c r="H16"/>
  <c r="H15"/>
  <c r="H14"/>
  <c r="H13"/>
  <c r="I12"/>
  <c r="H12"/>
  <c r="I11"/>
  <c r="H11"/>
  <c r="I10"/>
  <c r="H10"/>
  <c r="K360" i="25"/>
  <c r="J360"/>
  <c r="H360"/>
  <c r="G360"/>
  <c r="F360"/>
  <c r="I358"/>
  <c r="I357"/>
  <c r="I356"/>
  <c r="I360" s="1"/>
  <c r="H353"/>
  <c r="H362" s="1"/>
  <c r="G353"/>
  <c r="I353" s="1"/>
  <c r="F353"/>
  <c r="F362" s="1"/>
  <c r="I351"/>
  <c r="I350"/>
  <c r="I349"/>
  <c r="I348"/>
  <c r="J347"/>
  <c r="I347"/>
  <c r="J346"/>
  <c r="I346"/>
  <c r="J345"/>
  <c r="J353" s="1"/>
  <c r="I345"/>
  <c r="H340"/>
  <c r="G340"/>
  <c r="I340" s="1"/>
  <c r="J338"/>
  <c r="J340" s="1"/>
  <c r="H338"/>
  <c r="G338"/>
  <c r="K338" s="1"/>
  <c r="F338"/>
  <c r="F340" s="1"/>
  <c r="J336"/>
  <c r="I336"/>
  <c r="J335"/>
  <c r="I335"/>
  <c r="I338" s="1"/>
  <c r="H331"/>
  <c r="G331"/>
  <c r="I329"/>
  <c r="I331" s="1"/>
  <c r="H321"/>
  <c r="G321"/>
  <c r="I321" s="1"/>
  <c r="G316"/>
  <c r="H314"/>
  <c r="I314" s="1"/>
  <c r="I316" s="1"/>
  <c r="I313"/>
  <c r="J301"/>
  <c r="H301"/>
  <c r="G301"/>
  <c r="K301" s="1"/>
  <c r="F301"/>
  <c r="I299"/>
  <c r="I298"/>
  <c r="I297"/>
  <c r="I296"/>
  <c r="I301" s="1"/>
  <c r="J293"/>
  <c r="H293"/>
  <c r="H303" s="1"/>
  <c r="G293"/>
  <c r="G303" s="1"/>
  <c r="F293"/>
  <c r="I291"/>
  <c r="I290"/>
  <c r="I289"/>
  <c r="I288"/>
  <c r="I287"/>
  <c r="I286"/>
  <c r="I285"/>
  <c r="I284"/>
  <c r="I293" s="1"/>
  <c r="J283"/>
  <c r="I283"/>
  <c r="H273"/>
  <c r="G273"/>
  <c r="F273"/>
  <c r="I271"/>
  <c r="I270"/>
  <c r="I269"/>
  <c r="J273"/>
  <c r="H263"/>
  <c r="H265" s="1"/>
  <c r="G263"/>
  <c r="G265" s="1"/>
  <c r="G275" s="1"/>
  <c r="G305" s="1"/>
  <c r="F263"/>
  <c r="F265" s="1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J241"/>
  <c r="I241"/>
  <c r="J240"/>
  <c r="I240"/>
  <c r="J239"/>
  <c r="I239"/>
  <c r="J238"/>
  <c r="I238"/>
  <c r="J237"/>
  <c r="I237"/>
  <c r="J236"/>
  <c r="I236"/>
  <c r="J235"/>
  <c r="I235"/>
  <c r="J234"/>
  <c r="I234"/>
  <c r="J233"/>
  <c r="I233"/>
  <c r="J232"/>
  <c r="I232"/>
  <c r="J231"/>
  <c r="I231"/>
  <c r="J230"/>
  <c r="I230"/>
  <c r="J229"/>
  <c r="I229"/>
  <c r="J228"/>
  <c r="I228"/>
  <c r="I227"/>
  <c r="I226"/>
  <c r="I225"/>
  <c r="I224"/>
  <c r="I223"/>
  <c r="I222"/>
  <c r="I221"/>
  <c r="I220"/>
  <c r="I219"/>
  <c r="I218"/>
  <c r="I217"/>
  <c r="I216"/>
  <c r="I192"/>
  <c r="H192"/>
  <c r="G192"/>
  <c r="K192" s="1"/>
  <c r="F192"/>
  <c r="F194" s="1"/>
  <c r="J190"/>
  <c r="I190"/>
  <c r="J189"/>
  <c r="J184"/>
  <c r="J196" s="1"/>
  <c r="H184"/>
  <c r="G184"/>
  <c r="K184" s="1"/>
  <c r="F184"/>
  <c r="I180"/>
  <c r="I178"/>
  <c r="I176"/>
  <c r="I174"/>
  <c r="I173"/>
  <c r="I171"/>
  <c r="I169"/>
  <c r="I167"/>
  <c r="I165"/>
  <c r="I163"/>
  <c r="I161"/>
  <c r="I159"/>
  <c r="I157"/>
  <c r="I155"/>
  <c r="I153"/>
  <c r="I184" s="1"/>
  <c r="K143"/>
  <c r="H141"/>
  <c r="G141"/>
  <c r="F141"/>
  <c r="I136"/>
  <c r="J136" s="1"/>
  <c r="I134"/>
  <c r="J134" s="1"/>
  <c r="I132"/>
  <c r="J132" s="1"/>
  <c r="I130"/>
  <c r="J130" s="1"/>
  <c r="J128"/>
  <c r="I128"/>
  <c r="I126"/>
  <c r="J126" s="1"/>
  <c r="I124"/>
  <c r="J124" s="1"/>
  <c r="H117"/>
  <c r="G117"/>
  <c r="K117" s="1"/>
  <c r="F117"/>
  <c r="J102"/>
  <c r="I102"/>
  <c r="I97"/>
  <c r="I96"/>
  <c r="I94"/>
  <c r="I92"/>
  <c r="I90"/>
  <c r="I88"/>
  <c r="I86"/>
  <c r="I84"/>
  <c r="I82"/>
  <c r="I76"/>
  <c r="H60"/>
  <c r="G60"/>
  <c r="F60"/>
  <c r="I58"/>
  <c r="J58" s="1"/>
  <c r="J57"/>
  <c r="I57"/>
  <c r="I56"/>
  <c r="J56" s="1"/>
  <c r="J55"/>
  <c r="J60" s="1"/>
  <c r="I55"/>
  <c r="I60" s="1"/>
  <c r="H52"/>
  <c r="G52"/>
  <c r="G62" s="1"/>
  <c r="F52"/>
  <c r="F62" s="1"/>
  <c r="J50"/>
  <c r="I50"/>
  <c r="I49"/>
  <c r="J49" s="1"/>
  <c r="J48"/>
  <c r="I48"/>
  <c r="I47"/>
  <c r="J47" s="1"/>
  <c r="J46"/>
  <c r="I46"/>
  <c r="I45"/>
  <c r="J45" s="1"/>
  <c r="J44"/>
  <c r="I44"/>
  <c r="I43"/>
  <c r="J43" s="1"/>
  <c r="J52" s="1"/>
  <c r="H35"/>
  <c r="G35"/>
  <c r="F35"/>
  <c r="J33"/>
  <c r="I33"/>
  <c r="I32"/>
  <c r="J32" s="1"/>
  <c r="J35" s="1"/>
  <c r="J31"/>
  <c r="I31"/>
  <c r="J25"/>
  <c r="J27" s="1"/>
  <c r="J37" s="1"/>
  <c r="H25"/>
  <c r="H27" s="1"/>
  <c r="H37" s="1"/>
  <c r="G25"/>
  <c r="F25"/>
  <c r="F27" s="1"/>
  <c r="F37" s="1"/>
  <c r="I23"/>
  <c r="I22"/>
  <c r="I21"/>
  <c r="I20"/>
  <c r="I19"/>
  <c r="I18"/>
  <c r="I17"/>
  <c r="I16"/>
  <c r="I15"/>
  <c r="I14"/>
  <c r="I12"/>
  <c r="I11"/>
  <c r="J303" l="1"/>
  <c r="J320" s="1"/>
  <c r="F303"/>
  <c r="J462" i="27"/>
  <c r="E328"/>
  <c r="J50"/>
  <c r="J440" s="1"/>
  <c r="E50"/>
  <c r="E77" s="1"/>
  <c r="I24"/>
  <c r="I50" s="1"/>
  <c r="F275" i="25"/>
  <c r="F305" s="1"/>
  <c r="H275"/>
  <c r="H305" s="1"/>
  <c r="K273"/>
  <c r="I273"/>
  <c r="I318" i="27"/>
  <c r="J485"/>
  <c r="J263" i="25"/>
  <c r="J265" s="1"/>
  <c r="J275" s="1"/>
  <c r="I263"/>
  <c r="I265" s="1"/>
  <c r="I275" s="1"/>
  <c r="I305" s="1"/>
  <c r="J362"/>
  <c r="U48" i="24"/>
  <c r="E433" i="27"/>
  <c r="E441" s="1"/>
  <c r="C376"/>
  <c r="K431"/>
  <c r="G433"/>
  <c r="H318"/>
  <c r="F328"/>
  <c r="G328"/>
  <c r="C217"/>
  <c r="H175"/>
  <c r="H485"/>
  <c r="G144"/>
  <c r="G124"/>
  <c r="F124"/>
  <c r="K42"/>
  <c r="G48"/>
  <c r="G50" s="1"/>
  <c r="K50" s="1"/>
  <c r="H24"/>
  <c r="F144"/>
  <c r="H144" s="1"/>
  <c r="H343"/>
  <c r="J433"/>
  <c r="J441" s="1"/>
  <c r="H474"/>
  <c r="H483"/>
  <c r="H124"/>
  <c r="H142"/>
  <c r="I175"/>
  <c r="C232"/>
  <c r="C258"/>
  <c r="I431"/>
  <c r="I433" s="1"/>
  <c r="I441" s="1"/>
  <c r="C368"/>
  <c r="C407"/>
  <c r="F433"/>
  <c r="I483"/>
  <c r="H42"/>
  <c r="H50" s="1"/>
  <c r="H73"/>
  <c r="K122"/>
  <c r="H135"/>
  <c r="K142"/>
  <c r="C186"/>
  <c r="K318"/>
  <c r="K343"/>
  <c r="H431"/>
  <c r="G462"/>
  <c r="E47" i="24"/>
  <c r="E48" s="1"/>
  <c r="F196" i="25"/>
  <c r="F320" s="1"/>
  <c r="J192"/>
  <c r="F145"/>
  <c r="I141"/>
  <c r="K141"/>
  <c r="H319"/>
  <c r="H323" s="1"/>
  <c r="J117"/>
  <c r="I117"/>
  <c r="I145" s="1"/>
  <c r="K25"/>
  <c r="I25"/>
  <c r="I27" s="1"/>
  <c r="F77" i="27"/>
  <c r="K433"/>
  <c r="I60"/>
  <c r="J77"/>
  <c r="K144"/>
  <c r="K95"/>
  <c r="K135"/>
  <c r="K175"/>
  <c r="K474"/>
  <c r="G75"/>
  <c r="F462"/>
  <c r="K24"/>
  <c r="I63"/>
  <c r="I73" s="1"/>
  <c r="K303" i="25"/>
  <c r="I303"/>
  <c r="K60"/>
  <c r="F65"/>
  <c r="K52"/>
  <c r="K275"/>
  <c r="G320"/>
  <c r="I35"/>
  <c r="K35" s="1"/>
  <c r="K340"/>
  <c r="K353"/>
  <c r="G27"/>
  <c r="G37" s="1"/>
  <c r="G65" s="1"/>
  <c r="H62"/>
  <c r="H320" s="1"/>
  <c r="G362"/>
  <c r="I52"/>
  <c r="K263"/>
  <c r="H316"/>
  <c r="K293"/>
  <c r="J305" l="1"/>
  <c r="J319"/>
  <c r="J323" s="1"/>
  <c r="F319"/>
  <c r="F323" s="1"/>
  <c r="F198"/>
  <c r="E435" i="27"/>
  <c r="E440"/>
  <c r="E443" s="1"/>
  <c r="F440"/>
  <c r="F443" s="1"/>
  <c r="F435"/>
  <c r="G440"/>
  <c r="G443" s="1"/>
  <c r="G435"/>
  <c r="K435" s="1"/>
  <c r="J435"/>
  <c r="J443"/>
  <c r="J146"/>
  <c r="H146"/>
  <c r="J198" i="25"/>
  <c r="H433" i="27"/>
  <c r="H441" s="1"/>
  <c r="H328"/>
  <c r="K328"/>
  <c r="I328"/>
  <c r="I440" s="1"/>
  <c r="H462"/>
  <c r="K124"/>
  <c r="H198" i="25"/>
  <c r="K146" i="27"/>
  <c r="H75"/>
  <c r="H77" s="1"/>
  <c r="G77"/>
  <c r="K77" s="1"/>
  <c r="I75"/>
  <c r="I77" s="1"/>
  <c r="K75"/>
  <c r="G198" i="25"/>
  <c r="I198"/>
  <c r="K145"/>
  <c r="K362"/>
  <c r="I362"/>
  <c r="I37"/>
  <c r="K37" s="1"/>
  <c r="H65"/>
  <c r="I65" s="1"/>
  <c r="G319"/>
  <c r="G323" s="1"/>
  <c r="I62"/>
  <c r="K62" s="1"/>
  <c r="J62"/>
  <c r="H435" i="27" l="1"/>
  <c r="H440"/>
  <c r="H443" s="1"/>
  <c r="I443"/>
  <c r="I435"/>
  <c r="K441"/>
  <c r="K440"/>
  <c r="J65" i="25"/>
  <c r="I320"/>
  <c r="K323"/>
  <c r="I319"/>
  <c r="I323" s="1"/>
  <c r="K443" i="27" l="1"/>
  <c r="AA12" i="24" l="1"/>
  <c r="Z12"/>
  <c r="Y12"/>
  <c r="X12"/>
  <c r="W12"/>
  <c r="R12"/>
  <c r="M12"/>
  <c r="AB12" l="1"/>
  <c r="AA11" l="1"/>
  <c r="AA13"/>
  <c r="AA14"/>
  <c r="AA15"/>
  <c r="AA16"/>
  <c r="AA17"/>
  <c r="AA18"/>
  <c r="AA19"/>
  <c r="AA20"/>
  <c r="AA21"/>
  <c r="AA22"/>
  <c r="AA23"/>
  <c r="AA24"/>
  <c r="AA25"/>
  <c r="AA26"/>
  <c r="AA27"/>
  <c r="AA10"/>
  <c r="AA67"/>
  <c r="V67"/>
  <c r="U67"/>
  <c r="T67"/>
  <c r="S67"/>
  <c r="R67"/>
  <c r="Q67"/>
  <c r="P67"/>
  <c r="O67"/>
  <c r="L67"/>
  <c r="K67"/>
  <c r="J67"/>
  <c r="I67"/>
  <c r="G67"/>
  <c r="F67"/>
  <c r="E67"/>
  <c r="D67"/>
  <c r="AB65"/>
  <c r="X65"/>
  <c r="W65"/>
  <c r="M65"/>
  <c r="AB64"/>
  <c r="X64"/>
  <c r="W64"/>
  <c r="M64"/>
  <c r="X63"/>
  <c r="AB63" s="1"/>
  <c r="W63"/>
  <c r="M63"/>
  <c r="AB62"/>
  <c r="X62"/>
  <c r="W62"/>
  <c r="M62"/>
  <c r="AB61"/>
  <c r="X61"/>
  <c r="W61"/>
  <c r="M61"/>
  <c r="AB60"/>
  <c r="X60"/>
  <c r="W60"/>
  <c r="M60"/>
  <c r="X59"/>
  <c r="AB59" s="1"/>
  <c r="W59"/>
  <c r="M59"/>
  <c r="AB58"/>
  <c r="X58"/>
  <c r="W58"/>
  <c r="M58"/>
  <c r="AB57"/>
  <c r="X57"/>
  <c r="W57"/>
  <c r="M57"/>
  <c r="AB56"/>
  <c r="X56"/>
  <c r="W56"/>
  <c r="M56"/>
  <c r="AB55"/>
  <c r="X55"/>
  <c r="W55"/>
  <c r="M55"/>
  <c r="AB54"/>
  <c r="X54"/>
  <c r="W54"/>
  <c r="M54"/>
  <c r="AB53"/>
  <c r="X53"/>
  <c r="W53"/>
  <c r="M53"/>
  <c r="Z67"/>
  <c r="Y52"/>
  <c r="Y67" s="1"/>
  <c r="X52"/>
  <c r="X67" s="1"/>
  <c r="W52"/>
  <c r="W67" s="1"/>
  <c r="M52"/>
  <c r="M67" s="1"/>
  <c r="H67"/>
  <c r="V29"/>
  <c r="V45" s="1"/>
  <c r="V48" s="1"/>
  <c r="U29"/>
  <c r="T29"/>
  <c r="T45" s="1"/>
  <c r="T48" s="1"/>
  <c r="S29"/>
  <c r="Q29"/>
  <c r="Q45" s="1"/>
  <c r="Q48" s="1"/>
  <c r="P29"/>
  <c r="P45" s="1"/>
  <c r="P48" s="1"/>
  <c r="O29"/>
  <c r="O45" s="1"/>
  <c r="O48" s="1"/>
  <c r="L29"/>
  <c r="L45" s="1"/>
  <c r="L48" s="1"/>
  <c r="K29"/>
  <c r="K45" s="1"/>
  <c r="K48" s="1"/>
  <c r="J29"/>
  <c r="J45" s="1"/>
  <c r="J48" s="1"/>
  <c r="I29"/>
  <c r="I45" s="1"/>
  <c r="I48" s="1"/>
  <c r="G29"/>
  <c r="G45" s="1"/>
  <c r="G48" s="1"/>
  <c r="F29"/>
  <c r="D29"/>
  <c r="Z27"/>
  <c r="AB27"/>
  <c r="X27"/>
  <c r="W27"/>
  <c r="R27"/>
  <c r="M27"/>
  <c r="Z26"/>
  <c r="Y26"/>
  <c r="AB26" s="1"/>
  <c r="X26"/>
  <c r="W26"/>
  <c r="R26"/>
  <c r="M26"/>
  <c r="Z25"/>
  <c r="Y25"/>
  <c r="AB25" s="1"/>
  <c r="X25"/>
  <c r="W25"/>
  <c r="R25"/>
  <c r="M25"/>
  <c r="Z24"/>
  <c r="Y24"/>
  <c r="AB24" s="1"/>
  <c r="X24"/>
  <c r="W24"/>
  <c r="R24"/>
  <c r="M24"/>
  <c r="Z23"/>
  <c r="Y23"/>
  <c r="AB23" s="1"/>
  <c r="X23"/>
  <c r="W23"/>
  <c r="R23"/>
  <c r="M23"/>
  <c r="Z22"/>
  <c r="Y22"/>
  <c r="AB22" s="1"/>
  <c r="X22"/>
  <c r="W22"/>
  <c r="R22"/>
  <c r="M22"/>
  <c r="Z21"/>
  <c r="Y21"/>
  <c r="AB21" s="1"/>
  <c r="X21"/>
  <c r="W21"/>
  <c r="R21"/>
  <c r="M21"/>
  <c r="Z20"/>
  <c r="Y20"/>
  <c r="AB20" s="1"/>
  <c r="X20"/>
  <c r="W20"/>
  <c r="R20"/>
  <c r="M20"/>
  <c r="Z19"/>
  <c r="Y19"/>
  <c r="AB19" s="1"/>
  <c r="X19"/>
  <c r="W19"/>
  <c r="R19"/>
  <c r="M19"/>
  <c r="Z18"/>
  <c r="Y18"/>
  <c r="AB18" s="1"/>
  <c r="X18"/>
  <c r="W18"/>
  <c r="R18"/>
  <c r="M18"/>
  <c r="Z17"/>
  <c r="Y17"/>
  <c r="AB17" s="1"/>
  <c r="X17"/>
  <c r="W17"/>
  <c r="R17"/>
  <c r="M17"/>
  <c r="Z16"/>
  <c r="Y16"/>
  <c r="AB16" s="1"/>
  <c r="X16"/>
  <c r="W16"/>
  <c r="R16"/>
  <c r="M16"/>
  <c r="Z15"/>
  <c r="Y15"/>
  <c r="AB15" s="1"/>
  <c r="X15"/>
  <c r="W15"/>
  <c r="R15"/>
  <c r="M15"/>
  <c r="Z14"/>
  <c r="Y14"/>
  <c r="AB14" s="1"/>
  <c r="X14"/>
  <c r="W14"/>
  <c r="R14"/>
  <c r="M14"/>
  <c r="Z13"/>
  <c r="Y13"/>
  <c r="AB13" s="1"/>
  <c r="X13"/>
  <c r="W13"/>
  <c r="R13"/>
  <c r="M13"/>
  <c r="Z11"/>
  <c r="Y11"/>
  <c r="R11"/>
  <c r="M11"/>
  <c r="Z10"/>
  <c r="Y10"/>
  <c r="Y29" s="1"/>
  <c r="Y45" s="1"/>
  <c r="Y48" s="1"/>
  <c r="X10"/>
  <c r="X29" s="1"/>
  <c r="X45" s="1"/>
  <c r="X48" s="1"/>
  <c r="W10"/>
  <c r="W29" s="1"/>
  <c r="W45" s="1"/>
  <c r="W48" s="1"/>
  <c r="R10"/>
  <c r="M10"/>
  <c r="M29" s="1"/>
  <c r="M45" s="1"/>
  <c r="M48" s="1"/>
  <c r="H29"/>
  <c r="H45" s="1"/>
  <c r="H48" s="1"/>
  <c r="AB52" l="1"/>
  <c r="AB67" s="1"/>
  <c r="Z29"/>
  <c r="Z45" s="1"/>
  <c r="Z48" s="1"/>
  <c r="AA29"/>
  <c r="AA45" s="1"/>
  <c r="AA48" s="1"/>
  <c r="AB10"/>
  <c r="AB29" s="1"/>
  <c r="CG95" i="10" l="1"/>
  <c r="CG94"/>
  <c r="CG93"/>
  <c r="CG92"/>
  <c r="CG91"/>
  <c r="CG90"/>
  <c r="CG89"/>
  <c r="CG88"/>
  <c r="CG87"/>
  <c r="CG82"/>
  <c r="CG81"/>
  <c r="CG80"/>
  <c r="CG79"/>
  <c r="CG78"/>
  <c r="CG77"/>
  <c r="CG76"/>
  <c r="CG75"/>
  <c r="CG73"/>
  <c r="CG72"/>
  <c r="CG71"/>
  <c r="CG70"/>
  <c r="CG69"/>
  <c r="CG68"/>
  <c r="CG67"/>
  <c r="CG66"/>
  <c r="CG65"/>
  <c r="CG64"/>
  <c r="CG63"/>
  <c r="CG62"/>
  <c r="CG61"/>
  <c r="CG55"/>
  <c r="CG54"/>
  <c r="CG53"/>
  <c r="CG52"/>
  <c r="CG51"/>
  <c r="CG50"/>
  <c r="CG49"/>
  <c r="CG48"/>
  <c r="CG47"/>
  <c r="CG46"/>
  <c r="CG41"/>
  <c r="CG40"/>
  <c r="CG39"/>
  <c r="CG38"/>
  <c r="CG37"/>
  <c r="CG36"/>
  <c r="CG35"/>
  <c r="CG34"/>
  <c r="CG33"/>
  <c r="CG31"/>
  <c r="CG30"/>
  <c r="CG29"/>
  <c r="CG28"/>
  <c r="CG27"/>
  <c r="CG26"/>
  <c r="CG25"/>
  <c r="CG24"/>
  <c r="CG23"/>
  <c r="CG22"/>
  <c r="CG21"/>
  <c r="CG20"/>
  <c r="CG19"/>
  <c r="CG18"/>
  <c r="CG17"/>
  <c r="CG16"/>
  <c r="AI61"/>
  <c r="BH61" s="1"/>
  <c r="BH62"/>
  <c r="BH63"/>
  <c r="BH64"/>
  <c r="BH65"/>
  <c r="BH66"/>
  <c r="BH67"/>
  <c r="BH68"/>
  <c r="BH69"/>
  <c r="BH70"/>
  <c r="BH71"/>
  <c r="BH72"/>
  <c r="BH73"/>
  <c r="BF61"/>
  <c r="BG61"/>
  <c r="BH88"/>
  <c r="BH89"/>
  <c r="BH90"/>
  <c r="BH91"/>
  <c r="BH92"/>
  <c r="BH93"/>
  <c r="BH94"/>
  <c r="BH95"/>
  <c r="BH96"/>
  <c r="BH97"/>
  <c r="BH98"/>
  <c r="BH99"/>
  <c r="BH100"/>
  <c r="BF87"/>
  <c r="BG87"/>
  <c r="BH87"/>
  <c r="BH82"/>
  <c r="BH81"/>
  <c r="BH80"/>
  <c r="BH79"/>
  <c r="BH78"/>
  <c r="BH77"/>
  <c r="BH76"/>
  <c r="BH75"/>
  <c r="BH55"/>
  <c r="BH54"/>
  <c r="BH53"/>
  <c r="BH52"/>
  <c r="BH51"/>
  <c r="BH50"/>
  <c r="BH49"/>
  <c r="BH48"/>
  <c r="BH47"/>
  <c r="BH46"/>
  <c r="BH41"/>
  <c r="BH40"/>
  <c r="BH39"/>
  <c r="BH38"/>
  <c r="BH37"/>
  <c r="BH36"/>
  <c r="BH35"/>
  <c r="BH34"/>
  <c r="BH33"/>
  <c r="BH17"/>
  <c r="BH18"/>
  <c r="BH19"/>
  <c r="BH20"/>
  <c r="BH21"/>
  <c r="BH22"/>
  <c r="BH23"/>
  <c r="BH24"/>
  <c r="BH25"/>
  <c r="CQ25" s="1"/>
  <c r="Y25" i="15" s="1"/>
  <c r="BH26" i="10"/>
  <c r="CQ26" s="1"/>
  <c r="BH27"/>
  <c r="BH28"/>
  <c r="BH29"/>
  <c r="BH30"/>
  <c r="BH31"/>
  <c r="BF16"/>
  <c r="BG16"/>
  <c r="BH16"/>
  <c r="EB103" i="23"/>
  <c r="AO103"/>
  <c r="AL103"/>
  <c r="AI103"/>
  <c r="AF103"/>
  <c r="AC103"/>
  <c r="Z103"/>
  <c r="W103"/>
  <c r="T103"/>
  <c r="Q103"/>
  <c r="N103"/>
  <c r="K103"/>
  <c r="H103"/>
  <c r="E103"/>
  <c r="B103"/>
  <c r="AQ101"/>
  <c r="AP101"/>
  <c r="AN101"/>
  <c r="AM101"/>
  <c r="AK101"/>
  <c r="AJ101"/>
  <c r="AH101"/>
  <c r="AG101"/>
  <c r="AE101"/>
  <c r="AD101"/>
  <c r="AB101"/>
  <c r="AA101"/>
  <c r="Y101"/>
  <c r="X101"/>
  <c r="V101"/>
  <c r="U101"/>
  <c r="S101"/>
  <c r="R101"/>
  <c r="P101"/>
  <c r="O101"/>
  <c r="M101"/>
  <c r="L101"/>
  <c r="J101"/>
  <c r="I101"/>
  <c r="G101"/>
  <c r="F101"/>
  <c r="D101"/>
  <c r="C101"/>
  <c r="AT100"/>
  <c r="AS100"/>
  <c r="AR100"/>
  <c r="AT99"/>
  <c r="AS99"/>
  <c r="AR99"/>
  <c r="AU99" s="1"/>
  <c r="AT98"/>
  <c r="AS98"/>
  <c r="AR98"/>
  <c r="AU98" s="1"/>
  <c r="AT97"/>
  <c r="AS97"/>
  <c r="AR97"/>
  <c r="AU97" s="1"/>
  <c r="AT96"/>
  <c r="AS96"/>
  <c r="AR96"/>
  <c r="AU96" s="1"/>
  <c r="AT95"/>
  <c r="AS95"/>
  <c r="AR95"/>
  <c r="AU95" s="1"/>
  <c r="AT94"/>
  <c r="AS94"/>
  <c r="AR94"/>
  <c r="AU94" s="1"/>
  <c r="AT93"/>
  <c r="AS93"/>
  <c r="AR93"/>
  <c r="AU93" s="1"/>
  <c r="AU101" s="1"/>
  <c r="AT92"/>
  <c r="AS92"/>
  <c r="AR92"/>
  <c r="AT91"/>
  <c r="AS91"/>
  <c r="AR91"/>
  <c r="AT90"/>
  <c r="AS90"/>
  <c r="AR90"/>
  <c r="AT89"/>
  <c r="AS89"/>
  <c r="AR89"/>
  <c r="AT88"/>
  <c r="AS88"/>
  <c r="AR88"/>
  <c r="AT87"/>
  <c r="AS87"/>
  <c r="AR87"/>
  <c r="AT86"/>
  <c r="AT101" s="1"/>
  <c r="AS86"/>
  <c r="AR86"/>
  <c r="AT85"/>
  <c r="AS85"/>
  <c r="AS101" s="1"/>
  <c r="AR85"/>
  <c r="AR101" s="1"/>
  <c r="AQ83"/>
  <c r="AQ84" s="1"/>
  <c r="AQ102" s="1"/>
  <c r="AP83"/>
  <c r="AP84" s="1"/>
  <c r="AP102" s="1"/>
  <c r="AN83"/>
  <c r="AN84" s="1"/>
  <c r="AN102" s="1"/>
  <c r="AM83"/>
  <c r="AM84" s="1"/>
  <c r="AM102" s="1"/>
  <c r="AK83"/>
  <c r="AK84" s="1"/>
  <c r="AK102" s="1"/>
  <c r="AJ83"/>
  <c r="AJ84" s="1"/>
  <c r="AJ102" s="1"/>
  <c r="AH83"/>
  <c r="AH84" s="1"/>
  <c r="AH102" s="1"/>
  <c r="AG83"/>
  <c r="AG84" s="1"/>
  <c r="AG102" s="1"/>
  <c r="AE83"/>
  <c r="AE84" s="1"/>
  <c r="AE102" s="1"/>
  <c r="AD83"/>
  <c r="AD84" s="1"/>
  <c r="AD102" s="1"/>
  <c r="AB83"/>
  <c r="AB84" s="1"/>
  <c r="AB102" s="1"/>
  <c r="AA83"/>
  <c r="AA84" s="1"/>
  <c r="AA102" s="1"/>
  <c r="Y83"/>
  <c r="Y84" s="1"/>
  <c r="Y102" s="1"/>
  <c r="X83"/>
  <c r="X84" s="1"/>
  <c r="X102" s="1"/>
  <c r="V83"/>
  <c r="V84" s="1"/>
  <c r="V102" s="1"/>
  <c r="U83"/>
  <c r="U84" s="1"/>
  <c r="U102" s="1"/>
  <c r="S83"/>
  <c r="S84" s="1"/>
  <c r="S102" s="1"/>
  <c r="R83"/>
  <c r="R84" s="1"/>
  <c r="R102" s="1"/>
  <c r="P83"/>
  <c r="P84" s="1"/>
  <c r="P102" s="1"/>
  <c r="O83"/>
  <c r="O84" s="1"/>
  <c r="O102" s="1"/>
  <c r="M83"/>
  <c r="M84" s="1"/>
  <c r="M102" s="1"/>
  <c r="L83"/>
  <c r="L84" s="1"/>
  <c r="L102" s="1"/>
  <c r="J83"/>
  <c r="J84" s="1"/>
  <c r="J102" s="1"/>
  <c r="I83"/>
  <c r="I84" s="1"/>
  <c r="I102" s="1"/>
  <c r="G83"/>
  <c r="G84" s="1"/>
  <c r="G102" s="1"/>
  <c r="F83"/>
  <c r="F84" s="1"/>
  <c r="F102" s="1"/>
  <c r="D83"/>
  <c r="D84" s="1"/>
  <c r="D102" s="1"/>
  <c r="C83"/>
  <c r="C84" s="1"/>
  <c r="C102" s="1"/>
  <c r="AT82"/>
  <c r="AS82"/>
  <c r="AR82"/>
  <c r="AU82" s="1"/>
  <c r="AT81"/>
  <c r="AS81"/>
  <c r="AR81"/>
  <c r="AU81" s="1"/>
  <c r="AN81"/>
  <c r="AU80"/>
  <c r="AT80"/>
  <c r="AS80"/>
  <c r="AR80"/>
  <c r="AN80"/>
  <c r="AU79"/>
  <c r="AT79"/>
  <c r="AS79"/>
  <c r="AR79"/>
  <c r="AU78"/>
  <c r="AT78"/>
  <c r="AS78"/>
  <c r="AR78"/>
  <c r="AU77"/>
  <c r="AU83" s="1"/>
  <c r="AT77"/>
  <c r="AS77"/>
  <c r="AR77"/>
  <c r="AT76"/>
  <c r="AS76"/>
  <c r="AR76"/>
  <c r="AT75"/>
  <c r="AT83" s="1"/>
  <c r="AT84" s="1"/>
  <c r="AT102" s="1"/>
  <c r="AS75"/>
  <c r="AS83" s="1"/>
  <c r="AR75"/>
  <c r="AR83" s="1"/>
  <c r="AQ74"/>
  <c r="AP74"/>
  <c r="AN74"/>
  <c r="AM74"/>
  <c r="AK74"/>
  <c r="AJ74"/>
  <c r="AH74"/>
  <c r="AG74"/>
  <c r="AE74"/>
  <c r="AD74"/>
  <c r="AB74"/>
  <c r="AA74"/>
  <c r="Y74"/>
  <c r="X74"/>
  <c r="V74"/>
  <c r="U74"/>
  <c r="S74"/>
  <c r="R74"/>
  <c r="P74"/>
  <c r="O74"/>
  <c r="M74"/>
  <c r="L74"/>
  <c r="J74"/>
  <c r="I74"/>
  <c r="G74"/>
  <c r="F74"/>
  <c r="D74"/>
  <c r="C74"/>
  <c r="AT73"/>
  <c r="AS73"/>
  <c r="AR73"/>
  <c r="AU73" s="1"/>
  <c r="AT72"/>
  <c r="AS72"/>
  <c r="AR72"/>
  <c r="AU72" s="1"/>
  <c r="AT71"/>
  <c r="AS71"/>
  <c r="AR71"/>
  <c r="AU71" s="1"/>
  <c r="AT70"/>
  <c r="AS70"/>
  <c r="AR70"/>
  <c r="AU70" s="1"/>
  <c r="AT69"/>
  <c r="AS69"/>
  <c r="AR69"/>
  <c r="AU69" s="1"/>
  <c r="AT68"/>
  <c r="AS68"/>
  <c r="AR68"/>
  <c r="AU68" s="1"/>
  <c r="AT67"/>
  <c r="AS67"/>
  <c r="AR67"/>
  <c r="AU67" s="1"/>
  <c r="AT66"/>
  <c r="AS66"/>
  <c r="AR66"/>
  <c r="AU66" s="1"/>
  <c r="AT65"/>
  <c r="AS65"/>
  <c r="AR65"/>
  <c r="AU65" s="1"/>
  <c r="AT64"/>
  <c r="AS64"/>
  <c r="AR64"/>
  <c r="AU64" s="1"/>
  <c r="AT63"/>
  <c r="AS63"/>
  <c r="AR63"/>
  <c r="AU63" s="1"/>
  <c r="AT62"/>
  <c r="AS62"/>
  <c r="AR62"/>
  <c r="AU62" s="1"/>
  <c r="AT61"/>
  <c r="AT74" s="1"/>
  <c r="AS61"/>
  <c r="AS74" s="1"/>
  <c r="AR61"/>
  <c r="AU61" s="1"/>
  <c r="AU74" s="1"/>
  <c r="AT60"/>
  <c r="AS60"/>
  <c r="AR60"/>
  <c r="AR74" s="1"/>
  <c r="AQ57"/>
  <c r="AP57"/>
  <c r="AN57"/>
  <c r="AM57"/>
  <c r="AK57"/>
  <c r="AJ57"/>
  <c r="AH57"/>
  <c r="AG57"/>
  <c r="AE57"/>
  <c r="AD57"/>
  <c r="AB57"/>
  <c r="AA57"/>
  <c r="Y57"/>
  <c r="X57"/>
  <c r="V57"/>
  <c r="U57"/>
  <c r="S57"/>
  <c r="R57"/>
  <c r="P57"/>
  <c r="O57"/>
  <c r="M57"/>
  <c r="L57"/>
  <c r="J57"/>
  <c r="I57"/>
  <c r="G57"/>
  <c r="F57"/>
  <c r="D57"/>
  <c r="C57"/>
  <c r="AT56"/>
  <c r="AS56"/>
  <c r="AR56"/>
  <c r="AU55"/>
  <c r="AT55"/>
  <c r="AS55"/>
  <c r="AR55"/>
  <c r="AU54"/>
  <c r="AT54"/>
  <c r="AS54"/>
  <c r="AR54"/>
  <c r="AU53"/>
  <c r="AT53"/>
  <c r="AS53"/>
  <c r="AR53"/>
  <c r="AU52"/>
  <c r="AU57" s="1"/>
  <c r="AT52"/>
  <c r="AS52"/>
  <c r="AR52"/>
  <c r="AT51"/>
  <c r="AS51"/>
  <c r="AR51"/>
  <c r="AT50"/>
  <c r="AS50"/>
  <c r="AR50"/>
  <c r="AT49"/>
  <c r="AS49"/>
  <c r="AR49"/>
  <c r="AT48"/>
  <c r="AS48"/>
  <c r="AR48"/>
  <c r="AT47"/>
  <c r="AS47"/>
  <c r="AR47"/>
  <c r="AT46"/>
  <c r="AS46"/>
  <c r="AR46"/>
  <c r="AT45"/>
  <c r="AS45"/>
  <c r="AS57" s="1"/>
  <c r="AR45"/>
  <c r="AR57" s="1"/>
  <c r="AT44"/>
  <c r="AT57" s="1"/>
  <c r="AS44"/>
  <c r="AR44"/>
  <c r="AR42"/>
  <c r="AR43" s="1"/>
  <c r="AR58" s="1"/>
  <c r="AQ42"/>
  <c r="AP42"/>
  <c r="AP43" s="1"/>
  <c r="AP58" s="1"/>
  <c r="AP103" s="1"/>
  <c r="AN42"/>
  <c r="AM42"/>
  <c r="AM43" s="1"/>
  <c r="AM58" s="1"/>
  <c r="AM103" s="1"/>
  <c r="AK42"/>
  <c r="AJ42"/>
  <c r="AJ43" s="1"/>
  <c r="AJ58" s="1"/>
  <c r="AJ103" s="1"/>
  <c r="AH42"/>
  <c r="AG42"/>
  <c r="AG43" s="1"/>
  <c r="AG58" s="1"/>
  <c r="AG103" s="1"/>
  <c r="AE42"/>
  <c r="AD42"/>
  <c r="AD43" s="1"/>
  <c r="AD58" s="1"/>
  <c r="AD103" s="1"/>
  <c r="AB42"/>
  <c r="AA42"/>
  <c r="AA43" s="1"/>
  <c r="AA58" s="1"/>
  <c r="AA103" s="1"/>
  <c r="Y42"/>
  <c r="X42"/>
  <c r="X43" s="1"/>
  <c r="X58" s="1"/>
  <c r="X103" s="1"/>
  <c r="V42"/>
  <c r="U42"/>
  <c r="U43" s="1"/>
  <c r="U58" s="1"/>
  <c r="U103" s="1"/>
  <c r="S42"/>
  <c r="R42"/>
  <c r="R43" s="1"/>
  <c r="R58" s="1"/>
  <c r="R103" s="1"/>
  <c r="P42"/>
  <c r="O42"/>
  <c r="O43" s="1"/>
  <c r="O58" s="1"/>
  <c r="O103" s="1"/>
  <c r="M42"/>
  <c r="L42"/>
  <c r="L43" s="1"/>
  <c r="L58" s="1"/>
  <c r="L103" s="1"/>
  <c r="J42"/>
  <c r="I42"/>
  <c r="I43" s="1"/>
  <c r="I58" s="1"/>
  <c r="I103" s="1"/>
  <c r="G42"/>
  <c r="F42"/>
  <c r="F43" s="1"/>
  <c r="F58" s="1"/>
  <c r="F103" s="1"/>
  <c r="D42"/>
  <c r="C42"/>
  <c r="C43" s="1"/>
  <c r="C58" s="1"/>
  <c r="C103" s="1"/>
  <c r="AT41"/>
  <c r="AS41"/>
  <c r="AR41"/>
  <c r="AT40"/>
  <c r="AS40"/>
  <c r="AR40"/>
  <c r="AT39"/>
  <c r="AS39"/>
  <c r="AR39"/>
  <c r="AU39" s="1"/>
  <c r="AT38"/>
  <c r="AS38"/>
  <c r="AR38"/>
  <c r="AU38" s="1"/>
  <c r="AT37"/>
  <c r="AS37"/>
  <c r="AR37"/>
  <c r="AU37" s="1"/>
  <c r="AT36"/>
  <c r="AS36"/>
  <c r="AR36"/>
  <c r="AU36" s="1"/>
  <c r="AT35"/>
  <c r="AS35"/>
  <c r="AR35"/>
  <c r="AU35" s="1"/>
  <c r="AT34"/>
  <c r="AS34"/>
  <c r="AR34"/>
  <c r="AU34" s="1"/>
  <c r="AT33"/>
  <c r="AT42" s="1"/>
  <c r="AS33"/>
  <c r="AS42" s="1"/>
  <c r="AR33"/>
  <c r="AU33" s="1"/>
  <c r="AU42" s="1"/>
  <c r="AP32"/>
  <c r="AM32"/>
  <c r="AJ32"/>
  <c r="AG32"/>
  <c r="AD32"/>
  <c r="AA32"/>
  <c r="X32"/>
  <c r="U32"/>
  <c r="R32"/>
  <c r="O32"/>
  <c r="L32"/>
  <c r="I32"/>
  <c r="F32"/>
  <c r="C32"/>
  <c r="AS31"/>
  <c r="AR31"/>
  <c r="AQ31"/>
  <c r="AN31"/>
  <c r="AK31"/>
  <c r="AH31"/>
  <c r="AH32" s="1"/>
  <c r="AE31"/>
  <c r="AB31"/>
  <c r="Y31"/>
  <c r="V31"/>
  <c r="V32" s="1"/>
  <c r="S31"/>
  <c r="P31"/>
  <c r="M31"/>
  <c r="J31"/>
  <c r="J32" s="1"/>
  <c r="G31"/>
  <c r="D31"/>
  <c r="AT31" s="1"/>
  <c r="AS30"/>
  <c r="AR30"/>
  <c r="AQ30"/>
  <c r="AN30"/>
  <c r="AK30"/>
  <c r="AH30"/>
  <c r="AE30"/>
  <c r="AB30"/>
  <c r="Y30"/>
  <c r="V30"/>
  <c r="S30"/>
  <c r="P30"/>
  <c r="M30"/>
  <c r="J30"/>
  <c r="G30"/>
  <c r="D30"/>
  <c r="AT30" s="1"/>
  <c r="AS29"/>
  <c r="AR29"/>
  <c r="AQ29"/>
  <c r="AN29"/>
  <c r="AN32" s="1"/>
  <c r="AK29"/>
  <c r="AH29"/>
  <c r="AE29"/>
  <c r="AB29"/>
  <c r="AB32" s="1"/>
  <c r="Y29"/>
  <c r="V29"/>
  <c r="S29"/>
  <c r="P29"/>
  <c r="P32" s="1"/>
  <c r="M29"/>
  <c r="J29"/>
  <c r="G29"/>
  <c r="D29"/>
  <c r="AT29" s="1"/>
  <c r="AT28"/>
  <c r="AS28"/>
  <c r="AR28"/>
  <c r="AU28" s="1"/>
  <c r="AS27"/>
  <c r="AR27"/>
  <c r="AU27" s="1"/>
  <c r="P27"/>
  <c r="AT27" s="1"/>
  <c r="AT26"/>
  <c r="AS26"/>
  <c r="AS32" s="1"/>
  <c r="AR26"/>
  <c r="AU26" s="1"/>
  <c r="AT25"/>
  <c r="AS25"/>
  <c r="AR25"/>
  <c r="AT24"/>
  <c r="AS24"/>
  <c r="AR24"/>
  <c r="AU24" s="1"/>
  <c r="AT23"/>
  <c r="AS23"/>
  <c r="AR23"/>
  <c r="AU23" s="1"/>
  <c r="AT22"/>
  <c r="AS22"/>
  <c r="AR22"/>
  <c r="AU22" s="1"/>
  <c r="AT21"/>
  <c r="AS21"/>
  <c r="AR21"/>
  <c r="AU21" s="1"/>
  <c r="AT20"/>
  <c r="AS20"/>
  <c r="AR20"/>
  <c r="AU20" s="1"/>
  <c r="AT18"/>
  <c r="AS18"/>
  <c r="AR18"/>
  <c r="AU18" s="1"/>
  <c r="AT17"/>
  <c r="AS17"/>
  <c r="AR17"/>
  <c r="AU17" s="1"/>
  <c r="AT16"/>
  <c r="AS16"/>
  <c r="AR16"/>
  <c r="AU16" s="1"/>
  <c r="AU32" s="1"/>
  <c r="AS15"/>
  <c r="AR15"/>
  <c r="AR32" s="1"/>
  <c r="AQ15"/>
  <c r="AQ32" s="1"/>
  <c r="AN15"/>
  <c r="AK15"/>
  <c r="AK32" s="1"/>
  <c r="AH15"/>
  <c r="AE15"/>
  <c r="AE32" s="1"/>
  <c r="AB15"/>
  <c r="Y15"/>
  <c r="Y32" s="1"/>
  <c r="V15"/>
  <c r="S15"/>
  <c r="S32" s="1"/>
  <c r="P15"/>
  <c r="M15"/>
  <c r="M32" s="1"/>
  <c r="J15"/>
  <c r="G15"/>
  <c r="G32" s="1"/>
  <c r="D15"/>
  <c r="AT15" s="1"/>
  <c r="AT32" s="1"/>
  <c r="AS12"/>
  <c r="AR12"/>
  <c r="AQ12"/>
  <c r="AN12"/>
  <c r="AK12"/>
  <c r="AH12"/>
  <c r="AE12"/>
  <c r="AB12"/>
  <c r="Y12"/>
  <c r="V12"/>
  <c r="S12"/>
  <c r="P12"/>
  <c r="M12"/>
  <c r="J12"/>
  <c r="G12"/>
  <c r="AT12" s="1"/>
  <c r="D12"/>
  <c r="AS11"/>
  <c r="AR11"/>
  <c r="AQ11"/>
  <c r="AN11"/>
  <c r="AK11"/>
  <c r="AH11"/>
  <c r="AE11"/>
  <c r="AB11"/>
  <c r="Y11"/>
  <c r="V11"/>
  <c r="S11"/>
  <c r="P11"/>
  <c r="M11"/>
  <c r="AT11" s="1"/>
  <c r="J11"/>
  <c r="G11"/>
  <c r="D11"/>
  <c r="AS10"/>
  <c r="AR10"/>
  <c r="AQ10"/>
  <c r="AN10"/>
  <c r="AK10"/>
  <c r="AH10"/>
  <c r="AE10"/>
  <c r="AB10"/>
  <c r="Y10"/>
  <c r="V10"/>
  <c r="S10"/>
  <c r="P10"/>
  <c r="AT10" s="1"/>
  <c r="M10"/>
  <c r="J10"/>
  <c r="G10"/>
  <c r="D10"/>
  <c r="AS9"/>
  <c r="AR9"/>
  <c r="AQ9"/>
  <c r="AN9"/>
  <c r="AK9"/>
  <c r="AH9"/>
  <c r="AE9"/>
  <c r="AB9"/>
  <c r="Y9"/>
  <c r="V9"/>
  <c r="S9"/>
  <c r="P9"/>
  <c r="M9"/>
  <c r="J9"/>
  <c r="G9"/>
  <c r="AT9" s="1"/>
  <c r="D9"/>
  <c r="AS8"/>
  <c r="AR8"/>
  <c r="AU8" s="1"/>
  <c r="AQ8"/>
  <c r="AN8"/>
  <c r="AK8"/>
  <c r="AH8"/>
  <c r="AE8"/>
  <c r="AB8"/>
  <c r="Y8"/>
  <c r="V8"/>
  <c r="S8"/>
  <c r="P8"/>
  <c r="M8"/>
  <c r="J8"/>
  <c r="G8"/>
  <c r="D8"/>
  <c r="AT8" s="1"/>
  <c r="E25" i="16" l="1"/>
  <c r="Y25" s="1"/>
  <c r="K19" i="5"/>
  <c r="Q19" s="1"/>
  <c r="AS43" i="23"/>
  <c r="AS58" s="1"/>
  <c r="AS103" s="1"/>
  <c r="AR84"/>
  <c r="AR102" s="1"/>
  <c r="AU43"/>
  <c r="AU58" s="1"/>
  <c r="J43"/>
  <c r="J58" s="1"/>
  <c r="J103" s="1"/>
  <c r="P43"/>
  <c r="P58" s="1"/>
  <c r="P103" s="1"/>
  <c r="V43"/>
  <c r="V58" s="1"/>
  <c r="V103" s="1"/>
  <c r="AB43"/>
  <c r="AB58" s="1"/>
  <c r="AB103" s="1"/>
  <c r="AH43"/>
  <c r="AH58" s="1"/>
  <c r="AH103" s="1"/>
  <c r="AN43"/>
  <c r="AN58" s="1"/>
  <c r="AN103" s="1"/>
  <c r="AR103"/>
  <c r="AT43"/>
  <c r="AT58" s="1"/>
  <c r="AT103" s="1"/>
  <c r="G43"/>
  <c r="G58" s="1"/>
  <c r="G103" s="1"/>
  <c r="M43"/>
  <c r="M58" s="1"/>
  <c r="M103" s="1"/>
  <c r="S43"/>
  <c r="S58" s="1"/>
  <c r="S103" s="1"/>
  <c r="Y43"/>
  <c r="Y58" s="1"/>
  <c r="Y103" s="1"/>
  <c r="AE43"/>
  <c r="AE58" s="1"/>
  <c r="AE103" s="1"/>
  <c r="AK43"/>
  <c r="AK58" s="1"/>
  <c r="AK103" s="1"/>
  <c r="AQ43"/>
  <c r="AQ58" s="1"/>
  <c r="AQ103" s="1"/>
  <c r="AS84"/>
  <c r="AS102" s="1"/>
  <c r="AU84"/>
  <c r="AU102" s="1"/>
  <c r="D32"/>
  <c r="D43" s="1"/>
  <c r="D58" s="1"/>
  <c r="D103" s="1"/>
  <c r="AU103" l="1"/>
  <c r="AE7" i="20" l="1"/>
  <c r="AE8"/>
  <c r="AI10"/>
  <c r="AE10" s="1"/>
  <c r="AF10"/>
  <c r="AG10"/>
  <c r="AI9"/>
  <c r="AE9" s="1"/>
  <c r="AF9"/>
  <c r="BD16" i="9" l="1"/>
  <c r="BD17"/>
  <c r="BD18"/>
  <c r="BD19"/>
  <c r="BD20"/>
  <c r="BD21"/>
  <c r="BD22"/>
  <c r="BD23"/>
  <c r="BD24"/>
  <c r="BD25"/>
  <c r="BD26"/>
  <c r="BD27"/>
  <c r="BD28"/>
  <c r="BD29"/>
  <c r="BD30"/>
  <c r="BD31"/>
  <c r="BD33"/>
  <c r="BD34"/>
  <c r="BD35"/>
  <c r="BD36"/>
  <c r="BD37"/>
  <c r="BD38"/>
  <c r="BD39"/>
  <c r="J16"/>
  <c r="BC16" s="1"/>
  <c r="J17"/>
  <c r="J18"/>
  <c r="J20"/>
  <c r="J21"/>
  <c r="BC21" s="1"/>
  <c r="J23"/>
  <c r="J24"/>
  <c r="J25"/>
  <c r="J26"/>
  <c r="J27"/>
  <c r="J28"/>
  <c r="J29"/>
  <c r="J30"/>
  <c r="J31"/>
  <c r="E11" i="1"/>
  <c r="K11"/>
  <c r="E13"/>
  <c r="E19"/>
  <c r="K19"/>
  <c r="E40"/>
  <c r="K40"/>
  <c r="L40"/>
  <c r="E41"/>
  <c r="K41"/>
  <c r="L41"/>
  <c r="K42"/>
  <c r="K43"/>
  <c r="K44"/>
  <c r="E11" i="2"/>
  <c r="N12"/>
  <c r="R12"/>
  <c r="G13"/>
  <c r="N13"/>
  <c r="O13"/>
  <c r="P13"/>
  <c r="Q13" s="1"/>
  <c r="R13"/>
  <c r="K14"/>
  <c r="B17"/>
  <c r="C17"/>
  <c r="D17"/>
  <c r="E17"/>
  <c r="F17"/>
  <c r="N17"/>
  <c r="E18"/>
  <c r="M18"/>
  <c r="N18"/>
  <c r="E19"/>
  <c r="E20"/>
  <c r="M20"/>
  <c r="E21"/>
  <c r="M21"/>
  <c r="E22"/>
  <c r="K22"/>
  <c r="M22" s="1"/>
  <c r="E23"/>
  <c r="K23"/>
  <c r="M23" s="1"/>
  <c r="N23"/>
  <c r="M24"/>
  <c r="K26"/>
  <c r="K27"/>
  <c r="E29"/>
  <c r="E25" s="1"/>
  <c r="Q25" s="1"/>
  <c r="N29"/>
  <c r="O29"/>
  <c r="P29"/>
  <c r="Q29" s="1"/>
  <c r="R29"/>
  <c r="E31"/>
  <c r="E30" s="1"/>
  <c r="G30" s="1"/>
  <c r="N39"/>
  <c r="O39"/>
  <c r="R39"/>
  <c r="E43"/>
  <c r="C49"/>
  <c r="D49"/>
  <c r="E50"/>
  <c r="E51"/>
  <c r="E53"/>
  <c r="E54"/>
  <c r="K59"/>
  <c r="Q58" s="1"/>
  <c r="K27" i="1" s="1"/>
  <c r="K60" i="2"/>
  <c r="K61"/>
  <c r="E63"/>
  <c r="E66" s="1"/>
  <c r="H63"/>
  <c r="R63"/>
  <c r="J30" i="1"/>
  <c r="E68" i="2"/>
  <c r="E69"/>
  <c r="B70"/>
  <c r="C70"/>
  <c r="D70"/>
  <c r="F70"/>
  <c r="G27" i="5"/>
  <c r="M27"/>
  <c r="S27"/>
  <c r="G29"/>
  <c r="M29"/>
  <c r="S29"/>
  <c r="E45"/>
  <c r="E44" s="1"/>
  <c r="E46"/>
  <c r="N46"/>
  <c r="O46"/>
  <c r="R46"/>
  <c r="E48"/>
  <c r="E49"/>
  <c r="B50"/>
  <c r="B57" s="1"/>
  <c r="C50"/>
  <c r="E50" s="1"/>
  <c r="D50"/>
  <c r="D57" s="1"/>
  <c r="F50"/>
  <c r="E51"/>
  <c r="Q51" s="1"/>
  <c r="E52"/>
  <c r="Q52" s="1"/>
  <c r="E53"/>
  <c r="Q53" s="1"/>
  <c r="E54"/>
  <c r="Q54" s="1"/>
  <c r="E56"/>
  <c r="H56"/>
  <c r="I56"/>
  <c r="K56" s="1"/>
  <c r="K50" s="1"/>
  <c r="Q50" s="1"/>
  <c r="E26" i="1" s="1"/>
  <c r="L56" i="5"/>
  <c r="P56"/>
  <c r="D30" i="1" s="1"/>
  <c r="C58" i="5"/>
  <c r="F58" s="1"/>
  <c r="D58"/>
  <c r="C59"/>
  <c r="F59" s="1"/>
  <c r="D59"/>
  <c r="E61"/>
  <c r="Q61" s="1"/>
  <c r="E62"/>
  <c r="Q62" s="1"/>
  <c r="B63"/>
  <c r="C63"/>
  <c r="D63"/>
  <c r="N14" i="2"/>
  <c r="N27"/>
  <c r="E8" i="9"/>
  <c r="J8"/>
  <c r="T8"/>
  <c r="Y8"/>
  <c r="AD8"/>
  <c r="AJ8" s="1"/>
  <c r="AI8"/>
  <c r="AN8"/>
  <c r="AS8"/>
  <c r="AX8"/>
  <c r="AZ8"/>
  <c r="BA8"/>
  <c r="BB8"/>
  <c r="BD8"/>
  <c r="E9"/>
  <c r="J9"/>
  <c r="T9"/>
  <c r="Y9"/>
  <c r="AD9"/>
  <c r="AI9"/>
  <c r="AN9"/>
  <c r="AS9"/>
  <c r="AX9"/>
  <c r="BA9"/>
  <c r="BB9"/>
  <c r="BC9"/>
  <c r="BD9"/>
  <c r="E10"/>
  <c r="J10"/>
  <c r="T10"/>
  <c r="Y10"/>
  <c r="AD10"/>
  <c r="AI10"/>
  <c r="AN10"/>
  <c r="AS10"/>
  <c r="AX10"/>
  <c r="BA10"/>
  <c r="BB10"/>
  <c r="BD10"/>
  <c r="T11"/>
  <c r="AD11"/>
  <c r="AI11"/>
  <c r="AN11"/>
  <c r="AS11"/>
  <c r="AX11"/>
  <c r="BA11"/>
  <c r="BC11" s="1"/>
  <c r="BB11"/>
  <c r="BD11"/>
  <c r="T12"/>
  <c r="AD12"/>
  <c r="AI12"/>
  <c r="AN12"/>
  <c r="AS12"/>
  <c r="AX12"/>
  <c r="BA12"/>
  <c r="BB12"/>
  <c r="BC12" s="1"/>
  <c r="BD12"/>
  <c r="E15"/>
  <c r="J15"/>
  <c r="T15"/>
  <c r="Y15"/>
  <c r="AD15"/>
  <c r="AI15"/>
  <c r="AN15"/>
  <c r="AS15"/>
  <c r="AX15"/>
  <c r="BA15"/>
  <c r="BB15"/>
  <c r="T16"/>
  <c r="Y16"/>
  <c r="AD16"/>
  <c r="AE16"/>
  <c r="AI16"/>
  <c r="AJ16"/>
  <c r="AN16"/>
  <c r="AS16"/>
  <c r="AX16"/>
  <c r="AZ16"/>
  <c r="BA16"/>
  <c r="BB16"/>
  <c r="T17"/>
  <c r="Y17"/>
  <c r="AD17"/>
  <c r="AE17"/>
  <c r="AI17"/>
  <c r="AJ17"/>
  <c r="AN17"/>
  <c r="AS17"/>
  <c r="AX17"/>
  <c r="AZ17"/>
  <c r="BA17"/>
  <c r="BB17"/>
  <c r="T18"/>
  <c r="Y18"/>
  <c r="AD18"/>
  <c r="AE18"/>
  <c r="AI18"/>
  <c r="AJ18"/>
  <c r="AN18"/>
  <c r="AS18"/>
  <c r="AX18"/>
  <c r="AZ18"/>
  <c r="BA18"/>
  <c r="BB18"/>
  <c r="AZ19"/>
  <c r="BB19"/>
  <c r="BC19"/>
  <c r="E20"/>
  <c r="BC20" s="1"/>
  <c r="T20"/>
  <c r="Y20"/>
  <c r="AD20"/>
  <c r="AE20"/>
  <c r="AI20"/>
  <c r="AJ20"/>
  <c r="AN20"/>
  <c r="AS20"/>
  <c r="AX20"/>
  <c r="AZ20"/>
  <c r="BA20"/>
  <c r="BB20"/>
  <c r="E21"/>
  <c r="T21"/>
  <c r="Y21"/>
  <c r="AD21"/>
  <c r="AE21"/>
  <c r="AI21"/>
  <c r="AJ21"/>
  <c r="AN21"/>
  <c r="AS21"/>
  <c r="AX21"/>
  <c r="AZ21"/>
  <c r="BA21"/>
  <c r="BB21"/>
  <c r="T22"/>
  <c r="Y22"/>
  <c r="AD22"/>
  <c r="AE22"/>
  <c r="AS22"/>
  <c r="AX22"/>
  <c r="AZ22"/>
  <c r="BA22"/>
  <c r="BB22"/>
  <c r="T23"/>
  <c r="Y23"/>
  <c r="AD23"/>
  <c r="AE23"/>
  <c r="AX23"/>
  <c r="AZ23"/>
  <c r="BA23"/>
  <c r="BB23"/>
  <c r="BC23"/>
  <c r="E24"/>
  <c r="T24"/>
  <c r="Y24"/>
  <c r="AD24"/>
  <c r="AE24"/>
  <c r="AI24"/>
  <c r="AJ24"/>
  <c r="AN24"/>
  <c r="AS24"/>
  <c r="AX24"/>
  <c r="AZ24"/>
  <c r="BA24"/>
  <c r="BB24"/>
  <c r="T25"/>
  <c r="Y25"/>
  <c r="AD25"/>
  <c r="AE25"/>
  <c r="AI25"/>
  <c r="AJ25"/>
  <c r="AN25"/>
  <c r="AS25"/>
  <c r="AX25"/>
  <c r="AZ25"/>
  <c r="BA25"/>
  <c r="BB25"/>
  <c r="E26"/>
  <c r="T26"/>
  <c r="Y26"/>
  <c r="AD26"/>
  <c r="AE26"/>
  <c r="AI26"/>
  <c r="AJ26"/>
  <c r="AN26"/>
  <c r="AS26"/>
  <c r="AX26"/>
  <c r="AZ26"/>
  <c r="BA26"/>
  <c r="BB26"/>
  <c r="E27"/>
  <c r="T27"/>
  <c r="Y27"/>
  <c r="AD27"/>
  <c r="AE27"/>
  <c r="AI27"/>
  <c r="AJ27"/>
  <c r="AN27"/>
  <c r="AS27"/>
  <c r="AX27"/>
  <c r="AZ27"/>
  <c r="BA27"/>
  <c r="BB27"/>
  <c r="E28"/>
  <c r="T28"/>
  <c r="Y28"/>
  <c r="AE28"/>
  <c r="AI28"/>
  <c r="AJ28"/>
  <c r="AN28"/>
  <c r="AS28"/>
  <c r="AX28"/>
  <c r="AZ28"/>
  <c r="BA28"/>
  <c r="BB28"/>
  <c r="E29"/>
  <c r="T29"/>
  <c r="Y29"/>
  <c r="AD29"/>
  <c r="AE29"/>
  <c r="AI29"/>
  <c r="AJ29"/>
  <c r="AN29"/>
  <c r="AS29"/>
  <c r="AX29"/>
  <c r="AZ29"/>
  <c r="BA29"/>
  <c r="BB29"/>
  <c r="E30"/>
  <c r="T30"/>
  <c r="Y30"/>
  <c r="AD30"/>
  <c r="AI30"/>
  <c r="AN30"/>
  <c r="AS30"/>
  <c r="AX30"/>
  <c r="BA30"/>
  <c r="BB30"/>
  <c r="E31"/>
  <c r="T31"/>
  <c r="Y31"/>
  <c r="AD31"/>
  <c r="AI31"/>
  <c r="AN31"/>
  <c r="AS31"/>
  <c r="AX31"/>
  <c r="BA31"/>
  <c r="BB31"/>
  <c r="C32"/>
  <c r="D32"/>
  <c r="F32"/>
  <c r="G32"/>
  <c r="H32"/>
  <c r="I32"/>
  <c r="K32"/>
  <c r="K43" s="1"/>
  <c r="K58" s="1"/>
  <c r="L32"/>
  <c r="M32"/>
  <c r="N32"/>
  <c r="O32"/>
  <c r="P32"/>
  <c r="Q32"/>
  <c r="R32"/>
  <c r="S32"/>
  <c r="U32"/>
  <c r="V32"/>
  <c r="W32"/>
  <c r="X32"/>
  <c r="X43" s="1"/>
  <c r="Z32"/>
  <c r="AA32"/>
  <c r="AB32"/>
  <c r="AC32"/>
  <c r="AE32"/>
  <c r="AF32"/>
  <c r="AG32"/>
  <c r="AH32"/>
  <c r="AI32"/>
  <c r="AK32"/>
  <c r="AK43" s="1"/>
  <c r="AK58" s="1"/>
  <c r="AL32"/>
  <c r="AM32"/>
  <c r="AO32"/>
  <c r="AO43" s="1"/>
  <c r="AO58" s="1"/>
  <c r="AP32"/>
  <c r="AQ32"/>
  <c r="AR32"/>
  <c r="AR43" s="1"/>
  <c r="AS32"/>
  <c r="AT32"/>
  <c r="AU32"/>
  <c r="AU43" s="1"/>
  <c r="AV32"/>
  <c r="AW32"/>
  <c r="AW43" s="1"/>
  <c r="AW58" s="1"/>
  <c r="AY32"/>
  <c r="J33"/>
  <c r="T33"/>
  <c r="Y33"/>
  <c r="AD33"/>
  <c r="AE33"/>
  <c r="AI33"/>
  <c r="AJ33"/>
  <c r="AN33"/>
  <c r="AS33"/>
  <c r="AX33"/>
  <c r="AZ33"/>
  <c r="BA33"/>
  <c r="BB33"/>
  <c r="J34"/>
  <c r="T34"/>
  <c r="Y34"/>
  <c r="AD34"/>
  <c r="AE34"/>
  <c r="AI34"/>
  <c r="AJ34"/>
  <c r="AN34"/>
  <c r="AS34"/>
  <c r="AS42" s="1"/>
  <c r="AS43" s="1"/>
  <c r="AX34"/>
  <c r="AZ34"/>
  <c r="BA34"/>
  <c r="BB34"/>
  <c r="E35"/>
  <c r="J35"/>
  <c r="T35"/>
  <c r="Y35"/>
  <c r="AD35"/>
  <c r="AE35"/>
  <c r="AI35"/>
  <c r="AJ35"/>
  <c r="AN35"/>
  <c r="AS35"/>
  <c r="AX35"/>
  <c r="AZ35"/>
  <c r="BA35"/>
  <c r="BB35"/>
  <c r="E36"/>
  <c r="J36"/>
  <c r="T36"/>
  <c r="Y36"/>
  <c r="AD36"/>
  <c r="AE36"/>
  <c r="AI36"/>
  <c r="AJ36"/>
  <c r="AN36"/>
  <c r="AS36"/>
  <c r="AX36"/>
  <c r="AZ36"/>
  <c r="BA36"/>
  <c r="BB36"/>
  <c r="E37"/>
  <c r="J37"/>
  <c r="T37"/>
  <c r="Y37"/>
  <c r="AD37"/>
  <c r="AE37"/>
  <c r="AI37"/>
  <c r="AJ37"/>
  <c r="AN37"/>
  <c r="AS37"/>
  <c r="AX37"/>
  <c r="AZ37"/>
  <c r="BA37"/>
  <c r="BB37"/>
  <c r="E38"/>
  <c r="J38"/>
  <c r="T38"/>
  <c r="Y38"/>
  <c r="AD38"/>
  <c r="AE38"/>
  <c r="AI38"/>
  <c r="AJ38"/>
  <c r="AN38"/>
  <c r="AS38"/>
  <c r="AX38"/>
  <c r="AZ38"/>
  <c r="BA38"/>
  <c r="BB38"/>
  <c r="E39"/>
  <c r="J39"/>
  <c r="T39"/>
  <c r="Y39"/>
  <c r="AD39"/>
  <c r="AE39"/>
  <c r="AI39"/>
  <c r="AJ39"/>
  <c r="AN39"/>
  <c r="AS39"/>
  <c r="AX39"/>
  <c r="AZ39"/>
  <c r="BA39"/>
  <c r="BB39"/>
  <c r="E40"/>
  <c r="J40"/>
  <c r="T40"/>
  <c r="Y40"/>
  <c r="AD40"/>
  <c r="AI40"/>
  <c r="AN40"/>
  <c r="AS40"/>
  <c r="AX40"/>
  <c r="BA40"/>
  <c r="BB40"/>
  <c r="E41"/>
  <c r="J41"/>
  <c r="T41"/>
  <c r="Y41"/>
  <c r="AD41"/>
  <c r="AI41"/>
  <c r="AN41"/>
  <c r="AS41"/>
  <c r="AX41"/>
  <c r="BA41"/>
  <c r="BB41"/>
  <c r="BC41" s="1"/>
  <c r="C42"/>
  <c r="C43" s="1"/>
  <c r="D42"/>
  <c r="F42"/>
  <c r="G42"/>
  <c r="H42"/>
  <c r="I42"/>
  <c r="K42"/>
  <c r="L42"/>
  <c r="M42"/>
  <c r="N42"/>
  <c r="O42"/>
  <c r="P42"/>
  <c r="Q42"/>
  <c r="Q43" s="1"/>
  <c r="R42"/>
  <c r="S42"/>
  <c r="U42"/>
  <c r="V42"/>
  <c r="V43" s="1"/>
  <c r="W42"/>
  <c r="W43" s="1"/>
  <c r="X42"/>
  <c r="Z42"/>
  <c r="AA42"/>
  <c r="AB42"/>
  <c r="AC42"/>
  <c r="AF42"/>
  <c r="AF43" s="1"/>
  <c r="AF58" s="1"/>
  <c r="AG42"/>
  <c r="AH42"/>
  <c r="AK42"/>
  <c r="AL42"/>
  <c r="AM42"/>
  <c r="AO42"/>
  <c r="AP42"/>
  <c r="AP43" s="1"/>
  <c r="AQ42"/>
  <c r="AR42"/>
  <c r="AT42"/>
  <c r="AT43" s="1"/>
  <c r="AU42"/>
  <c r="AV42"/>
  <c r="AW42"/>
  <c r="AY42"/>
  <c r="AY43" s="1"/>
  <c r="AY58" s="1"/>
  <c r="D43"/>
  <c r="H43"/>
  <c r="M43"/>
  <c r="S43"/>
  <c r="S58" s="1"/>
  <c r="AA43"/>
  <c r="AC43"/>
  <c r="AM43"/>
  <c r="AV43"/>
  <c r="AV58" s="1"/>
  <c r="E44"/>
  <c r="J44"/>
  <c r="T44"/>
  <c r="Y44"/>
  <c r="AD44"/>
  <c r="AI44"/>
  <c r="AN44"/>
  <c r="AS44"/>
  <c r="AX44"/>
  <c r="BA44"/>
  <c r="BB44"/>
  <c r="E45"/>
  <c r="J45"/>
  <c r="T45"/>
  <c r="Y45"/>
  <c r="AD45"/>
  <c r="AI45"/>
  <c r="AN45"/>
  <c r="AS45"/>
  <c r="AX45"/>
  <c r="BA45"/>
  <c r="BB45"/>
  <c r="BC45" s="1"/>
  <c r="E46"/>
  <c r="J46"/>
  <c r="T46"/>
  <c r="Y46"/>
  <c r="AD46"/>
  <c r="AI46"/>
  <c r="AN46"/>
  <c r="AS46"/>
  <c r="AX46"/>
  <c r="BA46"/>
  <c r="BB46"/>
  <c r="E47"/>
  <c r="J47"/>
  <c r="T47"/>
  <c r="Y47"/>
  <c r="AD47"/>
  <c r="AI47"/>
  <c r="AN47"/>
  <c r="AS47"/>
  <c r="AX47"/>
  <c r="BA47"/>
  <c r="BB47"/>
  <c r="BC47" s="1"/>
  <c r="E48"/>
  <c r="J48"/>
  <c r="T48"/>
  <c r="Y48"/>
  <c r="AD48"/>
  <c r="AI48"/>
  <c r="AN48"/>
  <c r="AS48"/>
  <c r="AX48"/>
  <c r="BA48"/>
  <c r="BB48"/>
  <c r="E49"/>
  <c r="J49"/>
  <c r="T49"/>
  <c r="Y49"/>
  <c r="AD49"/>
  <c r="AI49"/>
  <c r="AN49"/>
  <c r="AS49"/>
  <c r="AX49"/>
  <c r="BA49"/>
  <c r="BB49"/>
  <c r="BC49" s="1"/>
  <c r="E50"/>
  <c r="J50"/>
  <c r="T50"/>
  <c r="Y50"/>
  <c r="AD50"/>
  <c r="AI50"/>
  <c r="AN50"/>
  <c r="AS50"/>
  <c r="AX50"/>
  <c r="BA50"/>
  <c r="BB50"/>
  <c r="E51"/>
  <c r="J51"/>
  <c r="T51"/>
  <c r="Y51"/>
  <c r="AD51"/>
  <c r="AI51"/>
  <c r="AN51"/>
  <c r="AS51"/>
  <c r="AX51"/>
  <c r="BA51"/>
  <c r="BB51"/>
  <c r="BC51" s="1"/>
  <c r="E52"/>
  <c r="J52"/>
  <c r="T52"/>
  <c r="Y52"/>
  <c r="AD52"/>
  <c r="AE52"/>
  <c r="AI52"/>
  <c r="AJ52"/>
  <c r="AN52"/>
  <c r="AS52"/>
  <c r="AX52"/>
  <c r="AZ52"/>
  <c r="BA52"/>
  <c r="BB52"/>
  <c r="E53"/>
  <c r="BC53" s="1"/>
  <c r="J53"/>
  <c r="T53"/>
  <c r="Y53"/>
  <c r="AD53"/>
  <c r="AE53"/>
  <c r="AI53"/>
  <c r="AJ53"/>
  <c r="AN53"/>
  <c r="AS53"/>
  <c r="AX53"/>
  <c r="AZ53"/>
  <c r="BA53"/>
  <c r="BB53"/>
  <c r="BD53"/>
  <c r="E54"/>
  <c r="J54"/>
  <c r="T54"/>
  <c r="Y54"/>
  <c r="AD54"/>
  <c r="AE54"/>
  <c r="BD54" s="1"/>
  <c r="AI54"/>
  <c r="AJ54"/>
  <c r="AN54"/>
  <c r="AS54"/>
  <c r="AX54"/>
  <c r="AZ54"/>
  <c r="BA54"/>
  <c r="BB54"/>
  <c r="E55"/>
  <c r="BC55" s="1"/>
  <c r="J55"/>
  <c r="T55"/>
  <c r="Y55"/>
  <c r="AD55"/>
  <c r="AE55"/>
  <c r="AI55"/>
  <c r="AJ55"/>
  <c r="AN55"/>
  <c r="AS55"/>
  <c r="AX55"/>
  <c r="AZ55"/>
  <c r="BA55"/>
  <c r="BB55"/>
  <c r="BD55"/>
  <c r="E56"/>
  <c r="J56"/>
  <c r="T56"/>
  <c r="Y56"/>
  <c r="AD56"/>
  <c r="AI56"/>
  <c r="AN56"/>
  <c r="AS56"/>
  <c r="AX56"/>
  <c r="BA56"/>
  <c r="BB56"/>
  <c r="C57"/>
  <c r="D57"/>
  <c r="F57"/>
  <c r="G57"/>
  <c r="H57"/>
  <c r="H58" s="1"/>
  <c r="I57"/>
  <c r="J57"/>
  <c r="K57"/>
  <c r="L57"/>
  <c r="M57"/>
  <c r="N57"/>
  <c r="O57"/>
  <c r="P57"/>
  <c r="Q57"/>
  <c r="Q58" s="1"/>
  <c r="R57"/>
  <c r="S57"/>
  <c r="U57"/>
  <c r="V57"/>
  <c r="W57"/>
  <c r="X57"/>
  <c r="Y57"/>
  <c r="Z57"/>
  <c r="AA57"/>
  <c r="AA58" s="1"/>
  <c r="AB57"/>
  <c r="AC57"/>
  <c r="AC58" s="1"/>
  <c r="AF57"/>
  <c r="AG57"/>
  <c r="AH57"/>
  <c r="AK57"/>
  <c r="AL57"/>
  <c r="AM57"/>
  <c r="AO57"/>
  <c r="AP57"/>
  <c r="AQ57"/>
  <c r="AR57"/>
  <c r="AT57"/>
  <c r="AU57"/>
  <c r="AV57"/>
  <c r="AW57"/>
  <c r="AY57"/>
  <c r="D58"/>
  <c r="X58"/>
  <c r="AM58"/>
  <c r="AR58"/>
  <c r="AE59"/>
  <c r="E60"/>
  <c r="J60"/>
  <c r="T60"/>
  <c r="Y60"/>
  <c r="AD60"/>
  <c r="AE60"/>
  <c r="AI60"/>
  <c r="AN60"/>
  <c r="AS60"/>
  <c r="AX60"/>
  <c r="BA60"/>
  <c r="BC60" s="1"/>
  <c r="BB60"/>
  <c r="BD60"/>
  <c r="E61"/>
  <c r="J61"/>
  <c r="T61"/>
  <c r="Y61"/>
  <c r="AD61"/>
  <c r="AE61"/>
  <c r="AI61"/>
  <c r="AJ61"/>
  <c r="AN61"/>
  <c r="AS61"/>
  <c r="AX61"/>
  <c r="AZ61"/>
  <c r="BA61"/>
  <c r="BB61"/>
  <c r="E62"/>
  <c r="J62"/>
  <c r="T62"/>
  <c r="Y62"/>
  <c r="AD62"/>
  <c r="AE62"/>
  <c r="BD62" s="1"/>
  <c r="AI62"/>
  <c r="AJ62"/>
  <c r="AN62"/>
  <c r="AS62"/>
  <c r="AX62"/>
  <c r="AZ62"/>
  <c r="BA62"/>
  <c r="BB62"/>
  <c r="E63"/>
  <c r="J63"/>
  <c r="T63"/>
  <c r="Y63"/>
  <c r="AD63"/>
  <c r="AE63"/>
  <c r="AI63"/>
  <c r="AJ63"/>
  <c r="AN63"/>
  <c r="AS63"/>
  <c r="AX63"/>
  <c r="AZ63"/>
  <c r="BA63"/>
  <c r="BB63"/>
  <c r="E64"/>
  <c r="J64"/>
  <c r="T64"/>
  <c r="Y64"/>
  <c r="AD64"/>
  <c r="AE64"/>
  <c r="AI64"/>
  <c r="AJ64"/>
  <c r="BD64" s="1"/>
  <c r="AN64"/>
  <c r="AS64"/>
  <c r="AX64"/>
  <c r="AZ64"/>
  <c r="BA64"/>
  <c r="BB64"/>
  <c r="J65"/>
  <c r="T65"/>
  <c r="Y65"/>
  <c r="AD65"/>
  <c r="AE65"/>
  <c r="BD65" s="1"/>
  <c r="AI65"/>
  <c r="AJ65"/>
  <c r="AN65"/>
  <c r="AS65"/>
  <c r="AX65"/>
  <c r="AZ65"/>
  <c r="BA65"/>
  <c r="BB65"/>
  <c r="J66"/>
  <c r="T66"/>
  <c r="Y66"/>
  <c r="AD66"/>
  <c r="AE66"/>
  <c r="AI66"/>
  <c r="AJ66"/>
  <c r="BD66" s="1"/>
  <c r="AN66"/>
  <c r="AS66"/>
  <c r="AX66"/>
  <c r="AZ66"/>
  <c r="BA66"/>
  <c r="BB66"/>
  <c r="E67"/>
  <c r="J67"/>
  <c r="T67"/>
  <c r="Y67"/>
  <c r="AD67"/>
  <c r="AE67"/>
  <c r="AI67"/>
  <c r="AJ67"/>
  <c r="AN67"/>
  <c r="AS67"/>
  <c r="AX67"/>
  <c r="AZ67"/>
  <c r="BA67"/>
  <c r="BB67"/>
  <c r="E68"/>
  <c r="J68"/>
  <c r="T68"/>
  <c r="Y68"/>
  <c r="AD68"/>
  <c r="AE68"/>
  <c r="AI68"/>
  <c r="AJ68"/>
  <c r="AN68"/>
  <c r="AS68"/>
  <c r="AX68"/>
  <c r="AZ68"/>
  <c r="BA68"/>
  <c r="BB68"/>
  <c r="BD68"/>
  <c r="E69"/>
  <c r="J69"/>
  <c r="T69"/>
  <c r="Y69"/>
  <c r="AD69"/>
  <c r="AE69"/>
  <c r="AI69"/>
  <c r="AJ69"/>
  <c r="AN69"/>
  <c r="AS69"/>
  <c r="AX69"/>
  <c r="AZ69"/>
  <c r="BA69"/>
  <c r="BB69"/>
  <c r="J70"/>
  <c r="T70"/>
  <c r="Y70"/>
  <c r="AD70"/>
  <c r="AE70"/>
  <c r="AI70"/>
  <c r="AJ70"/>
  <c r="AX70"/>
  <c r="AZ70"/>
  <c r="BA70"/>
  <c r="BB70"/>
  <c r="BC70"/>
  <c r="BD70"/>
  <c r="E71"/>
  <c r="J71"/>
  <c r="T71"/>
  <c r="Y71"/>
  <c r="AD71"/>
  <c r="AE71"/>
  <c r="AI71"/>
  <c r="AJ71"/>
  <c r="AN71"/>
  <c r="AS71"/>
  <c r="AX71"/>
  <c r="AZ71"/>
  <c r="BA71"/>
  <c r="BB71"/>
  <c r="BC71"/>
  <c r="BD71"/>
  <c r="E72"/>
  <c r="J72"/>
  <c r="T72"/>
  <c r="Y72"/>
  <c r="AD72"/>
  <c r="AE72"/>
  <c r="AI72"/>
  <c r="AJ72"/>
  <c r="AN72"/>
  <c r="AS72"/>
  <c r="AX72"/>
  <c r="AZ72"/>
  <c r="BA72"/>
  <c r="BB72"/>
  <c r="BC72"/>
  <c r="BD72"/>
  <c r="E73"/>
  <c r="J73"/>
  <c r="T73"/>
  <c r="Y73"/>
  <c r="AD73"/>
  <c r="AE73"/>
  <c r="AI73"/>
  <c r="AJ73"/>
  <c r="AN73"/>
  <c r="AS73"/>
  <c r="AX73"/>
  <c r="AZ73"/>
  <c r="BA73"/>
  <c r="BB73"/>
  <c r="BC73"/>
  <c r="BD73"/>
  <c r="C74"/>
  <c r="D74"/>
  <c r="E74"/>
  <c r="F74"/>
  <c r="G74"/>
  <c r="H74"/>
  <c r="I74"/>
  <c r="K74"/>
  <c r="L74"/>
  <c r="M74"/>
  <c r="N74"/>
  <c r="O74"/>
  <c r="P74"/>
  <c r="Q74"/>
  <c r="R74"/>
  <c r="S74"/>
  <c r="U74"/>
  <c r="V74"/>
  <c r="W74"/>
  <c r="W84" s="1"/>
  <c r="W102" s="1"/>
  <c r="X74"/>
  <c r="Z74"/>
  <c r="AA74"/>
  <c r="AB74"/>
  <c r="AC74"/>
  <c r="AF74"/>
  <c r="AG74"/>
  <c r="AH74"/>
  <c r="AK74"/>
  <c r="AL74"/>
  <c r="AM74"/>
  <c r="AO74"/>
  <c r="AP74"/>
  <c r="AQ74"/>
  <c r="AR74"/>
  <c r="AT74"/>
  <c r="AU74"/>
  <c r="AV74"/>
  <c r="AW74"/>
  <c r="AY74"/>
  <c r="AY84" s="1"/>
  <c r="AY102" s="1"/>
  <c r="J75"/>
  <c r="T75"/>
  <c r="Y75"/>
  <c r="AD75"/>
  <c r="AD83" s="1"/>
  <c r="AE75"/>
  <c r="AI75"/>
  <c r="AJ75"/>
  <c r="AN75"/>
  <c r="AN83" s="1"/>
  <c r="AS75"/>
  <c r="AX75"/>
  <c r="AZ75"/>
  <c r="BA75"/>
  <c r="BA83" s="1"/>
  <c r="BB75"/>
  <c r="E76"/>
  <c r="J76"/>
  <c r="T76"/>
  <c r="T83" s="1"/>
  <c r="Y76"/>
  <c r="AD76"/>
  <c r="AE76"/>
  <c r="AI76"/>
  <c r="AJ76"/>
  <c r="AN76"/>
  <c r="AS76"/>
  <c r="AX76"/>
  <c r="AX83" s="1"/>
  <c r="AZ76"/>
  <c r="BA76"/>
  <c r="BB76"/>
  <c r="BD76"/>
  <c r="E77"/>
  <c r="J77"/>
  <c r="T77"/>
  <c r="Y77"/>
  <c r="AD77"/>
  <c r="AE77"/>
  <c r="AI77"/>
  <c r="AJ77"/>
  <c r="AN77"/>
  <c r="AS77"/>
  <c r="AX77"/>
  <c r="AZ77"/>
  <c r="BA77"/>
  <c r="BB77"/>
  <c r="E78"/>
  <c r="J78"/>
  <c r="J83" s="1"/>
  <c r="T78"/>
  <c r="Y78"/>
  <c r="AD78"/>
  <c r="AE78"/>
  <c r="BD78" s="1"/>
  <c r="AI78"/>
  <c r="AJ78"/>
  <c r="AN78"/>
  <c r="AS78"/>
  <c r="AX78"/>
  <c r="AZ78"/>
  <c r="BA78"/>
  <c r="BB78"/>
  <c r="E79"/>
  <c r="J79"/>
  <c r="T79"/>
  <c r="Y79"/>
  <c r="AD79"/>
  <c r="AE79"/>
  <c r="AI79"/>
  <c r="AJ79"/>
  <c r="AN79"/>
  <c r="AS79"/>
  <c r="AX79"/>
  <c r="AZ79"/>
  <c r="BA79"/>
  <c r="BB79"/>
  <c r="E80"/>
  <c r="J80"/>
  <c r="T80"/>
  <c r="Y80"/>
  <c r="AD80"/>
  <c r="AE80"/>
  <c r="BD80" s="1"/>
  <c r="AI80"/>
  <c r="AJ80"/>
  <c r="AN80"/>
  <c r="AS80"/>
  <c r="AX80"/>
  <c r="AZ80"/>
  <c r="BA80"/>
  <c r="BB80"/>
  <c r="E81"/>
  <c r="J81"/>
  <c r="T81"/>
  <c r="Y81"/>
  <c r="AD81"/>
  <c r="AE81"/>
  <c r="AI81"/>
  <c r="AJ81"/>
  <c r="AN81"/>
  <c r="AS81"/>
  <c r="AX81"/>
  <c r="AZ81"/>
  <c r="BA81"/>
  <c r="BB81"/>
  <c r="E82"/>
  <c r="J82"/>
  <c r="T82"/>
  <c r="Y82"/>
  <c r="AD82"/>
  <c r="AE82"/>
  <c r="AI82"/>
  <c r="AJ82"/>
  <c r="AN82"/>
  <c r="AS82"/>
  <c r="AX82"/>
  <c r="AZ82"/>
  <c r="BA82"/>
  <c r="BB82"/>
  <c r="BD82"/>
  <c r="C83"/>
  <c r="D83"/>
  <c r="D84" s="1"/>
  <c r="D102" s="1"/>
  <c r="F83"/>
  <c r="G83"/>
  <c r="H83"/>
  <c r="H84" s="1"/>
  <c r="I83"/>
  <c r="K83"/>
  <c r="L83"/>
  <c r="L84" s="1"/>
  <c r="M83"/>
  <c r="N83"/>
  <c r="O83"/>
  <c r="P83"/>
  <c r="Q83"/>
  <c r="R83"/>
  <c r="S83"/>
  <c r="U83"/>
  <c r="U84" s="1"/>
  <c r="V83"/>
  <c r="V84" s="1"/>
  <c r="W83"/>
  <c r="X83"/>
  <c r="Z83"/>
  <c r="AA83"/>
  <c r="AB83"/>
  <c r="AC83"/>
  <c r="AF83"/>
  <c r="AF84" s="1"/>
  <c r="AF102" s="1"/>
  <c r="AG83"/>
  <c r="AH83"/>
  <c r="AK83"/>
  <c r="AL83"/>
  <c r="AL84" s="1"/>
  <c r="AM83"/>
  <c r="AO83"/>
  <c r="AP83"/>
  <c r="AP84" s="1"/>
  <c r="AP102" s="1"/>
  <c r="AQ83"/>
  <c r="AR83"/>
  <c r="AR84" s="1"/>
  <c r="AR102" s="1"/>
  <c r="AR104" s="1"/>
  <c r="AT83"/>
  <c r="AU83"/>
  <c r="AV83"/>
  <c r="AW83"/>
  <c r="AY83"/>
  <c r="AV84"/>
  <c r="AV102" s="1"/>
  <c r="E85"/>
  <c r="J85"/>
  <c r="T85"/>
  <c r="Y85"/>
  <c r="AD85"/>
  <c r="AI85"/>
  <c r="AN85"/>
  <c r="AS85"/>
  <c r="AX85"/>
  <c r="BA85"/>
  <c r="BB85"/>
  <c r="BC85"/>
  <c r="E86"/>
  <c r="J86"/>
  <c r="T86"/>
  <c r="Y86"/>
  <c r="AD86"/>
  <c r="AI86"/>
  <c r="AN86"/>
  <c r="AS86"/>
  <c r="AX86"/>
  <c r="BA86"/>
  <c r="BB86"/>
  <c r="BC86"/>
  <c r="E87"/>
  <c r="J87"/>
  <c r="T87"/>
  <c r="Y87"/>
  <c r="AD87"/>
  <c r="AI87"/>
  <c r="AN87"/>
  <c r="AS87"/>
  <c r="AX87"/>
  <c r="BA87"/>
  <c r="BB87"/>
  <c r="BC87"/>
  <c r="E88"/>
  <c r="J88"/>
  <c r="T88"/>
  <c r="Y88"/>
  <c r="AD88"/>
  <c r="AI88"/>
  <c r="AN88"/>
  <c r="AS88"/>
  <c r="AX88"/>
  <c r="BA88"/>
  <c r="BB88"/>
  <c r="BC88"/>
  <c r="E89"/>
  <c r="J89"/>
  <c r="T89"/>
  <c r="Y89"/>
  <c r="AD89"/>
  <c r="AI89"/>
  <c r="AN89"/>
  <c r="AS89"/>
  <c r="AX89"/>
  <c r="BA89"/>
  <c r="BB89"/>
  <c r="BC89"/>
  <c r="E90"/>
  <c r="J90"/>
  <c r="T90"/>
  <c r="Y90"/>
  <c r="AD90"/>
  <c r="AI90"/>
  <c r="AN90"/>
  <c r="AS90"/>
  <c r="AX90"/>
  <c r="BA90"/>
  <c r="BB90"/>
  <c r="BC90"/>
  <c r="E91"/>
  <c r="J91"/>
  <c r="T91"/>
  <c r="Y91"/>
  <c r="AD91"/>
  <c r="AI91"/>
  <c r="AN91"/>
  <c r="AS91"/>
  <c r="AX91"/>
  <c r="BA91"/>
  <c r="BB91"/>
  <c r="BC91"/>
  <c r="E92"/>
  <c r="J92"/>
  <c r="T92"/>
  <c r="Y92"/>
  <c r="AD92"/>
  <c r="AI92"/>
  <c r="AN92"/>
  <c r="AS92"/>
  <c r="AX92"/>
  <c r="BA92"/>
  <c r="BB92"/>
  <c r="BC92"/>
  <c r="E93"/>
  <c r="J93"/>
  <c r="T93"/>
  <c r="Y93"/>
  <c r="AD93"/>
  <c r="AE93"/>
  <c r="AI93"/>
  <c r="AJ93"/>
  <c r="AN93"/>
  <c r="AS93"/>
  <c r="AX93"/>
  <c r="AZ93"/>
  <c r="BA93"/>
  <c r="BB93"/>
  <c r="E94"/>
  <c r="J94"/>
  <c r="T94"/>
  <c r="Y94"/>
  <c r="AD94"/>
  <c r="AE94"/>
  <c r="BD94" s="1"/>
  <c r="AI94"/>
  <c r="AJ94"/>
  <c r="AN94"/>
  <c r="AS94"/>
  <c r="AX94"/>
  <c r="AZ94"/>
  <c r="BA94"/>
  <c r="BB94"/>
  <c r="E95"/>
  <c r="J95"/>
  <c r="T95"/>
  <c r="Y95"/>
  <c r="AD95"/>
  <c r="AE95"/>
  <c r="AI95"/>
  <c r="AJ95"/>
  <c r="AN95"/>
  <c r="AS95"/>
  <c r="AX95"/>
  <c r="AZ95"/>
  <c r="BA95"/>
  <c r="BB95"/>
  <c r="E96"/>
  <c r="J96"/>
  <c r="Y96"/>
  <c r="AD96"/>
  <c r="AE96"/>
  <c r="AI96"/>
  <c r="AJ96"/>
  <c r="AN96"/>
  <c r="AS96"/>
  <c r="AX96"/>
  <c r="AZ96"/>
  <c r="BA96"/>
  <c r="BB96"/>
  <c r="E97"/>
  <c r="J97"/>
  <c r="Y97"/>
  <c r="AD97"/>
  <c r="AE97"/>
  <c r="AI97"/>
  <c r="AJ97"/>
  <c r="AN97"/>
  <c r="AS97"/>
  <c r="AX97"/>
  <c r="AZ97"/>
  <c r="BA97"/>
  <c r="BB97"/>
  <c r="E98"/>
  <c r="J98"/>
  <c r="T98"/>
  <c r="Y98"/>
  <c r="AD98"/>
  <c r="AE98"/>
  <c r="AI98"/>
  <c r="AJ98"/>
  <c r="AN98"/>
  <c r="AS98"/>
  <c r="AX98"/>
  <c r="AZ98"/>
  <c r="BA98"/>
  <c r="BB98"/>
  <c r="E99"/>
  <c r="J99"/>
  <c r="Y99"/>
  <c r="AD99"/>
  <c r="AE99"/>
  <c r="AI99"/>
  <c r="AJ99"/>
  <c r="AN99"/>
  <c r="AS99"/>
  <c r="AX99"/>
  <c r="AZ99"/>
  <c r="BA99"/>
  <c r="BB99"/>
  <c r="BD99"/>
  <c r="E100"/>
  <c r="J100"/>
  <c r="T100"/>
  <c r="Y100"/>
  <c r="AD100"/>
  <c r="AI100"/>
  <c r="AN100"/>
  <c r="AS100"/>
  <c r="AX100"/>
  <c r="BA100"/>
  <c r="BA101" s="1"/>
  <c r="BB100"/>
  <c r="C101"/>
  <c r="D101"/>
  <c r="F101"/>
  <c r="G101"/>
  <c r="H101"/>
  <c r="I101"/>
  <c r="K101"/>
  <c r="L101"/>
  <c r="M101"/>
  <c r="N101"/>
  <c r="O101"/>
  <c r="P101"/>
  <c r="Q101"/>
  <c r="R101"/>
  <c r="S101"/>
  <c r="V101"/>
  <c r="W101"/>
  <c r="X101"/>
  <c r="Z101"/>
  <c r="AA101"/>
  <c r="AB101"/>
  <c r="AC101"/>
  <c r="AE101"/>
  <c r="AF101"/>
  <c r="AG101"/>
  <c r="AH101"/>
  <c r="AI101"/>
  <c r="AK101"/>
  <c r="AL101"/>
  <c r="AM101"/>
  <c r="AO101"/>
  <c r="AP101"/>
  <c r="AQ101"/>
  <c r="AR101"/>
  <c r="AS101"/>
  <c r="AT101"/>
  <c r="AU101"/>
  <c r="AV101"/>
  <c r="AW101"/>
  <c r="AY101"/>
  <c r="E103"/>
  <c r="U103"/>
  <c r="AE103"/>
  <c r="AJ103"/>
  <c r="AN103"/>
  <c r="AO103"/>
  <c r="AS103"/>
  <c r="AT103"/>
  <c r="AY103"/>
  <c r="AZ103"/>
  <c r="BA103"/>
  <c r="BD103" s="1"/>
  <c r="BB103"/>
  <c r="B104"/>
  <c r="U104"/>
  <c r="AV104"/>
  <c r="E8" i="10"/>
  <c r="J8"/>
  <c r="O8"/>
  <c r="T8"/>
  <c r="Y8"/>
  <c r="Z8"/>
  <c r="AD8"/>
  <c r="AI8"/>
  <c r="AN8"/>
  <c r="AO8"/>
  <c r="AS8"/>
  <c r="AY8"/>
  <c r="BD8"/>
  <c r="BE8"/>
  <c r="CN8" s="1"/>
  <c r="BF8"/>
  <c r="BG8"/>
  <c r="CP8" s="1"/>
  <c r="BM8"/>
  <c r="BR8"/>
  <c r="BW8"/>
  <c r="BX8"/>
  <c r="CB8"/>
  <c r="CC8"/>
  <c r="CD8"/>
  <c r="CE8"/>
  <c r="CF8"/>
  <c r="CG8"/>
  <c r="CL8"/>
  <c r="CM8"/>
  <c r="E9"/>
  <c r="F9"/>
  <c r="J9"/>
  <c r="O9"/>
  <c r="T9"/>
  <c r="Y9"/>
  <c r="Z9"/>
  <c r="AD9"/>
  <c r="AI9"/>
  <c r="AN9"/>
  <c r="AO9"/>
  <c r="AS9"/>
  <c r="AY9"/>
  <c r="BD9"/>
  <c r="BF9"/>
  <c r="BG9"/>
  <c r="CP9" s="1"/>
  <c r="BM9"/>
  <c r="BR9"/>
  <c r="BW9"/>
  <c r="BX9"/>
  <c r="CB9"/>
  <c r="CC9"/>
  <c r="CD9"/>
  <c r="CN9" s="1"/>
  <c r="CE9"/>
  <c r="CF9"/>
  <c r="CG9"/>
  <c r="CL9"/>
  <c r="CM9"/>
  <c r="E10"/>
  <c r="F10"/>
  <c r="J10"/>
  <c r="O10"/>
  <c r="T10"/>
  <c r="Y10"/>
  <c r="Z10"/>
  <c r="AD10"/>
  <c r="AI10"/>
  <c r="AN10"/>
  <c r="AO10"/>
  <c r="AS10"/>
  <c r="AY10"/>
  <c r="BD10"/>
  <c r="BF10"/>
  <c r="BG10"/>
  <c r="BM10"/>
  <c r="BR10"/>
  <c r="BW10"/>
  <c r="BX10"/>
  <c r="CB10"/>
  <c r="CC10"/>
  <c r="CD10"/>
  <c r="CE10"/>
  <c r="CF10"/>
  <c r="CG10"/>
  <c r="CL10"/>
  <c r="CM10"/>
  <c r="CN10"/>
  <c r="E11"/>
  <c r="F11"/>
  <c r="J11"/>
  <c r="O11"/>
  <c r="T11"/>
  <c r="Y11"/>
  <c r="Z11"/>
  <c r="AD11"/>
  <c r="AI11"/>
  <c r="AN11"/>
  <c r="AO11"/>
  <c r="AS11"/>
  <c r="AY11"/>
  <c r="BD11"/>
  <c r="BF11"/>
  <c r="BG11"/>
  <c r="BM11"/>
  <c r="BR11"/>
  <c r="BW11"/>
  <c r="BX11"/>
  <c r="CB11"/>
  <c r="CC11"/>
  <c r="CE11"/>
  <c r="CF11"/>
  <c r="CH11"/>
  <c r="CL11"/>
  <c r="CM11"/>
  <c r="CN11"/>
  <c r="CO11"/>
  <c r="E12"/>
  <c r="F12"/>
  <c r="J12"/>
  <c r="O12"/>
  <c r="T12"/>
  <c r="Y12"/>
  <c r="Z12"/>
  <c r="AD12"/>
  <c r="AI12"/>
  <c r="AN12"/>
  <c r="AO12"/>
  <c r="AS12"/>
  <c r="AX12"/>
  <c r="AY12"/>
  <c r="BC12"/>
  <c r="BD12"/>
  <c r="BF12"/>
  <c r="BG12"/>
  <c r="BH12" s="1"/>
  <c r="BM12"/>
  <c r="BR12"/>
  <c r="BW12"/>
  <c r="BX12"/>
  <c r="CH12" s="1"/>
  <c r="CB12"/>
  <c r="CC12"/>
  <c r="CD12"/>
  <c r="CN12" s="1"/>
  <c r="CE12"/>
  <c r="CF12"/>
  <c r="CP12" s="1"/>
  <c r="CL12"/>
  <c r="CM12"/>
  <c r="E15"/>
  <c r="J15"/>
  <c r="O15"/>
  <c r="T15"/>
  <c r="Y15"/>
  <c r="AD15"/>
  <c r="AI15"/>
  <c r="AN15"/>
  <c r="AS15"/>
  <c r="AX15"/>
  <c r="BC15"/>
  <c r="BH15"/>
  <c r="BM15"/>
  <c r="BR15"/>
  <c r="BW15"/>
  <c r="CB15"/>
  <c r="CG15"/>
  <c r="CL15"/>
  <c r="CN15"/>
  <c r="CO15"/>
  <c r="CP15"/>
  <c r="CQ15" s="1"/>
  <c r="E16"/>
  <c r="J16"/>
  <c r="O16"/>
  <c r="T16"/>
  <c r="Y16"/>
  <c r="Z16"/>
  <c r="AD16"/>
  <c r="AI16"/>
  <c r="AN16"/>
  <c r="AS16"/>
  <c r="AX16"/>
  <c r="AY16"/>
  <c r="BC16"/>
  <c r="BD16"/>
  <c r="BE16"/>
  <c r="BM16"/>
  <c r="BR16"/>
  <c r="BW16"/>
  <c r="BX16"/>
  <c r="CB16"/>
  <c r="CC16"/>
  <c r="CD16"/>
  <c r="CE16"/>
  <c r="CF16"/>
  <c r="CH16"/>
  <c r="CL16"/>
  <c r="CM16"/>
  <c r="J17"/>
  <c r="O17"/>
  <c r="T17"/>
  <c r="Y17"/>
  <c r="Z17"/>
  <c r="AI17"/>
  <c r="AN17"/>
  <c r="AS17"/>
  <c r="AX17"/>
  <c r="AY17"/>
  <c r="BC17"/>
  <c r="BD17"/>
  <c r="BE17"/>
  <c r="BF17"/>
  <c r="BG17"/>
  <c r="BM17"/>
  <c r="BR17"/>
  <c r="BW17"/>
  <c r="BX17"/>
  <c r="CB17"/>
  <c r="CC17"/>
  <c r="CD17"/>
  <c r="CN17" s="1"/>
  <c r="CE17"/>
  <c r="CF17"/>
  <c r="CH17"/>
  <c r="CL17"/>
  <c r="CM17"/>
  <c r="J18"/>
  <c r="J32" s="1"/>
  <c r="O18"/>
  <c r="T18"/>
  <c r="Y18"/>
  <c r="Z18"/>
  <c r="AI18"/>
  <c r="AN18"/>
  <c r="AS18"/>
  <c r="AX18"/>
  <c r="AY18"/>
  <c r="BC18"/>
  <c r="BD18"/>
  <c r="BE18"/>
  <c r="BF18"/>
  <c r="BG18"/>
  <c r="BM18"/>
  <c r="BR18"/>
  <c r="BW18"/>
  <c r="BX18"/>
  <c r="CH18" s="1"/>
  <c r="CB18"/>
  <c r="CC18"/>
  <c r="CD18"/>
  <c r="CE18"/>
  <c r="CF18"/>
  <c r="CL18"/>
  <c r="CM18"/>
  <c r="BI19"/>
  <c r="CH19"/>
  <c r="E20"/>
  <c r="J20"/>
  <c r="O20"/>
  <c r="T20"/>
  <c r="Y20"/>
  <c r="Z20"/>
  <c r="AD20"/>
  <c r="AI20"/>
  <c r="AN20"/>
  <c r="AS20"/>
  <c r="AX20"/>
  <c r="AY20"/>
  <c r="BC20"/>
  <c r="BD20"/>
  <c r="BE20"/>
  <c r="BF20"/>
  <c r="BG20"/>
  <c r="BM20"/>
  <c r="BR20"/>
  <c r="BW20"/>
  <c r="BX20"/>
  <c r="CH20" s="1"/>
  <c r="CB20"/>
  <c r="CC20"/>
  <c r="CD20"/>
  <c r="CE20"/>
  <c r="CF20"/>
  <c r="CL20"/>
  <c r="CM20"/>
  <c r="E21"/>
  <c r="J21"/>
  <c r="O21"/>
  <c r="T21"/>
  <c r="Y21"/>
  <c r="Z21"/>
  <c r="AD21"/>
  <c r="AI21"/>
  <c r="AN21"/>
  <c r="AS21"/>
  <c r="AX21"/>
  <c r="AY21"/>
  <c r="BC21"/>
  <c r="BD21"/>
  <c r="BE21"/>
  <c r="BF21"/>
  <c r="BG21"/>
  <c r="BM21"/>
  <c r="BR21"/>
  <c r="BW21"/>
  <c r="BX21"/>
  <c r="CH21" s="1"/>
  <c r="CB21"/>
  <c r="CC21"/>
  <c r="CD21"/>
  <c r="CE21"/>
  <c r="CF21"/>
  <c r="CL21"/>
  <c r="CM21"/>
  <c r="F32"/>
  <c r="J22"/>
  <c r="Y22"/>
  <c r="Z22"/>
  <c r="BI22" s="1"/>
  <c r="AE32"/>
  <c r="AI22"/>
  <c r="AN22"/>
  <c r="AS22"/>
  <c r="AX22"/>
  <c r="AY22"/>
  <c r="BC22"/>
  <c r="BD22"/>
  <c r="BE22"/>
  <c r="BF22"/>
  <c r="BG22"/>
  <c r="BR22"/>
  <c r="BW22"/>
  <c r="BX22"/>
  <c r="CB22"/>
  <c r="CC22"/>
  <c r="CD22"/>
  <c r="CE22"/>
  <c r="CF22"/>
  <c r="CH22"/>
  <c r="CL22"/>
  <c r="CM22"/>
  <c r="E23"/>
  <c r="J23"/>
  <c r="O23"/>
  <c r="T23"/>
  <c r="Y23"/>
  <c r="Z23"/>
  <c r="AI23"/>
  <c r="AN23"/>
  <c r="AS23"/>
  <c r="AX23"/>
  <c r="AY23"/>
  <c r="BC23"/>
  <c r="BD23"/>
  <c r="BE23"/>
  <c r="BF23"/>
  <c r="BG23"/>
  <c r="BM23"/>
  <c r="BR23"/>
  <c r="BW23"/>
  <c r="BX23"/>
  <c r="CB23"/>
  <c r="CC23"/>
  <c r="CD23"/>
  <c r="CE23"/>
  <c r="CF23"/>
  <c r="CH23"/>
  <c r="CL23"/>
  <c r="CM23"/>
  <c r="E24"/>
  <c r="J24"/>
  <c r="O24"/>
  <c r="T24"/>
  <c r="Y24"/>
  <c r="Z24"/>
  <c r="AD24"/>
  <c r="AI24"/>
  <c r="AN24"/>
  <c r="AS24"/>
  <c r="AX24"/>
  <c r="AY24"/>
  <c r="BC24"/>
  <c r="BD24"/>
  <c r="BE24"/>
  <c r="BF24"/>
  <c r="BG24"/>
  <c r="BM24"/>
  <c r="BR24"/>
  <c r="BW24"/>
  <c r="BX24"/>
  <c r="CH24" s="1"/>
  <c r="CB24"/>
  <c r="CC24"/>
  <c r="CD24"/>
  <c r="CE24"/>
  <c r="CF24"/>
  <c r="CL24"/>
  <c r="CM24"/>
  <c r="E25"/>
  <c r="J25"/>
  <c r="O25"/>
  <c r="T25"/>
  <c r="Y25"/>
  <c r="Z25"/>
  <c r="AD25"/>
  <c r="AN25"/>
  <c r="AS25"/>
  <c r="AX25"/>
  <c r="AY25"/>
  <c r="BC25"/>
  <c r="BD25"/>
  <c r="BE25"/>
  <c r="BF25"/>
  <c r="BG25"/>
  <c r="BM25"/>
  <c r="BR25"/>
  <c r="BW25"/>
  <c r="BX25"/>
  <c r="CB25"/>
  <c r="CC25"/>
  <c r="CD25"/>
  <c r="CE25"/>
  <c r="CF25"/>
  <c r="E26"/>
  <c r="J26"/>
  <c r="O26"/>
  <c r="T26"/>
  <c r="Y26"/>
  <c r="Z26"/>
  <c r="AD26"/>
  <c r="AN26"/>
  <c r="AS26"/>
  <c r="AX26"/>
  <c r="AY26"/>
  <c r="BC26"/>
  <c r="BD26"/>
  <c r="BE26"/>
  <c r="BF26"/>
  <c r="BG26"/>
  <c r="BM26"/>
  <c r="BR26"/>
  <c r="BW26"/>
  <c r="BX26"/>
  <c r="CH26" s="1"/>
  <c r="CR26" s="1"/>
  <c r="CB26"/>
  <c r="CC26"/>
  <c r="CD26"/>
  <c r="CN26" s="1"/>
  <c r="CE26"/>
  <c r="CF26"/>
  <c r="CL26"/>
  <c r="CM26"/>
  <c r="E27"/>
  <c r="J27"/>
  <c r="O27"/>
  <c r="T27"/>
  <c r="Y27"/>
  <c r="Z27"/>
  <c r="AD27"/>
  <c r="AI27"/>
  <c r="AN27"/>
  <c r="AO32"/>
  <c r="AS27"/>
  <c r="AX27"/>
  <c r="AY27"/>
  <c r="BC27"/>
  <c r="BD27"/>
  <c r="BE27"/>
  <c r="BF27"/>
  <c r="BG27"/>
  <c r="BM27"/>
  <c r="BR27"/>
  <c r="BW27"/>
  <c r="BX27"/>
  <c r="CB27"/>
  <c r="CC27"/>
  <c r="CD27"/>
  <c r="CE27"/>
  <c r="CF27"/>
  <c r="CL27"/>
  <c r="CM27"/>
  <c r="CN27"/>
  <c r="E28"/>
  <c r="J28"/>
  <c r="O28"/>
  <c r="T28"/>
  <c r="Y28"/>
  <c r="Z28"/>
  <c r="BI28" s="1"/>
  <c r="AD28"/>
  <c r="AI28"/>
  <c r="AS28"/>
  <c r="AY28"/>
  <c r="BD28"/>
  <c r="BE28"/>
  <c r="BF28"/>
  <c r="BG28"/>
  <c r="BM28"/>
  <c r="BR28"/>
  <c r="BW28"/>
  <c r="BX28"/>
  <c r="CB28"/>
  <c r="CC28"/>
  <c r="CD28"/>
  <c r="CE28"/>
  <c r="CF28"/>
  <c r="CH28"/>
  <c r="CL28"/>
  <c r="CM28"/>
  <c r="E29"/>
  <c r="J29"/>
  <c r="O29"/>
  <c r="T29"/>
  <c r="Y29"/>
  <c r="Z29"/>
  <c r="AD29"/>
  <c r="AI29"/>
  <c r="AN29"/>
  <c r="AS29"/>
  <c r="AX29"/>
  <c r="AY29"/>
  <c r="BC29"/>
  <c r="BD29"/>
  <c r="BE29"/>
  <c r="BF29"/>
  <c r="BG29"/>
  <c r="BM29"/>
  <c r="BR29"/>
  <c r="BW29"/>
  <c r="BX29"/>
  <c r="CH29" s="1"/>
  <c r="CB29"/>
  <c r="CC29"/>
  <c r="CD29"/>
  <c r="CN29" s="1"/>
  <c r="CE29"/>
  <c r="CF29"/>
  <c r="CL29"/>
  <c r="CM29"/>
  <c r="E30"/>
  <c r="J30"/>
  <c r="O30"/>
  <c r="T30"/>
  <c r="Y30"/>
  <c r="Z30"/>
  <c r="AD30"/>
  <c r="AI30"/>
  <c r="AN30"/>
  <c r="AS30"/>
  <c r="AX30"/>
  <c r="AY30"/>
  <c r="BC30"/>
  <c r="BD30"/>
  <c r="BE30"/>
  <c r="BF30"/>
  <c r="BG30"/>
  <c r="BM30"/>
  <c r="BR30"/>
  <c r="BW30"/>
  <c r="BX30"/>
  <c r="CB30"/>
  <c r="CC30"/>
  <c r="CD30"/>
  <c r="CE30"/>
  <c r="CF30"/>
  <c r="CH30"/>
  <c r="CL30"/>
  <c r="CM30"/>
  <c r="E31"/>
  <c r="J31"/>
  <c r="O31"/>
  <c r="T31"/>
  <c r="Y31"/>
  <c r="Z31"/>
  <c r="AD31"/>
  <c r="AI31"/>
  <c r="AN31"/>
  <c r="AS31"/>
  <c r="AX31"/>
  <c r="AY31"/>
  <c r="BC31"/>
  <c r="BD31"/>
  <c r="BE31"/>
  <c r="BF31"/>
  <c r="BG31"/>
  <c r="BM31"/>
  <c r="BR31"/>
  <c r="BW31"/>
  <c r="BX31"/>
  <c r="CB31"/>
  <c r="CC31"/>
  <c r="CD31"/>
  <c r="CE31"/>
  <c r="CF31"/>
  <c r="CH31"/>
  <c r="CL31"/>
  <c r="CM31"/>
  <c r="B32"/>
  <c r="C32"/>
  <c r="D32"/>
  <c r="G32"/>
  <c r="G43" s="1"/>
  <c r="H32"/>
  <c r="I32"/>
  <c r="K32"/>
  <c r="L32"/>
  <c r="M32"/>
  <c r="N32"/>
  <c r="P32"/>
  <c r="Q32"/>
  <c r="R32"/>
  <c r="S32"/>
  <c r="U32"/>
  <c r="U43" s="1"/>
  <c r="V32"/>
  <c r="W32"/>
  <c r="X32"/>
  <c r="AA32"/>
  <c r="AA43" s="1"/>
  <c r="AB32"/>
  <c r="AC32"/>
  <c r="AF32"/>
  <c r="AG32"/>
  <c r="AH32"/>
  <c r="AJ32"/>
  <c r="AK32"/>
  <c r="AK43" s="1"/>
  <c r="AL32"/>
  <c r="AM32"/>
  <c r="AP32"/>
  <c r="AQ32"/>
  <c r="AR32"/>
  <c r="AT32"/>
  <c r="AU32"/>
  <c r="AV32"/>
  <c r="AW32"/>
  <c r="AZ32"/>
  <c r="BA32"/>
  <c r="BB32"/>
  <c r="BJ32"/>
  <c r="BK32"/>
  <c r="BL32"/>
  <c r="BN32"/>
  <c r="BO32"/>
  <c r="BP32"/>
  <c r="BQ32"/>
  <c r="BS32"/>
  <c r="BS43" s="1"/>
  <c r="BT32"/>
  <c r="BU32"/>
  <c r="BV32"/>
  <c r="BX32"/>
  <c r="BY32"/>
  <c r="BZ32"/>
  <c r="CA32"/>
  <c r="CB32"/>
  <c r="CI32"/>
  <c r="CJ32"/>
  <c r="CK32"/>
  <c r="J33"/>
  <c r="T33"/>
  <c r="Y33"/>
  <c r="Z33"/>
  <c r="AD33"/>
  <c r="AI33"/>
  <c r="AN33"/>
  <c r="AS33"/>
  <c r="AX33"/>
  <c r="AY33"/>
  <c r="BC33"/>
  <c r="BD33"/>
  <c r="BE33"/>
  <c r="BF33"/>
  <c r="BG33"/>
  <c r="BM33"/>
  <c r="BR33"/>
  <c r="BW33"/>
  <c r="BX33"/>
  <c r="CB33"/>
  <c r="CC33"/>
  <c r="CD33"/>
  <c r="CE33"/>
  <c r="CF33"/>
  <c r="CL33"/>
  <c r="CM33"/>
  <c r="E34"/>
  <c r="J34"/>
  <c r="T34"/>
  <c r="Y34"/>
  <c r="Z34"/>
  <c r="AD34"/>
  <c r="AI34"/>
  <c r="AN34"/>
  <c r="AS34"/>
  <c r="AX34"/>
  <c r="AY34"/>
  <c r="BC34"/>
  <c r="BD34"/>
  <c r="BE34"/>
  <c r="BF34"/>
  <c r="BG34"/>
  <c r="BM34"/>
  <c r="BR34"/>
  <c r="BW34"/>
  <c r="BX34"/>
  <c r="CH34" s="1"/>
  <c r="CB34"/>
  <c r="CC34"/>
  <c r="CD34"/>
  <c r="CE34"/>
  <c r="CF34"/>
  <c r="CL34"/>
  <c r="CM34"/>
  <c r="E35"/>
  <c r="J35"/>
  <c r="O35"/>
  <c r="T35"/>
  <c r="Y35"/>
  <c r="Z35"/>
  <c r="AD35"/>
  <c r="AI35"/>
  <c r="AN35"/>
  <c r="AS35"/>
  <c r="AX35"/>
  <c r="AY35"/>
  <c r="BC35"/>
  <c r="BD35"/>
  <c r="BE35"/>
  <c r="BF35"/>
  <c r="BG35"/>
  <c r="BM35"/>
  <c r="BR35"/>
  <c r="BW35"/>
  <c r="BX35"/>
  <c r="CB35"/>
  <c r="CC35"/>
  <c r="CD35"/>
  <c r="CE35"/>
  <c r="CF35"/>
  <c r="CL35"/>
  <c r="CM35"/>
  <c r="E36"/>
  <c r="J36"/>
  <c r="O36"/>
  <c r="T36"/>
  <c r="Y36"/>
  <c r="Z36"/>
  <c r="AD36"/>
  <c r="AI36"/>
  <c r="AN36"/>
  <c r="AS36"/>
  <c r="AX36"/>
  <c r="AY36"/>
  <c r="BC36"/>
  <c r="BD36"/>
  <c r="BE36"/>
  <c r="BF36"/>
  <c r="BG36"/>
  <c r="BM36"/>
  <c r="BW36"/>
  <c r="BX36"/>
  <c r="CB36"/>
  <c r="CC36"/>
  <c r="CD36"/>
  <c r="CE36"/>
  <c r="CF36"/>
  <c r="CH36"/>
  <c r="CR36" s="1"/>
  <c r="Z36" i="15" s="1"/>
  <c r="CL36" i="10"/>
  <c r="CM36"/>
  <c r="E37"/>
  <c r="J37"/>
  <c r="O37"/>
  <c r="T37"/>
  <c r="Y37"/>
  <c r="Z37"/>
  <c r="AD37"/>
  <c r="AI37"/>
  <c r="AN37"/>
  <c r="AS37"/>
  <c r="AX37"/>
  <c r="AY37"/>
  <c r="BC37"/>
  <c r="BD37"/>
  <c r="BE37"/>
  <c r="BF37"/>
  <c r="BG37"/>
  <c r="BM37"/>
  <c r="BR37"/>
  <c r="BW37"/>
  <c r="BX37"/>
  <c r="CH37" s="1"/>
  <c r="CB37"/>
  <c r="CC37"/>
  <c r="CD37"/>
  <c r="CE37"/>
  <c r="CF37"/>
  <c r="CL37"/>
  <c r="CM37"/>
  <c r="E38"/>
  <c r="J38"/>
  <c r="O38"/>
  <c r="T38"/>
  <c r="Y38"/>
  <c r="Z38"/>
  <c r="AD38"/>
  <c r="AI38"/>
  <c r="AN38"/>
  <c r="AS38"/>
  <c r="AX38"/>
  <c r="AY38"/>
  <c r="BC38"/>
  <c r="BD38"/>
  <c r="BE38"/>
  <c r="BF38"/>
  <c r="BG38"/>
  <c r="BM38"/>
  <c r="BR38"/>
  <c r="BW38"/>
  <c r="BX38"/>
  <c r="CB38"/>
  <c r="CC38"/>
  <c r="CD38"/>
  <c r="CE38"/>
  <c r="CF38"/>
  <c r="CL38"/>
  <c r="CM38"/>
  <c r="E39"/>
  <c r="J39"/>
  <c r="O39"/>
  <c r="T39"/>
  <c r="Y39"/>
  <c r="Z39"/>
  <c r="AD39"/>
  <c r="AI39"/>
  <c r="AN39"/>
  <c r="AS39"/>
  <c r="AX39"/>
  <c r="AY39"/>
  <c r="BC39"/>
  <c r="BD39"/>
  <c r="BE39"/>
  <c r="BF39"/>
  <c r="BG39"/>
  <c r="BM39"/>
  <c r="BR39"/>
  <c r="BW39"/>
  <c r="BX39"/>
  <c r="CH39" s="1"/>
  <c r="CB39"/>
  <c r="CC39"/>
  <c r="CD39"/>
  <c r="CE39"/>
  <c r="CF39"/>
  <c r="CL39"/>
  <c r="CM39"/>
  <c r="E40"/>
  <c r="J40"/>
  <c r="O40"/>
  <c r="T40"/>
  <c r="T42" s="1"/>
  <c r="Y40"/>
  <c r="Z40"/>
  <c r="AD40"/>
  <c r="AI40"/>
  <c r="AN40"/>
  <c r="AS40"/>
  <c r="AX40"/>
  <c r="AX42" s="1"/>
  <c r="AY40"/>
  <c r="BC40"/>
  <c r="BD40"/>
  <c r="BE40"/>
  <c r="BF40"/>
  <c r="BG40"/>
  <c r="BM40"/>
  <c r="BR40"/>
  <c r="BW40"/>
  <c r="BX40"/>
  <c r="CH40" s="1"/>
  <c r="CB40"/>
  <c r="CC40"/>
  <c r="CD40"/>
  <c r="CE40"/>
  <c r="CF40"/>
  <c r="CL40"/>
  <c r="CM40"/>
  <c r="E41"/>
  <c r="J41"/>
  <c r="O41"/>
  <c r="T41"/>
  <c r="Y41"/>
  <c r="Z41"/>
  <c r="AD41"/>
  <c r="AI41"/>
  <c r="AN41"/>
  <c r="AS41"/>
  <c r="AX41"/>
  <c r="AY41"/>
  <c r="BC41"/>
  <c r="BD41"/>
  <c r="BE41"/>
  <c r="BF41"/>
  <c r="BG41"/>
  <c r="BM41"/>
  <c r="BR41"/>
  <c r="BW41"/>
  <c r="BX41"/>
  <c r="CH41" s="1"/>
  <c r="CB41"/>
  <c r="CC41"/>
  <c r="CD41"/>
  <c r="CE41"/>
  <c r="CF41"/>
  <c r="CL41"/>
  <c r="CM41"/>
  <c r="B42"/>
  <c r="C42"/>
  <c r="D42"/>
  <c r="D43" s="1"/>
  <c r="F42"/>
  <c r="G42"/>
  <c r="H42"/>
  <c r="I42"/>
  <c r="K42"/>
  <c r="L42"/>
  <c r="M42"/>
  <c r="M43" s="1"/>
  <c r="N42"/>
  <c r="Q42"/>
  <c r="R42"/>
  <c r="R43" s="1"/>
  <c r="S42"/>
  <c r="U42"/>
  <c r="V42"/>
  <c r="V43" s="1"/>
  <c r="W42"/>
  <c r="X42"/>
  <c r="X43" s="1"/>
  <c r="AA42"/>
  <c r="AB42"/>
  <c r="AC42"/>
  <c r="AE42"/>
  <c r="AF42"/>
  <c r="AG42"/>
  <c r="AH42"/>
  <c r="AJ42"/>
  <c r="AJ43" s="1"/>
  <c r="AK42"/>
  <c r="AL42"/>
  <c r="AL43" s="1"/>
  <c r="AM42"/>
  <c r="AP42"/>
  <c r="AQ42"/>
  <c r="AR42"/>
  <c r="AT42"/>
  <c r="AT43" s="1"/>
  <c r="AU42"/>
  <c r="AV42"/>
  <c r="AW42"/>
  <c r="AZ42"/>
  <c r="BA42"/>
  <c r="BB42"/>
  <c r="BJ42"/>
  <c r="BK42"/>
  <c r="BK43" s="1"/>
  <c r="BL42"/>
  <c r="BN42"/>
  <c r="BO42"/>
  <c r="BP42"/>
  <c r="BP43" s="1"/>
  <c r="BQ42"/>
  <c r="BS42"/>
  <c r="BT42"/>
  <c r="BU42"/>
  <c r="BU43" s="1"/>
  <c r="BV42"/>
  <c r="BV43" s="1"/>
  <c r="BY42"/>
  <c r="BZ42"/>
  <c r="CA42"/>
  <c r="CA43" s="1"/>
  <c r="CI42"/>
  <c r="CJ42"/>
  <c r="CJ43" s="1"/>
  <c r="CJ58" s="1"/>
  <c r="CK42"/>
  <c r="C43"/>
  <c r="I43"/>
  <c r="Q43"/>
  <c r="S43"/>
  <c r="W43"/>
  <c r="AC43"/>
  <c r="AG43"/>
  <c r="AM43"/>
  <c r="AU43"/>
  <c r="AW43"/>
  <c r="BA43"/>
  <c r="BO43"/>
  <c r="BQ43"/>
  <c r="BY43"/>
  <c r="CI43"/>
  <c r="CK43"/>
  <c r="E44"/>
  <c r="J44"/>
  <c r="O44"/>
  <c r="T44"/>
  <c r="Y44"/>
  <c r="AD44"/>
  <c r="AI44"/>
  <c r="AN44"/>
  <c r="AS44"/>
  <c r="AX44"/>
  <c r="BC44"/>
  <c r="BF44"/>
  <c r="BG44"/>
  <c r="BM44"/>
  <c r="BR44"/>
  <c r="BW44"/>
  <c r="CB44"/>
  <c r="CE44"/>
  <c r="CG44" s="1"/>
  <c r="CF44"/>
  <c r="CL44"/>
  <c r="CO44"/>
  <c r="E45"/>
  <c r="J45"/>
  <c r="O45"/>
  <c r="T45"/>
  <c r="Y45"/>
  <c r="AD45"/>
  <c r="AI45"/>
  <c r="AN45"/>
  <c r="AS45"/>
  <c r="AX45"/>
  <c r="BC45"/>
  <c r="BF45"/>
  <c r="BG45"/>
  <c r="CP45" s="1"/>
  <c r="BM45"/>
  <c r="BR45"/>
  <c r="BW45"/>
  <c r="CB45"/>
  <c r="CE45"/>
  <c r="CF45"/>
  <c r="CL45"/>
  <c r="E46"/>
  <c r="J46"/>
  <c r="O46"/>
  <c r="T46"/>
  <c r="Y46"/>
  <c r="Z46"/>
  <c r="AD46"/>
  <c r="AI46"/>
  <c r="AN46"/>
  <c r="AS46"/>
  <c r="AX46"/>
  <c r="AY46"/>
  <c r="BC46"/>
  <c r="BD46"/>
  <c r="BE46"/>
  <c r="BF46"/>
  <c r="BG46"/>
  <c r="BM46"/>
  <c r="BR46"/>
  <c r="BW46"/>
  <c r="BX46"/>
  <c r="CB46"/>
  <c r="CC46"/>
  <c r="CD46"/>
  <c r="CE46"/>
  <c r="CF46"/>
  <c r="CL46"/>
  <c r="CM46"/>
  <c r="E47"/>
  <c r="J47"/>
  <c r="O47"/>
  <c r="T47"/>
  <c r="Y47"/>
  <c r="Z47"/>
  <c r="AD47"/>
  <c r="AI47"/>
  <c r="AN47"/>
  <c r="AS47"/>
  <c r="AX47"/>
  <c r="AY47"/>
  <c r="BC47"/>
  <c r="BD47"/>
  <c r="BE47"/>
  <c r="BF47"/>
  <c r="BG47"/>
  <c r="BM47"/>
  <c r="BR47"/>
  <c r="BW47"/>
  <c r="BX47"/>
  <c r="CB47"/>
  <c r="CC47"/>
  <c r="CD47"/>
  <c r="CE47"/>
  <c r="CF47"/>
  <c r="CH47"/>
  <c r="CL47"/>
  <c r="CM47"/>
  <c r="E48"/>
  <c r="J48"/>
  <c r="O48"/>
  <c r="T48"/>
  <c r="Y48"/>
  <c r="Z48"/>
  <c r="AD48"/>
  <c r="AI48"/>
  <c r="AN48"/>
  <c r="AS48"/>
  <c r="AX48"/>
  <c r="AY48"/>
  <c r="BI48" s="1"/>
  <c r="BC48"/>
  <c r="BD48"/>
  <c r="BE48"/>
  <c r="BF48"/>
  <c r="BG48"/>
  <c r="BM48"/>
  <c r="BR48"/>
  <c r="BW48"/>
  <c r="BX48"/>
  <c r="CB48"/>
  <c r="CC48"/>
  <c r="CD48"/>
  <c r="CE48"/>
  <c r="CF48"/>
  <c r="CL48"/>
  <c r="CM48"/>
  <c r="E49"/>
  <c r="J49"/>
  <c r="O49"/>
  <c r="T49"/>
  <c r="Y49"/>
  <c r="Z49"/>
  <c r="AD49"/>
  <c r="AI49"/>
  <c r="AN49"/>
  <c r="AS49"/>
  <c r="AX49"/>
  <c r="AY49"/>
  <c r="BC49"/>
  <c r="BD49"/>
  <c r="BE49"/>
  <c r="BF49"/>
  <c r="BG49"/>
  <c r="BM49"/>
  <c r="BR49"/>
  <c r="BW49"/>
  <c r="BX49"/>
  <c r="CH49" s="1"/>
  <c r="CB49"/>
  <c r="CC49"/>
  <c r="CD49"/>
  <c r="CE49"/>
  <c r="CF49"/>
  <c r="CL49"/>
  <c r="CM49"/>
  <c r="E50"/>
  <c r="J50"/>
  <c r="O50"/>
  <c r="T50"/>
  <c r="Y50"/>
  <c r="Z50"/>
  <c r="AD50"/>
  <c r="AI50"/>
  <c r="AN50"/>
  <c r="AS50"/>
  <c r="AX50"/>
  <c r="AY50"/>
  <c r="BC50"/>
  <c r="BD50"/>
  <c r="BE50"/>
  <c r="BF50"/>
  <c r="BG50"/>
  <c r="BM50"/>
  <c r="BR50"/>
  <c r="BW50"/>
  <c r="BX50"/>
  <c r="CB50"/>
  <c r="CC50"/>
  <c r="CD50"/>
  <c r="CE50"/>
  <c r="CF50"/>
  <c r="CL50"/>
  <c r="CM50"/>
  <c r="E51"/>
  <c r="J51"/>
  <c r="O51"/>
  <c r="T51"/>
  <c r="Y51"/>
  <c r="Z51"/>
  <c r="AD51"/>
  <c r="AN51"/>
  <c r="AS51"/>
  <c r="AX51"/>
  <c r="AY51"/>
  <c r="BC51"/>
  <c r="BD51"/>
  <c r="BE51"/>
  <c r="BF51"/>
  <c r="BG51"/>
  <c r="BM51"/>
  <c r="BR51"/>
  <c r="BW51"/>
  <c r="BX51"/>
  <c r="CB51"/>
  <c r="CC51"/>
  <c r="CD51"/>
  <c r="CE51"/>
  <c r="CF51"/>
  <c r="CH51"/>
  <c r="CL51"/>
  <c r="CM51"/>
  <c r="E52"/>
  <c r="J52"/>
  <c r="O52"/>
  <c r="T52"/>
  <c r="Y52"/>
  <c r="Z52"/>
  <c r="AD52"/>
  <c r="AI52"/>
  <c r="AS52"/>
  <c r="AX52"/>
  <c r="AY52"/>
  <c r="BC52"/>
  <c r="BD52"/>
  <c r="BE52"/>
  <c r="BF52"/>
  <c r="BG52"/>
  <c r="BM52"/>
  <c r="BR52"/>
  <c r="BW52"/>
  <c r="BX52"/>
  <c r="CB52"/>
  <c r="CC52"/>
  <c r="CD52"/>
  <c r="CE52"/>
  <c r="CF52"/>
  <c r="CL52"/>
  <c r="CM52"/>
  <c r="E53"/>
  <c r="J53"/>
  <c r="O53"/>
  <c r="T53"/>
  <c r="Y53"/>
  <c r="Z53"/>
  <c r="AD53"/>
  <c r="AI53"/>
  <c r="AS53"/>
  <c r="AX53"/>
  <c r="AY53"/>
  <c r="BC53"/>
  <c r="BD53"/>
  <c r="BE53"/>
  <c r="BF53"/>
  <c r="BG53"/>
  <c r="BM53"/>
  <c r="BR53"/>
  <c r="BW53"/>
  <c r="BX53"/>
  <c r="CH53" s="1"/>
  <c r="CB53"/>
  <c r="CC53"/>
  <c r="CD53"/>
  <c r="CE53"/>
  <c r="CF53"/>
  <c r="CL53"/>
  <c r="CM53"/>
  <c r="E54"/>
  <c r="J54"/>
  <c r="O54"/>
  <c r="T54"/>
  <c r="Y54"/>
  <c r="Z54"/>
  <c r="AD54"/>
  <c r="AI54"/>
  <c r="AS54"/>
  <c r="AX54"/>
  <c r="AY54"/>
  <c r="BC54"/>
  <c r="BD54"/>
  <c r="BE54"/>
  <c r="BF54"/>
  <c r="BG54"/>
  <c r="BM54"/>
  <c r="BR54"/>
  <c r="BW54"/>
  <c r="BX54"/>
  <c r="CB54"/>
  <c r="CC54"/>
  <c r="CD54"/>
  <c r="CE54"/>
  <c r="CF54"/>
  <c r="CH54"/>
  <c r="CL54"/>
  <c r="CM54"/>
  <c r="E55"/>
  <c r="J55"/>
  <c r="O55"/>
  <c r="T55"/>
  <c r="Y55"/>
  <c r="Z55"/>
  <c r="AD55"/>
  <c r="AI55"/>
  <c r="AS55"/>
  <c r="AX55"/>
  <c r="AY55"/>
  <c r="BC55"/>
  <c r="BD55"/>
  <c r="BE55"/>
  <c r="BF55"/>
  <c r="BG55"/>
  <c r="BM55"/>
  <c r="BR55"/>
  <c r="BW55"/>
  <c r="BX55"/>
  <c r="CH55" s="1"/>
  <c r="CB55"/>
  <c r="CC55"/>
  <c r="CD55"/>
  <c r="CE55"/>
  <c r="CF55"/>
  <c r="CL55"/>
  <c r="CM55"/>
  <c r="E56"/>
  <c r="J56"/>
  <c r="O56"/>
  <c r="T56"/>
  <c r="Y56"/>
  <c r="AD56"/>
  <c r="AI56"/>
  <c r="AN56"/>
  <c r="AS56"/>
  <c r="AX56"/>
  <c r="BC56"/>
  <c r="BH56"/>
  <c r="BM56"/>
  <c r="BR56"/>
  <c r="BW56"/>
  <c r="CB56"/>
  <c r="CG56"/>
  <c r="CL56"/>
  <c r="CO56"/>
  <c r="CP56"/>
  <c r="C57"/>
  <c r="D57"/>
  <c r="F57"/>
  <c r="G57"/>
  <c r="H57"/>
  <c r="I57"/>
  <c r="I58" s="1"/>
  <c r="K57"/>
  <c r="L57"/>
  <c r="M57"/>
  <c r="N57"/>
  <c r="Q57"/>
  <c r="Q58" s="1"/>
  <c r="R57"/>
  <c r="S57"/>
  <c r="U57"/>
  <c r="V57"/>
  <c r="W57"/>
  <c r="X57"/>
  <c r="AA57"/>
  <c r="AB57"/>
  <c r="AC57"/>
  <c r="AC58" s="1"/>
  <c r="AE57"/>
  <c r="AF57"/>
  <c r="AG57"/>
  <c r="AH57"/>
  <c r="AJ57"/>
  <c r="AK57"/>
  <c r="AL57"/>
  <c r="AM57"/>
  <c r="AP57"/>
  <c r="AQ57"/>
  <c r="AR57"/>
  <c r="AS57"/>
  <c r="AT57"/>
  <c r="AU57"/>
  <c r="AV57"/>
  <c r="AW57"/>
  <c r="AW58" s="1"/>
  <c r="AZ57"/>
  <c r="BA57"/>
  <c r="BB57"/>
  <c r="BJ57"/>
  <c r="BK57"/>
  <c r="BL57"/>
  <c r="BN57"/>
  <c r="BO57"/>
  <c r="BP57"/>
  <c r="BQ57"/>
  <c r="BQ58" s="1"/>
  <c r="BS57"/>
  <c r="BT57"/>
  <c r="BU57"/>
  <c r="BV57"/>
  <c r="BY57"/>
  <c r="BZ57"/>
  <c r="CA57"/>
  <c r="CI57"/>
  <c r="CJ57"/>
  <c r="CK57"/>
  <c r="CK58" s="1"/>
  <c r="AG58"/>
  <c r="E60"/>
  <c r="J60"/>
  <c r="O60"/>
  <c r="T60"/>
  <c r="Y60"/>
  <c r="AD60"/>
  <c r="AI60"/>
  <c r="AN60"/>
  <c r="AS60"/>
  <c r="AX60"/>
  <c r="BC60"/>
  <c r="BF60"/>
  <c r="BG60"/>
  <c r="BM60"/>
  <c r="BR60"/>
  <c r="BW60"/>
  <c r="CB60"/>
  <c r="CE60"/>
  <c r="CG60" s="1"/>
  <c r="CF60"/>
  <c r="CL60"/>
  <c r="CO60"/>
  <c r="E61"/>
  <c r="J61"/>
  <c r="O61"/>
  <c r="T61"/>
  <c r="Y61"/>
  <c r="Z61"/>
  <c r="AD61"/>
  <c r="AN61"/>
  <c r="AS61"/>
  <c r="AX61"/>
  <c r="AY61"/>
  <c r="BI61" s="1"/>
  <c r="CR61" s="1"/>
  <c r="Z61" i="15" s="1"/>
  <c r="BC61" i="10"/>
  <c r="BD61"/>
  <c r="BE61"/>
  <c r="BM61"/>
  <c r="BR61"/>
  <c r="BW61"/>
  <c r="BX61"/>
  <c r="CB61"/>
  <c r="CC61"/>
  <c r="CD61"/>
  <c r="CE61"/>
  <c r="CF61"/>
  <c r="CL61"/>
  <c r="CM61"/>
  <c r="E62"/>
  <c r="J62"/>
  <c r="O62"/>
  <c r="T62"/>
  <c r="Y62"/>
  <c r="Z62"/>
  <c r="AD62"/>
  <c r="AI62"/>
  <c r="AN62"/>
  <c r="AS62"/>
  <c r="AX62"/>
  <c r="AY62"/>
  <c r="BI62" s="1"/>
  <c r="BC62"/>
  <c r="BD62"/>
  <c r="BE62"/>
  <c r="BF62"/>
  <c r="BG62"/>
  <c r="BM62"/>
  <c r="BR62"/>
  <c r="BW62"/>
  <c r="BX62"/>
  <c r="CB62"/>
  <c r="CC62"/>
  <c r="CD62"/>
  <c r="CE62"/>
  <c r="CF62"/>
  <c r="CL62"/>
  <c r="CM62"/>
  <c r="E63"/>
  <c r="J63"/>
  <c r="O63"/>
  <c r="T63"/>
  <c r="Y63"/>
  <c r="Z63"/>
  <c r="AD63"/>
  <c r="AI63"/>
  <c r="AN63"/>
  <c r="AS63"/>
  <c r="AX63"/>
  <c r="AY63"/>
  <c r="BI63" s="1"/>
  <c r="BC63"/>
  <c r="BD63"/>
  <c r="BE63"/>
  <c r="BF63"/>
  <c r="BG63"/>
  <c r="BM63"/>
  <c r="BR63"/>
  <c r="BW63"/>
  <c r="BX63"/>
  <c r="CB63"/>
  <c r="CC63"/>
  <c r="CD63"/>
  <c r="CE63"/>
  <c r="CF63"/>
  <c r="CL63"/>
  <c r="CM63"/>
  <c r="E64"/>
  <c r="J64"/>
  <c r="O64"/>
  <c r="T64"/>
  <c r="Y64"/>
  <c r="Z64"/>
  <c r="AD64"/>
  <c r="AI64"/>
  <c r="AN64"/>
  <c r="AS64"/>
  <c r="AX64"/>
  <c r="AY64"/>
  <c r="BI64" s="1"/>
  <c r="BC64"/>
  <c r="BD64"/>
  <c r="BE64"/>
  <c r="BF64"/>
  <c r="BG64"/>
  <c r="BM64"/>
  <c r="BR64"/>
  <c r="BW64"/>
  <c r="BX64"/>
  <c r="CB64"/>
  <c r="CC64"/>
  <c r="CD64"/>
  <c r="CE64"/>
  <c r="CF64"/>
  <c r="CL64"/>
  <c r="CM64"/>
  <c r="E65"/>
  <c r="J65"/>
  <c r="O65"/>
  <c r="T65"/>
  <c r="Y65"/>
  <c r="Z65"/>
  <c r="AD65"/>
  <c r="AI65"/>
  <c r="AN65"/>
  <c r="AS65"/>
  <c r="AX65"/>
  <c r="AY65"/>
  <c r="BC65"/>
  <c r="BD65"/>
  <c r="BE65"/>
  <c r="BF65"/>
  <c r="BG65"/>
  <c r="BM65"/>
  <c r="BR65"/>
  <c r="BW65"/>
  <c r="BX65"/>
  <c r="CH65" s="1"/>
  <c r="CB65"/>
  <c r="CC65"/>
  <c r="CD65"/>
  <c r="CE65"/>
  <c r="CF65"/>
  <c r="CL65"/>
  <c r="CM65"/>
  <c r="E66"/>
  <c r="J66"/>
  <c r="O66"/>
  <c r="T66"/>
  <c r="Y66"/>
  <c r="Z66"/>
  <c r="AD66"/>
  <c r="AI66"/>
  <c r="AN66"/>
  <c r="AT74"/>
  <c r="AT84" s="1"/>
  <c r="AX66"/>
  <c r="AY66"/>
  <c r="BC66"/>
  <c r="BD66"/>
  <c r="BE66"/>
  <c r="BF66"/>
  <c r="BG66"/>
  <c r="BR66"/>
  <c r="BW66"/>
  <c r="BX66"/>
  <c r="CH66" s="1"/>
  <c r="CB66"/>
  <c r="CC66"/>
  <c r="CD66"/>
  <c r="CE66"/>
  <c r="CF66"/>
  <c r="CL66"/>
  <c r="CM66"/>
  <c r="E67"/>
  <c r="J67"/>
  <c r="O67"/>
  <c r="T67"/>
  <c r="Y67"/>
  <c r="Z67"/>
  <c r="AD67"/>
  <c r="AI67"/>
  <c r="AN67"/>
  <c r="AS67"/>
  <c r="AX67"/>
  <c r="AY67"/>
  <c r="BC67"/>
  <c r="BD67"/>
  <c r="BE67"/>
  <c r="BF67"/>
  <c r="BG67"/>
  <c r="BM67"/>
  <c r="BR67"/>
  <c r="BW67"/>
  <c r="BX67"/>
  <c r="CH67" s="1"/>
  <c r="CB67"/>
  <c r="CC67"/>
  <c r="CD67"/>
  <c r="CE67"/>
  <c r="CF67"/>
  <c r="CL67"/>
  <c r="CM67"/>
  <c r="E68"/>
  <c r="J68"/>
  <c r="O68"/>
  <c r="T68"/>
  <c r="Y68"/>
  <c r="Z68"/>
  <c r="AD68"/>
  <c r="AI68"/>
  <c r="AN68"/>
  <c r="AS68"/>
  <c r="AX68"/>
  <c r="AY68"/>
  <c r="BC68"/>
  <c r="BD68"/>
  <c r="BE68"/>
  <c r="BF68"/>
  <c r="BG68"/>
  <c r="BM68"/>
  <c r="BR68"/>
  <c r="BW68"/>
  <c r="BX68"/>
  <c r="CB68"/>
  <c r="CC68"/>
  <c r="CD68"/>
  <c r="CE68"/>
  <c r="CF68"/>
  <c r="CH68"/>
  <c r="CL68"/>
  <c r="CM68"/>
  <c r="E69"/>
  <c r="J69"/>
  <c r="O69"/>
  <c r="T69"/>
  <c r="Y69"/>
  <c r="Z69"/>
  <c r="AD69"/>
  <c r="AI69"/>
  <c r="AN69"/>
  <c r="AS69"/>
  <c r="AX69"/>
  <c r="AY69"/>
  <c r="BC69"/>
  <c r="BD69"/>
  <c r="BE69"/>
  <c r="BF69"/>
  <c r="BG69"/>
  <c r="BM69"/>
  <c r="BR69"/>
  <c r="BW69"/>
  <c r="BX69"/>
  <c r="CB69"/>
  <c r="CC69"/>
  <c r="CD69"/>
  <c r="CE69"/>
  <c r="CF69"/>
  <c r="CH69"/>
  <c r="CL69"/>
  <c r="CM69"/>
  <c r="E70"/>
  <c r="F74"/>
  <c r="J70"/>
  <c r="T70"/>
  <c r="Y70"/>
  <c r="Z70"/>
  <c r="AD70"/>
  <c r="AI70"/>
  <c r="AN70"/>
  <c r="AS70"/>
  <c r="AX70"/>
  <c r="AY70"/>
  <c r="BC70"/>
  <c r="BD70"/>
  <c r="BE70"/>
  <c r="BF70"/>
  <c r="BG70"/>
  <c r="BM70"/>
  <c r="BR70"/>
  <c r="BW70"/>
  <c r="BX70"/>
  <c r="CB70"/>
  <c r="CC70"/>
  <c r="CD70"/>
  <c r="CE70"/>
  <c r="CF70"/>
  <c r="CH70"/>
  <c r="CL70"/>
  <c r="CM70"/>
  <c r="E71"/>
  <c r="J71"/>
  <c r="O71"/>
  <c r="T71"/>
  <c r="Y71"/>
  <c r="Z71"/>
  <c r="AD71"/>
  <c r="AI71"/>
  <c r="AN71"/>
  <c r="AS71"/>
  <c r="AX71"/>
  <c r="AY71"/>
  <c r="BC71"/>
  <c r="BD71"/>
  <c r="BE71"/>
  <c r="BF71"/>
  <c r="BG71"/>
  <c r="BM71"/>
  <c r="BR71"/>
  <c r="BW71"/>
  <c r="BX71"/>
  <c r="CB71"/>
  <c r="CC71"/>
  <c r="CD71"/>
  <c r="CE71"/>
  <c r="CF71"/>
  <c r="CH71"/>
  <c r="CL71"/>
  <c r="CM71"/>
  <c r="E72"/>
  <c r="J72"/>
  <c r="O72"/>
  <c r="T72"/>
  <c r="Y72"/>
  <c r="Z72"/>
  <c r="AD72"/>
  <c r="AI72"/>
  <c r="AN72"/>
  <c r="AS72"/>
  <c r="AX72"/>
  <c r="AY72"/>
  <c r="BC72"/>
  <c r="BD72"/>
  <c r="BE72"/>
  <c r="BF72"/>
  <c r="BG72"/>
  <c r="BM72"/>
  <c r="BR72"/>
  <c r="BW72"/>
  <c r="BX72"/>
  <c r="CH72" s="1"/>
  <c r="CB72"/>
  <c r="CC72"/>
  <c r="CD72"/>
  <c r="CE72"/>
  <c r="CF72"/>
  <c r="CL72"/>
  <c r="CM72"/>
  <c r="E73"/>
  <c r="J73"/>
  <c r="O73"/>
  <c r="T73"/>
  <c r="Y73"/>
  <c r="Z73"/>
  <c r="AD73"/>
  <c r="AI73"/>
  <c r="AN73"/>
  <c r="AS73"/>
  <c r="AX73"/>
  <c r="AY73"/>
  <c r="BC73"/>
  <c r="BD73"/>
  <c r="BE73"/>
  <c r="BF73"/>
  <c r="BG73"/>
  <c r="BM73"/>
  <c r="BR73"/>
  <c r="BW73"/>
  <c r="BX73"/>
  <c r="CH73" s="1"/>
  <c r="CB73"/>
  <c r="CC73"/>
  <c r="CD73"/>
  <c r="CE73"/>
  <c r="CF73"/>
  <c r="CL73"/>
  <c r="CM73"/>
  <c r="C74"/>
  <c r="D74"/>
  <c r="G74"/>
  <c r="H74"/>
  <c r="I74"/>
  <c r="I84" s="1"/>
  <c r="K74"/>
  <c r="L74"/>
  <c r="L84" s="1"/>
  <c r="M74"/>
  <c r="M84" s="1"/>
  <c r="N74"/>
  <c r="Q74"/>
  <c r="R74"/>
  <c r="S74"/>
  <c r="U74"/>
  <c r="U84" s="1"/>
  <c r="V74"/>
  <c r="W74"/>
  <c r="X74"/>
  <c r="AA74"/>
  <c r="AB74"/>
  <c r="AC74"/>
  <c r="AC84" s="1"/>
  <c r="AE74"/>
  <c r="AF74"/>
  <c r="AF84" s="1"/>
  <c r="AG74"/>
  <c r="AH74"/>
  <c r="AH84" s="1"/>
  <c r="AJ74"/>
  <c r="AK74"/>
  <c r="AL74"/>
  <c r="AM74"/>
  <c r="AP74"/>
  <c r="AQ74"/>
  <c r="AR74"/>
  <c r="AU74"/>
  <c r="AV74"/>
  <c r="AW74"/>
  <c r="AZ74"/>
  <c r="AZ84" s="1"/>
  <c r="BA74"/>
  <c r="BB74"/>
  <c r="BG74"/>
  <c r="BJ74"/>
  <c r="BK74"/>
  <c r="BL74"/>
  <c r="BN74"/>
  <c r="BO74"/>
  <c r="BP74"/>
  <c r="BQ74"/>
  <c r="BS74"/>
  <c r="BT74"/>
  <c r="BU74"/>
  <c r="BV74"/>
  <c r="BY74"/>
  <c r="BZ74"/>
  <c r="CA74"/>
  <c r="CI74"/>
  <c r="CJ74"/>
  <c r="CK74"/>
  <c r="E75"/>
  <c r="J75"/>
  <c r="T75"/>
  <c r="Y75"/>
  <c r="Z75"/>
  <c r="AD75"/>
  <c r="AI75"/>
  <c r="AN75"/>
  <c r="AS75"/>
  <c r="AX75"/>
  <c r="AY75"/>
  <c r="BC75"/>
  <c r="BD75"/>
  <c r="BE75"/>
  <c r="BF75"/>
  <c r="BG75"/>
  <c r="BM75"/>
  <c r="BR75"/>
  <c r="BW75"/>
  <c r="BX75"/>
  <c r="CH75" s="1"/>
  <c r="CB75"/>
  <c r="CC75"/>
  <c r="CD75"/>
  <c r="CE75"/>
  <c r="CF75"/>
  <c r="CL75"/>
  <c r="CM75"/>
  <c r="E76"/>
  <c r="J76"/>
  <c r="O76"/>
  <c r="T76"/>
  <c r="Y76"/>
  <c r="Z76"/>
  <c r="AD76"/>
  <c r="AI76"/>
  <c r="AN76"/>
  <c r="AS76"/>
  <c r="AX76"/>
  <c r="AY76"/>
  <c r="BC76"/>
  <c r="BD76"/>
  <c r="BE76"/>
  <c r="BF76"/>
  <c r="BG76"/>
  <c r="BM76"/>
  <c r="BR76"/>
  <c r="BW76"/>
  <c r="BX76"/>
  <c r="CB76"/>
  <c r="CC76"/>
  <c r="CD76"/>
  <c r="CE76"/>
  <c r="CF76"/>
  <c r="CH76"/>
  <c r="CL76"/>
  <c r="CM76"/>
  <c r="E77"/>
  <c r="J77"/>
  <c r="O77"/>
  <c r="T77"/>
  <c r="Y77"/>
  <c r="Z77"/>
  <c r="AD77"/>
  <c r="AN77"/>
  <c r="AS77"/>
  <c r="AX77"/>
  <c r="AY77"/>
  <c r="BC77"/>
  <c r="BD77"/>
  <c r="BE77"/>
  <c r="BF77"/>
  <c r="BG77"/>
  <c r="BM77"/>
  <c r="BR77"/>
  <c r="BW77"/>
  <c r="BX77"/>
  <c r="CH77" s="1"/>
  <c r="CB77"/>
  <c r="CC77"/>
  <c r="CD77"/>
  <c r="CE77"/>
  <c r="CF77"/>
  <c r="CL77"/>
  <c r="CM77"/>
  <c r="E78"/>
  <c r="J78"/>
  <c r="O78"/>
  <c r="T78"/>
  <c r="Y78"/>
  <c r="Z78"/>
  <c r="AD78"/>
  <c r="AI78"/>
  <c r="AN78"/>
  <c r="AS78"/>
  <c r="AX78"/>
  <c r="AY78"/>
  <c r="BC78"/>
  <c r="BD78"/>
  <c r="BE78"/>
  <c r="BF78"/>
  <c r="BG78"/>
  <c r="BM78"/>
  <c r="BR78"/>
  <c r="BW78"/>
  <c r="BX78"/>
  <c r="CB78"/>
  <c r="CC78"/>
  <c r="CD78"/>
  <c r="CE78"/>
  <c r="CF78"/>
  <c r="CL78"/>
  <c r="CM78"/>
  <c r="E79"/>
  <c r="J79"/>
  <c r="O79"/>
  <c r="T79"/>
  <c r="Y79"/>
  <c r="Z79"/>
  <c r="AD79"/>
  <c r="AI79"/>
  <c r="AN79"/>
  <c r="AS79"/>
  <c r="AX79"/>
  <c r="AY79"/>
  <c r="BC79"/>
  <c r="BD79"/>
  <c r="BE79"/>
  <c r="BF79"/>
  <c r="BG79"/>
  <c r="BM79"/>
  <c r="BR79"/>
  <c r="BW79"/>
  <c r="BX79"/>
  <c r="CB79"/>
  <c r="CC79"/>
  <c r="CD79"/>
  <c r="CE79"/>
  <c r="CF79"/>
  <c r="CL79"/>
  <c r="CM79"/>
  <c r="E80"/>
  <c r="J80"/>
  <c r="O80"/>
  <c r="T80"/>
  <c r="Y80"/>
  <c r="Z80"/>
  <c r="AD80"/>
  <c r="AI80"/>
  <c r="AN80"/>
  <c r="AS80"/>
  <c r="AX80"/>
  <c r="AY80"/>
  <c r="BC80"/>
  <c r="BD80"/>
  <c r="BE80"/>
  <c r="BF80"/>
  <c r="BG80"/>
  <c r="BM80"/>
  <c r="BR80"/>
  <c r="BW80"/>
  <c r="BX80"/>
  <c r="CB80"/>
  <c r="CC80"/>
  <c r="CD80"/>
  <c r="CE80"/>
  <c r="CF80"/>
  <c r="CL80"/>
  <c r="CM80"/>
  <c r="E81"/>
  <c r="J81"/>
  <c r="O81"/>
  <c r="T81"/>
  <c r="Y81"/>
  <c r="Z81"/>
  <c r="AD81"/>
  <c r="AI81"/>
  <c r="AN81"/>
  <c r="AS81"/>
  <c r="AX81"/>
  <c r="AY81"/>
  <c r="BC81"/>
  <c r="BD81"/>
  <c r="BE81"/>
  <c r="BF81"/>
  <c r="BG81"/>
  <c r="BM81"/>
  <c r="BR81"/>
  <c r="BW81"/>
  <c r="BX81"/>
  <c r="CB81"/>
  <c r="CC81"/>
  <c r="CD81"/>
  <c r="CE81"/>
  <c r="CF81"/>
  <c r="CL81"/>
  <c r="CM81"/>
  <c r="E82"/>
  <c r="J82"/>
  <c r="O82"/>
  <c r="T82"/>
  <c r="Y82"/>
  <c r="Z82"/>
  <c r="AD82"/>
  <c r="AI82"/>
  <c r="AN82"/>
  <c r="AS82"/>
  <c r="AX82"/>
  <c r="AY82"/>
  <c r="BC82"/>
  <c r="BD82"/>
  <c r="BE82"/>
  <c r="BF82"/>
  <c r="BG82"/>
  <c r="BM82"/>
  <c r="BR82"/>
  <c r="BW82"/>
  <c r="BX82"/>
  <c r="CB82"/>
  <c r="CC82"/>
  <c r="CD82"/>
  <c r="CE82"/>
  <c r="CF82"/>
  <c r="CL82"/>
  <c r="CM82"/>
  <c r="C83"/>
  <c r="D83"/>
  <c r="D84" s="1"/>
  <c r="F83"/>
  <c r="G83"/>
  <c r="H83"/>
  <c r="I83"/>
  <c r="K83"/>
  <c r="K84" s="1"/>
  <c r="L83"/>
  <c r="M83"/>
  <c r="N83"/>
  <c r="P83"/>
  <c r="Q83"/>
  <c r="R83"/>
  <c r="S83"/>
  <c r="S84" s="1"/>
  <c r="U83"/>
  <c r="V83"/>
  <c r="V84" s="1"/>
  <c r="W83"/>
  <c r="X83"/>
  <c r="X84" s="1"/>
  <c r="AA83"/>
  <c r="AB83"/>
  <c r="AC83"/>
  <c r="AE83"/>
  <c r="AE84" s="1"/>
  <c r="AF83"/>
  <c r="AG83"/>
  <c r="AH83"/>
  <c r="AJ83"/>
  <c r="AJ84" s="1"/>
  <c r="AK83"/>
  <c r="AL83"/>
  <c r="AM83"/>
  <c r="AP83"/>
  <c r="AP84" s="1"/>
  <c r="AQ83"/>
  <c r="AR83"/>
  <c r="AR84" s="1"/>
  <c r="AT83"/>
  <c r="AU83"/>
  <c r="AV83"/>
  <c r="AV84" s="1"/>
  <c r="AW83"/>
  <c r="AZ83"/>
  <c r="BA83"/>
  <c r="BB83"/>
  <c r="BJ83"/>
  <c r="BK83"/>
  <c r="BL83"/>
  <c r="BL84" s="1"/>
  <c r="BN83"/>
  <c r="BO83"/>
  <c r="BP83"/>
  <c r="BQ83"/>
  <c r="BS83"/>
  <c r="BS84" s="1"/>
  <c r="BT83"/>
  <c r="BT84" s="1"/>
  <c r="BU83"/>
  <c r="BU84" s="1"/>
  <c r="BV83"/>
  <c r="BV84" s="1"/>
  <c r="BY83"/>
  <c r="BZ83"/>
  <c r="CA83"/>
  <c r="CI83"/>
  <c r="CJ83"/>
  <c r="CK83"/>
  <c r="H84"/>
  <c r="AB84"/>
  <c r="AL84"/>
  <c r="BA84"/>
  <c r="BB84"/>
  <c r="BJ84"/>
  <c r="BZ84"/>
  <c r="E85"/>
  <c r="J85"/>
  <c r="O85"/>
  <c r="T85"/>
  <c r="Y85"/>
  <c r="AD85"/>
  <c r="AI85"/>
  <c r="AN85"/>
  <c r="AS85"/>
  <c r="AX85"/>
  <c r="BC85"/>
  <c r="BH85"/>
  <c r="BM85"/>
  <c r="BR85"/>
  <c r="BW85"/>
  <c r="CB85"/>
  <c r="CG85"/>
  <c r="CL85"/>
  <c r="CO85"/>
  <c r="CP85"/>
  <c r="CQ85" s="1"/>
  <c r="E86"/>
  <c r="J86"/>
  <c r="O86"/>
  <c r="T86"/>
  <c r="Y86"/>
  <c r="AD86"/>
  <c r="AI86"/>
  <c r="AN86"/>
  <c r="AS86"/>
  <c r="AX86"/>
  <c r="BC86"/>
  <c r="BF86"/>
  <c r="BG86"/>
  <c r="BM86"/>
  <c r="BR86"/>
  <c r="BW86"/>
  <c r="CB86"/>
  <c r="CE86"/>
  <c r="CF86"/>
  <c r="CL86"/>
  <c r="CO86"/>
  <c r="E87"/>
  <c r="J87"/>
  <c r="O87"/>
  <c r="T87"/>
  <c r="Y87"/>
  <c r="Z87"/>
  <c r="AD87"/>
  <c r="AI87"/>
  <c r="AN87"/>
  <c r="AS87"/>
  <c r="AX87"/>
  <c r="AY87"/>
  <c r="BC87"/>
  <c r="BD87"/>
  <c r="BE87"/>
  <c r="BM87"/>
  <c r="BR87"/>
  <c r="BW87"/>
  <c r="BX87"/>
  <c r="CB87"/>
  <c r="CC87"/>
  <c r="CD87"/>
  <c r="CE87"/>
  <c r="CF87"/>
  <c r="CL87"/>
  <c r="CM87"/>
  <c r="E88"/>
  <c r="J88"/>
  <c r="O88"/>
  <c r="T88"/>
  <c r="Y88"/>
  <c r="Z88"/>
  <c r="AD88"/>
  <c r="AI88"/>
  <c r="AN88"/>
  <c r="AS88"/>
  <c r="AX88"/>
  <c r="AY88"/>
  <c r="BC88"/>
  <c r="BD88"/>
  <c r="BE88"/>
  <c r="BF88"/>
  <c r="BG88"/>
  <c r="BM88"/>
  <c r="BR88"/>
  <c r="BW88"/>
  <c r="BX88"/>
  <c r="CH88" s="1"/>
  <c r="CB88"/>
  <c r="CC88"/>
  <c r="CD88"/>
  <c r="CE88"/>
  <c r="CF88"/>
  <c r="CL88"/>
  <c r="CM88"/>
  <c r="E89"/>
  <c r="J89"/>
  <c r="O89"/>
  <c r="T89"/>
  <c r="Y89"/>
  <c r="Z89"/>
  <c r="AD89"/>
  <c r="AI89"/>
  <c r="AN89"/>
  <c r="AS89"/>
  <c r="AX89"/>
  <c r="AY89"/>
  <c r="BC89"/>
  <c r="BD89"/>
  <c r="BE89"/>
  <c r="BF89"/>
  <c r="BG89"/>
  <c r="BM89"/>
  <c r="BR89"/>
  <c r="BW89"/>
  <c r="BX89"/>
  <c r="CB89"/>
  <c r="CC89"/>
  <c r="CD89"/>
  <c r="CE89"/>
  <c r="CF89"/>
  <c r="CL89"/>
  <c r="CM89"/>
  <c r="E90"/>
  <c r="J90"/>
  <c r="O90"/>
  <c r="T90"/>
  <c r="Y90"/>
  <c r="Z90"/>
  <c r="AD90"/>
  <c r="AI90"/>
  <c r="AN90"/>
  <c r="AS90"/>
  <c r="AX90"/>
  <c r="AY90"/>
  <c r="BC90"/>
  <c r="BD90"/>
  <c r="BE90"/>
  <c r="BF90"/>
  <c r="BG90"/>
  <c r="BM90"/>
  <c r="BR90"/>
  <c r="BW90"/>
  <c r="BX90"/>
  <c r="CB90"/>
  <c r="CC90"/>
  <c r="CD90"/>
  <c r="CE90"/>
  <c r="CF90"/>
  <c r="CL90"/>
  <c r="CM90"/>
  <c r="E91"/>
  <c r="J91"/>
  <c r="O91"/>
  <c r="T91"/>
  <c r="Y91"/>
  <c r="Z91"/>
  <c r="AD91"/>
  <c r="AI91"/>
  <c r="AN91"/>
  <c r="AS91"/>
  <c r="AX91"/>
  <c r="AY91"/>
  <c r="BC91"/>
  <c r="BD91"/>
  <c r="BE91"/>
  <c r="BF91"/>
  <c r="BG91"/>
  <c r="BM91"/>
  <c r="BR91"/>
  <c r="BW91"/>
  <c r="BX91"/>
  <c r="CB91"/>
  <c r="CC91"/>
  <c r="CD91"/>
  <c r="CE91"/>
  <c r="CF91"/>
  <c r="CL91"/>
  <c r="CM91"/>
  <c r="E92"/>
  <c r="J92"/>
  <c r="O92"/>
  <c r="T92"/>
  <c r="Y92"/>
  <c r="Z92"/>
  <c r="AD92"/>
  <c r="AI92"/>
  <c r="AN92"/>
  <c r="AS92"/>
  <c r="AX92"/>
  <c r="AY92"/>
  <c r="BC92"/>
  <c r="BD92"/>
  <c r="BE92"/>
  <c r="BF92"/>
  <c r="BG92"/>
  <c r="BM92"/>
  <c r="BR92"/>
  <c r="BW92"/>
  <c r="BX92"/>
  <c r="CB92"/>
  <c r="CC92"/>
  <c r="CD92"/>
  <c r="CE92"/>
  <c r="CF92"/>
  <c r="CL92"/>
  <c r="CM92"/>
  <c r="E93"/>
  <c r="J93"/>
  <c r="O93"/>
  <c r="T93"/>
  <c r="Y93"/>
  <c r="Z93"/>
  <c r="AD93"/>
  <c r="AI93"/>
  <c r="AN93"/>
  <c r="AS93"/>
  <c r="AX93"/>
  <c r="AY93"/>
  <c r="BC93"/>
  <c r="BD93"/>
  <c r="BE93"/>
  <c r="BF93"/>
  <c r="BG93"/>
  <c r="BM93"/>
  <c r="BR93"/>
  <c r="BW93"/>
  <c r="BX93"/>
  <c r="CH93" s="1"/>
  <c r="CB93"/>
  <c r="CC93"/>
  <c r="CD93"/>
  <c r="CE93"/>
  <c r="CF93"/>
  <c r="CL93"/>
  <c r="CM93"/>
  <c r="E94"/>
  <c r="J94"/>
  <c r="O94"/>
  <c r="T94"/>
  <c r="Y94"/>
  <c r="Z94"/>
  <c r="AD94"/>
  <c r="AI94"/>
  <c r="AN94"/>
  <c r="AS94"/>
  <c r="AX94"/>
  <c r="AY94"/>
  <c r="BC94"/>
  <c r="BD94"/>
  <c r="BE94"/>
  <c r="BF94"/>
  <c r="BG94"/>
  <c r="BM94"/>
  <c r="BR94"/>
  <c r="BW94"/>
  <c r="BX94"/>
  <c r="CB94"/>
  <c r="CC94"/>
  <c r="CD94"/>
  <c r="CE94"/>
  <c r="CF94"/>
  <c r="CL94"/>
  <c r="CM94"/>
  <c r="E95"/>
  <c r="J95"/>
  <c r="O95"/>
  <c r="T95"/>
  <c r="Y95"/>
  <c r="AD95"/>
  <c r="AN95"/>
  <c r="AS95"/>
  <c r="AX95"/>
  <c r="BC95"/>
  <c r="BF95"/>
  <c r="BG95"/>
  <c r="BM95"/>
  <c r="BR95"/>
  <c r="BW95"/>
  <c r="CB95"/>
  <c r="CE95"/>
  <c r="CF95"/>
  <c r="CL95"/>
  <c r="E96"/>
  <c r="J96"/>
  <c r="O96"/>
  <c r="T96"/>
  <c r="Y96"/>
  <c r="AD96"/>
  <c r="AI96"/>
  <c r="AN96"/>
  <c r="AS96"/>
  <c r="AX96"/>
  <c r="BC96"/>
  <c r="BF96"/>
  <c r="BG96"/>
  <c r="BM96"/>
  <c r="BR96"/>
  <c r="BW96"/>
  <c r="CB96"/>
  <c r="CE96"/>
  <c r="CG96" s="1"/>
  <c r="CF96"/>
  <c r="CL96"/>
  <c r="E97"/>
  <c r="J97"/>
  <c r="O97"/>
  <c r="T97"/>
  <c r="Y97"/>
  <c r="AD97"/>
  <c r="AI97"/>
  <c r="AN97"/>
  <c r="AS97"/>
  <c r="AX97"/>
  <c r="BC97"/>
  <c r="BF97"/>
  <c r="BG97"/>
  <c r="BM97"/>
  <c r="BR97"/>
  <c r="BW97"/>
  <c r="CB97"/>
  <c r="CE97"/>
  <c r="CF97"/>
  <c r="CL97"/>
  <c r="E98"/>
  <c r="J98"/>
  <c r="O98"/>
  <c r="T98"/>
  <c r="Y98"/>
  <c r="AD98"/>
  <c r="AI98"/>
  <c r="AN98"/>
  <c r="AS98"/>
  <c r="AX98"/>
  <c r="BC98"/>
  <c r="BF98"/>
  <c r="BG98"/>
  <c r="BM98"/>
  <c r="BR98"/>
  <c r="BW98"/>
  <c r="CB98"/>
  <c r="CE98"/>
  <c r="CF98"/>
  <c r="CL98"/>
  <c r="E99"/>
  <c r="J99"/>
  <c r="O99"/>
  <c r="T99"/>
  <c r="Y99"/>
  <c r="AD99"/>
  <c r="AI99"/>
  <c r="AN99"/>
  <c r="AS99"/>
  <c r="AX99"/>
  <c r="BC99"/>
  <c r="BF99"/>
  <c r="BG99"/>
  <c r="BM99"/>
  <c r="BR99"/>
  <c r="BW99"/>
  <c r="CB99"/>
  <c r="CE99"/>
  <c r="CF99"/>
  <c r="CL99"/>
  <c r="E100"/>
  <c r="J100"/>
  <c r="O100"/>
  <c r="T100"/>
  <c r="Y100"/>
  <c r="AD100"/>
  <c r="AI100"/>
  <c r="AN100"/>
  <c r="AS100"/>
  <c r="AX100"/>
  <c r="BC100"/>
  <c r="BF100"/>
  <c r="BG100"/>
  <c r="BM100"/>
  <c r="BR100"/>
  <c r="BW100"/>
  <c r="CB100"/>
  <c r="CE100"/>
  <c r="CF100"/>
  <c r="CL100"/>
  <c r="CO100"/>
  <c r="C101"/>
  <c r="D101"/>
  <c r="F101"/>
  <c r="G101"/>
  <c r="H101"/>
  <c r="I101"/>
  <c r="K101"/>
  <c r="L101"/>
  <c r="M101"/>
  <c r="N101"/>
  <c r="P101"/>
  <c r="Q101"/>
  <c r="R101"/>
  <c r="S101"/>
  <c r="U101"/>
  <c r="V101"/>
  <c r="W101"/>
  <c r="X101"/>
  <c r="AA101"/>
  <c r="AB101"/>
  <c r="AC101"/>
  <c r="AE101"/>
  <c r="AF101"/>
  <c r="AG101"/>
  <c r="AH101"/>
  <c r="AH102" s="1"/>
  <c r="AJ101"/>
  <c r="AK101"/>
  <c r="AL101"/>
  <c r="AM101"/>
  <c r="AP101"/>
  <c r="AQ101"/>
  <c r="AR101"/>
  <c r="AR102" s="1"/>
  <c r="AT101"/>
  <c r="AU101"/>
  <c r="AV101"/>
  <c r="AV102" s="1"/>
  <c r="AW101"/>
  <c r="AZ101"/>
  <c r="BA101"/>
  <c r="BB101"/>
  <c r="BJ101"/>
  <c r="BK101"/>
  <c r="BL101"/>
  <c r="BN101"/>
  <c r="BO101"/>
  <c r="BP101"/>
  <c r="BQ101"/>
  <c r="BS101"/>
  <c r="BT101"/>
  <c r="BU101"/>
  <c r="BV101"/>
  <c r="BY101"/>
  <c r="BZ101"/>
  <c r="BZ102" s="1"/>
  <c r="CA101"/>
  <c r="CI101"/>
  <c r="CJ101"/>
  <c r="CK101"/>
  <c r="BA102"/>
  <c r="E103"/>
  <c r="F103"/>
  <c r="J103"/>
  <c r="K103"/>
  <c r="O103"/>
  <c r="P103"/>
  <c r="T103"/>
  <c r="U103"/>
  <c r="Y103"/>
  <c r="Z103"/>
  <c r="AD103"/>
  <c r="AE103"/>
  <c r="AI103"/>
  <c r="AJ103"/>
  <c r="AN103"/>
  <c r="AO103"/>
  <c r="AS103"/>
  <c r="AT103"/>
  <c r="AX103"/>
  <c r="AY103"/>
  <c r="BC103"/>
  <c r="BD103"/>
  <c r="BE103"/>
  <c r="BF103"/>
  <c r="BG103"/>
  <c r="BH103"/>
  <c r="BM103"/>
  <c r="BN103"/>
  <c r="BS103"/>
  <c r="BW103"/>
  <c r="BX103"/>
  <c r="CB103"/>
  <c r="CC103"/>
  <c r="CD103"/>
  <c r="CN103" s="1"/>
  <c r="CE103"/>
  <c r="CF103"/>
  <c r="CP103" s="1"/>
  <c r="CL103"/>
  <c r="CM103"/>
  <c r="B104"/>
  <c r="J8" i="11"/>
  <c r="O8"/>
  <c r="T8"/>
  <c r="Y8"/>
  <c r="AD8"/>
  <c r="AI8"/>
  <c r="AJ8"/>
  <c r="BN8" s="1"/>
  <c r="AN8"/>
  <c r="AO8"/>
  <c r="AS8"/>
  <c r="AT8"/>
  <c r="AX8"/>
  <c r="AY8"/>
  <c r="BC8"/>
  <c r="BD8"/>
  <c r="BH8"/>
  <c r="BI8"/>
  <c r="BJ8"/>
  <c r="BK8"/>
  <c r="BL8"/>
  <c r="J9"/>
  <c r="O9"/>
  <c r="T9"/>
  <c r="Y9"/>
  <c r="AD9"/>
  <c r="AI9"/>
  <c r="AJ9"/>
  <c r="AN9"/>
  <c r="AO9"/>
  <c r="AS9"/>
  <c r="AT9"/>
  <c r="AY9"/>
  <c r="BN9" s="1"/>
  <c r="BD9"/>
  <c r="BH9"/>
  <c r="BI9"/>
  <c r="BJ9"/>
  <c r="BK9"/>
  <c r="BL9"/>
  <c r="J10"/>
  <c r="O10"/>
  <c r="T10"/>
  <c r="Y10"/>
  <c r="AD10"/>
  <c r="AI10"/>
  <c r="AJ10"/>
  <c r="AN10"/>
  <c r="AO10"/>
  <c r="AS10"/>
  <c r="AT10"/>
  <c r="AY10"/>
  <c r="BD10"/>
  <c r="BH10"/>
  <c r="BI10"/>
  <c r="BJ10"/>
  <c r="BK10"/>
  <c r="BL10"/>
  <c r="J11"/>
  <c r="O11"/>
  <c r="T11"/>
  <c r="Y11"/>
  <c r="AI11"/>
  <c r="AJ11"/>
  <c r="AN11"/>
  <c r="AO11"/>
  <c r="AS11"/>
  <c r="AT11"/>
  <c r="AY11"/>
  <c r="BD11"/>
  <c r="BH11"/>
  <c r="BI11"/>
  <c r="BJ11"/>
  <c r="BK11"/>
  <c r="BL11"/>
  <c r="J12"/>
  <c r="O12"/>
  <c r="T12"/>
  <c r="Y12"/>
  <c r="AD12"/>
  <c r="AI12"/>
  <c r="AJ12"/>
  <c r="AN12"/>
  <c r="AO12"/>
  <c r="AS12"/>
  <c r="AT12"/>
  <c r="AX12"/>
  <c r="AY12"/>
  <c r="BC12"/>
  <c r="BD12"/>
  <c r="BH12"/>
  <c r="BI12"/>
  <c r="BJ12"/>
  <c r="V12" i="15" s="1"/>
  <c r="B12" i="16" s="1"/>
  <c r="BK12" i="11"/>
  <c r="BL12"/>
  <c r="J15"/>
  <c r="O15"/>
  <c r="T15"/>
  <c r="Y15"/>
  <c r="AD15"/>
  <c r="AI15"/>
  <c r="AN15"/>
  <c r="AS15"/>
  <c r="AX15"/>
  <c r="BC15"/>
  <c r="BH15"/>
  <c r="BK15"/>
  <c r="BM15" s="1"/>
  <c r="BL15"/>
  <c r="O16"/>
  <c r="T16"/>
  <c r="Y16"/>
  <c r="AD16"/>
  <c r="AI16"/>
  <c r="AJ16"/>
  <c r="AN16"/>
  <c r="AO16"/>
  <c r="AS16"/>
  <c r="AT16"/>
  <c r="AX16"/>
  <c r="AY16"/>
  <c r="BC16"/>
  <c r="BD16"/>
  <c r="BH16"/>
  <c r="BI16"/>
  <c r="BJ16"/>
  <c r="J17"/>
  <c r="O17"/>
  <c r="T17"/>
  <c r="Y17"/>
  <c r="AD17"/>
  <c r="AI17"/>
  <c r="AJ17"/>
  <c r="AN17"/>
  <c r="AO17"/>
  <c r="AS17"/>
  <c r="AT17"/>
  <c r="AX17"/>
  <c r="AY17"/>
  <c r="BC17"/>
  <c r="BD17"/>
  <c r="BH17"/>
  <c r="BI17"/>
  <c r="BJ17"/>
  <c r="BK17"/>
  <c r="BL17"/>
  <c r="O18"/>
  <c r="T18"/>
  <c r="Y18"/>
  <c r="AD18"/>
  <c r="AI18"/>
  <c r="AJ18"/>
  <c r="AN18"/>
  <c r="AO18"/>
  <c r="AS18"/>
  <c r="AT18"/>
  <c r="AX18"/>
  <c r="AY18"/>
  <c r="BC18"/>
  <c r="BD18"/>
  <c r="BH18"/>
  <c r="BI18"/>
  <c r="BJ18"/>
  <c r="BK18"/>
  <c r="BL18"/>
  <c r="J20"/>
  <c r="O20"/>
  <c r="T20"/>
  <c r="Y20"/>
  <c r="AD20"/>
  <c r="AI20"/>
  <c r="AJ20"/>
  <c r="AN20"/>
  <c r="AO20"/>
  <c r="AS20"/>
  <c r="AT20"/>
  <c r="AX20"/>
  <c r="AY20"/>
  <c r="BC20"/>
  <c r="BD20"/>
  <c r="BH20"/>
  <c r="BI20"/>
  <c r="BJ20"/>
  <c r="BK20"/>
  <c r="BL20"/>
  <c r="J21"/>
  <c r="O21"/>
  <c r="T21"/>
  <c r="Y21"/>
  <c r="AD21"/>
  <c r="AI21"/>
  <c r="AJ21"/>
  <c r="AN21"/>
  <c r="AO21"/>
  <c r="AS21"/>
  <c r="AT21"/>
  <c r="AX21"/>
  <c r="AY21"/>
  <c r="BC21"/>
  <c r="BD21"/>
  <c r="BH21"/>
  <c r="BI21"/>
  <c r="BJ21"/>
  <c r="BK21"/>
  <c r="BL21"/>
  <c r="Y22"/>
  <c r="AD22"/>
  <c r="AI22"/>
  <c r="AJ22"/>
  <c r="AN22"/>
  <c r="AO22"/>
  <c r="AS22"/>
  <c r="AT22"/>
  <c r="AX22"/>
  <c r="AY22"/>
  <c r="BC22"/>
  <c r="BD22"/>
  <c r="BH22"/>
  <c r="BI22"/>
  <c r="BJ22"/>
  <c r="BK22"/>
  <c r="BL22"/>
  <c r="J23"/>
  <c r="O23"/>
  <c r="T23"/>
  <c r="Y23"/>
  <c r="AD23"/>
  <c r="AI23"/>
  <c r="AJ23"/>
  <c r="AN23"/>
  <c r="AO23"/>
  <c r="AS23"/>
  <c r="AT23"/>
  <c r="AX23"/>
  <c r="AY23"/>
  <c r="BC23"/>
  <c r="BD23"/>
  <c r="BH23"/>
  <c r="BI23"/>
  <c r="BJ23"/>
  <c r="BK23"/>
  <c r="BL23"/>
  <c r="J24"/>
  <c r="O24"/>
  <c r="T24"/>
  <c r="Y24"/>
  <c r="AD24"/>
  <c r="AI24"/>
  <c r="AJ24"/>
  <c r="AN24"/>
  <c r="AO24"/>
  <c r="AS24"/>
  <c r="AT24"/>
  <c r="AX24"/>
  <c r="AY24"/>
  <c r="BC24"/>
  <c r="BD24"/>
  <c r="BH24"/>
  <c r="BI24"/>
  <c r="BJ24"/>
  <c r="BK24"/>
  <c r="BL24"/>
  <c r="J25"/>
  <c r="O25"/>
  <c r="T25"/>
  <c r="Y25"/>
  <c r="AD25"/>
  <c r="AI25"/>
  <c r="AJ25"/>
  <c r="AN25"/>
  <c r="AO25"/>
  <c r="AS25"/>
  <c r="AT25"/>
  <c r="AX25"/>
  <c r="AY25"/>
  <c r="BC25"/>
  <c r="BD25"/>
  <c r="BH25"/>
  <c r="BI25"/>
  <c r="BJ25"/>
  <c r="BK25"/>
  <c r="BL25"/>
  <c r="J26"/>
  <c r="O26"/>
  <c r="T26"/>
  <c r="Y26"/>
  <c r="AD26"/>
  <c r="AI26"/>
  <c r="AJ26"/>
  <c r="AN26"/>
  <c r="AO26"/>
  <c r="AS26"/>
  <c r="AT26"/>
  <c r="AX26"/>
  <c r="AY26"/>
  <c r="BC26"/>
  <c r="BD26"/>
  <c r="BH26"/>
  <c r="BI26"/>
  <c r="BJ26"/>
  <c r="BK26"/>
  <c r="BL26"/>
  <c r="J27"/>
  <c r="O27"/>
  <c r="T27"/>
  <c r="Y27"/>
  <c r="AD27"/>
  <c r="AI27"/>
  <c r="AJ27"/>
  <c r="AN27"/>
  <c r="AO27"/>
  <c r="AS27"/>
  <c r="AT27"/>
  <c r="AX27"/>
  <c r="AY27"/>
  <c r="BC27"/>
  <c r="BD27"/>
  <c r="BH27"/>
  <c r="BI27"/>
  <c r="BJ27"/>
  <c r="BK27"/>
  <c r="BL27"/>
  <c r="O28"/>
  <c r="T28"/>
  <c r="Y28"/>
  <c r="AD28"/>
  <c r="AI28"/>
  <c r="AJ28"/>
  <c r="AN28"/>
  <c r="AO28"/>
  <c r="AS28"/>
  <c r="AT28"/>
  <c r="AX28"/>
  <c r="AY28"/>
  <c r="BC28"/>
  <c r="BD28"/>
  <c r="BH28"/>
  <c r="BI28"/>
  <c r="BJ28"/>
  <c r="BK28"/>
  <c r="BL28"/>
  <c r="J29"/>
  <c r="O29"/>
  <c r="T29"/>
  <c r="Y29"/>
  <c r="AD29"/>
  <c r="AI29"/>
  <c r="AJ29"/>
  <c r="AN29"/>
  <c r="AO29"/>
  <c r="AS29"/>
  <c r="AT29"/>
  <c r="AX29"/>
  <c r="AY29"/>
  <c r="BC29"/>
  <c r="BD29"/>
  <c r="BH29"/>
  <c r="BI29"/>
  <c r="BJ29"/>
  <c r="BK29"/>
  <c r="BL29"/>
  <c r="J30"/>
  <c r="O30"/>
  <c r="T30"/>
  <c r="Y30"/>
  <c r="AD30"/>
  <c r="AI30"/>
  <c r="AJ30"/>
  <c r="AN30"/>
  <c r="AO30"/>
  <c r="AS30"/>
  <c r="AT30"/>
  <c r="AX30"/>
  <c r="AY30"/>
  <c r="BC30"/>
  <c r="BD30"/>
  <c r="BH30"/>
  <c r="BI30"/>
  <c r="BJ30"/>
  <c r="BK30"/>
  <c r="BL30"/>
  <c r="J31"/>
  <c r="O31"/>
  <c r="T31"/>
  <c r="Y31"/>
  <c r="AD31"/>
  <c r="AI31"/>
  <c r="AJ31"/>
  <c r="AN31"/>
  <c r="AO31"/>
  <c r="AS31"/>
  <c r="AT31"/>
  <c r="AX31"/>
  <c r="AY31"/>
  <c r="BC31"/>
  <c r="BD31"/>
  <c r="BH31"/>
  <c r="BI31"/>
  <c r="BJ31"/>
  <c r="BK31"/>
  <c r="BL31"/>
  <c r="B32"/>
  <c r="C32"/>
  <c r="D32"/>
  <c r="E32"/>
  <c r="F32"/>
  <c r="G32"/>
  <c r="H32"/>
  <c r="I32"/>
  <c r="L32"/>
  <c r="M32"/>
  <c r="N32"/>
  <c r="P32"/>
  <c r="Q32"/>
  <c r="Q43" s="1"/>
  <c r="Q58" s="1"/>
  <c r="R32"/>
  <c r="S32"/>
  <c r="U32"/>
  <c r="U43" s="1"/>
  <c r="V32"/>
  <c r="W32"/>
  <c r="X32"/>
  <c r="Z32"/>
  <c r="AA32"/>
  <c r="AB32"/>
  <c r="AC32"/>
  <c r="AE32"/>
  <c r="AF32"/>
  <c r="AG32"/>
  <c r="AH32"/>
  <c r="AK32"/>
  <c r="AL32"/>
  <c r="AM32"/>
  <c r="AP32"/>
  <c r="AQ32"/>
  <c r="AR32"/>
  <c r="AU32"/>
  <c r="AV32"/>
  <c r="AW32"/>
  <c r="AZ32"/>
  <c r="BA32"/>
  <c r="BB32"/>
  <c r="BE32"/>
  <c r="BF32"/>
  <c r="BG32"/>
  <c r="E33"/>
  <c r="F33"/>
  <c r="J33"/>
  <c r="T33"/>
  <c r="Y33"/>
  <c r="AD33"/>
  <c r="AI33"/>
  <c r="AJ33"/>
  <c r="AN33"/>
  <c r="AO33"/>
  <c r="AS33"/>
  <c r="AT33"/>
  <c r="AX33"/>
  <c r="AY33"/>
  <c r="BC33"/>
  <c r="BD33"/>
  <c r="BH33"/>
  <c r="BI33"/>
  <c r="BJ33"/>
  <c r="E34"/>
  <c r="F34"/>
  <c r="J34"/>
  <c r="P42"/>
  <c r="T34"/>
  <c r="Y34"/>
  <c r="AD34"/>
  <c r="AI34"/>
  <c r="AJ34"/>
  <c r="AN34"/>
  <c r="AO34"/>
  <c r="AS34"/>
  <c r="AT34"/>
  <c r="AX34"/>
  <c r="AY34"/>
  <c r="BC34"/>
  <c r="BD34"/>
  <c r="BH34"/>
  <c r="BI34"/>
  <c r="BJ34"/>
  <c r="BK34"/>
  <c r="BL34"/>
  <c r="E35"/>
  <c r="F35"/>
  <c r="J35"/>
  <c r="O35"/>
  <c r="T35"/>
  <c r="Y35"/>
  <c r="AD35"/>
  <c r="AI35"/>
  <c r="AJ35"/>
  <c r="AN35"/>
  <c r="AO35"/>
  <c r="AS35"/>
  <c r="AT35"/>
  <c r="AX35"/>
  <c r="AY35"/>
  <c r="BC35"/>
  <c r="BD35"/>
  <c r="BH35"/>
  <c r="BI35"/>
  <c r="BJ35"/>
  <c r="BK35"/>
  <c r="BL35"/>
  <c r="E36"/>
  <c r="F36"/>
  <c r="J36"/>
  <c r="O36"/>
  <c r="T36"/>
  <c r="Y36"/>
  <c r="AD36"/>
  <c r="AI36"/>
  <c r="AJ36"/>
  <c r="AN36"/>
  <c r="AO36"/>
  <c r="AS36"/>
  <c r="AT36"/>
  <c r="AX36"/>
  <c r="AY36"/>
  <c r="BC36"/>
  <c r="BD36"/>
  <c r="BH36"/>
  <c r="BI36"/>
  <c r="BJ36"/>
  <c r="BK36"/>
  <c r="BL36"/>
  <c r="E37"/>
  <c r="F37"/>
  <c r="J37"/>
  <c r="O37"/>
  <c r="T37"/>
  <c r="Y37"/>
  <c r="AD37"/>
  <c r="AI37"/>
  <c r="AJ37"/>
  <c r="AN37"/>
  <c r="AO37"/>
  <c r="AS37"/>
  <c r="AT37"/>
  <c r="AX37"/>
  <c r="AY37"/>
  <c r="BC37"/>
  <c r="BD37"/>
  <c r="BH37"/>
  <c r="BI37"/>
  <c r="BJ37"/>
  <c r="BK37"/>
  <c r="BL37"/>
  <c r="E38"/>
  <c r="F38"/>
  <c r="J38"/>
  <c r="O38"/>
  <c r="T38"/>
  <c r="Y38"/>
  <c r="AD38"/>
  <c r="AI38"/>
  <c r="AJ38"/>
  <c r="AN38"/>
  <c r="AO38"/>
  <c r="AS38"/>
  <c r="AT38"/>
  <c r="AX38"/>
  <c r="AY38"/>
  <c r="BC38"/>
  <c r="BD38"/>
  <c r="BH38"/>
  <c r="BI38"/>
  <c r="BJ38"/>
  <c r="BK38"/>
  <c r="BL38"/>
  <c r="E39"/>
  <c r="F39"/>
  <c r="J39"/>
  <c r="O39"/>
  <c r="T39"/>
  <c r="Y39"/>
  <c r="AD39"/>
  <c r="AI39"/>
  <c r="AJ39"/>
  <c r="AN39"/>
  <c r="AO39"/>
  <c r="AS39"/>
  <c r="AT39"/>
  <c r="AX39"/>
  <c r="AY39"/>
  <c r="BC39"/>
  <c r="BD39"/>
  <c r="BH39"/>
  <c r="BI39"/>
  <c r="BJ39"/>
  <c r="BK39"/>
  <c r="BL39"/>
  <c r="E40"/>
  <c r="F40"/>
  <c r="J40"/>
  <c r="O40"/>
  <c r="T40"/>
  <c r="Y40"/>
  <c r="AD40"/>
  <c r="AI40"/>
  <c r="AJ40"/>
  <c r="AN40"/>
  <c r="AO40"/>
  <c r="AS40"/>
  <c r="AT40"/>
  <c r="AX40"/>
  <c r="AY40"/>
  <c r="BC40"/>
  <c r="BD40"/>
  <c r="BH40"/>
  <c r="BI40"/>
  <c r="BJ40"/>
  <c r="BK40"/>
  <c r="BL40"/>
  <c r="E41"/>
  <c r="F41"/>
  <c r="J41"/>
  <c r="O41"/>
  <c r="T41"/>
  <c r="Y41"/>
  <c r="AD41"/>
  <c r="AI41"/>
  <c r="AJ41"/>
  <c r="AN41"/>
  <c r="AO41"/>
  <c r="AS41"/>
  <c r="AT41"/>
  <c r="AX41"/>
  <c r="AY41"/>
  <c r="BC41"/>
  <c r="BD41"/>
  <c r="BH41"/>
  <c r="BI41"/>
  <c r="BJ41"/>
  <c r="BK41"/>
  <c r="BL41"/>
  <c r="B42"/>
  <c r="C42"/>
  <c r="C43" s="1"/>
  <c r="D42"/>
  <c r="F42"/>
  <c r="F43" s="1"/>
  <c r="G42"/>
  <c r="H42"/>
  <c r="H43" s="1"/>
  <c r="I42"/>
  <c r="J42"/>
  <c r="K42"/>
  <c r="L42"/>
  <c r="M42"/>
  <c r="N42"/>
  <c r="N43" s="1"/>
  <c r="N58" s="1"/>
  <c r="Q42"/>
  <c r="R42"/>
  <c r="R43" s="1"/>
  <c r="S42"/>
  <c r="U42"/>
  <c r="V42"/>
  <c r="W42"/>
  <c r="X42"/>
  <c r="Z42"/>
  <c r="AA42"/>
  <c r="AB42"/>
  <c r="AB43" s="1"/>
  <c r="AC42"/>
  <c r="AE42"/>
  <c r="AF42"/>
  <c r="AG42"/>
  <c r="AH42"/>
  <c r="AK42"/>
  <c r="AL42"/>
  <c r="AM42"/>
  <c r="AP42"/>
  <c r="AQ42"/>
  <c r="AR42"/>
  <c r="AU42"/>
  <c r="AV42"/>
  <c r="AW42"/>
  <c r="AZ42"/>
  <c r="BA42"/>
  <c r="BB42"/>
  <c r="BE42"/>
  <c r="BF42"/>
  <c r="BG42"/>
  <c r="G43"/>
  <c r="I43"/>
  <c r="M43"/>
  <c r="W43"/>
  <c r="AA43"/>
  <c r="AG43"/>
  <c r="AK43"/>
  <c r="AM43"/>
  <c r="AQ43"/>
  <c r="AU43"/>
  <c r="AW43"/>
  <c r="BA43"/>
  <c r="BE43"/>
  <c r="BG43"/>
  <c r="E44"/>
  <c r="J44"/>
  <c r="O44"/>
  <c r="T44"/>
  <c r="Y44"/>
  <c r="AD44"/>
  <c r="AI44"/>
  <c r="AN44"/>
  <c r="AS44"/>
  <c r="AX44"/>
  <c r="BC44"/>
  <c r="BH44"/>
  <c r="BM44"/>
  <c r="E45"/>
  <c r="J45"/>
  <c r="O45"/>
  <c r="T45"/>
  <c r="Y45"/>
  <c r="AD45"/>
  <c r="AI45"/>
  <c r="AN45"/>
  <c r="AS45"/>
  <c r="AX45"/>
  <c r="BC45"/>
  <c r="BH45"/>
  <c r="BK45"/>
  <c r="BL45"/>
  <c r="E46"/>
  <c r="F46"/>
  <c r="J46"/>
  <c r="O46"/>
  <c r="T46"/>
  <c r="Y46"/>
  <c r="AD46"/>
  <c r="AI46"/>
  <c r="AJ46"/>
  <c r="AN46"/>
  <c r="AO46"/>
  <c r="AS46"/>
  <c r="AT46"/>
  <c r="AX46"/>
  <c r="AY46"/>
  <c r="BC46"/>
  <c r="BD46"/>
  <c r="BH46"/>
  <c r="BI46"/>
  <c r="BJ46"/>
  <c r="BK46"/>
  <c r="BL46"/>
  <c r="E47"/>
  <c r="F47"/>
  <c r="BN47" s="1"/>
  <c r="J47"/>
  <c r="O47"/>
  <c r="T47"/>
  <c r="Y47"/>
  <c r="AD47"/>
  <c r="AI47"/>
  <c r="AJ47"/>
  <c r="AN47"/>
  <c r="AO47"/>
  <c r="AS47"/>
  <c r="AT47"/>
  <c r="AX47"/>
  <c r="AY47"/>
  <c r="BC47"/>
  <c r="BD47"/>
  <c r="BH47"/>
  <c r="BI47"/>
  <c r="BJ47"/>
  <c r="BK47"/>
  <c r="BL47"/>
  <c r="E48"/>
  <c r="F48"/>
  <c r="J48"/>
  <c r="O48"/>
  <c r="T48"/>
  <c r="Y48"/>
  <c r="AD48"/>
  <c r="AI48"/>
  <c r="AJ48"/>
  <c r="AN48"/>
  <c r="AO48"/>
  <c r="AS48"/>
  <c r="AT48"/>
  <c r="AX48"/>
  <c r="AY48"/>
  <c r="BC48"/>
  <c r="BD48"/>
  <c r="BH48"/>
  <c r="BI48"/>
  <c r="BJ48"/>
  <c r="BK48"/>
  <c r="BL48"/>
  <c r="E49"/>
  <c r="F49"/>
  <c r="J49"/>
  <c r="O49"/>
  <c r="T49"/>
  <c r="Y49"/>
  <c r="AD49"/>
  <c r="AI49"/>
  <c r="AJ49"/>
  <c r="AN49"/>
  <c r="AO49"/>
  <c r="AS49"/>
  <c r="AT49"/>
  <c r="AX49"/>
  <c r="AY49"/>
  <c r="BC49"/>
  <c r="BD49"/>
  <c r="BH49"/>
  <c r="BI49"/>
  <c r="BJ49"/>
  <c r="BK49"/>
  <c r="BM49" s="1"/>
  <c r="BL49"/>
  <c r="E50"/>
  <c r="F50"/>
  <c r="J50"/>
  <c r="O50"/>
  <c r="T50"/>
  <c r="Y50"/>
  <c r="AD50"/>
  <c r="AI50"/>
  <c r="AJ50"/>
  <c r="AN50"/>
  <c r="AO50"/>
  <c r="AS50"/>
  <c r="AT50"/>
  <c r="AX50"/>
  <c r="AY50"/>
  <c r="BC50"/>
  <c r="BD50"/>
  <c r="BH50"/>
  <c r="BI50"/>
  <c r="BJ50"/>
  <c r="BK50"/>
  <c r="BM50" s="1"/>
  <c r="BL50"/>
  <c r="E51"/>
  <c r="F51"/>
  <c r="J51"/>
  <c r="O51"/>
  <c r="T51"/>
  <c r="Y51"/>
  <c r="AD51"/>
  <c r="AI51"/>
  <c r="AJ51"/>
  <c r="AN51"/>
  <c r="AO51"/>
  <c r="AS51"/>
  <c r="AT51"/>
  <c r="AX51"/>
  <c r="AY51"/>
  <c r="BC51"/>
  <c r="BD51"/>
  <c r="BH51"/>
  <c r="BI51"/>
  <c r="BJ51"/>
  <c r="BM51"/>
  <c r="E52"/>
  <c r="F52"/>
  <c r="J52"/>
  <c r="O52"/>
  <c r="T52"/>
  <c r="Y52"/>
  <c r="AD52"/>
  <c r="AI52"/>
  <c r="AJ52"/>
  <c r="AN52"/>
  <c r="AO52"/>
  <c r="AS52"/>
  <c r="AT52"/>
  <c r="AX52"/>
  <c r="AY52"/>
  <c r="BC52"/>
  <c r="BD52"/>
  <c r="BH52"/>
  <c r="BI52"/>
  <c r="BJ52"/>
  <c r="BM52"/>
  <c r="E53"/>
  <c r="F53"/>
  <c r="J53"/>
  <c r="O53"/>
  <c r="T53"/>
  <c r="Y53"/>
  <c r="AD53"/>
  <c r="AI53"/>
  <c r="AJ53"/>
  <c r="AN53"/>
  <c r="AO53"/>
  <c r="AS53"/>
  <c r="AT53"/>
  <c r="AX53"/>
  <c r="AY53"/>
  <c r="BC53"/>
  <c r="BD53"/>
  <c r="BH53"/>
  <c r="BI53"/>
  <c r="BJ53"/>
  <c r="BM53"/>
  <c r="E54"/>
  <c r="F54"/>
  <c r="J54"/>
  <c r="O54"/>
  <c r="T54"/>
  <c r="Y54"/>
  <c r="AD54"/>
  <c r="AI54"/>
  <c r="AJ54"/>
  <c r="AN54"/>
  <c r="AO54"/>
  <c r="AS54"/>
  <c r="AT54"/>
  <c r="AX54"/>
  <c r="AY54"/>
  <c r="BC54"/>
  <c r="BD54"/>
  <c r="BH54"/>
  <c r="BI54"/>
  <c r="BJ54"/>
  <c r="BM54"/>
  <c r="E55"/>
  <c r="F55"/>
  <c r="J55"/>
  <c r="O55"/>
  <c r="T55"/>
  <c r="Y55"/>
  <c r="AD55"/>
  <c r="AI55"/>
  <c r="AJ55"/>
  <c r="AN55"/>
  <c r="AO55"/>
  <c r="AS55"/>
  <c r="AT55"/>
  <c r="AX55"/>
  <c r="AY55"/>
  <c r="BC55"/>
  <c r="BD55"/>
  <c r="BH55"/>
  <c r="BI55"/>
  <c r="BJ55"/>
  <c r="BM55"/>
  <c r="E56"/>
  <c r="J56"/>
  <c r="O56"/>
  <c r="T56"/>
  <c r="Y56"/>
  <c r="AD56"/>
  <c r="AI56"/>
  <c r="AN56"/>
  <c r="AS56"/>
  <c r="AX56"/>
  <c r="BC56"/>
  <c r="BH56"/>
  <c r="BM56"/>
  <c r="B57"/>
  <c r="C57"/>
  <c r="D57"/>
  <c r="G57"/>
  <c r="H57"/>
  <c r="I57"/>
  <c r="K57"/>
  <c r="L57"/>
  <c r="M57"/>
  <c r="N57"/>
  <c r="P57"/>
  <c r="Q57"/>
  <c r="R57"/>
  <c r="S57"/>
  <c r="U57"/>
  <c r="V57"/>
  <c r="W57"/>
  <c r="X57"/>
  <c r="Z57"/>
  <c r="AA57"/>
  <c r="AB57"/>
  <c r="AB58" s="1"/>
  <c r="AC57"/>
  <c r="AE57"/>
  <c r="AF57"/>
  <c r="AG57"/>
  <c r="AH57"/>
  <c r="AK57"/>
  <c r="AL57"/>
  <c r="AM57"/>
  <c r="AP57"/>
  <c r="AQ57"/>
  <c r="AR57"/>
  <c r="AU57"/>
  <c r="AV57"/>
  <c r="AW57"/>
  <c r="AZ57"/>
  <c r="BA57"/>
  <c r="BB57"/>
  <c r="BE57"/>
  <c r="BF57"/>
  <c r="BG57"/>
  <c r="H58"/>
  <c r="R58"/>
  <c r="R104" s="1"/>
  <c r="E60"/>
  <c r="J60"/>
  <c r="O60"/>
  <c r="T60"/>
  <c r="Y60"/>
  <c r="AD60"/>
  <c r="AI60"/>
  <c r="AN60"/>
  <c r="AS60"/>
  <c r="AX60"/>
  <c r="BC60"/>
  <c r="BH60"/>
  <c r="BK60"/>
  <c r="BM60" s="1"/>
  <c r="BL60"/>
  <c r="E61"/>
  <c r="F61"/>
  <c r="J61"/>
  <c r="O61"/>
  <c r="T61"/>
  <c r="Y61"/>
  <c r="AD61"/>
  <c r="AI61"/>
  <c r="AJ61"/>
  <c r="AN61"/>
  <c r="AO61"/>
  <c r="AS61"/>
  <c r="AT61"/>
  <c r="AX61"/>
  <c r="AY61"/>
  <c r="BC61"/>
  <c r="BD61"/>
  <c r="BH61"/>
  <c r="BI61"/>
  <c r="BJ61"/>
  <c r="BK61"/>
  <c r="BL61"/>
  <c r="E62"/>
  <c r="F62"/>
  <c r="J62"/>
  <c r="O62"/>
  <c r="T62"/>
  <c r="Y62"/>
  <c r="AD62"/>
  <c r="AI62"/>
  <c r="AJ62"/>
  <c r="AN62"/>
  <c r="AO62"/>
  <c r="AS62"/>
  <c r="AT62"/>
  <c r="AX62"/>
  <c r="AY62"/>
  <c r="BC62"/>
  <c r="BD62"/>
  <c r="BH62"/>
  <c r="BI62"/>
  <c r="BJ62"/>
  <c r="BK62"/>
  <c r="BM62" s="1"/>
  <c r="BL62"/>
  <c r="E63"/>
  <c r="F63"/>
  <c r="J63"/>
  <c r="O63"/>
  <c r="T63"/>
  <c r="Y63"/>
  <c r="AD63"/>
  <c r="AI63"/>
  <c r="AJ63"/>
  <c r="AN63"/>
  <c r="AO63"/>
  <c r="AS63"/>
  <c r="AT63"/>
  <c r="AX63"/>
  <c r="AY63"/>
  <c r="BC63"/>
  <c r="BD63"/>
  <c r="BH63"/>
  <c r="BI63"/>
  <c r="BJ63"/>
  <c r="BK63"/>
  <c r="BL63"/>
  <c r="E64"/>
  <c r="F64"/>
  <c r="J64"/>
  <c r="O64"/>
  <c r="T64"/>
  <c r="Y64"/>
  <c r="AD64"/>
  <c r="AI64"/>
  <c r="AJ64"/>
  <c r="AN64"/>
  <c r="AO64"/>
  <c r="AS64"/>
  <c r="AT64"/>
  <c r="AX64"/>
  <c r="AY64"/>
  <c r="BC64"/>
  <c r="BD64"/>
  <c r="BH64"/>
  <c r="BI64"/>
  <c r="BJ64"/>
  <c r="BK64"/>
  <c r="BL64"/>
  <c r="E65"/>
  <c r="F65"/>
  <c r="J65"/>
  <c r="O65"/>
  <c r="T65"/>
  <c r="Y65"/>
  <c r="AD65"/>
  <c r="AI65"/>
  <c r="AJ65"/>
  <c r="AN65"/>
  <c r="AO65"/>
  <c r="AS65"/>
  <c r="AT65"/>
  <c r="AX65"/>
  <c r="AY65"/>
  <c r="BC65"/>
  <c r="BD65"/>
  <c r="BH65"/>
  <c r="BI65"/>
  <c r="BJ65"/>
  <c r="BK65"/>
  <c r="BL65"/>
  <c r="E66"/>
  <c r="F66"/>
  <c r="J66"/>
  <c r="O66"/>
  <c r="T66"/>
  <c r="Y66"/>
  <c r="AD66"/>
  <c r="AI66"/>
  <c r="AJ66"/>
  <c r="AN66"/>
  <c r="AO66"/>
  <c r="AS66"/>
  <c r="AT66"/>
  <c r="AX66"/>
  <c r="AY66"/>
  <c r="BC66"/>
  <c r="BD66"/>
  <c r="BH66"/>
  <c r="BI66"/>
  <c r="BJ66"/>
  <c r="BK66"/>
  <c r="BL66"/>
  <c r="BM66" s="1"/>
  <c r="E67"/>
  <c r="F67"/>
  <c r="J67"/>
  <c r="O67"/>
  <c r="T67"/>
  <c r="Y67"/>
  <c r="AD67"/>
  <c r="AI67"/>
  <c r="AJ67"/>
  <c r="AN67"/>
  <c r="AO67"/>
  <c r="AS67"/>
  <c r="AT67"/>
  <c r="AX67"/>
  <c r="AY67"/>
  <c r="BC67"/>
  <c r="BD67"/>
  <c r="BH67"/>
  <c r="BI67"/>
  <c r="BJ67"/>
  <c r="BK67"/>
  <c r="BM67" s="1"/>
  <c r="BL67"/>
  <c r="E68"/>
  <c r="F68"/>
  <c r="J68"/>
  <c r="O68"/>
  <c r="T68"/>
  <c r="Y68"/>
  <c r="AD68"/>
  <c r="AI68"/>
  <c r="AJ68"/>
  <c r="AN68"/>
  <c r="AO68"/>
  <c r="AS68"/>
  <c r="AT68"/>
  <c r="AX68"/>
  <c r="AY68"/>
  <c r="BC68"/>
  <c r="BD68"/>
  <c r="BH68"/>
  <c r="BI68"/>
  <c r="BJ68"/>
  <c r="BK68"/>
  <c r="BL68"/>
  <c r="E69"/>
  <c r="F69"/>
  <c r="J69"/>
  <c r="O69"/>
  <c r="T69"/>
  <c r="Y69"/>
  <c r="AD69"/>
  <c r="AI69"/>
  <c r="AJ69"/>
  <c r="AN69"/>
  <c r="AO69"/>
  <c r="AS69"/>
  <c r="AT69"/>
  <c r="AX69"/>
  <c r="AY69"/>
  <c r="BC69"/>
  <c r="BD69"/>
  <c r="BH69"/>
  <c r="BI69"/>
  <c r="BJ69"/>
  <c r="BK69"/>
  <c r="BL69"/>
  <c r="E70"/>
  <c r="F70"/>
  <c r="J70"/>
  <c r="O70"/>
  <c r="T70"/>
  <c r="Y70"/>
  <c r="AD70"/>
  <c r="AI70"/>
  <c r="AJ70"/>
  <c r="AN70"/>
  <c r="AO70"/>
  <c r="AS70"/>
  <c r="AT70"/>
  <c r="AX70"/>
  <c r="AY70"/>
  <c r="BC70"/>
  <c r="BD70"/>
  <c r="BH70"/>
  <c r="BI70"/>
  <c r="BJ70"/>
  <c r="BK70"/>
  <c r="BM70" s="1"/>
  <c r="BL70"/>
  <c r="E71"/>
  <c r="F71"/>
  <c r="J71"/>
  <c r="O71"/>
  <c r="T71"/>
  <c r="Y71"/>
  <c r="AD71"/>
  <c r="AI71"/>
  <c r="AJ71"/>
  <c r="AN71"/>
  <c r="AO71"/>
  <c r="AS71"/>
  <c r="AT71"/>
  <c r="AX71"/>
  <c r="AY71"/>
  <c r="BC71"/>
  <c r="BD71"/>
  <c r="BH71"/>
  <c r="BI71"/>
  <c r="BJ71"/>
  <c r="BK71"/>
  <c r="BM71" s="1"/>
  <c r="BL71"/>
  <c r="E72"/>
  <c r="F72"/>
  <c r="J72"/>
  <c r="O72"/>
  <c r="T72"/>
  <c r="Y72"/>
  <c r="AD72"/>
  <c r="AI72"/>
  <c r="AJ72"/>
  <c r="AN72"/>
  <c r="AO72"/>
  <c r="AS72"/>
  <c r="AT72"/>
  <c r="AX72"/>
  <c r="AY72"/>
  <c r="BC72"/>
  <c r="BD72"/>
  <c r="BH72"/>
  <c r="BI72"/>
  <c r="BJ72"/>
  <c r="BK72"/>
  <c r="BM72" s="1"/>
  <c r="BL72"/>
  <c r="E73"/>
  <c r="F73"/>
  <c r="J73"/>
  <c r="O73"/>
  <c r="T73"/>
  <c r="Y73"/>
  <c r="AD73"/>
  <c r="AI73"/>
  <c r="AJ73"/>
  <c r="AN73"/>
  <c r="AO73"/>
  <c r="AS73"/>
  <c r="AT73"/>
  <c r="AX73"/>
  <c r="AY73"/>
  <c r="BC73"/>
  <c r="BD73"/>
  <c r="BH73"/>
  <c r="BI73"/>
  <c r="BJ73"/>
  <c r="BK73"/>
  <c r="BM73" s="1"/>
  <c r="BL73"/>
  <c r="B74"/>
  <c r="C74"/>
  <c r="D74"/>
  <c r="G74"/>
  <c r="H74"/>
  <c r="I74"/>
  <c r="K74"/>
  <c r="L74"/>
  <c r="L84" s="1"/>
  <c r="M74"/>
  <c r="N74"/>
  <c r="N84" s="1"/>
  <c r="P74"/>
  <c r="P84" s="1"/>
  <c r="P102" s="1"/>
  <c r="Q74"/>
  <c r="R74"/>
  <c r="R84" s="1"/>
  <c r="R102" s="1"/>
  <c r="S74"/>
  <c r="U74"/>
  <c r="V74"/>
  <c r="W74"/>
  <c r="X74"/>
  <c r="Z74"/>
  <c r="Z84" s="1"/>
  <c r="Z102" s="1"/>
  <c r="AA74"/>
  <c r="AB74"/>
  <c r="AB84" s="1"/>
  <c r="AC74"/>
  <c r="AE74"/>
  <c r="AF74"/>
  <c r="AF84" s="1"/>
  <c r="AG74"/>
  <c r="AH74"/>
  <c r="AK74"/>
  <c r="AL74"/>
  <c r="AM74"/>
  <c r="AP74"/>
  <c r="AQ74"/>
  <c r="AR74"/>
  <c r="AU74"/>
  <c r="AV74"/>
  <c r="AW74"/>
  <c r="AZ74"/>
  <c r="BA74"/>
  <c r="BB74"/>
  <c r="BE74"/>
  <c r="BF74"/>
  <c r="BG74"/>
  <c r="E75"/>
  <c r="F75"/>
  <c r="J75"/>
  <c r="O75"/>
  <c r="T75"/>
  <c r="Y75"/>
  <c r="AD75"/>
  <c r="AI75"/>
  <c r="AJ75"/>
  <c r="AN75"/>
  <c r="AO75"/>
  <c r="AS75"/>
  <c r="AT75"/>
  <c r="AX75"/>
  <c r="AY75"/>
  <c r="BC75"/>
  <c r="BD75"/>
  <c r="BH75"/>
  <c r="BI75"/>
  <c r="BJ75"/>
  <c r="BK75"/>
  <c r="BL75"/>
  <c r="BN75"/>
  <c r="E76"/>
  <c r="F76"/>
  <c r="BN76" s="1"/>
  <c r="J76"/>
  <c r="O76"/>
  <c r="T76"/>
  <c r="Y76"/>
  <c r="AD76"/>
  <c r="AI76"/>
  <c r="AJ76"/>
  <c r="AN76"/>
  <c r="AO76"/>
  <c r="AS76"/>
  <c r="AT76"/>
  <c r="AX76"/>
  <c r="AY76"/>
  <c r="BC76"/>
  <c r="BD76"/>
  <c r="BH76"/>
  <c r="BI76"/>
  <c r="BJ76"/>
  <c r="BK76"/>
  <c r="BL76"/>
  <c r="E77"/>
  <c r="F77"/>
  <c r="BN77" s="1"/>
  <c r="J77"/>
  <c r="O77"/>
  <c r="T77"/>
  <c r="Y77"/>
  <c r="AD77"/>
  <c r="AI77"/>
  <c r="AJ77"/>
  <c r="AN77"/>
  <c r="AO77"/>
  <c r="AS77"/>
  <c r="AT77"/>
  <c r="AX77"/>
  <c r="AY77"/>
  <c r="BC77"/>
  <c r="BD77"/>
  <c r="BH77"/>
  <c r="BI77"/>
  <c r="BJ77"/>
  <c r="BK77"/>
  <c r="BL77"/>
  <c r="E78"/>
  <c r="F78"/>
  <c r="J78"/>
  <c r="O78"/>
  <c r="T78"/>
  <c r="Y78"/>
  <c r="AD78"/>
  <c r="AI78"/>
  <c r="AJ78"/>
  <c r="AN78"/>
  <c r="AO78"/>
  <c r="AS78"/>
  <c r="AT78"/>
  <c r="AX78"/>
  <c r="AY78"/>
  <c r="BC78"/>
  <c r="BD78"/>
  <c r="BH78"/>
  <c r="BI78"/>
  <c r="BJ78"/>
  <c r="BK78"/>
  <c r="BL78"/>
  <c r="E79"/>
  <c r="F79"/>
  <c r="J79"/>
  <c r="O79"/>
  <c r="T79"/>
  <c r="Y79"/>
  <c r="AD79"/>
  <c r="AI79"/>
  <c r="AJ79"/>
  <c r="BN79" s="1"/>
  <c r="AN79"/>
  <c r="AO79"/>
  <c r="AS79"/>
  <c r="AT79"/>
  <c r="AX79"/>
  <c r="AY79"/>
  <c r="BC79"/>
  <c r="BD79"/>
  <c r="BH79"/>
  <c r="BI79"/>
  <c r="BJ79"/>
  <c r="BK79"/>
  <c r="BM79" s="1"/>
  <c r="BL79"/>
  <c r="E80"/>
  <c r="F80"/>
  <c r="BN80" s="1"/>
  <c r="J80"/>
  <c r="O80"/>
  <c r="T80"/>
  <c r="Y80"/>
  <c r="AD80"/>
  <c r="AI80"/>
  <c r="AJ80"/>
  <c r="AN80"/>
  <c r="AO80"/>
  <c r="AS80"/>
  <c r="AT80"/>
  <c r="AX80"/>
  <c r="AY80"/>
  <c r="BC80"/>
  <c r="BD80"/>
  <c r="BH80"/>
  <c r="BI80"/>
  <c r="BJ80"/>
  <c r="BK80"/>
  <c r="BL80"/>
  <c r="E81"/>
  <c r="F81"/>
  <c r="BN81" s="1"/>
  <c r="J81"/>
  <c r="O81"/>
  <c r="T81"/>
  <c r="Y81"/>
  <c r="AD81"/>
  <c r="AI81"/>
  <c r="AJ81"/>
  <c r="AN81"/>
  <c r="AO81"/>
  <c r="AS81"/>
  <c r="AT81"/>
  <c r="AX81"/>
  <c r="AY81"/>
  <c r="BC81"/>
  <c r="BD81"/>
  <c r="BH81"/>
  <c r="BI81"/>
  <c r="BJ81"/>
  <c r="BK81"/>
  <c r="BL81"/>
  <c r="E82"/>
  <c r="F82"/>
  <c r="J82"/>
  <c r="O82"/>
  <c r="T82"/>
  <c r="T83" s="1"/>
  <c r="Y82"/>
  <c r="AD82"/>
  <c r="AI82"/>
  <c r="AJ82"/>
  <c r="AJ83" s="1"/>
  <c r="AN82"/>
  <c r="AO82"/>
  <c r="AS82"/>
  <c r="AT82"/>
  <c r="AX82"/>
  <c r="AY82"/>
  <c r="BC82"/>
  <c r="BD82"/>
  <c r="BD83" s="1"/>
  <c r="BH82"/>
  <c r="BI82"/>
  <c r="BI83" s="1"/>
  <c r="BJ82"/>
  <c r="BK82"/>
  <c r="BL82"/>
  <c r="B83"/>
  <c r="B84" s="1"/>
  <c r="B102" s="1"/>
  <c r="C83"/>
  <c r="C84" s="1"/>
  <c r="D83"/>
  <c r="D84" s="1"/>
  <c r="D102" s="1"/>
  <c r="G83"/>
  <c r="G84" s="1"/>
  <c r="G102" s="1"/>
  <c r="H83"/>
  <c r="I83"/>
  <c r="K83"/>
  <c r="K84" s="1"/>
  <c r="K102" s="1"/>
  <c r="L83"/>
  <c r="M83"/>
  <c r="M84" s="1"/>
  <c r="M102" s="1"/>
  <c r="N83"/>
  <c r="O83"/>
  <c r="P83"/>
  <c r="Q83"/>
  <c r="Q84" s="1"/>
  <c r="Q102" s="1"/>
  <c r="R83"/>
  <c r="S83"/>
  <c r="S84" s="1"/>
  <c r="S102" s="1"/>
  <c r="U83"/>
  <c r="U84" s="1"/>
  <c r="V83"/>
  <c r="W83"/>
  <c r="X83"/>
  <c r="Z83"/>
  <c r="AA83"/>
  <c r="AA84" s="1"/>
  <c r="AB83"/>
  <c r="AC83"/>
  <c r="AC84" s="1"/>
  <c r="AE83"/>
  <c r="AE84" s="1"/>
  <c r="AF83"/>
  <c r="AG83"/>
  <c r="AH83"/>
  <c r="AK83"/>
  <c r="AL83"/>
  <c r="AM83"/>
  <c r="AP83"/>
  <c r="AP84" s="1"/>
  <c r="AP102" s="1"/>
  <c r="AQ83"/>
  <c r="AQ84" s="1"/>
  <c r="AR83"/>
  <c r="AR84" s="1"/>
  <c r="AR102" s="1"/>
  <c r="AU83"/>
  <c r="AV83"/>
  <c r="AW83"/>
  <c r="AZ83"/>
  <c r="AZ84" s="1"/>
  <c r="AZ102" s="1"/>
  <c r="BA83"/>
  <c r="BA84" s="1"/>
  <c r="BB83"/>
  <c r="BE83"/>
  <c r="BF83"/>
  <c r="BG83"/>
  <c r="H84"/>
  <c r="H102" s="1"/>
  <c r="AV84"/>
  <c r="AV102" s="1"/>
  <c r="E85"/>
  <c r="J85"/>
  <c r="O85"/>
  <c r="T85"/>
  <c r="Y85"/>
  <c r="AD85"/>
  <c r="AI85"/>
  <c r="AN85"/>
  <c r="AS85"/>
  <c r="AX85"/>
  <c r="BC85"/>
  <c r="BH85"/>
  <c r="BK85"/>
  <c r="BL85"/>
  <c r="E86"/>
  <c r="J86"/>
  <c r="O86"/>
  <c r="T86"/>
  <c r="Y86"/>
  <c r="AD86"/>
  <c r="AI86"/>
  <c r="AN86"/>
  <c r="AS86"/>
  <c r="AX86"/>
  <c r="BC86"/>
  <c r="BH86"/>
  <c r="BK86"/>
  <c r="BL86"/>
  <c r="E87"/>
  <c r="F87"/>
  <c r="J87"/>
  <c r="O87"/>
  <c r="T87"/>
  <c r="Y87"/>
  <c r="AD87"/>
  <c r="AI87"/>
  <c r="AJ87"/>
  <c r="AN87"/>
  <c r="AO87"/>
  <c r="AS87"/>
  <c r="AT87"/>
  <c r="AX87"/>
  <c r="AY87"/>
  <c r="BC87"/>
  <c r="BD87"/>
  <c r="BH87"/>
  <c r="BI87"/>
  <c r="BJ87"/>
  <c r="BK87"/>
  <c r="BL87"/>
  <c r="E88"/>
  <c r="F88"/>
  <c r="J88"/>
  <c r="O88"/>
  <c r="T88"/>
  <c r="Y88"/>
  <c r="AD88"/>
  <c r="AI88"/>
  <c r="AJ88"/>
  <c r="AN88"/>
  <c r="AO88"/>
  <c r="AS88"/>
  <c r="AT88"/>
  <c r="AX88"/>
  <c r="AY88"/>
  <c r="BC88"/>
  <c r="BD88"/>
  <c r="BH88"/>
  <c r="BI88"/>
  <c r="BJ88"/>
  <c r="BK88"/>
  <c r="BM88" s="1"/>
  <c r="BL88"/>
  <c r="BN88"/>
  <c r="E89"/>
  <c r="F89"/>
  <c r="BN89" s="1"/>
  <c r="J89"/>
  <c r="O89"/>
  <c r="T89"/>
  <c r="Y89"/>
  <c r="AD89"/>
  <c r="AI89"/>
  <c r="AJ89"/>
  <c r="AN89"/>
  <c r="AO89"/>
  <c r="AS89"/>
  <c r="AT89"/>
  <c r="AX89"/>
  <c r="AY89"/>
  <c r="BC89"/>
  <c r="BD89"/>
  <c r="BH89"/>
  <c r="BI89"/>
  <c r="BJ89"/>
  <c r="BK89"/>
  <c r="BL89"/>
  <c r="E90"/>
  <c r="F90"/>
  <c r="BN90" s="1"/>
  <c r="J90"/>
  <c r="O90"/>
  <c r="T90"/>
  <c r="Y90"/>
  <c r="AD90"/>
  <c r="AI90"/>
  <c r="AJ90"/>
  <c r="AN90"/>
  <c r="AO90"/>
  <c r="AS90"/>
  <c r="AT90"/>
  <c r="AX90"/>
  <c r="AY90"/>
  <c r="BC90"/>
  <c r="BD90"/>
  <c r="BH90"/>
  <c r="BI90"/>
  <c r="BJ90"/>
  <c r="BK90"/>
  <c r="BL90"/>
  <c r="E91"/>
  <c r="F91"/>
  <c r="J91"/>
  <c r="O91"/>
  <c r="T91"/>
  <c r="Y91"/>
  <c r="AD91"/>
  <c r="AI91"/>
  <c r="AJ91"/>
  <c r="AN91"/>
  <c r="AO91"/>
  <c r="AS91"/>
  <c r="AT91"/>
  <c r="AX91"/>
  <c r="AY91"/>
  <c r="BC91"/>
  <c r="BD91"/>
  <c r="BH91"/>
  <c r="BI91"/>
  <c r="BJ91"/>
  <c r="BK91"/>
  <c r="BL91"/>
  <c r="E92"/>
  <c r="F92"/>
  <c r="J92"/>
  <c r="O92"/>
  <c r="T92"/>
  <c r="Y92"/>
  <c r="AD92"/>
  <c r="AI92"/>
  <c r="AJ92"/>
  <c r="BN92" s="1"/>
  <c r="AN92"/>
  <c r="AO92"/>
  <c r="AS92"/>
  <c r="AT92"/>
  <c r="AX92"/>
  <c r="AY92"/>
  <c r="BC92"/>
  <c r="BD92"/>
  <c r="BH92"/>
  <c r="BI92"/>
  <c r="BJ92"/>
  <c r="BK92"/>
  <c r="BM92" s="1"/>
  <c r="BL92"/>
  <c r="E93"/>
  <c r="F93"/>
  <c r="BN93" s="1"/>
  <c r="J93"/>
  <c r="O93"/>
  <c r="T93"/>
  <c r="Y93"/>
  <c r="AD93"/>
  <c r="AI93"/>
  <c r="AJ93"/>
  <c r="AN93"/>
  <c r="AO93"/>
  <c r="AS93"/>
  <c r="AT93"/>
  <c r="AX93"/>
  <c r="AY93"/>
  <c r="BC93"/>
  <c r="BD93"/>
  <c r="BH93"/>
  <c r="BI93"/>
  <c r="BJ93"/>
  <c r="BK93"/>
  <c r="BL93"/>
  <c r="E94"/>
  <c r="F94"/>
  <c r="BN94" s="1"/>
  <c r="J94"/>
  <c r="O94"/>
  <c r="T94"/>
  <c r="Y94"/>
  <c r="AD94"/>
  <c r="AI94"/>
  <c r="AJ94"/>
  <c r="AN94"/>
  <c r="AO94"/>
  <c r="AS94"/>
  <c r="AT94"/>
  <c r="AX94"/>
  <c r="AY94"/>
  <c r="BC94"/>
  <c r="BD94"/>
  <c r="BH94"/>
  <c r="BI94"/>
  <c r="BJ94"/>
  <c r="BK94"/>
  <c r="BL94"/>
  <c r="E95"/>
  <c r="J95"/>
  <c r="O95"/>
  <c r="T95"/>
  <c r="Y95"/>
  <c r="AD95"/>
  <c r="AI95"/>
  <c r="AN95"/>
  <c r="AS95"/>
  <c r="AX95"/>
  <c r="BC95"/>
  <c r="BH95"/>
  <c r="BK95"/>
  <c r="BL95"/>
  <c r="E96"/>
  <c r="J96"/>
  <c r="O96"/>
  <c r="T96"/>
  <c r="Y96"/>
  <c r="AD96"/>
  <c r="AI96"/>
  <c r="AN96"/>
  <c r="AS96"/>
  <c r="AX96"/>
  <c r="BC96"/>
  <c r="BH96"/>
  <c r="BK96"/>
  <c r="BM96" s="1"/>
  <c r="BL96"/>
  <c r="E97"/>
  <c r="J97"/>
  <c r="O97"/>
  <c r="T97"/>
  <c r="Y97"/>
  <c r="AD97"/>
  <c r="AI97"/>
  <c r="AN97"/>
  <c r="AS97"/>
  <c r="AX97"/>
  <c r="BC97"/>
  <c r="BH97"/>
  <c r="BK97"/>
  <c r="BL97"/>
  <c r="E98"/>
  <c r="J98"/>
  <c r="O98"/>
  <c r="T98"/>
  <c r="Y98"/>
  <c r="AD98"/>
  <c r="AI98"/>
  <c r="AN98"/>
  <c r="AS98"/>
  <c r="AX98"/>
  <c r="BC98"/>
  <c r="BH98"/>
  <c r="BK98"/>
  <c r="BM98" s="1"/>
  <c r="BL98"/>
  <c r="E99"/>
  <c r="J99"/>
  <c r="O99"/>
  <c r="T99"/>
  <c r="Y99"/>
  <c r="AD99"/>
  <c r="AI99"/>
  <c r="AN99"/>
  <c r="AS99"/>
  <c r="AX99"/>
  <c r="BC99"/>
  <c r="BH99"/>
  <c r="BK99"/>
  <c r="BL99"/>
  <c r="E100"/>
  <c r="J100"/>
  <c r="O100"/>
  <c r="T100"/>
  <c r="Y100"/>
  <c r="AD100"/>
  <c r="AI100"/>
  <c r="AN100"/>
  <c r="AS100"/>
  <c r="AX100"/>
  <c r="BC100"/>
  <c r="BH100"/>
  <c r="BK100"/>
  <c r="BM100" s="1"/>
  <c r="BL100"/>
  <c r="B101"/>
  <c r="C101"/>
  <c r="D101"/>
  <c r="G101"/>
  <c r="H101"/>
  <c r="I101"/>
  <c r="K101"/>
  <c r="L101"/>
  <c r="M101"/>
  <c r="N101"/>
  <c r="P101"/>
  <c r="Q101"/>
  <c r="R101"/>
  <c r="S101"/>
  <c r="U101"/>
  <c r="V101"/>
  <c r="W101"/>
  <c r="X101"/>
  <c r="Z101"/>
  <c r="AA101"/>
  <c r="AB101"/>
  <c r="AC101"/>
  <c r="AE101"/>
  <c r="AF101"/>
  <c r="AG101"/>
  <c r="AH101"/>
  <c r="AK101"/>
  <c r="AL101"/>
  <c r="AM101"/>
  <c r="AP101"/>
  <c r="AQ101"/>
  <c r="AR101"/>
  <c r="AU101"/>
  <c r="AV101"/>
  <c r="AW101"/>
  <c r="AZ101"/>
  <c r="BA101"/>
  <c r="BB101"/>
  <c r="BE101"/>
  <c r="BF101"/>
  <c r="BG101"/>
  <c r="AB102"/>
  <c r="E103"/>
  <c r="F103"/>
  <c r="J103"/>
  <c r="K103"/>
  <c r="O103"/>
  <c r="P103"/>
  <c r="T103"/>
  <c r="U103"/>
  <c r="Y103"/>
  <c r="Z103"/>
  <c r="AD103"/>
  <c r="AE103"/>
  <c r="AI103"/>
  <c r="AJ103"/>
  <c r="AN103"/>
  <c r="AO103"/>
  <c r="AS103"/>
  <c r="AT103"/>
  <c r="AX103"/>
  <c r="AY103"/>
  <c r="BC103"/>
  <c r="BD103"/>
  <c r="BH103"/>
  <c r="BI103"/>
  <c r="BJ103"/>
  <c r="BK103"/>
  <c r="BN103" s="1"/>
  <c r="BL103"/>
  <c r="E8" i="12"/>
  <c r="J8"/>
  <c r="O8"/>
  <c r="P8"/>
  <c r="Q8"/>
  <c r="R8"/>
  <c r="T8" s="1"/>
  <c r="S8"/>
  <c r="BL8" s="1"/>
  <c r="Y8"/>
  <c r="AD8"/>
  <c r="AI8"/>
  <c r="AN8"/>
  <c r="AS8"/>
  <c r="AX8"/>
  <c r="AZ8"/>
  <c r="BJ8" s="1"/>
  <c r="BA8"/>
  <c r="BB8"/>
  <c r="BD8"/>
  <c r="BH8"/>
  <c r="BI8"/>
  <c r="E9"/>
  <c r="J9"/>
  <c r="O9"/>
  <c r="P9"/>
  <c r="Q9"/>
  <c r="R9"/>
  <c r="U9" s="1"/>
  <c r="S9"/>
  <c r="Y9"/>
  <c r="AD9"/>
  <c r="AI9"/>
  <c r="AN9"/>
  <c r="AS9"/>
  <c r="AX9"/>
  <c r="AZ9"/>
  <c r="BA9"/>
  <c r="BD9" s="1"/>
  <c r="BB9"/>
  <c r="BC9"/>
  <c r="BI9"/>
  <c r="E10"/>
  <c r="J10"/>
  <c r="O10"/>
  <c r="P10"/>
  <c r="Q10"/>
  <c r="R10"/>
  <c r="S10"/>
  <c r="Y10"/>
  <c r="AD10"/>
  <c r="AI10"/>
  <c r="AN10"/>
  <c r="AS10"/>
  <c r="AX10"/>
  <c r="AZ10"/>
  <c r="BA10"/>
  <c r="BB10"/>
  <c r="BI10"/>
  <c r="BK10"/>
  <c r="E11"/>
  <c r="J11"/>
  <c r="O11"/>
  <c r="P11"/>
  <c r="Q11"/>
  <c r="BJ11" s="1"/>
  <c r="R11"/>
  <c r="S11"/>
  <c r="T11" s="1"/>
  <c r="U11"/>
  <c r="Y11"/>
  <c r="AD11"/>
  <c r="AI11"/>
  <c r="AN11"/>
  <c r="AS11"/>
  <c r="AX11"/>
  <c r="BC11"/>
  <c r="BD11"/>
  <c r="BI11"/>
  <c r="BK11"/>
  <c r="BL11"/>
  <c r="E12"/>
  <c r="J12"/>
  <c r="O12"/>
  <c r="P12"/>
  <c r="Q12"/>
  <c r="BJ12" s="1"/>
  <c r="R12"/>
  <c r="S12"/>
  <c r="Y12"/>
  <c r="AD12"/>
  <c r="AI12"/>
  <c r="AN12"/>
  <c r="AS12"/>
  <c r="AX12"/>
  <c r="AZ12"/>
  <c r="BA12"/>
  <c r="BB12"/>
  <c r="BH12"/>
  <c r="BI12"/>
  <c r="BK12"/>
  <c r="F13"/>
  <c r="R13"/>
  <c r="S13"/>
  <c r="E15"/>
  <c r="J15"/>
  <c r="O15"/>
  <c r="R15"/>
  <c r="S15"/>
  <c r="T15" s="1"/>
  <c r="Y15"/>
  <c r="AD15"/>
  <c r="AI15"/>
  <c r="AN15"/>
  <c r="AS15"/>
  <c r="AX15"/>
  <c r="BA15"/>
  <c r="BB15"/>
  <c r="BH15"/>
  <c r="E16"/>
  <c r="J16"/>
  <c r="O16"/>
  <c r="P16"/>
  <c r="Q16"/>
  <c r="Y16"/>
  <c r="AD16"/>
  <c r="AI16"/>
  <c r="AN16"/>
  <c r="AS16"/>
  <c r="AX16"/>
  <c r="AZ16"/>
  <c r="BH16"/>
  <c r="BI16"/>
  <c r="BJ16"/>
  <c r="E17"/>
  <c r="J17"/>
  <c r="O17"/>
  <c r="P17"/>
  <c r="Q17"/>
  <c r="R17"/>
  <c r="S17"/>
  <c r="Y17"/>
  <c r="AD17"/>
  <c r="AI17"/>
  <c r="AS17"/>
  <c r="AX17"/>
  <c r="AZ17"/>
  <c r="BA17"/>
  <c r="BB17"/>
  <c r="BH17"/>
  <c r="BI17"/>
  <c r="E18"/>
  <c r="J18"/>
  <c r="O18"/>
  <c r="P18"/>
  <c r="Q18"/>
  <c r="R18"/>
  <c r="S18"/>
  <c r="Y18"/>
  <c r="AD18"/>
  <c r="AI18"/>
  <c r="AS18"/>
  <c r="AX18"/>
  <c r="AZ18"/>
  <c r="BA18"/>
  <c r="BB18"/>
  <c r="BH18"/>
  <c r="BI18"/>
  <c r="E20"/>
  <c r="F20"/>
  <c r="J20"/>
  <c r="O20"/>
  <c r="P20"/>
  <c r="Q20"/>
  <c r="R20"/>
  <c r="S20"/>
  <c r="Y20"/>
  <c r="AD20"/>
  <c r="AI20"/>
  <c r="AN20"/>
  <c r="AS20"/>
  <c r="AX20"/>
  <c r="AZ20"/>
  <c r="BA20"/>
  <c r="BB20"/>
  <c r="BH20"/>
  <c r="BI20"/>
  <c r="E21"/>
  <c r="F21"/>
  <c r="J21"/>
  <c r="O21"/>
  <c r="P21"/>
  <c r="Q21"/>
  <c r="R21"/>
  <c r="S21"/>
  <c r="Y21"/>
  <c r="AD21"/>
  <c r="AI21"/>
  <c r="AN21"/>
  <c r="AS21"/>
  <c r="AX21"/>
  <c r="AZ21"/>
  <c r="BA21"/>
  <c r="BB21"/>
  <c r="BH21"/>
  <c r="BI21"/>
  <c r="O22"/>
  <c r="P22"/>
  <c r="Q22"/>
  <c r="R22"/>
  <c r="S22"/>
  <c r="AD22"/>
  <c r="AO32"/>
  <c r="AS22"/>
  <c r="AX22"/>
  <c r="AZ22"/>
  <c r="BA22"/>
  <c r="BB22"/>
  <c r="BH22"/>
  <c r="BI22"/>
  <c r="E23"/>
  <c r="J23"/>
  <c r="O23"/>
  <c r="P23"/>
  <c r="Q23"/>
  <c r="R23"/>
  <c r="S23"/>
  <c r="Y23"/>
  <c r="AD23"/>
  <c r="AI23"/>
  <c r="AN23"/>
  <c r="AS23"/>
  <c r="AX23"/>
  <c r="AZ23"/>
  <c r="BA23"/>
  <c r="BB23"/>
  <c r="BH23"/>
  <c r="BI23"/>
  <c r="E24"/>
  <c r="J24"/>
  <c r="O24"/>
  <c r="P24"/>
  <c r="Q24"/>
  <c r="R24"/>
  <c r="S24"/>
  <c r="Y24"/>
  <c r="AD24"/>
  <c r="AI24"/>
  <c r="AN24"/>
  <c r="AS24"/>
  <c r="AX24"/>
  <c r="AZ24"/>
  <c r="BA24"/>
  <c r="BB24"/>
  <c r="BH24"/>
  <c r="BI24"/>
  <c r="E25"/>
  <c r="J25"/>
  <c r="O25"/>
  <c r="P25"/>
  <c r="Q25"/>
  <c r="R25"/>
  <c r="S25"/>
  <c r="Y25"/>
  <c r="AD25"/>
  <c r="AI25"/>
  <c r="AN25"/>
  <c r="AS25"/>
  <c r="AX25"/>
  <c r="AZ25"/>
  <c r="BA25"/>
  <c r="BB25"/>
  <c r="E26"/>
  <c r="J26"/>
  <c r="O26"/>
  <c r="P26"/>
  <c r="Q26"/>
  <c r="R26"/>
  <c r="S26"/>
  <c r="Y26"/>
  <c r="AD26"/>
  <c r="AI26"/>
  <c r="AN26"/>
  <c r="AS26"/>
  <c r="AX26"/>
  <c r="AZ26"/>
  <c r="BA26"/>
  <c r="BB26"/>
  <c r="BH26"/>
  <c r="BI26"/>
  <c r="E27"/>
  <c r="J27"/>
  <c r="O27"/>
  <c r="P27"/>
  <c r="Q27"/>
  <c r="R27"/>
  <c r="S27"/>
  <c r="Y27"/>
  <c r="AD27"/>
  <c r="AI27"/>
  <c r="AN27"/>
  <c r="AS27"/>
  <c r="AX27"/>
  <c r="AZ27"/>
  <c r="BA27"/>
  <c r="BB27"/>
  <c r="BH27"/>
  <c r="BI27"/>
  <c r="E28"/>
  <c r="J28"/>
  <c r="O28"/>
  <c r="P28"/>
  <c r="Q28"/>
  <c r="R28"/>
  <c r="S28"/>
  <c r="Y28"/>
  <c r="AD28"/>
  <c r="AI28"/>
  <c r="AN28"/>
  <c r="AS28"/>
  <c r="AX28"/>
  <c r="AZ28"/>
  <c r="BA28"/>
  <c r="BB28"/>
  <c r="BH28"/>
  <c r="BI28"/>
  <c r="E29"/>
  <c r="J29"/>
  <c r="O29"/>
  <c r="P29"/>
  <c r="Q29"/>
  <c r="R29"/>
  <c r="S29"/>
  <c r="Y29"/>
  <c r="AD29"/>
  <c r="AI29"/>
  <c r="AN29"/>
  <c r="AS29"/>
  <c r="AX29"/>
  <c r="AZ29"/>
  <c r="BA29"/>
  <c r="BB29"/>
  <c r="BH29"/>
  <c r="BI29"/>
  <c r="V29" i="15"/>
  <c r="B29" i="16" s="1"/>
  <c r="E30" i="12"/>
  <c r="J30"/>
  <c r="O30"/>
  <c r="P30"/>
  <c r="Q30"/>
  <c r="R30"/>
  <c r="S30"/>
  <c r="Y30"/>
  <c r="AD30"/>
  <c r="AI30"/>
  <c r="AN30"/>
  <c r="AS30"/>
  <c r="AX30"/>
  <c r="AZ30"/>
  <c r="BA30"/>
  <c r="BB30"/>
  <c r="BH30"/>
  <c r="BI30"/>
  <c r="E31"/>
  <c r="J31"/>
  <c r="O31"/>
  <c r="P31"/>
  <c r="Q31"/>
  <c r="R31"/>
  <c r="S31"/>
  <c r="Y31"/>
  <c r="AD31"/>
  <c r="AI31"/>
  <c r="AS31"/>
  <c r="AX31"/>
  <c r="AZ31"/>
  <c r="BA31"/>
  <c r="BB31"/>
  <c r="BH31"/>
  <c r="BI31"/>
  <c r="B32"/>
  <c r="C32"/>
  <c r="D32"/>
  <c r="E32"/>
  <c r="G32"/>
  <c r="H32"/>
  <c r="I32"/>
  <c r="K32"/>
  <c r="L32"/>
  <c r="M32"/>
  <c r="N32"/>
  <c r="V32"/>
  <c r="V43" s="1"/>
  <c r="V58" s="1"/>
  <c r="W32"/>
  <c r="X32"/>
  <c r="Z32"/>
  <c r="AA32"/>
  <c r="AB32"/>
  <c r="AB43" s="1"/>
  <c r="AC32"/>
  <c r="AE32"/>
  <c r="AF32"/>
  <c r="AG32"/>
  <c r="AH32"/>
  <c r="AK32"/>
  <c r="AL32"/>
  <c r="AM32"/>
  <c r="AP32"/>
  <c r="AQ32"/>
  <c r="AR32"/>
  <c r="AT32"/>
  <c r="AU32"/>
  <c r="AV32"/>
  <c r="AW32"/>
  <c r="AY32"/>
  <c r="BE32"/>
  <c r="BF32"/>
  <c r="BG32"/>
  <c r="E33"/>
  <c r="O33"/>
  <c r="P33"/>
  <c r="Q33"/>
  <c r="Y33"/>
  <c r="AD33"/>
  <c r="AI33"/>
  <c r="AS33"/>
  <c r="AX33"/>
  <c r="AZ33"/>
  <c r="BH33"/>
  <c r="BI33"/>
  <c r="E34"/>
  <c r="O34"/>
  <c r="P34"/>
  <c r="Q34"/>
  <c r="R34"/>
  <c r="S34"/>
  <c r="Y34"/>
  <c r="AD34"/>
  <c r="AI34"/>
  <c r="AN42"/>
  <c r="AX34"/>
  <c r="AZ34"/>
  <c r="BA34"/>
  <c r="BB34"/>
  <c r="BH34"/>
  <c r="BI34"/>
  <c r="E35"/>
  <c r="J35"/>
  <c r="O35"/>
  <c r="P35"/>
  <c r="Q35"/>
  <c r="R35"/>
  <c r="S35"/>
  <c r="Y35"/>
  <c r="AD35"/>
  <c r="AI35"/>
  <c r="AN35"/>
  <c r="AS35"/>
  <c r="AX35"/>
  <c r="AZ35"/>
  <c r="BA35"/>
  <c r="BB35"/>
  <c r="BH35"/>
  <c r="BI35"/>
  <c r="E36"/>
  <c r="J36"/>
  <c r="O36"/>
  <c r="P36"/>
  <c r="Q36"/>
  <c r="R36"/>
  <c r="S36"/>
  <c r="Y36"/>
  <c r="AD36"/>
  <c r="AI36"/>
  <c r="AN36"/>
  <c r="AX36"/>
  <c r="AZ36"/>
  <c r="BA36"/>
  <c r="BB36"/>
  <c r="BH36"/>
  <c r="BI36"/>
  <c r="E37"/>
  <c r="J37"/>
  <c r="O37"/>
  <c r="P37"/>
  <c r="Q37"/>
  <c r="R37"/>
  <c r="S37"/>
  <c r="Y37"/>
  <c r="AD37"/>
  <c r="AI37"/>
  <c r="AN37"/>
  <c r="AS37"/>
  <c r="AX37"/>
  <c r="AZ37"/>
  <c r="BA37"/>
  <c r="BB37"/>
  <c r="BH37"/>
  <c r="BI37"/>
  <c r="E38"/>
  <c r="J38"/>
  <c r="O38"/>
  <c r="P38"/>
  <c r="Q38"/>
  <c r="R38"/>
  <c r="S38"/>
  <c r="Y38"/>
  <c r="AD38"/>
  <c r="AI38"/>
  <c r="AS38"/>
  <c r="AX38"/>
  <c r="AZ38"/>
  <c r="BA38"/>
  <c r="BB38"/>
  <c r="BH38"/>
  <c r="BI38"/>
  <c r="E39"/>
  <c r="J39"/>
  <c r="O39"/>
  <c r="P39"/>
  <c r="Q39"/>
  <c r="R39"/>
  <c r="S39"/>
  <c r="Y39"/>
  <c r="AD39"/>
  <c r="AI39"/>
  <c r="AN39"/>
  <c r="AS39"/>
  <c r="AX39"/>
  <c r="AZ39"/>
  <c r="BA39"/>
  <c r="BB39"/>
  <c r="BH39"/>
  <c r="BI39"/>
  <c r="E40"/>
  <c r="J40"/>
  <c r="O40"/>
  <c r="P40"/>
  <c r="Q40"/>
  <c r="R40"/>
  <c r="S40"/>
  <c r="Y40"/>
  <c r="AD40"/>
  <c r="AI40"/>
  <c r="AS40"/>
  <c r="AX40"/>
  <c r="AZ40"/>
  <c r="BA40"/>
  <c r="BB40"/>
  <c r="BH40"/>
  <c r="BI40"/>
  <c r="E41"/>
  <c r="J41"/>
  <c r="O41"/>
  <c r="P41"/>
  <c r="Q41"/>
  <c r="R41"/>
  <c r="S41"/>
  <c r="Y41"/>
  <c r="AD41"/>
  <c r="AI41"/>
  <c r="AS41"/>
  <c r="AX41"/>
  <c r="AZ41"/>
  <c r="BA41"/>
  <c r="BB41"/>
  <c r="BH41"/>
  <c r="BI41"/>
  <c r="B42"/>
  <c r="C42"/>
  <c r="D42"/>
  <c r="F42"/>
  <c r="G42"/>
  <c r="G43" s="1"/>
  <c r="H42"/>
  <c r="I42"/>
  <c r="I43" s="1"/>
  <c r="K42"/>
  <c r="L42"/>
  <c r="M42"/>
  <c r="N42"/>
  <c r="V42"/>
  <c r="W42"/>
  <c r="W43" s="1"/>
  <c r="X42"/>
  <c r="Z42"/>
  <c r="AA42"/>
  <c r="AA43" s="1"/>
  <c r="AB42"/>
  <c r="AC42"/>
  <c r="AC43" s="1"/>
  <c r="AE42"/>
  <c r="AF42"/>
  <c r="AG42"/>
  <c r="AH42"/>
  <c r="AH43" s="1"/>
  <c r="AK42"/>
  <c r="AK43" s="1"/>
  <c r="AL42"/>
  <c r="AM42"/>
  <c r="AO42"/>
  <c r="AP42"/>
  <c r="AQ42"/>
  <c r="AQ43" s="1"/>
  <c r="AR42"/>
  <c r="AT42"/>
  <c r="AT43" s="1"/>
  <c r="AT58" s="1"/>
  <c r="AU42"/>
  <c r="AV42"/>
  <c r="AW42"/>
  <c r="AY42"/>
  <c r="AY43" s="1"/>
  <c r="BE42"/>
  <c r="BF42"/>
  <c r="BG42"/>
  <c r="BG43" s="1"/>
  <c r="BG58" s="1"/>
  <c r="B43"/>
  <c r="D43"/>
  <c r="L43"/>
  <c r="N43"/>
  <c r="AF43"/>
  <c r="AL43"/>
  <c r="AL58" s="1"/>
  <c r="AP43"/>
  <c r="AR43"/>
  <c r="AV43"/>
  <c r="BF43"/>
  <c r="E44"/>
  <c r="J44"/>
  <c r="O44"/>
  <c r="R44"/>
  <c r="S44"/>
  <c r="BL44" s="1"/>
  <c r="Y44"/>
  <c r="AD44"/>
  <c r="AI44"/>
  <c r="AN44"/>
  <c r="AS44"/>
  <c r="AX44"/>
  <c r="BA44"/>
  <c r="BB44"/>
  <c r="BH44"/>
  <c r="E45"/>
  <c r="J45"/>
  <c r="O45"/>
  <c r="R45"/>
  <c r="S45"/>
  <c r="Y45"/>
  <c r="AD45"/>
  <c r="AI45"/>
  <c r="AN45"/>
  <c r="AS45"/>
  <c r="AX45"/>
  <c r="BA45"/>
  <c r="BB45"/>
  <c r="BH45"/>
  <c r="E46"/>
  <c r="J46"/>
  <c r="O46"/>
  <c r="P46"/>
  <c r="Q46"/>
  <c r="Y46"/>
  <c r="AD46"/>
  <c r="AI46"/>
  <c r="AN46"/>
  <c r="AS46"/>
  <c r="AX46"/>
  <c r="AZ46"/>
  <c r="BH46"/>
  <c r="BI46"/>
  <c r="E47"/>
  <c r="J47"/>
  <c r="O47"/>
  <c r="P47"/>
  <c r="Q47"/>
  <c r="R47"/>
  <c r="S47"/>
  <c r="Y47"/>
  <c r="AD47"/>
  <c r="AI47"/>
  <c r="AN47"/>
  <c r="AS47"/>
  <c r="AX47"/>
  <c r="AZ47"/>
  <c r="BA47"/>
  <c r="BB47"/>
  <c r="BH47"/>
  <c r="BI47"/>
  <c r="E48"/>
  <c r="J48"/>
  <c r="O48"/>
  <c r="P48"/>
  <c r="Q48"/>
  <c r="R48"/>
  <c r="S48"/>
  <c r="Y48"/>
  <c r="AD48"/>
  <c r="AI48"/>
  <c r="AN48"/>
  <c r="AS48"/>
  <c r="AX48"/>
  <c r="AZ48"/>
  <c r="BA48"/>
  <c r="BB48"/>
  <c r="BH48"/>
  <c r="BI48"/>
  <c r="E49"/>
  <c r="J49"/>
  <c r="O49"/>
  <c r="P49"/>
  <c r="P57" s="1"/>
  <c r="Q49"/>
  <c r="R49"/>
  <c r="S49"/>
  <c r="Y49"/>
  <c r="AD49"/>
  <c r="AI49"/>
  <c r="AN49"/>
  <c r="AS49"/>
  <c r="AX49"/>
  <c r="AZ49"/>
  <c r="BA49"/>
  <c r="BB49"/>
  <c r="BH49"/>
  <c r="BI49"/>
  <c r="E50"/>
  <c r="J50"/>
  <c r="O50"/>
  <c r="P50"/>
  <c r="Q50"/>
  <c r="R50"/>
  <c r="S50"/>
  <c r="Y50"/>
  <c r="AD50"/>
  <c r="AI50"/>
  <c r="AN50"/>
  <c r="AS50"/>
  <c r="AX50"/>
  <c r="AZ50"/>
  <c r="BA50"/>
  <c r="BB50"/>
  <c r="BH50"/>
  <c r="BI50"/>
  <c r="E51"/>
  <c r="J51"/>
  <c r="O51"/>
  <c r="P51"/>
  <c r="Q51"/>
  <c r="R51"/>
  <c r="S51"/>
  <c r="Y51"/>
  <c r="AD51"/>
  <c r="AI51"/>
  <c r="AN51"/>
  <c r="AS51"/>
  <c r="AX51"/>
  <c r="AZ51"/>
  <c r="BA51"/>
  <c r="BB51"/>
  <c r="BH51"/>
  <c r="BI51"/>
  <c r="E52"/>
  <c r="J52"/>
  <c r="O52"/>
  <c r="P52"/>
  <c r="Q52"/>
  <c r="R52"/>
  <c r="S52"/>
  <c r="Y52"/>
  <c r="AD52"/>
  <c r="AI52"/>
  <c r="AN52"/>
  <c r="AS52"/>
  <c r="AX52"/>
  <c r="AZ52"/>
  <c r="BA52"/>
  <c r="BB52"/>
  <c r="BH52"/>
  <c r="BI52"/>
  <c r="E53"/>
  <c r="J53"/>
  <c r="O53"/>
  <c r="P53"/>
  <c r="Q53"/>
  <c r="R53"/>
  <c r="S53"/>
  <c r="Y53"/>
  <c r="AD53"/>
  <c r="AI53"/>
  <c r="AN53"/>
  <c r="AS53"/>
  <c r="AX53"/>
  <c r="AZ53"/>
  <c r="BA53"/>
  <c r="BB53"/>
  <c r="BH53"/>
  <c r="BI53"/>
  <c r="E54"/>
  <c r="J54"/>
  <c r="O54"/>
  <c r="P54"/>
  <c r="Q54"/>
  <c r="R54"/>
  <c r="S54"/>
  <c r="Y54"/>
  <c r="AD54"/>
  <c r="AI54"/>
  <c r="AN54"/>
  <c r="AS54"/>
  <c r="AX54"/>
  <c r="AZ54"/>
  <c r="BA54"/>
  <c r="BB54"/>
  <c r="BH54"/>
  <c r="BI54"/>
  <c r="E55"/>
  <c r="J55"/>
  <c r="O55"/>
  <c r="P55"/>
  <c r="Q55"/>
  <c r="R55"/>
  <c r="S55"/>
  <c r="Y55"/>
  <c r="AD55"/>
  <c r="AI55"/>
  <c r="AN55"/>
  <c r="AS55"/>
  <c r="AX55"/>
  <c r="AZ55"/>
  <c r="BA55"/>
  <c r="BB55"/>
  <c r="BH55"/>
  <c r="BI55"/>
  <c r="E56"/>
  <c r="J56"/>
  <c r="O56"/>
  <c r="R56"/>
  <c r="S56"/>
  <c r="Y56"/>
  <c r="AD56"/>
  <c r="AI56"/>
  <c r="AN56"/>
  <c r="AS56"/>
  <c r="AX56"/>
  <c r="BA56"/>
  <c r="BB56"/>
  <c r="BH56"/>
  <c r="BL56"/>
  <c r="B57"/>
  <c r="C57"/>
  <c r="D57"/>
  <c r="F57"/>
  <c r="G57"/>
  <c r="G58" s="1"/>
  <c r="H57"/>
  <c r="I57"/>
  <c r="K57"/>
  <c r="L57"/>
  <c r="M57"/>
  <c r="N57"/>
  <c r="V57"/>
  <c r="W57"/>
  <c r="X57"/>
  <c r="Z57"/>
  <c r="AA57"/>
  <c r="AB57"/>
  <c r="AC57"/>
  <c r="AE57"/>
  <c r="AF57"/>
  <c r="AG57"/>
  <c r="AH57"/>
  <c r="AJ57"/>
  <c r="AK57"/>
  <c r="AL57"/>
  <c r="AM57"/>
  <c r="AO57"/>
  <c r="AP57"/>
  <c r="AQ57"/>
  <c r="AR57"/>
  <c r="AT57"/>
  <c r="AU57"/>
  <c r="AV57"/>
  <c r="AW57"/>
  <c r="AY57"/>
  <c r="BE57"/>
  <c r="BF57"/>
  <c r="BG57"/>
  <c r="I58"/>
  <c r="W58"/>
  <c r="AC58"/>
  <c r="AK58"/>
  <c r="AQ58"/>
  <c r="AY58"/>
  <c r="E60"/>
  <c r="J60"/>
  <c r="O60"/>
  <c r="R60"/>
  <c r="S60"/>
  <c r="Y60"/>
  <c r="AD60"/>
  <c r="AI60"/>
  <c r="AN60"/>
  <c r="AS60"/>
  <c r="AX60"/>
  <c r="BA60"/>
  <c r="BB60"/>
  <c r="BH60"/>
  <c r="BK60"/>
  <c r="E61"/>
  <c r="J61"/>
  <c r="O61"/>
  <c r="P61"/>
  <c r="Q61"/>
  <c r="Y61"/>
  <c r="AD61"/>
  <c r="AI61"/>
  <c r="AN61"/>
  <c r="AS61"/>
  <c r="AX61"/>
  <c r="AZ61"/>
  <c r="BH61"/>
  <c r="BI61"/>
  <c r="E62"/>
  <c r="J62"/>
  <c r="O62"/>
  <c r="P62"/>
  <c r="Q62"/>
  <c r="R62"/>
  <c r="S62"/>
  <c r="Y62"/>
  <c r="AD62"/>
  <c r="AI62"/>
  <c r="AN62"/>
  <c r="AS62"/>
  <c r="AX62"/>
  <c r="AZ62"/>
  <c r="BA62"/>
  <c r="BB62"/>
  <c r="BH62"/>
  <c r="BI62"/>
  <c r="E63"/>
  <c r="J63"/>
  <c r="O63"/>
  <c r="P63"/>
  <c r="Q63"/>
  <c r="R63"/>
  <c r="S63"/>
  <c r="Y63"/>
  <c r="AD63"/>
  <c r="AI63"/>
  <c r="AN63"/>
  <c r="AS63"/>
  <c r="AX63"/>
  <c r="AZ63"/>
  <c r="BA63"/>
  <c r="BB63"/>
  <c r="BH63"/>
  <c r="BI63"/>
  <c r="E64"/>
  <c r="J64"/>
  <c r="O64"/>
  <c r="P64"/>
  <c r="Q64"/>
  <c r="R64"/>
  <c r="S64"/>
  <c r="Y64"/>
  <c r="AD64"/>
  <c r="AI64"/>
  <c r="AN64"/>
  <c r="AS64"/>
  <c r="AX64"/>
  <c r="AZ64"/>
  <c r="BA64"/>
  <c r="BB64"/>
  <c r="BH64"/>
  <c r="BI64"/>
  <c r="E65"/>
  <c r="J65"/>
  <c r="O65"/>
  <c r="P65"/>
  <c r="Q65"/>
  <c r="R65"/>
  <c r="S65"/>
  <c r="Y65"/>
  <c r="AD65"/>
  <c r="AI65"/>
  <c r="AN65"/>
  <c r="AS65"/>
  <c r="AX65"/>
  <c r="AZ65"/>
  <c r="BA65"/>
  <c r="BB65"/>
  <c r="BH65"/>
  <c r="BI65"/>
  <c r="E66"/>
  <c r="J66"/>
  <c r="O66"/>
  <c r="P66"/>
  <c r="Q66"/>
  <c r="R66"/>
  <c r="S66"/>
  <c r="Y66"/>
  <c r="AD66"/>
  <c r="AI66"/>
  <c r="AN66"/>
  <c r="AS66"/>
  <c r="AX66"/>
  <c r="AZ66"/>
  <c r="BA66"/>
  <c r="BB66"/>
  <c r="BH66"/>
  <c r="BI66"/>
  <c r="E67"/>
  <c r="J67"/>
  <c r="O67"/>
  <c r="P67"/>
  <c r="Q67"/>
  <c r="R67"/>
  <c r="S67"/>
  <c r="Y67"/>
  <c r="AD67"/>
  <c r="AI67"/>
  <c r="AN67"/>
  <c r="AS67"/>
  <c r="AX67"/>
  <c r="AZ67"/>
  <c r="BA67"/>
  <c r="BB67"/>
  <c r="BH67"/>
  <c r="BI67"/>
  <c r="E68"/>
  <c r="J68"/>
  <c r="O68"/>
  <c r="P68"/>
  <c r="Q68"/>
  <c r="R68"/>
  <c r="S68"/>
  <c r="Y68"/>
  <c r="AD68"/>
  <c r="AI68"/>
  <c r="AN68"/>
  <c r="AS68"/>
  <c r="AX68"/>
  <c r="AZ68"/>
  <c r="BA68"/>
  <c r="BB68"/>
  <c r="BH68"/>
  <c r="BI68"/>
  <c r="E69"/>
  <c r="J69"/>
  <c r="O69"/>
  <c r="P69"/>
  <c r="Q69"/>
  <c r="R69"/>
  <c r="S69"/>
  <c r="Y69"/>
  <c r="AD69"/>
  <c r="AI69"/>
  <c r="AN69"/>
  <c r="AS69"/>
  <c r="AX69"/>
  <c r="AZ69"/>
  <c r="BA69"/>
  <c r="BB69"/>
  <c r="BH69"/>
  <c r="BI69"/>
  <c r="E70"/>
  <c r="J70"/>
  <c r="O70"/>
  <c r="P70"/>
  <c r="Q70"/>
  <c r="R70"/>
  <c r="S70"/>
  <c r="Y70"/>
  <c r="AD70"/>
  <c r="AI70"/>
  <c r="AO74"/>
  <c r="AS70"/>
  <c r="AX70"/>
  <c r="AZ70"/>
  <c r="BA70"/>
  <c r="BB70"/>
  <c r="BH70"/>
  <c r="BI70"/>
  <c r="E71"/>
  <c r="J71"/>
  <c r="O71"/>
  <c r="P71"/>
  <c r="Q71"/>
  <c r="R71"/>
  <c r="S71"/>
  <c r="Y71"/>
  <c r="AD71"/>
  <c r="AI71"/>
  <c r="AN71"/>
  <c r="AS71"/>
  <c r="AX71"/>
  <c r="AZ71"/>
  <c r="BA71"/>
  <c r="BB71"/>
  <c r="BH71"/>
  <c r="BI71"/>
  <c r="E72"/>
  <c r="J72"/>
  <c r="O72"/>
  <c r="P72"/>
  <c r="Q72"/>
  <c r="R72"/>
  <c r="S72"/>
  <c r="Y72"/>
  <c r="AD72"/>
  <c r="AI72"/>
  <c r="AN72"/>
  <c r="AS72"/>
  <c r="AX72"/>
  <c r="AZ72"/>
  <c r="BA72"/>
  <c r="BB72"/>
  <c r="BH72"/>
  <c r="BI72"/>
  <c r="E73"/>
  <c r="J73"/>
  <c r="O73"/>
  <c r="P73"/>
  <c r="Q73"/>
  <c r="R73"/>
  <c r="S73"/>
  <c r="Y73"/>
  <c r="AD73"/>
  <c r="AI73"/>
  <c r="AN73"/>
  <c r="AS73"/>
  <c r="AX73"/>
  <c r="AZ73"/>
  <c r="BA73"/>
  <c r="BB73"/>
  <c r="BH73"/>
  <c r="BI73"/>
  <c r="B74"/>
  <c r="C74"/>
  <c r="D74"/>
  <c r="D84" s="1"/>
  <c r="D102" s="1"/>
  <c r="F74"/>
  <c r="F84" s="1"/>
  <c r="F102" s="1"/>
  <c r="G74"/>
  <c r="H74"/>
  <c r="I74"/>
  <c r="K74"/>
  <c r="L74"/>
  <c r="M74"/>
  <c r="N74"/>
  <c r="V74"/>
  <c r="W74"/>
  <c r="X74"/>
  <c r="AA74"/>
  <c r="AB74"/>
  <c r="AB84" s="1"/>
  <c r="AC74"/>
  <c r="AE74"/>
  <c r="AF74"/>
  <c r="AG74"/>
  <c r="AH74"/>
  <c r="AJ74"/>
  <c r="AK74"/>
  <c r="AL74"/>
  <c r="AL84" s="1"/>
  <c r="AM74"/>
  <c r="AP74"/>
  <c r="AQ74"/>
  <c r="AR74"/>
  <c r="AT74"/>
  <c r="AU74"/>
  <c r="AV74"/>
  <c r="AW74"/>
  <c r="AY74"/>
  <c r="BE74"/>
  <c r="BF74"/>
  <c r="BG74"/>
  <c r="E75"/>
  <c r="J75"/>
  <c r="O75"/>
  <c r="P75"/>
  <c r="Q75"/>
  <c r="Y75"/>
  <c r="AD75"/>
  <c r="AI75"/>
  <c r="AN75"/>
  <c r="AS75"/>
  <c r="AX75"/>
  <c r="AZ75"/>
  <c r="BH75"/>
  <c r="BI75"/>
  <c r="E76"/>
  <c r="J76"/>
  <c r="O76"/>
  <c r="P76"/>
  <c r="Q76"/>
  <c r="R76"/>
  <c r="S76"/>
  <c r="Y76"/>
  <c r="AD76"/>
  <c r="AI76"/>
  <c r="AN76"/>
  <c r="AS76"/>
  <c r="AX76"/>
  <c r="AZ76"/>
  <c r="BA76"/>
  <c r="BB76"/>
  <c r="BH76"/>
  <c r="BI76"/>
  <c r="E77"/>
  <c r="J77"/>
  <c r="O77"/>
  <c r="P77"/>
  <c r="Q77"/>
  <c r="R77"/>
  <c r="S77"/>
  <c r="Y77"/>
  <c r="AD77"/>
  <c r="AI77"/>
  <c r="AN77"/>
  <c r="AS77"/>
  <c r="AX77"/>
  <c r="AZ77"/>
  <c r="BA77"/>
  <c r="BB77"/>
  <c r="BH77"/>
  <c r="BI77"/>
  <c r="E78"/>
  <c r="J78"/>
  <c r="O78"/>
  <c r="P78"/>
  <c r="Q78"/>
  <c r="R78"/>
  <c r="S78"/>
  <c r="Y78"/>
  <c r="AD78"/>
  <c r="AI78"/>
  <c r="AN78"/>
  <c r="AS78"/>
  <c r="AX78"/>
  <c r="AZ78"/>
  <c r="BA78"/>
  <c r="BB78"/>
  <c r="BH78"/>
  <c r="BI78"/>
  <c r="E79"/>
  <c r="J79"/>
  <c r="O79"/>
  <c r="P79"/>
  <c r="Q79"/>
  <c r="R79"/>
  <c r="S79"/>
  <c r="Y79"/>
  <c r="AD79"/>
  <c r="AI79"/>
  <c r="AN79"/>
  <c r="AS79"/>
  <c r="AX79"/>
  <c r="AZ79"/>
  <c r="BA79"/>
  <c r="BB79"/>
  <c r="BH79"/>
  <c r="BI79"/>
  <c r="E80"/>
  <c r="J80"/>
  <c r="O80"/>
  <c r="P80"/>
  <c r="Q80"/>
  <c r="R80"/>
  <c r="S80"/>
  <c r="Y80"/>
  <c r="AD80"/>
  <c r="AI80"/>
  <c r="AN80"/>
  <c r="AS80"/>
  <c r="AX80"/>
  <c r="AZ80"/>
  <c r="BA80"/>
  <c r="BB80"/>
  <c r="BH80"/>
  <c r="BI80"/>
  <c r="E81"/>
  <c r="J81"/>
  <c r="O81"/>
  <c r="P81"/>
  <c r="Q81"/>
  <c r="R81"/>
  <c r="S81"/>
  <c r="Y81"/>
  <c r="AD81"/>
  <c r="AI81"/>
  <c r="AN81"/>
  <c r="AS81"/>
  <c r="AX81"/>
  <c r="AZ81"/>
  <c r="BA81"/>
  <c r="BB81"/>
  <c r="BH81"/>
  <c r="BI81"/>
  <c r="E82"/>
  <c r="J82"/>
  <c r="O82"/>
  <c r="P82"/>
  <c r="Q82"/>
  <c r="R82"/>
  <c r="S82"/>
  <c r="Y82"/>
  <c r="AD82"/>
  <c r="AI82"/>
  <c r="AN82"/>
  <c r="AS82"/>
  <c r="AS83" s="1"/>
  <c r="AX82"/>
  <c r="AZ82"/>
  <c r="BA82"/>
  <c r="BB82"/>
  <c r="BH82"/>
  <c r="BI82"/>
  <c r="B83"/>
  <c r="C83"/>
  <c r="C84" s="1"/>
  <c r="D83"/>
  <c r="E83"/>
  <c r="F83"/>
  <c r="G83"/>
  <c r="G84" s="1"/>
  <c r="H83"/>
  <c r="I83"/>
  <c r="I84" s="1"/>
  <c r="K83"/>
  <c r="L83"/>
  <c r="L84" s="1"/>
  <c r="L102" s="1"/>
  <c r="M83"/>
  <c r="M84" s="1"/>
  <c r="N83"/>
  <c r="N84" s="1"/>
  <c r="V83"/>
  <c r="V84" s="1"/>
  <c r="V102" s="1"/>
  <c r="W83"/>
  <c r="W84" s="1"/>
  <c r="W102" s="1"/>
  <c r="X83"/>
  <c r="Y83"/>
  <c r="Z83"/>
  <c r="AA83"/>
  <c r="AA84" s="1"/>
  <c r="AA102" s="1"/>
  <c r="AB83"/>
  <c r="AC83"/>
  <c r="AC84" s="1"/>
  <c r="AE83"/>
  <c r="AE84" s="1"/>
  <c r="AF83"/>
  <c r="AG83"/>
  <c r="AH83"/>
  <c r="AH84" s="1"/>
  <c r="AH102" s="1"/>
  <c r="AJ83"/>
  <c r="AK83"/>
  <c r="AK84" s="1"/>
  <c r="AL83"/>
  <c r="AM83"/>
  <c r="AM84" s="1"/>
  <c r="AP83"/>
  <c r="AP84" s="1"/>
  <c r="AP102" s="1"/>
  <c r="AQ83"/>
  <c r="AR83"/>
  <c r="AT83"/>
  <c r="AT84" s="1"/>
  <c r="AU83"/>
  <c r="AU84" s="1"/>
  <c r="AV83"/>
  <c r="AW83"/>
  <c r="AW84" s="1"/>
  <c r="AY83"/>
  <c r="AY84" s="1"/>
  <c r="BE83"/>
  <c r="BE84" s="1"/>
  <c r="BF83"/>
  <c r="BF84" s="1"/>
  <c r="BG83"/>
  <c r="BG84" s="1"/>
  <c r="B84"/>
  <c r="B102" s="1"/>
  <c r="H84"/>
  <c r="H102" s="1"/>
  <c r="X84"/>
  <c r="X102" s="1"/>
  <c r="AJ84"/>
  <c r="AV84"/>
  <c r="AV102" s="1"/>
  <c r="E85"/>
  <c r="J85"/>
  <c r="O85"/>
  <c r="R85"/>
  <c r="S85"/>
  <c r="Y85"/>
  <c r="AD85"/>
  <c r="AI85"/>
  <c r="AN85"/>
  <c r="AS85"/>
  <c r="AX85"/>
  <c r="BA85"/>
  <c r="BB85"/>
  <c r="BH85"/>
  <c r="BL85"/>
  <c r="E86"/>
  <c r="J86"/>
  <c r="O86"/>
  <c r="R86"/>
  <c r="S86"/>
  <c r="Y86"/>
  <c r="AD86"/>
  <c r="AI86"/>
  <c r="AN86"/>
  <c r="AS86"/>
  <c r="AX86"/>
  <c r="BA86"/>
  <c r="BC86" s="1"/>
  <c r="BB86"/>
  <c r="BH86"/>
  <c r="E87"/>
  <c r="J87"/>
  <c r="O87"/>
  <c r="P87"/>
  <c r="Q87"/>
  <c r="Y87"/>
  <c r="AD87"/>
  <c r="AI87"/>
  <c r="AN87"/>
  <c r="AS87"/>
  <c r="AX87"/>
  <c r="AZ87"/>
  <c r="BH87"/>
  <c r="BI87"/>
  <c r="E88"/>
  <c r="J88"/>
  <c r="O88"/>
  <c r="P88"/>
  <c r="Q88"/>
  <c r="R88"/>
  <c r="S88"/>
  <c r="Y88"/>
  <c r="AD88"/>
  <c r="AI88"/>
  <c r="AN88"/>
  <c r="AS88"/>
  <c r="AX88"/>
  <c r="AZ88"/>
  <c r="BA88"/>
  <c r="BB88"/>
  <c r="BH88"/>
  <c r="BI88"/>
  <c r="E89"/>
  <c r="J89"/>
  <c r="O89"/>
  <c r="P89"/>
  <c r="Q89"/>
  <c r="R89"/>
  <c r="S89"/>
  <c r="Y89"/>
  <c r="AD89"/>
  <c r="AI89"/>
  <c r="AN89"/>
  <c r="AS89"/>
  <c r="AX89"/>
  <c r="AZ89"/>
  <c r="BA89"/>
  <c r="BB89"/>
  <c r="BH89"/>
  <c r="BI89"/>
  <c r="E90"/>
  <c r="J90"/>
  <c r="O90"/>
  <c r="P90"/>
  <c r="Q90"/>
  <c r="R90"/>
  <c r="S90"/>
  <c r="Y90"/>
  <c r="AD90"/>
  <c r="AI90"/>
  <c r="AN90"/>
  <c r="AS90"/>
  <c r="AX90"/>
  <c r="AZ90"/>
  <c r="BA90"/>
  <c r="BB90"/>
  <c r="BH90"/>
  <c r="BI90"/>
  <c r="E91"/>
  <c r="J91"/>
  <c r="O91"/>
  <c r="P91"/>
  <c r="Q91"/>
  <c r="R91"/>
  <c r="S91"/>
  <c r="Y91"/>
  <c r="AD91"/>
  <c r="AI91"/>
  <c r="AN91"/>
  <c r="AS91"/>
  <c r="AX91"/>
  <c r="AZ91"/>
  <c r="BA91"/>
  <c r="BB91"/>
  <c r="BH91"/>
  <c r="BI91"/>
  <c r="E92"/>
  <c r="J92"/>
  <c r="O92"/>
  <c r="P92"/>
  <c r="Q92"/>
  <c r="R92"/>
  <c r="S92"/>
  <c r="Y92"/>
  <c r="AD92"/>
  <c r="AI92"/>
  <c r="AN92"/>
  <c r="AS92"/>
  <c r="AX92"/>
  <c r="AZ92"/>
  <c r="BA92"/>
  <c r="BB92"/>
  <c r="BH92"/>
  <c r="BI92"/>
  <c r="E93"/>
  <c r="J93"/>
  <c r="O93"/>
  <c r="P93"/>
  <c r="Q93"/>
  <c r="R93"/>
  <c r="S93"/>
  <c r="Y93"/>
  <c r="AD93"/>
  <c r="AI93"/>
  <c r="AN93"/>
  <c r="AS93"/>
  <c r="AX93"/>
  <c r="AZ93"/>
  <c r="BA93"/>
  <c r="BB93"/>
  <c r="BH93"/>
  <c r="BI93"/>
  <c r="E94"/>
  <c r="J94"/>
  <c r="O94"/>
  <c r="P94"/>
  <c r="Q94"/>
  <c r="R94"/>
  <c r="S94"/>
  <c r="Y94"/>
  <c r="AD94"/>
  <c r="AI94"/>
  <c r="AN94"/>
  <c r="AS94"/>
  <c r="AX94"/>
  <c r="AZ94"/>
  <c r="BA94"/>
  <c r="BB94"/>
  <c r="BH94"/>
  <c r="BI94"/>
  <c r="E95"/>
  <c r="J95"/>
  <c r="O95"/>
  <c r="R95"/>
  <c r="S95"/>
  <c r="T95" s="1"/>
  <c r="Y95"/>
  <c r="AD95"/>
  <c r="AI95"/>
  <c r="AN95"/>
  <c r="AS95"/>
  <c r="AX95"/>
  <c r="BA95"/>
  <c r="BB95"/>
  <c r="BH95"/>
  <c r="E96"/>
  <c r="J96"/>
  <c r="O96"/>
  <c r="R96"/>
  <c r="S96"/>
  <c r="Y96"/>
  <c r="AD96"/>
  <c r="AI96"/>
  <c r="AN96"/>
  <c r="AS96"/>
  <c r="AS101" s="1"/>
  <c r="AX96"/>
  <c r="BA96"/>
  <c r="BB96"/>
  <c r="BC96"/>
  <c r="BH96"/>
  <c r="BK96"/>
  <c r="E97"/>
  <c r="J97"/>
  <c r="O97"/>
  <c r="R97"/>
  <c r="S97"/>
  <c r="BL97" s="1"/>
  <c r="Y97"/>
  <c r="AD97"/>
  <c r="AI97"/>
  <c r="AN97"/>
  <c r="AS97"/>
  <c r="AX97"/>
  <c r="BA97"/>
  <c r="BB97"/>
  <c r="BH97"/>
  <c r="E98"/>
  <c r="J98"/>
  <c r="O98"/>
  <c r="R98"/>
  <c r="S98"/>
  <c r="Y98"/>
  <c r="AD98"/>
  <c r="AI98"/>
  <c r="AN98"/>
  <c r="AS98"/>
  <c r="AX98"/>
  <c r="BA98"/>
  <c r="BC98" s="1"/>
  <c r="BB98"/>
  <c r="BH98"/>
  <c r="E99"/>
  <c r="J99"/>
  <c r="O99"/>
  <c r="R99"/>
  <c r="S99"/>
  <c r="Y99"/>
  <c r="AD99"/>
  <c r="AI99"/>
  <c r="AN99"/>
  <c r="AS99"/>
  <c r="AX99"/>
  <c r="BA99"/>
  <c r="BB99"/>
  <c r="BC99" s="1"/>
  <c r="BH99"/>
  <c r="BL99"/>
  <c r="E100"/>
  <c r="J100"/>
  <c r="O100"/>
  <c r="R100"/>
  <c r="S100"/>
  <c r="Y100"/>
  <c r="AD100"/>
  <c r="AI100"/>
  <c r="AN100"/>
  <c r="AS100"/>
  <c r="AX100"/>
  <c r="BA100"/>
  <c r="BC100" s="1"/>
  <c r="BB100"/>
  <c r="BH100"/>
  <c r="B101"/>
  <c r="C101"/>
  <c r="D101"/>
  <c r="F101"/>
  <c r="G101"/>
  <c r="H101"/>
  <c r="I101"/>
  <c r="K101"/>
  <c r="L101"/>
  <c r="M101"/>
  <c r="N101"/>
  <c r="V101"/>
  <c r="W101"/>
  <c r="X101"/>
  <c r="Z101"/>
  <c r="AA101"/>
  <c r="AB101"/>
  <c r="AC101"/>
  <c r="AE101"/>
  <c r="AF101"/>
  <c r="AG101"/>
  <c r="AH101"/>
  <c r="AJ101"/>
  <c r="AK101"/>
  <c r="AL101"/>
  <c r="AM101"/>
  <c r="AO101"/>
  <c r="AP101"/>
  <c r="AQ101"/>
  <c r="AR101"/>
  <c r="AT101"/>
  <c r="AU101"/>
  <c r="AV101"/>
  <c r="AW101"/>
  <c r="AY101"/>
  <c r="BA101"/>
  <c r="BE101"/>
  <c r="BF101"/>
  <c r="BG101"/>
  <c r="BI101"/>
  <c r="N102"/>
  <c r="AJ102"/>
  <c r="AT102"/>
  <c r="BF102"/>
  <c r="E103"/>
  <c r="F103"/>
  <c r="J103"/>
  <c r="K103"/>
  <c r="O103"/>
  <c r="P103"/>
  <c r="Q103"/>
  <c r="R103"/>
  <c r="S103"/>
  <c r="Y103"/>
  <c r="Z103"/>
  <c r="AD103"/>
  <c r="AE103"/>
  <c r="AI103"/>
  <c r="AJ103"/>
  <c r="AN103"/>
  <c r="AO103"/>
  <c r="AS103"/>
  <c r="AT103"/>
  <c r="AX103"/>
  <c r="AY103"/>
  <c r="AZ103"/>
  <c r="BJ103" s="1"/>
  <c r="BA103"/>
  <c r="BB103"/>
  <c r="BH103"/>
  <c r="BI103"/>
  <c r="E8" i="13"/>
  <c r="J8"/>
  <c r="O8"/>
  <c r="T8"/>
  <c r="Y8"/>
  <c r="AD8"/>
  <c r="AI8"/>
  <c r="AN8"/>
  <c r="AO8"/>
  <c r="AS8"/>
  <c r="AX8"/>
  <c r="BC8"/>
  <c r="BH8"/>
  <c r="BM8"/>
  <c r="BR8"/>
  <c r="BW8"/>
  <c r="BY8"/>
  <c r="BZ8"/>
  <c r="CA8"/>
  <c r="CC8"/>
  <c r="E9"/>
  <c r="J9"/>
  <c r="O9"/>
  <c r="T9"/>
  <c r="Y9"/>
  <c r="AD9"/>
  <c r="AI9"/>
  <c r="AN9"/>
  <c r="AO9"/>
  <c r="AS9"/>
  <c r="AX9"/>
  <c r="BC9"/>
  <c r="BH9"/>
  <c r="BM9"/>
  <c r="BR9"/>
  <c r="BW9"/>
  <c r="BY9"/>
  <c r="BZ9"/>
  <c r="CC9" s="1"/>
  <c r="CA9"/>
  <c r="CB9"/>
  <c r="E10"/>
  <c r="J10"/>
  <c r="O10"/>
  <c r="T10"/>
  <c r="Y10"/>
  <c r="AD10"/>
  <c r="AI10"/>
  <c r="AN10"/>
  <c r="AO10"/>
  <c r="AS10"/>
  <c r="AX10"/>
  <c r="BC10"/>
  <c r="BH10"/>
  <c r="BM10"/>
  <c r="BR10"/>
  <c r="BW10"/>
  <c r="BY10"/>
  <c r="BZ10"/>
  <c r="CB10" s="1"/>
  <c r="CA10"/>
  <c r="CC10"/>
  <c r="E11"/>
  <c r="J11"/>
  <c r="O11"/>
  <c r="T11"/>
  <c r="Y11"/>
  <c r="AD11"/>
  <c r="AI11"/>
  <c r="AN11"/>
  <c r="AO11"/>
  <c r="AS11"/>
  <c r="AX11"/>
  <c r="BC11"/>
  <c r="BH11"/>
  <c r="BM11"/>
  <c r="BR11"/>
  <c r="BW11"/>
  <c r="BY11"/>
  <c r="BZ11"/>
  <c r="CA11"/>
  <c r="CB11"/>
  <c r="E12"/>
  <c r="J12"/>
  <c r="O12"/>
  <c r="T12"/>
  <c r="Y12"/>
  <c r="AD12"/>
  <c r="AI12"/>
  <c r="AN12"/>
  <c r="AO12"/>
  <c r="AS12"/>
  <c r="AX12"/>
  <c r="BC12"/>
  <c r="BH12"/>
  <c r="BM12"/>
  <c r="BR12"/>
  <c r="BW12"/>
  <c r="BY12"/>
  <c r="BZ12"/>
  <c r="CA12"/>
  <c r="CC12"/>
  <c r="E15"/>
  <c r="J15"/>
  <c r="O15"/>
  <c r="T15"/>
  <c r="Y15"/>
  <c r="AD15"/>
  <c r="AI15"/>
  <c r="AN15"/>
  <c r="AS15"/>
  <c r="AX15"/>
  <c r="BC15"/>
  <c r="BH15"/>
  <c r="BM15"/>
  <c r="BR15"/>
  <c r="BW15"/>
  <c r="BY15"/>
  <c r="BZ15"/>
  <c r="CA15"/>
  <c r="E16"/>
  <c r="J16"/>
  <c r="O16"/>
  <c r="T16"/>
  <c r="Y16"/>
  <c r="AD16"/>
  <c r="AI16"/>
  <c r="AN16"/>
  <c r="AO16"/>
  <c r="AS16"/>
  <c r="AX16"/>
  <c r="BC16"/>
  <c r="BH16"/>
  <c r="BM16"/>
  <c r="BR16"/>
  <c r="BW16"/>
  <c r="BY16"/>
  <c r="E17"/>
  <c r="J17"/>
  <c r="O17"/>
  <c r="T17"/>
  <c r="Y17"/>
  <c r="AD17"/>
  <c r="AI17"/>
  <c r="AN17"/>
  <c r="AO17"/>
  <c r="AS17"/>
  <c r="AX17"/>
  <c r="BC17"/>
  <c r="BH17"/>
  <c r="BR17"/>
  <c r="BW17"/>
  <c r="BY17"/>
  <c r="BZ17"/>
  <c r="CA17"/>
  <c r="E18"/>
  <c r="J18"/>
  <c r="O18"/>
  <c r="T18"/>
  <c r="Y18"/>
  <c r="AD18"/>
  <c r="AI18"/>
  <c r="AN18"/>
  <c r="AO18"/>
  <c r="AS18"/>
  <c r="AX18"/>
  <c r="BC18"/>
  <c r="BH18"/>
  <c r="BR18"/>
  <c r="BW18"/>
  <c r="BY18"/>
  <c r="BZ18"/>
  <c r="CA18"/>
  <c r="E20"/>
  <c r="J20"/>
  <c r="O20"/>
  <c r="T20"/>
  <c r="Y20"/>
  <c r="AD20"/>
  <c r="AI20"/>
  <c r="AN20"/>
  <c r="AO20"/>
  <c r="AS20"/>
  <c r="AX20"/>
  <c r="BC20"/>
  <c r="BH20"/>
  <c r="BM20"/>
  <c r="BR20"/>
  <c r="BW20"/>
  <c r="BY20"/>
  <c r="BZ20"/>
  <c r="CA20"/>
  <c r="E21"/>
  <c r="J21"/>
  <c r="O21"/>
  <c r="T21"/>
  <c r="Y21"/>
  <c r="AD21"/>
  <c r="AI21"/>
  <c r="AN21"/>
  <c r="AO21"/>
  <c r="AS21"/>
  <c r="AX21"/>
  <c r="BC21"/>
  <c r="BH21"/>
  <c r="BM21"/>
  <c r="BR21"/>
  <c r="BW21"/>
  <c r="BY21"/>
  <c r="BZ21"/>
  <c r="CA21"/>
  <c r="E22"/>
  <c r="J22"/>
  <c r="O22"/>
  <c r="T22"/>
  <c r="Y22"/>
  <c r="AI22"/>
  <c r="AN22"/>
  <c r="AO22"/>
  <c r="AS22"/>
  <c r="AX22"/>
  <c r="BC22"/>
  <c r="BH22"/>
  <c r="BI32"/>
  <c r="BM22"/>
  <c r="BR22"/>
  <c r="BW22"/>
  <c r="BY22"/>
  <c r="BZ22"/>
  <c r="CA22"/>
  <c r="E23"/>
  <c r="J23"/>
  <c r="O23"/>
  <c r="T23"/>
  <c r="Y23"/>
  <c r="AD23"/>
  <c r="AI23"/>
  <c r="AN23"/>
  <c r="AO23"/>
  <c r="AS23"/>
  <c r="AX23"/>
  <c r="BC23"/>
  <c r="BH23"/>
  <c r="BM23"/>
  <c r="BR23"/>
  <c r="BW23"/>
  <c r="BY23"/>
  <c r="BZ23"/>
  <c r="CA23"/>
  <c r="E24"/>
  <c r="J24"/>
  <c r="O24"/>
  <c r="T24"/>
  <c r="Y24"/>
  <c r="AD24"/>
  <c r="AI24"/>
  <c r="AN24"/>
  <c r="AO24"/>
  <c r="AS24"/>
  <c r="AX24"/>
  <c r="BC24"/>
  <c r="BH24"/>
  <c r="BM24"/>
  <c r="BR24"/>
  <c r="BW24"/>
  <c r="BY24"/>
  <c r="BZ24"/>
  <c r="CA24"/>
  <c r="E25"/>
  <c r="J25"/>
  <c r="O25"/>
  <c r="T25"/>
  <c r="Y25"/>
  <c r="AD25"/>
  <c r="AI25"/>
  <c r="AN25"/>
  <c r="AO25"/>
  <c r="AS25"/>
  <c r="AX25"/>
  <c r="BC25"/>
  <c r="BH25"/>
  <c r="BM25"/>
  <c r="BR25"/>
  <c r="BW25"/>
  <c r="BY25"/>
  <c r="V25" i="15" s="1"/>
  <c r="BZ25" i="13"/>
  <c r="CA25"/>
  <c r="X25" i="15" s="1"/>
  <c r="J26" i="13"/>
  <c r="O26"/>
  <c r="T26"/>
  <c r="Y26"/>
  <c r="AI26"/>
  <c r="AN26"/>
  <c r="AO26"/>
  <c r="AS26"/>
  <c r="AX26"/>
  <c r="BC26"/>
  <c r="BH26"/>
  <c r="BM26"/>
  <c r="BR26"/>
  <c r="BW26"/>
  <c r="BY26"/>
  <c r="BZ26"/>
  <c r="CA26"/>
  <c r="E27"/>
  <c r="J27"/>
  <c r="O27"/>
  <c r="T27"/>
  <c r="Y27"/>
  <c r="AD27"/>
  <c r="AI27"/>
  <c r="AN27"/>
  <c r="AO27"/>
  <c r="AS27"/>
  <c r="AX27"/>
  <c r="BC27"/>
  <c r="BH27"/>
  <c r="BM27"/>
  <c r="BR27"/>
  <c r="BW27"/>
  <c r="BY27"/>
  <c r="BZ27"/>
  <c r="CA27"/>
  <c r="J28"/>
  <c r="O28"/>
  <c r="T28"/>
  <c r="Y28"/>
  <c r="AI28"/>
  <c r="AN28"/>
  <c r="AO28"/>
  <c r="BC28"/>
  <c r="BH28"/>
  <c r="BM28"/>
  <c r="BR28"/>
  <c r="BW28"/>
  <c r="BY28"/>
  <c r="BZ28"/>
  <c r="CA28"/>
  <c r="E29"/>
  <c r="J29"/>
  <c r="O29"/>
  <c r="T29"/>
  <c r="Y29"/>
  <c r="AD29"/>
  <c r="AI29"/>
  <c r="AN29"/>
  <c r="AO29"/>
  <c r="AS29"/>
  <c r="AX29"/>
  <c r="BC29"/>
  <c r="BH29"/>
  <c r="BM29"/>
  <c r="BR29"/>
  <c r="BW29"/>
  <c r="BY29"/>
  <c r="BZ29"/>
  <c r="CA29"/>
  <c r="E30"/>
  <c r="J30"/>
  <c r="O30"/>
  <c r="T30"/>
  <c r="Y30"/>
  <c r="AD30"/>
  <c r="AI30"/>
  <c r="AN30"/>
  <c r="AO30"/>
  <c r="AS30"/>
  <c r="AX30"/>
  <c r="BC30"/>
  <c r="BH30"/>
  <c r="BM30"/>
  <c r="BR30"/>
  <c r="BW30"/>
  <c r="BY30"/>
  <c r="BZ30"/>
  <c r="CA30"/>
  <c r="E31"/>
  <c r="J31"/>
  <c r="O31"/>
  <c r="T31"/>
  <c r="Y31"/>
  <c r="AI31"/>
  <c r="AN31"/>
  <c r="AO31"/>
  <c r="AS31"/>
  <c r="AX31"/>
  <c r="BC31"/>
  <c r="BH31"/>
  <c r="BM31"/>
  <c r="BR31"/>
  <c r="BW31"/>
  <c r="BY31"/>
  <c r="BZ31"/>
  <c r="CA31"/>
  <c r="B32"/>
  <c r="C32"/>
  <c r="D32"/>
  <c r="D43" s="1"/>
  <c r="F32"/>
  <c r="F43" s="1"/>
  <c r="F58" s="1"/>
  <c r="G32"/>
  <c r="H32"/>
  <c r="I32"/>
  <c r="K32"/>
  <c r="L32"/>
  <c r="L43" s="1"/>
  <c r="M32"/>
  <c r="N32"/>
  <c r="N43" s="1"/>
  <c r="P32"/>
  <c r="Q32"/>
  <c r="Q43" s="1"/>
  <c r="R32"/>
  <c r="S32"/>
  <c r="S43" s="1"/>
  <c r="U32"/>
  <c r="V32"/>
  <c r="W32"/>
  <c r="X32"/>
  <c r="X43" s="1"/>
  <c r="Z32"/>
  <c r="AA32"/>
  <c r="AB32"/>
  <c r="AC32"/>
  <c r="AE32"/>
  <c r="AF32"/>
  <c r="AF43" s="1"/>
  <c r="AG32"/>
  <c r="AH32"/>
  <c r="AH43" s="1"/>
  <c r="AJ32"/>
  <c r="AK32"/>
  <c r="AK43" s="1"/>
  <c r="AL32"/>
  <c r="AM32"/>
  <c r="AM43" s="1"/>
  <c r="AP32"/>
  <c r="AQ32"/>
  <c r="AR32"/>
  <c r="AT32"/>
  <c r="AU32"/>
  <c r="AV32"/>
  <c r="AW32"/>
  <c r="AY32"/>
  <c r="AZ32"/>
  <c r="BA32"/>
  <c r="BB32"/>
  <c r="BD32"/>
  <c r="BE32"/>
  <c r="BF32"/>
  <c r="BG32"/>
  <c r="BJ32"/>
  <c r="BK32"/>
  <c r="BL32"/>
  <c r="BN32"/>
  <c r="BN43" s="1"/>
  <c r="BN58" s="1"/>
  <c r="BO32"/>
  <c r="BP32"/>
  <c r="BQ32"/>
  <c r="BS32"/>
  <c r="BT32"/>
  <c r="BU32"/>
  <c r="BV32"/>
  <c r="BX32"/>
  <c r="E33"/>
  <c r="J33"/>
  <c r="O33"/>
  <c r="T33"/>
  <c r="AD33"/>
  <c r="AI33"/>
  <c r="AN33"/>
  <c r="AO33"/>
  <c r="AS33"/>
  <c r="AX33"/>
  <c r="BC33"/>
  <c r="BH33"/>
  <c r="BM33"/>
  <c r="BR33"/>
  <c r="BX42"/>
  <c r="BY33"/>
  <c r="BZ33"/>
  <c r="CA33"/>
  <c r="E34"/>
  <c r="J34"/>
  <c r="O34"/>
  <c r="T34"/>
  <c r="Y34"/>
  <c r="AD34"/>
  <c r="AI34"/>
  <c r="AN34"/>
  <c r="AO34"/>
  <c r="AS34"/>
  <c r="AX34"/>
  <c r="BC34"/>
  <c r="BH34"/>
  <c r="BM34"/>
  <c r="BR34"/>
  <c r="BY34"/>
  <c r="BZ34"/>
  <c r="CA34"/>
  <c r="E35"/>
  <c r="J35"/>
  <c r="O35"/>
  <c r="T35"/>
  <c r="Y35"/>
  <c r="AD35"/>
  <c r="AI35"/>
  <c r="AN35"/>
  <c r="AO35"/>
  <c r="AS35"/>
  <c r="AX35"/>
  <c r="BC35"/>
  <c r="BH35"/>
  <c r="BM35"/>
  <c r="BR35"/>
  <c r="BW35"/>
  <c r="BY35"/>
  <c r="BZ35"/>
  <c r="CA35"/>
  <c r="E36"/>
  <c r="J36"/>
  <c r="O36"/>
  <c r="T36"/>
  <c r="AD36"/>
  <c r="AI36"/>
  <c r="AN36"/>
  <c r="AO36"/>
  <c r="AS36"/>
  <c r="AX36"/>
  <c r="BC36"/>
  <c r="BH36"/>
  <c r="BM36"/>
  <c r="BR36"/>
  <c r="BW36"/>
  <c r="BY36"/>
  <c r="BZ36"/>
  <c r="CA36"/>
  <c r="E37"/>
  <c r="J37"/>
  <c r="O37"/>
  <c r="T37"/>
  <c r="Y37"/>
  <c r="AD37"/>
  <c r="AI37"/>
  <c r="AN37"/>
  <c r="AO37"/>
  <c r="AS37"/>
  <c r="AX37"/>
  <c r="BC37"/>
  <c r="BH37"/>
  <c r="BM37"/>
  <c r="BR37"/>
  <c r="BW37"/>
  <c r="BY37"/>
  <c r="BZ37"/>
  <c r="CA37"/>
  <c r="E38"/>
  <c r="J38"/>
  <c r="O38"/>
  <c r="T38"/>
  <c r="Y38"/>
  <c r="AI38"/>
  <c r="AN38"/>
  <c r="AO38"/>
  <c r="AS38"/>
  <c r="AX38"/>
  <c r="BH38"/>
  <c r="BM38"/>
  <c r="BR38"/>
  <c r="BW38"/>
  <c r="BY38"/>
  <c r="BZ38"/>
  <c r="CA38"/>
  <c r="E39"/>
  <c r="J39"/>
  <c r="O39"/>
  <c r="T39"/>
  <c r="Y39"/>
  <c r="AD39"/>
  <c r="AI39"/>
  <c r="AN39"/>
  <c r="AO39"/>
  <c r="AS39"/>
  <c r="AX39"/>
  <c r="BC39"/>
  <c r="BH39"/>
  <c r="BM39"/>
  <c r="BR39"/>
  <c r="BW39"/>
  <c r="BY39"/>
  <c r="BZ39"/>
  <c r="CA39"/>
  <c r="E40"/>
  <c r="J40"/>
  <c r="O40"/>
  <c r="T40"/>
  <c r="Y40"/>
  <c r="AD40"/>
  <c r="AI40"/>
  <c r="AN40"/>
  <c r="AO40"/>
  <c r="AS40"/>
  <c r="AX40"/>
  <c r="BC40"/>
  <c r="BH40"/>
  <c r="BM40"/>
  <c r="BR40"/>
  <c r="BW40"/>
  <c r="BY40"/>
  <c r="BZ40"/>
  <c r="CA40"/>
  <c r="E41"/>
  <c r="J41"/>
  <c r="O41"/>
  <c r="T41"/>
  <c r="Y41"/>
  <c r="AD41"/>
  <c r="AI41"/>
  <c r="AN41"/>
  <c r="AO41"/>
  <c r="AS41"/>
  <c r="AX41"/>
  <c r="BH41"/>
  <c r="BM41"/>
  <c r="BR41"/>
  <c r="BW41"/>
  <c r="BY41"/>
  <c r="BZ41"/>
  <c r="CA41"/>
  <c r="B42"/>
  <c r="C42"/>
  <c r="C43" s="1"/>
  <c r="C58" s="1"/>
  <c r="D42"/>
  <c r="F42"/>
  <c r="G42"/>
  <c r="H42"/>
  <c r="H43" s="1"/>
  <c r="I42"/>
  <c r="K42"/>
  <c r="L42"/>
  <c r="M42"/>
  <c r="M43" s="1"/>
  <c r="M58" s="1"/>
  <c r="N42"/>
  <c r="P42"/>
  <c r="Q42"/>
  <c r="R42"/>
  <c r="S42"/>
  <c r="U42"/>
  <c r="V42"/>
  <c r="W42"/>
  <c r="X42"/>
  <c r="Z42"/>
  <c r="AA42"/>
  <c r="AB42"/>
  <c r="AB43" s="1"/>
  <c r="AB58" s="1"/>
  <c r="AC42"/>
  <c r="AE42"/>
  <c r="AF42"/>
  <c r="AG42"/>
  <c r="AG43" s="1"/>
  <c r="AH42"/>
  <c r="AJ42"/>
  <c r="AK42"/>
  <c r="AL42"/>
  <c r="AM42"/>
  <c r="AP42"/>
  <c r="AP43" s="1"/>
  <c r="AP58" s="1"/>
  <c r="AQ42"/>
  <c r="AR42"/>
  <c r="AR43" s="1"/>
  <c r="AT42"/>
  <c r="AU42"/>
  <c r="AU43" s="1"/>
  <c r="AU58" s="1"/>
  <c r="AV42"/>
  <c r="AV43" s="1"/>
  <c r="AW42"/>
  <c r="AW43" s="1"/>
  <c r="AW58" s="1"/>
  <c r="AY42"/>
  <c r="AZ42"/>
  <c r="BA42"/>
  <c r="BB42"/>
  <c r="BB43" s="1"/>
  <c r="BB58" s="1"/>
  <c r="BB104" s="1"/>
  <c r="BD42"/>
  <c r="BE42"/>
  <c r="BE43" s="1"/>
  <c r="BF42"/>
  <c r="BG42"/>
  <c r="BG43" s="1"/>
  <c r="BI42"/>
  <c r="BJ42"/>
  <c r="BJ43" s="1"/>
  <c r="BJ58" s="1"/>
  <c r="BJ104" s="1"/>
  <c r="BK42"/>
  <c r="BL42"/>
  <c r="BL43" s="1"/>
  <c r="BL58" s="1"/>
  <c r="BL104" s="1"/>
  <c r="BN42"/>
  <c r="BO42"/>
  <c r="BP42"/>
  <c r="BP43" s="1"/>
  <c r="BQ42"/>
  <c r="BS42"/>
  <c r="BS43" s="1"/>
  <c r="BT42"/>
  <c r="BT43" s="1"/>
  <c r="BT58" s="1"/>
  <c r="BU42"/>
  <c r="BV42"/>
  <c r="BV43" s="1"/>
  <c r="BV58" s="1"/>
  <c r="BV104" s="1"/>
  <c r="B43"/>
  <c r="R43"/>
  <c r="R58" s="1"/>
  <c r="R104" s="1"/>
  <c r="V43"/>
  <c r="Z43"/>
  <c r="AL43"/>
  <c r="AL58" s="1"/>
  <c r="AL104" s="1"/>
  <c r="AT43"/>
  <c r="AY43"/>
  <c r="BA43"/>
  <c r="BD43"/>
  <c r="BF43"/>
  <c r="BU43"/>
  <c r="E44"/>
  <c r="J44"/>
  <c r="O44"/>
  <c r="T44"/>
  <c r="Y44"/>
  <c r="AD44"/>
  <c r="AI44"/>
  <c r="AN44"/>
  <c r="AS44"/>
  <c r="AX44"/>
  <c r="BC44"/>
  <c r="BH44"/>
  <c r="BM44"/>
  <c r="BR44"/>
  <c r="BW44"/>
  <c r="BZ44"/>
  <c r="CA44"/>
  <c r="E45"/>
  <c r="J45"/>
  <c r="O45"/>
  <c r="T45"/>
  <c r="Y45"/>
  <c r="AD45"/>
  <c r="AI45"/>
  <c r="AN45"/>
  <c r="AS45"/>
  <c r="AX45"/>
  <c r="BC45"/>
  <c r="BH45"/>
  <c r="BM45"/>
  <c r="BR45"/>
  <c r="BW45"/>
  <c r="BZ45"/>
  <c r="CB45" s="1"/>
  <c r="CA45"/>
  <c r="E46"/>
  <c r="J46"/>
  <c r="O46"/>
  <c r="T46"/>
  <c r="Y46"/>
  <c r="AD46"/>
  <c r="AI46"/>
  <c r="AN46"/>
  <c r="AO46"/>
  <c r="AS46"/>
  <c r="AX46"/>
  <c r="BC46"/>
  <c r="BH46"/>
  <c r="BM46"/>
  <c r="BR46"/>
  <c r="BW46"/>
  <c r="BY46"/>
  <c r="BZ46"/>
  <c r="CA46"/>
  <c r="E47"/>
  <c r="J47"/>
  <c r="O47"/>
  <c r="T47"/>
  <c r="Y47"/>
  <c r="AD47"/>
  <c r="AI47"/>
  <c r="AN47"/>
  <c r="AO47"/>
  <c r="AS47"/>
  <c r="AX47"/>
  <c r="BC47"/>
  <c r="BH47"/>
  <c r="BM47"/>
  <c r="BR47"/>
  <c r="BW47"/>
  <c r="BY47"/>
  <c r="BZ47"/>
  <c r="CA47"/>
  <c r="E48"/>
  <c r="J48"/>
  <c r="O48"/>
  <c r="T48"/>
  <c r="Y48"/>
  <c r="AD48"/>
  <c r="AI48"/>
  <c r="AN48"/>
  <c r="AO48"/>
  <c r="AS48"/>
  <c r="AX48"/>
  <c r="BC48"/>
  <c r="BH48"/>
  <c r="BM48"/>
  <c r="BR48"/>
  <c r="BW48"/>
  <c r="BY48"/>
  <c r="BZ48"/>
  <c r="CA48"/>
  <c r="E49"/>
  <c r="J49"/>
  <c r="O49"/>
  <c r="T49"/>
  <c r="Y49"/>
  <c r="AD49"/>
  <c r="AI49"/>
  <c r="AN49"/>
  <c r="AO49"/>
  <c r="AS49"/>
  <c r="AX49"/>
  <c r="BC49"/>
  <c r="BH49"/>
  <c r="BM49"/>
  <c r="BR49"/>
  <c r="BW49"/>
  <c r="BY49"/>
  <c r="BZ49"/>
  <c r="CA49"/>
  <c r="E50"/>
  <c r="J50"/>
  <c r="O50"/>
  <c r="T50"/>
  <c r="Y50"/>
  <c r="AD50"/>
  <c r="AI50"/>
  <c r="AN50"/>
  <c r="AO50"/>
  <c r="AS50"/>
  <c r="AX50"/>
  <c r="BC50"/>
  <c r="BH50"/>
  <c r="BM50"/>
  <c r="BR50"/>
  <c r="BW50"/>
  <c r="BY50"/>
  <c r="BZ50"/>
  <c r="CA50"/>
  <c r="E51"/>
  <c r="J51"/>
  <c r="O51"/>
  <c r="T51"/>
  <c r="Y51"/>
  <c r="AD51"/>
  <c r="AI51"/>
  <c r="AN51"/>
  <c r="AO51"/>
  <c r="AS51"/>
  <c r="AX51"/>
  <c r="BC51"/>
  <c r="BH51"/>
  <c r="BM51"/>
  <c r="BR51"/>
  <c r="BW51"/>
  <c r="BY51"/>
  <c r="BZ51"/>
  <c r="CA51"/>
  <c r="E52"/>
  <c r="J52"/>
  <c r="O52"/>
  <c r="T52"/>
  <c r="Y52"/>
  <c r="AD52"/>
  <c r="AI52"/>
  <c r="AN52"/>
  <c r="AO52"/>
  <c r="AS52"/>
  <c r="AX52"/>
  <c r="BC52"/>
  <c r="BH52"/>
  <c r="BM52"/>
  <c r="BR52"/>
  <c r="BW52"/>
  <c r="BY52"/>
  <c r="BZ52"/>
  <c r="CA52"/>
  <c r="E53"/>
  <c r="J53"/>
  <c r="O53"/>
  <c r="T53"/>
  <c r="Y53"/>
  <c r="AD53"/>
  <c r="AI53"/>
  <c r="AN53"/>
  <c r="AO53"/>
  <c r="AS53"/>
  <c r="AX53"/>
  <c r="BC53"/>
  <c r="BH53"/>
  <c r="BM53"/>
  <c r="BR53"/>
  <c r="BW53"/>
  <c r="BY53"/>
  <c r="BZ53"/>
  <c r="CA53"/>
  <c r="E54"/>
  <c r="J54"/>
  <c r="O54"/>
  <c r="T54"/>
  <c r="Y54"/>
  <c r="AD54"/>
  <c r="AI54"/>
  <c r="AN54"/>
  <c r="AO54"/>
  <c r="AS54"/>
  <c r="AX54"/>
  <c r="BC54"/>
  <c r="BH54"/>
  <c r="BM54"/>
  <c r="BR54"/>
  <c r="BW54"/>
  <c r="BY54"/>
  <c r="BZ54"/>
  <c r="CA54"/>
  <c r="E55"/>
  <c r="J55"/>
  <c r="O55"/>
  <c r="T55"/>
  <c r="Y55"/>
  <c r="AD55"/>
  <c r="AI55"/>
  <c r="AN55"/>
  <c r="AO55"/>
  <c r="AS55"/>
  <c r="AX55"/>
  <c r="BC55"/>
  <c r="BH55"/>
  <c r="BM55"/>
  <c r="BR55"/>
  <c r="BW55"/>
  <c r="BY55"/>
  <c r="BZ55"/>
  <c r="CA55"/>
  <c r="E56"/>
  <c r="J56"/>
  <c r="O56"/>
  <c r="T56"/>
  <c r="Y56"/>
  <c r="AD56"/>
  <c r="AI56"/>
  <c r="AN56"/>
  <c r="AS56"/>
  <c r="AX56"/>
  <c r="BC56"/>
  <c r="BH56"/>
  <c r="BM56"/>
  <c r="BR56"/>
  <c r="BW56"/>
  <c r="BZ56"/>
  <c r="CA56"/>
  <c r="CB56" s="1"/>
  <c r="B57"/>
  <c r="C57"/>
  <c r="D57"/>
  <c r="D58" s="1"/>
  <c r="F57"/>
  <c r="G57"/>
  <c r="H57"/>
  <c r="I57"/>
  <c r="K57"/>
  <c r="L57"/>
  <c r="L58" s="1"/>
  <c r="M57"/>
  <c r="N57"/>
  <c r="P57"/>
  <c r="Q57"/>
  <c r="R57"/>
  <c r="S57"/>
  <c r="U57"/>
  <c r="V57"/>
  <c r="V58" s="1"/>
  <c r="W57"/>
  <c r="X57"/>
  <c r="Z57"/>
  <c r="AA57"/>
  <c r="AB57"/>
  <c r="AC57"/>
  <c r="AE57"/>
  <c r="AF57"/>
  <c r="AF58" s="1"/>
  <c r="AG57"/>
  <c r="AH57"/>
  <c r="AJ57"/>
  <c r="AK57"/>
  <c r="AL57"/>
  <c r="AM57"/>
  <c r="AP57"/>
  <c r="AQ57"/>
  <c r="AR57"/>
  <c r="AT57"/>
  <c r="AU57"/>
  <c r="AV57"/>
  <c r="AW57"/>
  <c r="AY57"/>
  <c r="AZ57"/>
  <c r="BA57"/>
  <c r="BB57"/>
  <c r="BD57"/>
  <c r="BE57"/>
  <c r="BF57"/>
  <c r="BG57"/>
  <c r="BI57"/>
  <c r="BJ57"/>
  <c r="BK57"/>
  <c r="BL57"/>
  <c r="BN57"/>
  <c r="BO57"/>
  <c r="BP57"/>
  <c r="BQ57"/>
  <c r="BS57"/>
  <c r="BT57"/>
  <c r="BU57"/>
  <c r="BV57"/>
  <c r="BX57"/>
  <c r="H58"/>
  <c r="H104" s="1"/>
  <c r="Z58"/>
  <c r="AR58"/>
  <c r="BF58"/>
  <c r="BP58"/>
  <c r="BP104" s="1"/>
  <c r="E60"/>
  <c r="F60"/>
  <c r="F74" s="1"/>
  <c r="J60"/>
  <c r="K60"/>
  <c r="O60"/>
  <c r="P60"/>
  <c r="P74" s="1"/>
  <c r="T60"/>
  <c r="Y60"/>
  <c r="AD60"/>
  <c r="AI60"/>
  <c r="AN60"/>
  <c r="AS60"/>
  <c r="AX60"/>
  <c r="BC60"/>
  <c r="BH60"/>
  <c r="BM60"/>
  <c r="BR60"/>
  <c r="BW60"/>
  <c r="BZ60"/>
  <c r="CB60" s="1"/>
  <c r="CA60"/>
  <c r="E61"/>
  <c r="J61"/>
  <c r="O61"/>
  <c r="T61"/>
  <c r="Y61"/>
  <c r="AD61"/>
  <c r="AI61"/>
  <c r="AN61"/>
  <c r="AO61"/>
  <c r="AS61"/>
  <c r="AX61"/>
  <c r="BC61"/>
  <c r="BH61"/>
  <c r="BM61"/>
  <c r="BR61"/>
  <c r="BW61"/>
  <c r="BY61"/>
  <c r="BZ61"/>
  <c r="CA61"/>
  <c r="E62"/>
  <c r="J62"/>
  <c r="O62"/>
  <c r="T62"/>
  <c r="Y62"/>
  <c r="AD62"/>
  <c r="AI62"/>
  <c r="AN62"/>
  <c r="AO62"/>
  <c r="AS62"/>
  <c r="AX62"/>
  <c r="BC62"/>
  <c r="BH62"/>
  <c r="BM62"/>
  <c r="BR62"/>
  <c r="BW62"/>
  <c r="BY62"/>
  <c r="BZ62"/>
  <c r="CA62"/>
  <c r="E63"/>
  <c r="J63"/>
  <c r="O63"/>
  <c r="T63"/>
  <c r="Y63"/>
  <c r="AD63"/>
  <c r="AI63"/>
  <c r="AN63"/>
  <c r="AO63"/>
  <c r="AS63"/>
  <c r="AX63"/>
  <c r="BC63"/>
  <c r="BH63"/>
  <c r="BM63"/>
  <c r="BR63"/>
  <c r="BW63"/>
  <c r="BY63"/>
  <c r="BZ63"/>
  <c r="CA63"/>
  <c r="E64"/>
  <c r="J64"/>
  <c r="O64"/>
  <c r="T64"/>
  <c r="Y64"/>
  <c r="AD64"/>
  <c r="AI64"/>
  <c r="AN64"/>
  <c r="AO64"/>
  <c r="AS64"/>
  <c r="AX64"/>
  <c r="BC64"/>
  <c r="BH64"/>
  <c r="BM64"/>
  <c r="BR64"/>
  <c r="BW64"/>
  <c r="BY64"/>
  <c r="BZ64"/>
  <c r="CA64"/>
  <c r="E65"/>
  <c r="J65"/>
  <c r="O65"/>
  <c r="T65"/>
  <c r="Y65"/>
  <c r="AD65"/>
  <c r="AI65"/>
  <c r="AN65"/>
  <c r="AO65"/>
  <c r="AS65"/>
  <c r="AX65"/>
  <c r="BC65"/>
  <c r="BH65"/>
  <c r="BM65"/>
  <c r="BR65"/>
  <c r="BW65"/>
  <c r="BY65"/>
  <c r="BZ65"/>
  <c r="CA65"/>
  <c r="E66"/>
  <c r="J66"/>
  <c r="O66"/>
  <c r="T66"/>
  <c r="Y66"/>
  <c r="AD66"/>
  <c r="AI66"/>
  <c r="AN66"/>
  <c r="AO66"/>
  <c r="AS66"/>
  <c r="AX66"/>
  <c r="BC66"/>
  <c r="BH66"/>
  <c r="BM66"/>
  <c r="BR66"/>
  <c r="BW66"/>
  <c r="BY66"/>
  <c r="BZ66"/>
  <c r="CA66"/>
  <c r="E67"/>
  <c r="J67"/>
  <c r="O67"/>
  <c r="T67"/>
  <c r="Y67"/>
  <c r="AD67"/>
  <c r="AI67"/>
  <c r="AN67"/>
  <c r="AO67"/>
  <c r="AS67"/>
  <c r="AX67"/>
  <c r="BC67"/>
  <c r="BH67"/>
  <c r="BM67"/>
  <c r="BR67"/>
  <c r="BW67"/>
  <c r="BY67"/>
  <c r="BZ67"/>
  <c r="CA67"/>
  <c r="E68"/>
  <c r="J68"/>
  <c r="O68"/>
  <c r="T68"/>
  <c r="Y68"/>
  <c r="AD68"/>
  <c r="AI68"/>
  <c r="AN68"/>
  <c r="AO68"/>
  <c r="AS68"/>
  <c r="AX68"/>
  <c r="BC68"/>
  <c r="BH68"/>
  <c r="BM68"/>
  <c r="BR68"/>
  <c r="BW68"/>
  <c r="BY68"/>
  <c r="BZ68"/>
  <c r="CA68"/>
  <c r="E69"/>
  <c r="J69"/>
  <c r="O69"/>
  <c r="T69"/>
  <c r="Y69"/>
  <c r="AD69"/>
  <c r="AI69"/>
  <c r="AN69"/>
  <c r="AO69"/>
  <c r="AS69"/>
  <c r="AX69"/>
  <c r="BC69"/>
  <c r="BH69"/>
  <c r="BM69"/>
  <c r="BR69"/>
  <c r="BW69"/>
  <c r="BY69"/>
  <c r="BZ69"/>
  <c r="CA69"/>
  <c r="E70"/>
  <c r="J70"/>
  <c r="O70"/>
  <c r="T70"/>
  <c r="Y70"/>
  <c r="AD70"/>
  <c r="AI70"/>
  <c r="AN70"/>
  <c r="AO70"/>
  <c r="AS70"/>
  <c r="AX70"/>
  <c r="BC70"/>
  <c r="BH70"/>
  <c r="BM70"/>
  <c r="BR70"/>
  <c r="BW70"/>
  <c r="BY70"/>
  <c r="BZ70"/>
  <c r="CA70"/>
  <c r="E71"/>
  <c r="J71"/>
  <c r="O71"/>
  <c r="T71"/>
  <c r="Y71"/>
  <c r="AD71"/>
  <c r="AI71"/>
  <c r="AN71"/>
  <c r="AO71"/>
  <c r="AS71"/>
  <c r="AX71"/>
  <c r="BC71"/>
  <c r="BH71"/>
  <c r="BM71"/>
  <c r="BR71"/>
  <c r="BW71"/>
  <c r="BY71"/>
  <c r="BZ71"/>
  <c r="CA71"/>
  <c r="E72"/>
  <c r="J72"/>
  <c r="O72"/>
  <c r="T72"/>
  <c r="Y72"/>
  <c r="AD72"/>
  <c r="AI72"/>
  <c r="AN72"/>
  <c r="AO72"/>
  <c r="AS72"/>
  <c r="AX72"/>
  <c r="BC72"/>
  <c r="BH72"/>
  <c r="BM72"/>
  <c r="BR72"/>
  <c r="BW72"/>
  <c r="BY72"/>
  <c r="BZ72"/>
  <c r="CA72"/>
  <c r="E73"/>
  <c r="J73"/>
  <c r="O73"/>
  <c r="T73"/>
  <c r="Y73"/>
  <c r="AD73"/>
  <c r="AI73"/>
  <c r="AN73"/>
  <c r="AO73"/>
  <c r="AS73"/>
  <c r="AX73"/>
  <c r="BC73"/>
  <c r="BH73"/>
  <c r="BM73"/>
  <c r="BR73"/>
  <c r="BW73"/>
  <c r="BY73"/>
  <c r="BZ73"/>
  <c r="CA73"/>
  <c r="B74"/>
  <c r="C74"/>
  <c r="D74"/>
  <c r="D84" s="1"/>
  <c r="D102" s="1"/>
  <c r="G74"/>
  <c r="H74"/>
  <c r="I74"/>
  <c r="K74"/>
  <c r="L74"/>
  <c r="M74"/>
  <c r="N74"/>
  <c r="Q74"/>
  <c r="R74"/>
  <c r="S74"/>
  <c r="U74"/>
  <c r="V74"/>
  <c r="W74"/>
  <c r="X74"/>
  <c r="Z74"/>
  <c r="AA74"/>
  <c r="AB74"/>
  <c r="AC74"/>
  <c r="AE74"/>
  <c r="AF74"/>
  <c r="AG74"/>
  <c r="AH74"/>
  <c r="AJ74"/>
  <c r="AK74"/>
  <c r="AL74"/>
  <c r="AM74"/>
  <c r="AP74"/>
  <c r="AQ74"/>
  <c r="AR74"/>
  <c r="AR84" s="1"/>
  <c r="AT74"/>
  <c r="AU74"/>
  <c r="AV74"/>
  <c r="AW74"/>
  <c r="AY74"/>
  <c r="AZ74"/>
  <c r="BA74"/>
  <c r="BB74"/>
  <c r="BD74"/>
  <c r="BD84" s="1"/>
  <c r="BD102" s="1"/>
  <c r="BE74"/>
  <c r="BF74"/>
  <c r="BG74"/>
  <c r="BI74"/>
  <c r="BJ74"/>
  <c r="BK74"/>
  <c r="BL74"/>
  <c r="BN74"/>
  <c r="BO74"/>
  <c r="BP74"/>
  <c r="BQ74"/>
  <c r="BS74"/>
  <c r="BT74"/>
  <c r="BU74"/>
  <c r="BV74"/>
  <c r="BV84" s="1"/>
  <c r="BX74"/>
  <c r="BX84" s="1"/>
  <c r="BX102" s="1"/>
  <c r="E75"/>
  <c r="J75"/>
  <c r="O75"/>
  <c r="T75"/>
  <c r="Y75"/>
  <c r="AD75"/>
  <c r="AI75"/>
  <c r="AN75"/>
  <c r="AO75"/>
  <c r="AS75"/>
  <c r="AX75"/>
  <c r="BC75"/>
  <c r="BH75"/>
  <c r="BM75"/>
  <c r="BR75"/>
  <c r="BW75"/>
  <c r="BY75"/>
  <c r="BZ75"/>
  <c r="CA75"/>
  <c r="E76"/>
  <c r="J76"/>
  <c r="O76"/>
  <c r="T76"/>
  <c r="Y76"/>
  <c r="AD76"/>
  <c r="AI76"/>
  <c r="AN76"/>
  <c r="AO76"/>
  <c r="AS76"/>
  <c r="AX76"/>
  <c r="BC76"/>
  <c r="BH76"/>
  <c r="BM76"/>
  <c r="BR76"/>
  <c r="BW76"/>
  <c r="BY76"/>
  <c r="BZ76"/>
  <c r="CA76"/>
  <c r="E77"/>
  <c r="J77"/>
  <c r="O77"/>
  <c r="T77"/>
  <c r="Y77"/>
  <c r="AD77"/>
  <c r="AI77"/>
  <c r="AN77"/>
  <c r="AO77"/>
  <c r="AS77"/>
  <c r="AX77"/>
  <c r="BC77"/>
  <c r="BH77"/>
  <c r="BM77"/>
  <c r="BR77"/>
  <c r="BW77"/>
  <c r="BY77"/>
  <c r="BZ77"/>
  <c r="CA77"/>
  <c r="E78"/>
  <c r="J78"/>
  <c r="O78"/>
  <c r="T78"/>
  <c r="Y78"/>
  <c r="AD78"/>
  <c r="AI78"/>
  <c r="AN78"/>
  <c r="AO78"/>
  <c r="AS78"/>
  <c r="AX78"/>
  <c r="BC78"/>
  <c r="BH78"/>
  <c r="BM78"/>
  <c r="BR78"/>
  <c r="BW78"/>
  <c r="BY78"/>
  <c r="BZ78"/>
  <c r="CA78"/>
  <c r="E79"/>
  <c r="J79"/>
  <c r="O79"/>
  <c r="T79"/>
  <c r="Y79"/>
  <c r="AD79"/>
  <c r="AI79"/>
  <c r="AN79"/>
  <c r="AO79"/>
  <c r="AS79"/>
  <c r="AX79"/>
  <c r="BC79"/>
  <c r="BH79"/>
  <c r="BM79"/>
  <c r="BR79"/>
  <c r="BW79"/>
  <c r="BY79"/>
  <c r="BZ79"/>
  <c r="CA79"/>
  <c r="E80"/>
  <c r="J80"/>
  <c r="O80"/>
  <c r="T80"/>
  <c r="Y80"/>
  <c r="AD80"/>
  <c r="AI80"/>
  <c r="AN80"/>
  <c r="AO80"/>
  <c r="AS80"/>
  <c r="AX80"/>
  <c r="BC80"/>
  <c r="BH80"/>
  <c r="BM80"/>
  <c r="BR80"/>
  <c r="BW80"/>
  <c r="BY80"/>
  <c r="BZ80"/>
  <c r="CA80"/>
  <c r="E81"/>
  <c r="J81"/>
  <c r="O81"/>
  <c r="T81"/>
  <c r="Y81"/>
  <c r="AD81"/>
  <c r="AI81"/>
  <c r="AN81"/>
  <c r="AO81"/>
  <c r="AS81"/>
  <c r="AX81"/>
  <c r="BC81"/>
  <c r="BH81"/>
  <c r="BM81"/>
  <c r="BR81"/>
  <c r="BW81"/>
  <c r="BY81"/>
  <c r="V81" i="15" s="1"/>
  <c r="BZ81" i="13"/>
  <c r="CA81"/>
  <c r="E82"/>
  <c r="J82"/>
  <c r="O82"/>
  <c r="T82"/>
  <c r="Y82"/>
  <c r="AD82"/>
  <c r="AI82"/>
  <c r="AN82"/>
  <c r="AO82"/>
  <c r="AS82"/>
  <c r="AX82"/>
  <c r="BC82"/>
  <c r="BH82"/>
  <c r="BM82"/>
  <c r="BR82"/>
  <c r="BW82"/>
  <c r="BY82"/>
  <c r="BZ82"/>
  <c r="CA82"/>
  <c r="B83"/>
  <c r="C83"/>
  <c r="C84" s="1"/>
  <c r="C102" s="1"/>
  <c r="D83"/>
  <c r="F83"/>
  <c r="G83"/>
  <c r="G84" s="1"/>
  <c r="H83"/>
  <c r="I83"/>
  <c r="I84" s="1"/>
  <c r="K83"/>
  <c r="L83"/>
  <c r="L84" s="1"/>
  <c r="M83"/>
  <c r="M84" s="1"/>
  <c r="N83"/>
  <c r="P83"/>
  <c r="Q83"/>
  <c r="Q84" s="1"/>
  <c r="R83"/>
  <c r="S83"/>
  <c r="S84" s="1"/>
  <c r="U83"/>
  <c r="V83"/>
  <c r="V84" s="1"/>
  <c r="V102" s="1"/>
  <c r="W83"/>
  <c r="X83"/>
  <c r="X84" s="1"/>
  <c r="Z83"/>
  <c r="AA83"/>
  <c r="AB83"/>
  <c r="AB84" s="1"/>
  <c r="AC83"/>
  <c r="AC84" s="1"/>
  <c r="AE83"/>
  <c r="AE84" s="1"/>
  <c r="AF83"/>
  <c r="AG83"/>
  <c r="AG84" s="1"/>
  <c r="AH83"/>
  <c r="AH84" s="1"/>
  <c r="AJ83"/>
  <c r="AK83"/>
  <c r="AL83"/>
  <c r="AM83"/>
  <c r="AM84" s="1"/>
  <c r="AP83"/>
  <c r="AQ83"/>
  <c r="AQ84" s="1"/>
  <c r="AQ102" s="1"/>
  <c r="AR83"/>
  <c r="AS83"/>
  <c r="AT83"/>
  <c r="AU83"/>
  <c r="AU84" s="1"/>
  <c r="AU102" s="1"/>
  <c r="AV83"/>
  <c r="AV84" s="1"/>
  <c r="AW83"/>
  <c r="AW84" s="1"/>
  <c r="AY83"/>
  <c r="AZ83"/>
  <c r="AZ84" s="1"/>
  <c r="AZ102" s="1"/>
  <c r="BA83"/>
  <c r="BB83"/>
  <c r="BB84" s="1"/>
  <c r="BD83"/>
  <c r="BE83"/>
  <c r="BE84" s="1"/>
  <c r="BE102" s="1"/>
  <c r="BF83"/>
  <c r="BG83"/>
  <c r="BG84" s="1"/>
  <c r="BI83"/>
  <c r="BI84" s="1"/>
  <c r="BJ83"/>
  <c r="BJ84" s="1"/>
  <c r="BJ102" s="1"/>
  <c r="BK83"/>
  <c r="BK84" s="1"/>
  <c r="BL83"/>
  <c r="BL84" s="1"/>
  <c r="BN83"/>
  <c r="BO83"/>
  <c r="BP83"/>
  <c r="BP84" s="1"/>
  <c r="BQ83"/>
  <c r="BS83"/>
  <c r="BT83"/>
  <c r="BU83"/>
  <c r="BV83"/>
  <c r="BX83"/>
  <c r="B84"/>
  <c r="B102" s="1"/>
  <c r="H84"/>
  <c r="K84"/>
  <c r="K102" s="1"/>
  <c r="N84"/>
  <c r="R84"/>
  <c r="R102" s="1"/>
  <c r="Z84"/>
  <c r="Z102" s="1"/>
  <c r="AF84"/>
  <c r="AJ84"/>
  <c r="AJ102" s="1"/>
  <c r="AK84"/>
  <c r="AL84"/>
  <c r="AL102" s="1"/>
  <c r="AP84"/>
  <c r="AT84"/>
  <c r="AT102" s="1"/>
  <c r="AY84"/>
  <c r="AY102" s="1"/>
  <c r="BA84"/>
  <c r="BA102" s="1"/>
  <c r="BF84"/>
  <c r="BF102" s="1"/>
  <c r="BN84"/>
  <c r="BN102" s="1"/>
  <c r="BT84"/>
  <c r="E85"/>
  <c r="J85"/>
  <c r="O85"/>
  <c r="T85"/>
  <c r="Y85"/>
  <c r="AD85"/>
  <c r="AI85"/>
  <c r="AN85"/>
  <c r="AS85"/>
  <c r="AX85"/>
  <c r="BC85"/>
  <c r="BH85"/>
  <c r="BM85"/>
  <c r="BR85"/>
  <c r="BW85"/>
  <c r="BZ85"/>
  <c r="CA85"/>
  <c r="CB85"/>
  <c r="E86"/>
  <c r="J86"/>
  <c r="O86"/>
  <c r="T86"/>
  <c r="Y86"/>
  <c r="AD86"/>
  <c r="AI86"/>
  <c r="AN86"/>
  <c r="AS86"/>
  <c r="AX86"/>
  <c r="BC86"/>
  <c r="BH86"/>
  <c r="BM86"/>
  <c r="BR86"/>
  <c r="BW86"/>
  <c r="BZ86"/>
  <c r="CB86" s="1"/>
  <c r="CA86"/>
  <c r="E87"/>
  <c r="J87"/>
  <c r="O87"/>
  <c r="T87"/>
  <c r="Y87"/>
  <c r="AD87"/>
  <c r="AI87"/>
  <c r="AN87"/>
  <c r="AO87"/>
  <c r="AS87"/>
  <c r="AX87"/>
  <c r="BC87"/>
  <c r="BH87"/>
  <c r="BM87"/>
  <c r="BR87"/>
  <c r="BW87"/>
  <c r="BY87"/>
  <c r="BZ87"/>
  <c r="CA87"/>
  <c r="E88"/>
  <c r="J88"/>
  <c r="O88"/>
  <c r="T88"/>
  <c r="Y88"/>
  <c r="AD88"/>
  <c r="AI88"/>
  <c r="AN88"/>
  <c r="AO88"/>
  <c r="AS88"/>
  <c r="AX88"/>
  <c r="BC88"/>
  <c r="BH88"/>
  <c r="BM88"/>
  <c r="BR88"/>
  <c r="BW88"/>
  <c r="BY88"/>
  <c r="BZ88"/>
  <c r="CA88"/>
  <c r="E89"/>
  <c r="J89"/>
  <c r="O89"/>
  <c r="T89"/>
  <c r="Y89"/>
  <c r="AD89"/>
  <c r="AI89"/>
  <c r="AN89"/>
  <c r="AO89"/>
  <c r="AS89"/>
  <c r="AX89"/>
  <c r="BC89"/>
  <c r="BH89"/>
  <c r="BM89"/>
  <c r="BR89"/>
  <c r="BW89"/>
  <c r="BY89"/>
  <c r="BZ89"/>
  <c r="CA89"/>
  <c r="E90"/>
  <c r="J90"/>
  <c r="O90"/>
  <c r="T90"/>
  <c r="Y90"/>
  <c r="AD90"/>
  <c r="AI90"/>
  <c r="AN90"/>
  <c r="AO90"/>
  <c r="AS90"/>
  <c r="AX90"/>
  <c r="BC90"/>
  <c r="BH90"/>
  <c r="BM90"/>
  <c r="BR90"/>
  <c r="BW90"/>
  <c r="BY90"/>
  <c r="BZ90"/>
  <c r="CA90"/>
  <c r="E91"/>
  <c r="J91"/>
  <c r="O91"/>
  <c r="T91"/>
  <c r="Y91"/>
  <c r="AD91"/>
  <c r="AI91"/>
  <c r="AN91"/>
  <c r="AO91"/>
  <c r="AS91"/>
  <c r="AX91"/>
  <c r="BC91"/>
  <c r="BH91"/>
  <c r="BM91"/>
  <c r="BR91"/>
  <c r="BW91"/>
  <c r="BY91"/>
  <c r="BZ91"/>
  <c r="CA91"/>
  <c r="E92"/>
  <c r="J92"/>
  <c r="O92"/>
  <c r="T92"/>
  <c r="Y92"/>
  <c r="AD92"/>
  <c r="AI92"/>
  <c r="AN92"/>
  <c r="AO92"/>
  <c r="AS92"/>
  <c r="AX92"/>
  <c r="BC92"/>
  <c r="BH92"/>
  <c r="BM92"/>
  <c r="BR92"/>
  <c r="BW92"/>
  <c r="BY92"/>
  <c r="BZ92"/>
  <c r="CA92"/>
  <c r="E93"/>
  <c r="J93"/>
  <c r="O93"/>
  <c r="T93"/>
  <c r="Y93"/>
  <c r="AD93"/>
  <c r="AI93"/>
  <c r="AN93"/>
  <c r="AO93"/>
  <c r="AS93"/>
  <c r="AX93"/>
  <c r="BC93"/>
  <c r="BH93"/>
  <c r="BM93"/>
  <c r="BR93"/>
  <c r="BW93"/>
  <c r="BY93"/>
  <c r="BZ93"/>
  <c r="CA93"/>
  <c r="E94"/>
  <c r="J94"/>
  <c r="O94"/>
  <c r="T94"/>
  <c r="Y94"/>
  <c r="AD94"/>
  <c r="AI94"/>
  <c r="AN94"/>
  <c r="AO94"/>
  <c r="AS94"/>
  <c r="AX94"/>
  <c r="BC94"/>
  <c r="BH94"/>
  <c r="BM94"/>
  <c r="BR94"/>
  <c r="BW94"/>
  <c r="BY94"/>
  <c r="BZ94"/>
  <c r="CA94"/>
  <c r="E95"/>
  <c r="J95"/>
  <c r="O95"/>
  <c r="T95"/>
  <c r="Y95"/>
  <c r="AD95"/>
  <c r="AI95"/>
  <c r="AN95"/>
  <c r="AS95"/>
  <c r="AX95"/>
  <c r="BC95"/>
  <c r="BH95"/>
  <c r="BM95"/>
  <c r="BR95"/>
  <c r="BW95"/>
  <c r="BZ95"/>
  <c r="CA95"/>
  <c r="E96"/>
  <c r="J96"/>
  <c r="O96"/>
  <c r="T96"/>
  <c r="Y96"/>
  <c r="AD96"/>
  <c r="AI96"/>
  <c r="AN96"/>
  <c r="AS96"/>
  <c r="AX96"/>
  <c r="BC96"/>
  <c r="BH96"/>
  <c r="BM96"/>
  <c r="BR96"/>
  <c r="BW96"/>
  <c r="BZ96"/>
  <c r="CA96"/>
  <c r="CB96" s="1"/>
  <c r="E97"/>
  <c r="J97"/>
  <c r="O97"/>
  <c r="T97"/>
  <c r="Y97"/>
  <c r="AD97"/>
  <c r="AI97"/>
  <c r="AN97"/>
  <c r="AS97"/>
  <c r="AX97"/>
  <c r="BC97"/>
  <c r="BH97"/>
  <c r="BM97"/>
  <c r="BR97"/>
  <c r="BW97"/>
  <c r="BZ97"/>
  <c r="CA97"/>
  <c r="E98"/>
  <c r="J98"/>
  <c r="O98"/>
  <c r="T98"/>
  <c r="Y98"/>
  <c r="AD98"/>
  <c r="AI98"/>
  <c r="AN98"/>
  <c r="AS98"/>
  <c r="AX98"/>
  <c r="BC98"/>
  <c r="BH98"/>
  <c r="BM98"/>
  <c r="BR98"/>
  <c r="BW98"/>
  <c r="BZ98"/>
  <c r="CA98"/>
  <c r="CB98"/>
  <c r="E99"/>
  <c r="J99"/>
  <c r="O99"/>
  <c r="T99"/>
  <c r="Y99"/>
  <c r="AD99"/>
  <c r="AI99"/>
  <c r="AN99"/>
  <c r="AS99"/>
  <c r="AX99"/>
  <c r="BC99"/>
  <c r="BH99"/>
  <c r="BM99"/>
  <c r="BR99"/>
  <c r="BW99"/>
  <c r="BZ99"/>
  <c r="CA99"/>
  <c r="E100"/>
  <c r="J100"/>
  <c r="O100"/>
  <c r="T100"/>
  <c r="Y100"/>
  <c r="AD100"/>
  <c r="AI100"/>
  <c r="AN100"/>
  <c r="AS100"/>
  <c r="AX100"/>
  <c r="BC100"/>
  <c r="BH100"/>
  <c r="BM100"/>
  <c r="BR100"/>
  <c r="BW100"/>
  <c r="BZ100"/>
  <c r="CA100"/>
  <c r="B101"/>
  <c r="C101"/>
  <c r="D101"/>
  <c r="F101"/>
  <c r="G101"/>
  <c r="H101"/>
  <c r="I101"/>
  <c r="K101"/>
  <c r="L101"/>
  <c r="M101"/>
  <c r="N101"/>
  <c r="P101"/>
  <c r="Q101"/>
  <c r="R101"/>
  <c r="S101"/>
  <c r="U101"/>
  <c r="V101"/>
  <c r="W101"/>
  <c r="X101"/>
  <c r="Z101"/>
  <c r="AA101"/>
  <c r="AB101"/>
  <c r="AC101"/>
  <c r="AE101"/>
  <c r="AF101"/>
  <c r="AG101"/>
  <c r="AH101"/>
  <c r="AJ101"/>
  <c r="AK101"/>
  <c r="AL101"/>
  <c r="AM101"/>
  <c r="AP101"/>
  <c r="AQ101"/>
  <c r="AR101"/>
  <c r="AR102" s="1"/>
  <c r="AT101"/>
  <c r="AU101"/>
  <c r="AV101"/>
  <c r="AW101"/>
  <c r="AY101"/>
  <c r="AZ101"/>
  <c r="BA101"/>
  <c r="BB101"/>
  <c r="BD101"/>
  <c r="BE101"/>
  <c r="BF101"/>
  <c r="BG101"/>
  <c r="BI101"/>
  <c r="BJ101"/>
  <c r="BK101"/>
  <c r="BL101"/>
  <c r="BN101"/>
  <c r="BO101"/>
  <c r="BP101"/>
  <c r="BQ101"/>
  <c r="BS101"/>
  <c r="BT101"/>
  <c r="BU101"/>
  <c r="BV101"/>
  <c r="BX101"/>
  <c r="H102"/>
  <c r="L102"/>
  <c r="L104" s="1"/>
  <c r="X102"/>
  <c r="AF102"/>
  <c r="AH102"/>
  <c r="AK102"/>
  <c r="AM102"/>
  <c r="AV102"/>
  <c r="BB102"/>
  <c r="BL102"/>
  <c r="BP102"/>
  <c r="BT102"/>
  <c r="BV102"/>
  <c r="E103"/>
  <c r="F103"/>
  <c r="J103"/>
  <c r="K103"/>
  <c r="O103"/>
  <c r="P103"/>
  <c r="T103"/>
  <c r="U103"/>
  <c r="Y103"/>
  <c r="Z103"/>
  <c r="AD103"/>
  <c r="AE103"/>
  <c r="AI103"/>
  <c r="AJ103"/>
  <c r="AN103"/>
  <c r="AO103"/>
  <c r="AS103"/>
  <c r="AT103"/>
  <c r="AX103"/>
  <c r="AY103"/>
  <c r="BC103"/>
  <c r="BD103"/>
  <c r="BH103"/>
  <c r="BI103"/>
  <c r="BM103"/>
  <c r="BN103"/>
  <c r="BR103"/>
  <c r="BS103"/>
  <c r="BW103"/>
  <c r="BX103"/>
  <c r="BY103"/>
  <c r="V103" i="15" s="1"/>
  <c r="BZ103" i="13"/>
  <c r="CA103"/>
  <c r="BW104"/>
  <c r="E8" i="14"/>
  <c r="F8"/>
  <c r="G8"/>
  <c r="H8"/>
  <c r="DX8" s="1"/>
  <c r="I8"/>
  <c r="O8"/>
  <c r="T8"/>
  <c r="Y8"/>
  <c r="AD8"/>
  <c r="AI8"/>
  <c r="AN8"/>
  <c r="AS8"/>
  <c r="AX8"/>
  <c r="BC8"/>
  <c r="BH8"/>
  <c r="BM8"/>
  <c r="BR8"/>
  <c r="BW8"/>
  <c r="CB8"/>
  <c r="CG8"/>
  <c r="CL8"/>
  <c r="CQ8"/>
  <c r="CR8" s="1"/>
  <c r="CV8"/>
  <c r="DA8"/>
  <c r="DB8" s="1"/>
  <c r="DF8"/>
  <c r="DG8" s="1"/>
  <c r="DK8"/>
  <c r="DL8" s="1"/>
  <c r="DP8"/>
  <c r="DQ8" s="1"/>
  <c r="DR8"/>
  <c r="DW8" s="1"/>
  <c r="DS8"/>
  <c r="DT8"/>
  <c r="E9"/>
  <c r="F9" s="1"/>
  <c r="J9"/>
  <c r="K9" s="1"/>
  <c r="O9"/>
  <c r="T9"/>
  <c r="Y9"/>
  <c r="AD9"/>
  <c r="AI9"/>
  <c r="AN9"/>
  <c r="AS9"/>
  <c r="AX9"/>
  <c r="BC9"/>
  <c r="BH9"/>
  <c r="BM9"/>
  <c r="BR9"/>
  <c r="BW9"/>
  <c r="CB9"/>
  <c r="CG9"/>
  <c r="CL9"/>
  <c r="CQ9"/>
  <c r="CR9" s="1"/>
  <c r="CV9"/>
  <c r="DA9"/>
  <c r="DB9" s="1"/>
  <c r="DF9"/>
  <c r="DG9" s="1"/>
  <c r="DK9"/>
  <c r="DL9" s="1"/>
  <c r="DP9"/>
  <c r="DQ9" s="1"/>
  <c r="DR9"/>
  <c r="DS9"/>
  <c r="DT9"/>
  <c r="DW9"/>
  <c r="DX9"/>
  <c r="DY9"/>
  <c r="E10"/>
  <c r="F10" s="1"/>
  <c r="J10"/>
  <c r="K10" s="1"/>
  <c r="O10"/>
  <c r="T10"/>
  <c r="Y10"/>
  <c r="AD10"/>
  <c r="AI10"/>
  <c r="AN10"/>
  <c r="AS10"/>
  <c r="AX10"/>
  <c r="BC10"/>
  <c r="BH10"/>
  <c r="BM10"/>
  <c r="BR10"/>
  <c r="BW10"/>
  <c r="CB10"/>
  <c r="CG10"/>
  <c r="CL10"/>
  <c r="CQ10"/>
  <c r="CR10" s="1"/>
  <c r="CV10"/>
  <c r="DA10"/>
  <c r="DB10"/>
  <c r="DF10"/>
  <c r="DG10"/>
  <c r="DK10"/>
  <c r="DL10"/>
  <c r="DP10"/>
  <c r="DQ10"/>
  <c r="DR10"/>
  <c r="DS10"/>
  <c r="DU10" s="1"/>
  <c r="DT10"/>
  <c r="DW10"/>
  <c r="DX10"/>
  <c r="DY10"/>
  <c r="DZ10" s="1"/>
  <c r="E11"/>
  <c r="F11"/>
  <c r="J11"/>
  <c r="K11"/>
  <c r="O11"/>
  <c r="T11"/>
  <c r="Y11"/>
  <c r="AD11"/>
  <c r="AI11"/>
  <c r="AN11"/>
  <c r="AS11"/>
  <c r="AX11"/>
  <c r="BC11"/>
  <c r="CR11"/>
  <c r="DB11"/>
  <c r="DG11"/>
  <c r="DL11"/>
  <c r="DQ11"/>
  <c r="DW11"/>
  <c r="DX11"/>
  <c r="DY11"/>
  <c r="E12"/>
  <c r="F12" s="1"/>
  <c r="G12"/>
  <c r="DW12" s="1"/>
  <c r="H12"/>
  <c r="I12"/>
  <c r="DY12" s="1"/>
  <c r="O12"/>
  <c r="T12"/>
  <c r="Y12"/>
  <c r="AD12"/>
  <c r="AI12"/>
  <c r="AN12"/>
  <c r="AS12"/>
  <c r="AX12"/>
  <c r="BC12"/>
  <c r="BH12"/>
  <c r="BM12"/>
  <c r="BR12"/>
  <c r="BW12"/>
  <c r="CB12"/>
  <c r="CG12"/>
  <c r="CL12"/>
  <c r="CQ12"/>
  <c r="CR12" s="1"/>
  <c r="CV12"/>
  <c r="DA12"/>
  <c r="DB12"/>
  <c r="DF12"/>
  <c r="DG12"/>
  <c r="DK12"/>
  <c r="DL12"/>
  <c r="DP12"/>
  <c r="DQ12"/>
  <c r="DR12"/>
  <c r="DS12"/>
  <c r="DT12"/>
  <c r="DU12"/>
  <c r="E15"/>
  <c r="G15"/>
  <c r="H15"/>
  <c r="DX15" s="1"/>
  <c r="I15"/>
  <c r="O15"/>
  <c r="T15"/>
  <c r="Y15"/>
  <c r="AD15"/>
  <c r="AI15"/>
  <c r="AN15"/>
  <c r="AS15"/>
  <c r="AX15"/>
  <c r="BC15"/>
  <c r="BH15"/>
  <c r="BM15"/>
  <c r="BR15"/>
  <c r="BW15"/>
  <c r="CB15"/>
  <c r="CG15"/>
  <c r="CL15"/>
  <c r="CQ15"/>
  <c r="CV15"/>
  <c r="DA15"/>
  <c r="DF15"/>
  <c r="DK15"/>
  <c r="DP15"/>
  <c r="DR15"/>
  <c r="DS15"/>
  <c r="DT15"/>
  <c r="E16"/>
  <c r="G16"/>
  <c r="H16"/>
  <c r="DX16" s="1"/>
  <c r="I16"/>
  <c r="O16"/>
  <c r="T16"/>
  <c r="Y16"/>
  <c r="AD16"/>
  <c r="AI16"/>
  <c r="AN16"/>
  <c r="AS16"/>
  <c r="AX16"/>
  <c r="BC16"/>
  <c r="BH16"/>
  <c r="BM16"/>
  <c r="BR16"/>
  <c r="BW16"/>
  <c r="CB16"/>
  <c r="CG16"/>
  <c r="CL16"/>
  <c r="CQ16"/>
  <c r="CR16" s="1"/>
  <c r="CV16"/>
  <c r="DA16"/>
  <c r="DB16" s="1"/>
  <c r="DF16"/>
  <c r="DG16" s="1"/>
  <c r="DK16"/>
  <c r="DL16" s="1"/>
  <c r="DP16"/>
  <c r="DQ16" s="1"/>
  <c r="DR16"/>
  <c r="E17"/>
  <c r="F17" s="1"/>
  <c r="G17"/>
  <c r="H17"/>
  <c r="DX17" s="1"/>
  <c r="DZ17" s="1"/>
  <c r="I17"/>
  <c r="DY17" s="1"/>
  <c r="O17"/>
  <c r="T17"/>
  <c r="Y17"/>
  <c r="AD17"/>
  <c r="AI17"/>
  <c r="AN17"/>
  <c r="AS17"/>
  <c r="AX17"/>
  <c r="BC17"/>
  <c r="BH17"/>
  <c r="BR17"/>
  <c r="BW17"/>
  <c r="CB17"/>
  <c r="CG17"/>
  <c r="CL17"/>
  <c r="CQ17"/>
  <c r="CR17" s="1"/>
  <c r="DA17"/>
  <c r="DB17" s="1"/>
  <c r="DF17"/>
  <c r="DK17"/>
  <c r="DL17" s="1"/>
  <c r="DP17"/>
  <c r="DR17"/>
  <c r="DS17"/>
  <c r="DT17"/>
  <c r="E18"/>
  <c r="F18" s="1"/>
  <c r="G18"/>
  <c r="H18"/>
  <c r="DX18" s="1"/>
  <c r="I18"/>
  <c r="DY18" s="1"/>
  <c r="O18"/>
  <c r="T18"/>
  <c r="Y18"/>
  <c r="AD18"/>
  <c r="AI18"/>
  <c r="AN18"/>
  <c r="AX18"/>
  <c r="BC18"/>
  <c r="BR18"/>
  <c r="BW18"/>
  <c r="CB18"/>
  <c r="CG18"/>
  <c r="CL18"/>
  <c r="CQ18"/>
  <c r="CR18" s="1"/>
  <c r="DA18"/>
  <c r="DB18" s="1"/>
  <c r="DF18"/>
  <c r="DG18" s="1"/>
  <c r="DK18"/>
  <c r="DL18" s="1"/>
  <c r="DP18"/>
  <c r="DQ18" s="1"/>
  <c r="DR18"/>
  <c r="DS18"/>
  <c r="DT18"/>
  <c r="E19"/>
  <c r="F19" s="1"/>
  <c r="G19"/>
  <c r="H19"/>
  <c r="DX19" s="1"/>
  <c r="DZ19" s="1"/>
  <c r="I19"/>
  <c r="DY19" s="1"/>
  <c r="O19"/>
  <c r="T19"/>
  <c r="Y19"/>
  <c r="AD19"/>
  <c r="AI19"/>
  <c r="AN19"/>
  <c r="AS19"/>
  <c r="AX19"/>
  <c r="BC19"/>
  <c r="BH19"/>
  <c r="BM19"/>
  <c r="BR19"/>
  <c r="BW19"/>
  <c r="CB19"/>
  <c r="CG19"/>
  <c r="CL19"/>
  <c r="CQ19"/>
  <c r="CR19" s="1"/>
  <c r="CV19"/>
  <c r="DA19"/>
  <c r="DB19" s="1"/>
  <c r="DF19"/>
  <c r="DG19" s="1"/>
  <c r="DK19"/>
  <c r="DL19" s="1"/>
  <c r="DP19"/>
  <c r="DQ19" s="1"/>
  <c r="DR19"/>
  <c r="DS19"/>
  <c r="DT19"/>
  <c r="E20"/>
  <c r="F20" s="1"/>
  <c r="G20"/>
  <c r="DW20" s="1"/>
  <c r="H20"/>
  <c r="I20"/>
  <c r="O20"/>
  <c r="T20"/>
  <c r="Y20"/>
  <c r="AD20"/>
  <c r="AI20"/>
  <c r="AN20"/>
  <c r="AS20"/>
  <c r="AX20"/>
  <c r="BC20"/>
  <c r="BH20"/>
  <c r="BM20"/>
  <c r="BR20"/>
  <c r="BW20"/>
  <c r="CB20"/>
  <c r="CG20"/>
  <c r="CL20"/>
  <c r="CQ20"/>
  <c r="CR20"/>
  <c r="CV20"/>
  <c r="DA20"/>
  <c r="DB20" s="1"/>
  <c r="DF20"/>
  <c r="DG20" s="1"/>
  <c r="DK20"/>
  <c r="DL20" s="1"/>
  <c r="DP20"/>
  <c r="DQ20" s="1"/>
  <c r="DR20"/>
  <c r="DS20"/>
  <c r="DT20"/>
  <c r="DX20"/>
  <c r="E21"/>
  <c r="F21" s="1"/>
  <c r="G21"/>
  <c r="H21"/>
  <c r="DX21" s="1"/>
  <c r="I21"/>
  <c r="DY21" s="1"/>
  <c r="O21"/>
  <c r="T21"/>
  <c r="Y21"/>
  <c r="AD21"/>
  <c r="AI21"/>
  <c r="AN21"/>
  <c r="AS21"/>
  <c r="AX21"/>
  <c r="BC21"/>
  <c r="BH21"/>
  <c r="BM21"/>
  <c r="BR21"/>
  <c r="BW21"/>
  <c r="CB21"/>
  <c r="CG21"/>
  <c r="CL21"/>
  <c r="CQ21"/>
  <c r="CR21" s="1"/>
  <c r="CV21"/>
  <c r="DA21"/>
  <c r="DB21" s="1"/>
  <c r="DF21"/>
  <c r="DG21" s="1"/>
  <c r="DK21"/>
  <c r="DL21" s="1"/>
  <c r="DP21"/>
  <c r="DQ21" s="1"/>
  <c r="DR21"/>
  <c r="DS21"/>
  <c r="DT21"/>
  <c r="DZ21"/>
  <c r="E22"/>
  <c r="F22" s="1"/>
  <c r="G22"/>
  <c r="DW22" s="1"/>
  <c r="H22"/>
  <c r="I22"/>
  <c r="DY22" s="1"/>
  <c r="O22"/>
  <c r="T22"/>
  <c r="Y22"/>
  <c r="AD22"/>
  <c r="AD32" s="1"/>
  <c r="AX22"/>
  <c r="BC22"/>
  <c r="BH22"/>
  <c r="BR22"/>
  <c r="BR32" s="1"/>
  <c r="CB22"/>
  <c r="CG22"/>
  <c r="CL22"/>
  <c r="CQ22"/>
  <c r="CR22"/>
  <c r="CW32"/>
  <c r="DA22"/>
  <c r="DB22"/>
  <c r="DF22"/>
  <c r="DG22"/>
  <c r="DK22"/>
  <c r="DL22"/>
  <c r="DP22"/>
  <c r="DQ22"/>
  <c r="DR22"/>
  <c r="DS22"/>
  <c r="DT22"/>
  <c r="E23"/>
  <c r="F23"/>
  <c r="G23"/>
  <c r="H23"/>
  <c r="J23" s="1"/>
  <c r="K23" s="1"/>
  <c r="I23"/>
  <c r="O23"/>
  <c r="T23"/>
  <c r="Y23"/>
  <c r="AD23"/>
  <c r="AI23"/>
  <c r="AN23"/>
  <c r="AX23"/>
  <c r="BC23"/>
  <c r="BH23"/>
  <c r="BM23"/>
  <c r="BR23"/>
  <c r="BW23"/>
  <c r="CG23"/>
  <c r="CL23"/>
  <c r="CQ23"/>
  <c r="CR23" s="1"/>
  <c r="DA23"/>
  <c r="DB23"/>
  <c r="DF23"/>
  <c r="DG23"/>
  <c r="DK23"/>
  <c r="DL23"/>
  <c r="DP23"/>
  <c r="DQ23"/>
  <c r="DR23"/>
  <c r="DS23"/>
  <c r="DT23"/>
  <c r="DY23" s="1"/>
  <c r="DW23"/>
  <c r="E24"/>
  <c r="F24" s="1"/>
  <c r="G24"/>
  <c r="DW24" s="1"/>
  <c r="H24"/>
  <c r="I24"/>
  <c r="J24" s="1"/>
  <c r="K24" s="1"/>
  <c r="O24"/>
  <c r="T24"/>
  <c r="Y24"/>
  <c r="AD24"/>
  <c r="AI24"/>
  <c r="AN24"/>
  <c r="AS24"/>
  <c r="AX24"/>
  <c r="BC24"/>
  <c r="BH24"/>
  <c r="BM24"/>
  <c r="BR24"/>
  <c r="BW24"/>
  <c r="CB24"/>
  <c r="CG24"/>
  <c r="CL24"/>
  <c r="CQ24"/>
  <c r="CR24" s="1"/>
  <c r="CV24"/>
  <c r="DA24"/>
  <c r="DB24" s="1"/>
  <c r="DF24"/>
  <c r="DG24" s="1"/>
  <c r="DK24"/>
  <c r="DL24" s="1"/>
  <c r="DP24"/>
  <c r="DQ24" s="1"/>
  <c r="DR24"/>
  <c r="DS24"/>
  <c r="DT24"/>
  <c r="E25"/>
  <c r="F25"/>
  <c r="G25"/>
  <c r="H25"/>
  <c r="I25"/>
  <c r="J25"/>
  <c r="K25" s="1"/>
  <c r="O25"/>
  <c r="T25"/>
  <c r="Y25"/>
  <c r="AD25"/>
  <c r="AI25"/>
  <c r="AN25"/>
  <c r="AS25"/>
  <c r="AX25"/>
  <c r="BC25"/>
  <c r="BH25"/>
  <c r="BM25"/>
  <c r="BR25"/>
  <c r="BW25"/>
  <c r="CB25"/>
  <c r="CG25"/>
  <c r="CL25"/>
  <c r="CQ25"/>
  <c r="CR25" s="1"/>
  <c r="CV25"/>
  <c r="DA25"/>
  <c r="DB25"/>
  <c r="DF25"/>
  <c r="DG25"/>
  <c r="DK25"/>
  <c r="DL25"/>
  <c r="DP25"/>
  <c r="DQ25"/>
  <c r="DR25"/>
  <c r="DS25"/>
  <c r="DT25"/>
  <c r="E26"/>
  <c r="F26" s="1"/>
  <c r="G26"/>
  <c r="DW26" s="1"/>
  <c r="H26"/>
  <c r="DX26" s="1"/>
  <c r="I26"/>
  <c r="O26"/>
  <c r="T26"/>
  <c r="Y26"/>
  <c r="AD26"/>
  <c r="AI26"/>
  <c r="AN26"/>
  <c r="AS26"/>
  <c r="AX26"/>
  <c r="BC26"/>
  <c r="BH26"/>
  <c r="BM26"/>
  <c r="BR26"/>
  <c r="BW26"/>
  <c r="CB26"/>
  <c r="CG26"/>
  <c r="CL26"/>
  <c r="CQ26"/>
  <c r="CR26" s="1"/>
  <c r="CV26"/>
  <c r="DA26"/>
  <c r="DB26" s="1"/>
  <c r="DF26"/>
  <c r="DG26" s="1"/>
  <c r="DK26"/>
  <c r="DL26" s="1"/>
  <c r="DP26"/>
  <c r="DQ26" s="1"/>
  <c r="DR26"/>
  <c r="DS26"/>
  <c r="DT26"/>
  <c r="E27"/>
  <c r="F27" s="1"/>
  <c r="G27"/>
  <c r="DW27" s="1"/>
  <c r="H27"/>
  <c r="I27"/>
  <c r="O27"/>
  <c r="T27"/>
  <c r="Y27"/>
  <c r="AD27"/>
  <c r="AI27"/>
  <c r="AN27"/>
  <c r="AS27"/>
  <c r="AX27"/>
  <c r="BC27"/>
  <c r="BH27"/>
  <c r="BM27"/>
  <c r="BR27"/>
  <c r="BW27"/>
  <c r="CB27"/>
  <c r="CG27"/>
  <c r="CL27"/>
  <c r="CQ27"/>
  <c r="CR27"/>
  <c r="CV27"/>
  <c r="DA27"/>
  <c r="DB27" s="1"/>
  <c r="DF27"/>
  <c r="DG27" s="1"/>
  <c r="DK27"/>
  <c r="DL27" s="1"/>
  <c r="DP27"/>
  <c r="DQ27" s="1"/>
  <c r="DR27"/>
  <c r="DS27"/>
  <c r="DT27"/>
  <c r="DX27"/>
  <c r="E28"/>
  <c r="F28" s="1"/>
  <c r="G28"/>
  <c r="DW28" s="1"/>
  <c r="H28"/>
  <c r="DX28" s="1"/>
  <c r="I28"/>
  <c r="O28"/>
  <c r="T28"/>
  <c r="Y28"/>
  <c r="AD28"/>
  <c r="AI28"/>
  <c r="AN28"/>
  <c r="AS28"/>
  <c r="AX28"/>
  <c r="BC28"/>
  <c r="CR28"/>
  <c r="DB28"/>
  <c r="DG28"/>
  <c r="DL28"/>
  <c r="DQ28"/>
  <c r="DR28"/>
  <c r="DS28"/>
  <c r="DT28"/>
  <c r="E29"/>
  <c r="F29" s="1"/>
  <c r="G29"/>
  <c r="DW29" s="1"/>
  <c r="H29"/>
  <c r="DX29" s="1"/>
  <c r="I29"/>
  <c r="O29"/>
  <c r="T29"/>
  <c r="Y29"/>
  <c r="AD29"/>
  <c r="AI29"/>
  <c r="AN29"/>
  <c r="AS29"/>
  <c r="AX29"/>
  <c r="BC29"/>
  <c r="BH29"/>
  <c r="BM29"/>
  <c r="BR29"/>
  <c r="BW29"/>
  <c r="CB29"/>
  <c r="CG29"/>
  <c r="CL29"/>
  <c r="CQ29"/>
  <c r="CR29" s="1"/>
  <c r="CV29"/>
  <c r="DA29"/>
  <c r="DB29" s="1"/>
  <c r="DF29"/>
  <c r="DG29" s="1"/>
  <c r="DK29"/>
  <c r="DL29" s="1"/>
  <c r="DP29"/>
  <c r="DQ29" s="1"/>
  <c r="DR29"/>
  <c r="DS29"/>
  <c r="DT29"/>
  <c r="E30"/>
  <c r="F30" s="1"/>
  <c r="G30"/>
  <c r="DW30" s="1"/>
  <c r="H30"/>
  <c r="DX30" s="1"/>
  <c r="I30"/>
  <c r="O30"/>
  <c r="T30"/>
  <c r="Y30"/>
  <c r="AD30"/>
  <c r="AI30"/>
  <c r="AN30"/>
  <c r="AS30"/>
  <c r="AX30"/>
  <c r="BC30"/>
  <c r="BH30"/>
  <c r="BM30"/>
  <c r="BR30"/>
  <c r="BW30"/>
  <c r="CB30"/>
  <c r="CG30"/>
  <c r="CL30"/>
  <c r="CQ30"/>
  <c r="CR30" s="1"/>
  <c r="CV30"/>
  <c r="DA30"/>
  <c r="DB30" s="1"/>
  <c r="DF30"/>
  <c r="DG30" s="1"/>
  <c r="DK30"/>
  <c r="DL30" s="1"/>
  <c r="DP30"/>
  <c r="DQ30" s="1"/>
  <c r="DR30"/>
  <c r="DS30"/>
  <c r="DT30"/>
  <c r="E31"/>
  <c r="F31" s="1"/>
  <c r="G31"/>
  <c r="H31"/>
  <c r="I31"/>
  <c r="DY31" s="1"/>
  <c r="O31"/>
  <c r="T31"/>
  <c r="Y31"/>
  <c r="AD31"/>
  <c r="AI31"/>
  <c r="AN31"/>
  <c r="AX31"/>
  <c r="BC31"/>
  <c r="BH31"/>
  <c r="BM31"/>
  <c r="BR31"/>
  <c r="BW31"/>
  <c r="CB31"/>
  <c r="CG31"/>
  <c r="CL31"/>
  <c r="CQ31"/>
  <c r="CR31"/>
  <c r="DA31"/>
  <c r="DB31" s="1"/>
  <c r="DF31"/>
  <c r="DG31" s="1"/>
  <c r="DK31"/>
  <c r="DL31" s="1"/>
  <c r="DP31"/>
  <c r="DQ31" s="1"/>
  <c r="DR31"/>
  <c r="DS31"/>
  <c r="DT31"/>
  <c r="DX31"/>
  <c r="DZ31"/>
  <c r="B32"/>
  <c r="C32"/>
  <c r="D32"/>
  <c r="L32"/>
  <c r="M32"/>
  <c r="N32"/>
  <c r="N43" s="1"/>
  <c r="P32"/>
  <c r="Q32"/>
  <c r="R32"/>
  <c r="S32"/>
  <c r="U32"/>
  <c r="V32"/>
  <c r="W32"/>
  <c r="X32"/>
  <c r="Z32"/>
  <c r="Z43" s="1"/>
  <c r="Z58" s="1"/>
  <c r="AA32"/>
  <c r="AB32"/>
  <c r="AB43" s="1"/>
  <c r="AB58" s="1"/>
  <c r="AC32"/>
  <c r="AE32"/>
  <c r="AF32"/>
  <c r="AF43" s="1"/>
  <c r="AF58" s="1"/>
  <c r="AG32"/>
  <c r="AH32"/>
  <c r="AH43" s="1"/>
  <c r="AH58" s="1"/>
  <c r="AJ32"/>
  <c r="AK32"/>
  <c r="AL32"/>
  <c r="AM32"/>
  <c r="AM43" s="1"/>
  <c r="AM58" s="1"/>
  <c r="AO32"/>
  <c r="AP32"/>
  <c r="AP43" s="1"/>
  <c r="AQ32"/>
  <c r="AR32"/>
  <c r="AT32"/>
  <c r="AU32"/>
  <c r="AV32"/>
  <c r="AW32"/>
  <c r="AY32"/>
  <c r="AZ32"/>
  <c r="BA32"/>
  <c r="BB32"/>
  <c r="BD32"/>
  <c r="BE32"/>
  <c r="BF32"/>
  <c r="BG32"/>
  <c r="BI32"/>
  <c r="BI43" s="1"/>
  <c r="BJ32"/>
  <c r="BK32"/>
  <c r="BL32"/>
  <c r="BN32"/>
  <c r="BO32"/>
  <c r="BP32"/>
  <c r="BP43" s="1"/>
  <c r="BP58" s="1"/>
  <c r="BP104" s="1"/>
  <c r="BQ32"/>
  <c r="BQ43" s="1"/>
  <c r="BS32"/>
  <c r="BS43" s="1"/>
  <c r="BS58" s="1"/>
  <c r="BT32"/>
  <c r="BU32"/>
  <c r="BV32"/>
  <c r="BX32"/>
  <c r="BY32"/>
  <c r="BZ32"/>
  <c r="CA32"/>
  <c r="CA43" s="1"/>
  <c r="CA58" s="1"/>
  <c r="CC32"/>
  <c r="CD32"/>
  <c r="CE32"/>
  <c r="CF32"/>
  <c r="CH32"/>
  <c r="CI32"/>
  <c r="CJ32"/>
  <c r="CK32"/>
  <c r="CM32"/>
  <c r="CM43" s="1"/>
  <c r="CM58" s="1"/>
  <c r="CN32"/>
  <c r="CO32"/>
  <c r="CP32"/>
  <c r="CS32"/>
  <c r="CT32"/>
  <c r="CU32"/>
  <c r="CX32"/>
  <c r="CY32"/>
  <c r="CZ32"/>
  <c r="DC32"/>
  <c r="DD32"/>
  <c r="DE32"/>
  <c r="DE43" s="1"/>
  <c r="DE58" s="1"/>
  <c r="DH32"/>
  <c r="DI32"/>
  <c r="DI43" s="1"/>
  <c r="DJ32"/>
  <c r="DM32"/>
  <c r="DN32"/>
  <c r="DO32"/>
  <c r="E33"/>
  <c r="G33"/>
  <c r="H33"/>
  <c r="I33"/>
  <c r="O33"/>
  <c r="T33"/>
  <c r="Y33"/>
  <c r="AD33"/>
  <c r="AI33"/>
  <c r="AN33"/>
  <c r="AS33"/>
  <c r="AX33"/>
  <c r="BC33"/>
  <c r="BH33"/>
  <c r="BM33"/>
  <c r="BR33"/>
  <c r="BW33"/>
  <c r="CB33"/>
  <c r="CG33"/>
  <c r="CL33"/>
  <c r="CQ33"/>
  <c r="CR33" s="1"/>
  <c r="CV33"/>
  <c r="DA33"/>
  <c r="DB33" s="1"/>
  <c r="DF33"/>
  <c r="DK33"/>
  <c r="DP33"/>
  <c r="DR33"/>
  <c r="DS33"/>
  <c r="DT33"/>
  <c r="E34"/>
  <c r="F34" s="1"/>
  <c r="G34"/>
  <c r="H34"/>
  <c r="I34"/>
  <c r="J34" s="1"/>
  <c r="K34" s="1"/>
  <c r="O34"/>
  <c r="T34"/>
  <c r="Y34"/>
  <c r="AD34"/>
  <c r="AI34"/>
  <c r="AN34"/>
  <c r="AS34"/>
  <c r="AX34"/>
  <c r="BC34"/>
  <c r="BH34"/>
  <c r="BM34"/>
  <c r="BR34"/>
  <c r="BW34"/>
  <c r="CB34"/>
  <c r="CG34"/>
  <c r="CL34"/>
  <c r="CQ34"/>
  <c r="CV34"/>
  <c r="DA34"/>
  <c r="DB34" s="1"/>
  <c r="DF34"/>
  <c r="DG34" s="1"/>
  <c r="DK34"/>
  <c r="DL34" s="1"/>
  <c r="DP34"/>
  <c r="DQ34" s="1"/>
  <c r="DR34"/>
  <c r="DS34"/>
  <c r="DT34"/>
  <c r="E35"/>
  <c r="F35"/>
  <c r="G35"/>
  <c r="H35"/>
  <c r="DX35" s="1"/>
  <c r="I35"/>
  <c r="O35"/>
  <c r="T35"/>
  <c r="Y35"/>
  <c r="AD35"/>
  <c r="AI35"/>
  <c r="AN35"/>
  <c r="AS35"/>
  <c r="AX35"/>
  <c r="BC35"/>
  <c r="BH35"/>
  <c r="BM35"/>
  <c r="BR35"/>
  <c r="BW35"/>
  <c r="CB35"/>
  <c r="CG35"/>
  <c r="CL35"/>
  <c r="CQ35"/>
  <c r="CR35" s="1"/>
  <c r="CV35"/>
  <c r="DA35"/>
  <c r="DB35" s="1"/>
  <c r="DF35"/>
  <c r="DG35" s="1"/>
  <c r="DK35"/>
  <c r="DL35" s="1"/>
  <c r="DP35"/>
  <c r="DQ35" s="1"/>
  <c r="DR35"/>
  <c r="DS35"/>
  <c r="DT35"/>
  <c r="DY35" s="1"/>
  <c r="DW35"/>
  <c r="E36"/>
  <c r="F36" s="1"/>
  <c r="G36"/>
  <c r="DW36" s="1"/>
  <c r="H36"/>
  <c r="I36"/>
  <c r="O36"/>
  <c r="T36"/>
  <c r="Y36"/>
  <c r="AD36"/>
  <c r="AI36"/>
  <c r="AN36"/>
  <c r="AS36"/>
  <c r="AX36"/>
  <c r="BC36"/>
  <c r="BH36"/>
  <c r="BM36"/>
  <c r="BR36"/>
  <c r="BW36"/>
  <c r="CB36"/>
  <c r="CB42" s="1"/>
  <c r="CG36"/>
  <c r="CL36"/>
  <c r="CL42" s="1"/>
  <c r="CQ36"/>
  <c r="CR36" s="1"/>
  <c r="CV36"/>
  <c r="DA36"/>
  <c r="DB36"/>
  <c r="DF36"/>
  <c r="DG36"/>
  <c r="DK36"/>
  <c r="DL36"/>
  <c r="DP36"/>
  <c r="DQ36"/>
  <c r="DR36"/>
  <c r="DS36"/>
  <c r="DT36"/>
  <c r="E37"/>
  <c r="F37" s="1"/>
  <c r="G37"/>
  <c r="DW37" s="1"/>
  <c r="H37"/>
  <c r="I37"/>
  <c r="O37"/>
  <c r="T37"/>
  <c r="Y37"/>
  <c r="AD37"/>
  <c r="AI37"/>
  <c r="AN37"/>
  <c r="AS37"/>
  <c r="AX37"/>
  <c r="BC37"/>
  <c r="BH37"/>
  <c r="BM37"/>
  <c r="BR37"/>
  <c r="BW37"/>
  <c r="CB37"/>
  <c r="CG37"/>
  <c r="CL37"/>
  <c r="CQ37"/>
  <c r="CR37" s="1"/>
  <c r="CV37"/>
  <c r="DA37"/>
  <c r="DB37"/>
  <c r="DF37"/>
  <c r="DG37"/>
  <c r="DK37"/>
  <c r="DL37"/>
  <c r="DP37"/>
  <c r="DQ37"/>
  <c r="DR37"/>
  <c r="DS37"/>
  <c r="DT37"/>
  <c r="DY37"/>
  <c r="E38"/>
  <c r="F38"/>
  <c r="G38"/>
  <c r="H38"/>
  <c r="I38"/>
  <c r="J38"/>
  <c r="K38" s="1"/>
  <c r="O38"/>
  <c r="T38"/>
  <c r="Y38"/>
  <c r="AD38"/>
  <c r="AI38"/>
  <c r="AN38"/>
  <c r="AS38"/>
  <c r="AX38"/>
  <c r="BC38"/>
  <c r="BH38"/>
  <c r="BM38"/>
  <c r="BR38"/>
  <c r="BW38"/>
  <c r="CB38"/>
  <c r="CG38"/>
  <c r="CL38"/>
  <c r="CQ38"/>
  <c r="CR38" s="1"/>
  <c r="CV38"/>
  <c r="DA38"/>
  <c r="DB38"/>
  <c r="DF38"/>
  <c r="DG38"/>
  <c r="DK38"/>
  <c r="DL38"/>
  <c r="DP38"/>
  <c r="DQ38"/>
  <c r="DR38"/>
  <c r="DS38"/>
  <c r="DT38"/>
  <c r="DW38"/>
  <c r="DY38"/>
  <c r="E39"/>
  <c r="F39" s="1"/>
  <c r="G39"/>
  <c r="DW39" s="1"/>
  <c r="H39"/>
  <c r="I39"/>
  <c r="O39"/>
  <c r="T39"/>
  <c r="Y39"/>
  <c r="AD39"/>
  <c r="AI39"/>
  <c r="AN39"/>
  <c r="AS39"/>
  <c r="AX39"/>
  <c r="BC39"/>
  <c r="BH39"/>
  <c r="BM39"/>
  <c r="BR39"/>
  <c r="BW39"/>
  <c r="CB39"/>
  <c r="CG39"/>
  <c r="CL39"/>
  <c r="CQ39"/>
  <c r="CR39" s="1"/>
  <c r="CV39"/>
  <c r="DA39"/>
  <c r="DB39"/>
  <c r="DF39"/>
  <c r="DG39"/>
  <c r="DK39"/>
  <c r="DL39"/>
  <c r="DP39"/>
  <c r="DQ39"/>
  <c r="DR39"/>
  <c r="DS39"/>
  <c r="DT39"/>
  <c r="DY39"/>
  <c r="E40"/>
  <c r="F40"/>
  <c r="G40"/>
  <c r="H40"/>
  <c r="DX40" s="1"/>
  <c r="I40"/>
  <c r="O40"/>
  <c r="T40"/>
  <c r="Y40"/>
  <c r="AD40"/>
  <c r="AI40"/>
  <c r="AN40"/>
  <c r="AS40"/>
  <c r="AX40"/>
  <c r="BC40"/>
  <c r="BH40"/>
  <c r="BM40"/>
  <c r="BR40"/>
  <c r="BW40"/>
  <c r="CB40"/>
  <c r="CG40"/>
  <c r="CL40"/>
  <c r="CQ40"/>
  <c r="CR40" s="1"/>
  <c r="CV40"/>
  <c r="DA40"/>
  <c r="DB40" s="1"/>
  <c r="DF40"/>
  <c r="DG40" s="1"/>
  <c r="DK40"/>
  <c r="DL40" s="1"/>
  <c r="DP40"/>
  <c r="DQ40" s="1"/>
  <c r="DR40"/>
  <c r="DW40" s="1"/>
  <c r="DS40"/>
  <c r="DT40"/>
  <c r="E41"/>
  <c r="F41"/>
  <c r="G41"/>
  <c r="H41"/>
  <c r="DX41" s="1"/>
  <c r="DZ41" s="1"/>
  <c r="I41"/>
  <c r="O41"/>
  <c r="T41"/>
  <c r="Y41"/>
  <c r="AD41"/>
  <c r="AI41"/>
  <c r="AN41"/>
  <c r="AS41"/>
  <c r="AX41"/>
  <c r="BC41"/>
  <c r="BH41"/>
  <c r="BM41"/>
  <c r="BR41"/>
  <c r="BW41"/>
  <c r="CB41"/>
  <c r="CG41"/>
  <c r="CL41"/>
  <c r="CQ41"/>
  <c r="CR41" s="1"/>
  <c r="CV41"/>
  <c r="DA41"/>
  <c r="DB41" s="1"/>
  <c r="DF41"/>
  <c r="DG41" s="1"/>
  <c r="DK41"/>
  <c r="DL41" s="1"/>
  <c r="DP41"/>
  <c r="DQ41" s="1"/>
  <c r="DR41"/>
  <c r="DW41" s="1"/>
  <c r="DS41"/>
  <c r="DT41"/>
  <c r="DY41" s="1"/>
  <c r="B42"/>
  <c r="C42"/>
  <c r="D42"/>
  <c r="D43" s="1"/>
  <c r="L42"/>
  <c r="M42"/>
  <c r="M43" s="1"/>
  <c r="N42"/>
  <c r="P42"/>
  <c r="Q42"/>
  <c r="R42"/>
  <c r="S42"/>
  <c r="S43" s="1"/>
  <c r="V42"/>
  <c r="W42"/>
  <c r="X42"/>
  <c r="X43" s="1"/>
  <c r="Z42"/>
  <c r="AA42"/>
  <c r="AB42"/>
  <c r="AC42"/>
  <c r="AE42"/>
  <c r="AE43" s="1"/>
  <c r="AF42"/>
  <c r="AG42"/>
  <c r="AG43" s="1"/>
  <c r="AH42"/>
  <c r="AJ42"/>
  <c r="AK42"/>
  <c r="AL42"/>
  <c r="AM42"/>
  <c r="AO42"/>
  <c r="AO43" s="1"/>
  <c r="AP42"/>
  <c r="AQ42"/>
  <c r="AQ43" s="1"/>
  <c r="AR42"/>
  <c r="AT42"/>
  <c r="AU42"/>
  <c r="AV42"/>
  <c r="AV43" s="1"/>
  <c r="AW42"/>
  <c r="AW43" s="1"/>
  <c r="AX42"/>
  <c r="AY42"/>
  <c r="AZ42"/>
  <c r="BA42"/>
  <c r="BA43" s="1"/>
  <c r="BB42"/>
  <c r="BB43" s="1"/>
  <c r="BB58" s="1"/>
  <c r="BD42"/>
  <c r="BD43" s="1"/>
  <c r="BD58" s="1"/>
  <c r="BE42"/>
  <c r="BF42"/>
  <c r="BG42"/>
  <c r="BI42"/>
  <c r="BJ42"/>
  <c r="BJ43" s="1"/>
  <c r="BK42"/>
  <c r="BL42"/>
  <c r="BN42"/>
  <c r="BO42"/>
  <c r="BP42"/>
  <c r="BQ42"/>
  <c r="BS42"/>
  <c r="BT42"/>
  <c r="BU42"/>
  <c r="BV42"/>
  <c r="BX42"/>
  <c r="BY42"/>
  <c r="BZ42"/>
  <c r="CA42"/>
  <c r="CC42"/>
  <c r="CD42"/>
  <c r="CE42"/>
  <c r="CE43" s="1"/>
  <c r="CE58" s="1"/>
  <c r="CF42"/>
  <c r="CH42"/>
  <c r="CH43" s="1"/>
  <c r="CH58" s="1"/>
  <c r="CI42"/>
  <c r="CJ42"/>
  <c r="CJ43" s="1"/>
  <c r="CJ58" s="1"/>
  <c r="CK42"/>
  <c r="CM42"/>
  <c r="CN42"/>
  <c r="CN43" s="1"/>
  <c r="CN58" s="1"/>
  <c r="CO42"/>
  <c r="CP42"/>
  <c r="CP43" s="1"/>
  <c r="CP58" s="1"/>
  <c r="CS42"/>
  <c r="CT42"/>
  <c r="CU42"/>
  <c r="CW42"/>
  <c r="CX42"/>
  <c r="CY42"/>
  <c r="CY43" s="1"/>
  <c r="CZ42"/>
  <c r="DC42"/>
  <c r="DD42"/>
  <c r="DE42"/>
  <c r="DH42"/>
  <c r="DH43" s="1"/>
  <c r="DH58" s="1"/>
  <c r="DI42"/>
  <c r="DJ42"/>
  <c r="DJ43" s="1"/>
  <c r="DJ58" s="1"/>
  <c r="DM42"/>
  <c r="DN42"/>
  <c r="DO42"/>
  <c r="C43"/>
  <c r="L43"/>
  <c r="L58" s="1"/>
  <c r="P43"/>
  <c r="P58" s="1"/>
  <c r="W43"/>
  <c r="W58" s="1"/>
  <c r="AA43"/>
  <c r="AC43"/>
  <c r="AC58" s="1"/>
  <c r="AK43"/>
  <c r="AZ43"/>
  <c r="AZ58" s="1"/>
  <c r="AZ104" s="1"/>
  <c r="BL43"/>
  <c r="BO43"/>
  <c r="BU43"/>
  <c r="CC43"/>
  <c r="CC58" s="1"/>
  <c r="CI43"/>
  <c r="CK43"/>
  <c r="CK58" s="1"/>
  <c r="CO43"/>
  <c r="CZ43"/>
  <c r="CZ58" s="1"/>
  <c r="E44"/>
  <c r="H44"/>
  <c r="I44"/>
  <c r="O44"/>
  <c r="T44"/>
  <c r="Y44"/>
  <c r="AD44"/>
  <c r="AI44"/>
  <c r="AN44"/>
  <c r="AS44"/>
  <c r="AX44"/>
  <c r="BC44"/>
  <c r="BH44"/>
  <c r="BM44"/>
  <c r="BR44"/>
  <c r="BW44"/>
  <c r="CB44"/>
  <c r="CG44"/>
  <c r="CL44"/>
  <c r="CQ44"/>
  <c r="CV44"/>
  <c r="DA44"/>
  <c r="DF44"/>
  <c r="DK44"/>
  <c r="DP44"/>
  <c r="DS44"/>
  <c r="DT44"/>
  <c r="E45"/>
  <c r="F45"/>
  <c r="G45"/>
  <c r="H45"/>
  <c r="J45" s="1"/>
  <c r="K45" s="1"/>
  <c r="I45"/>
  <c r="O45"/>
  <c r="T45"/>
  <c r="Y45"/>
  <c r="AD45"/>
  <c r="AI45"/>
  <c r="AN45"/>
  <c r="AS45"/>
  <c r="AX45"/>
  <c r="BC45"/>
  <c r="BH45"/>
  <c r="BM45"/>
  <c r="BR45"/>
  <c r="BW45"/>
  <c r="CB45"/>
  <c r="CG45"/>
  <c r="CL45"/>
  <c r="CQ45"/>
  <c r="CR45" s="1"/>
  <c r="CV45"/>
  <c r="DA45"/>
  <c r="DB45"/>
  <c r="DF45"/>
  <c r="DG45"/>
  <c r="DK45"/>
  <c r="DL45"/>
  <c r="DP45"/>
  <c r="DQ45"/>
  <c r="DR45"/>
  <c r="DS45"/>
  <c r="DT45"/>
  <c r="DW45"/>
  <c r="DY45"/>
  <c r="E46"/>
  <c r="F46" s="1"/>
  <c r="G46"/>
  <c r="G57" s="1"/>
  <c r="H46"/>
  <c r="I46"/>
  <c r="O46"/>
  <c r="T46"/>
  <c r="Y46"/>
  <c r="AD46"/>
  <c r="AI46"/>
  <c r="AN46"/>
  <c r="AS46"/>
  <c r="AX46"/>
  <c r="BC46"/>
  <c r="BH46"/>
  <c r="BM46"/>
  <c r="BR46"/>
  <c r="BW46"/>
  <c r="CB46"/>
  <c r="CG46"/>
  <c r="CL46"/>
  <c r="CQ46"/>
  <c r="CR46" s="1"/>
  <c r="CV46"/>
  <c r="DA46"/>
  <c r="DB46"/>
  <c r="DF46"/>
  <c r="DG46"/>
  <c r="DK46"/>
  <c r="DL46"/>
  <c r="DP46"/>
  <c r="DQ46"/>
  <c r="DR46"/>
  <c r="DS46"/>
  <c r="DT46"/>
  <c r="DW46"/>
  <c r="E47"/>
  <c r="F47" s="1"/>
  <c r="G47"/>
  <c r="DW47" s="1"/>
  <c r="H47"/>
  <c r="I47"/>
  <c r="DY47" s="1"/>
  <c r="O47"/>
  <c r="T47"/>
  <c r="Y47"/>
  <c r="AD47"/>
  <c r="AI47"/>
  <c r="AN47"/>
  <c r="AS47"/>
  <c r="AX47"/>
  <c r="BC47"/>
  <c r="BH47"/>
  <c r="BM47"/>
  <c r="BR47"/>
  <c r="BW47"/>
  <c r="CB47"/>
  <c r="CG47"/>
  <c r="CL47"/>
  <c r="CQ47"/>
  <c r="CR47" s="1"/>
  <c r="CV47"/>
  <c r="DA47"/>
  <c r="DB47" s="1"/>
  <c r="DF47"/>
  <c r="DG47" s="1"/>
  <c r="DK47"/>
  <c r="DP47"/>
  <c r="DQ47" s="1"/>
  <c r="DR47"/>
  <c r="DS47"/>
  <c r="DT47"/>
  <c r="E48"/>
  <c r="F48"/>
  <c r="G48"/>
  <c r="H48"/>
  <c r="I48"/>
  <c r="O48"/>
  <c r="T48"/>
  <c r="Y48"/>
  <c r="AD48"/>
  <c r="AI48"/>
  <c r="AN48"/>
  <c r="AS48"/>
  <c r="AX48"/>
  <c r="BC48"/>
  <c r="BH48"/>
  <c r="BM48"/>
  <c r="BR48"/>
  <c r="BW48"/>
  <c r="CB48"/>
  <c r="CG48"/>
  <c r="CL48"/>
  <c r="CQ48"/>
  <c r="CV48"/>
  <c r="DA48"/>
  <c r="DF48"/>
  <c r="DG48" s="1"/>
  <c r="DK48"/>
  <c r="DL48" s="1"/>
  <c r="DP48"/>
  <c r="DQ48" s="1"/>
  <c r="DR48"/>
  <c r="DW48" s="1"/>
  <c r="V48" i="15" s="1"/>
  <c r="DS48" i="14"/>
  <c r="DT48"/>
  <c r="E49"/>
  <c r="F49" s="1"/>
  <c r="G49"/>
  <c r="H49"/>
  <c r="I49"/>
  <c r="J49" s="1"/>
  <c r="K49" s="1"/>
  <c r="O49"/>
  <c r="T49"/>
  <c r="Y49"/>
  <c r="AD49"/>
  <c r="AI49"/>
  <c r="AN49"/>
  <c r="AS49"/>
  <c r="AX49"/>
  <c r="BC49"/>
  <c r="BH49"/>
  <c r="BM49"/>
  <c r="BR49"/>
  <c r="BW49"/>
  <c r="CB49"/>
  <c r="CG49"/>
  <c r="CL49"/>
  <c r="CQ49"/>
  <c r="CR49" s="1"/>
  <c r="CV49"/>
  <c r="DA49"/>
  <c r="DB49" s="1"/>
  <c r="DF49"/>
  <c r="DG49" s="1"/>
  <c r="DK49"/>
  <c r="DL49" s="1"/>
  <c r="DP49"/>
  <c r="DQ49" s="1"/>
  <c r="DR49"/>
  <c r="DS49"/>
  <c r="DT49"/>
  <c r="E50"/>
  <c r="F50"/>
  <c r="G50"/>
  <c r="H50"/>
  <c r="J50" s="1"/>
  <c r="K50" s="1"/>
  <c r="I50"/>
  <c r="O50"/>
  <c r="T50"/>
  <c r="Y50"/>
  <c r="AD50"/>
  <c r="AI50"/>
  <c r="AN50"/>
  <c r="AS50"/>
  <c r="AX50"/>
  <c r="BC50"/>
  <c r="BH50"/>
  <c r="BM50"/>
  <c r="BR50"/>
  <c r="BW50"/>
  <c r="CB50"/>
  <c r="CG50"/>
  <c r="CL50"/>
  <c r="CQ50"/>
  <c r="CR50" s="1"/>
  <c r="CV50"/>
  <c r="DA50"/>
  <c r="DB50" s="1"/>
  <c r="DF50"/>
  <c r="DG50" s="1"/>
  <c r="DK50"/>
  <c r="DL50" s="1"/>
  <c r="DP50"/>
  <c r="DQ50" s="1"/>
  <c r="DR50"/>
  <c r="DW50" s="1"/>
  <c r="DS50"/>
  <c r="DT50"/>
  <c r="DY50"/>
  <c r="E51"/>
  <c r="F51"/>
  <c r="G51"/>
  <c r="H51"/>
  <c r="I51"/>
  <c r="O51"/>
  <c r="T51"/>
  <c r="Y51"/>
  <c r="AD51"/>
  <c r="AI51"/>
  <c r="AN51"/>
  <c r="AS51"/>
  <c r="AX51"/>
  <c r="BC51"/>
  <c r="BH51"/>
  <c r="BM51"/>
  <c r="BR51"/>
  <c r="BW51"/>
  <c r="CB51"/>
  <c r="CG51"/>
  <c r="CL51"/>
  <c r="CQ51"/>
  <c r="CR51" s="1"/>
  <c r="CV51"/>
  <c r="DA51"/>
  <c r="DB51" s="1"/>
  <c r="DF51"/>
  <c r="DG51" s="1"/>
  <c r="DK51"/>
  <c r="DL51" s="1"/>
  <c r="DP51"/>
  <c r="DQ51" s="1"/>
  <c r="DR51"/>
  <c r="DW51" s="1"/>
  <c r="DS51"/>
  <c r="DT51"/>
  <c r="DY51" s="1"/>
  <c r="E52"/>
  <c r="F52"/>
  <c r="G52"/>
  <c r="H52"/>
  <c r="I52"/>
  <c r="O52"/>
  <c r="T52"/>
  <c r="Y52"/>
  <c r="AD52"/>
  <c r="AI52"/>
  <c r="AN52"/>
  <c r="AS52"/>
  <c r="AX52"/>
  <c r="BC52"/>
  <c r="BH52"/>
  <c r="BM52"/>
  <c r="BR52"/>
  <c r="BW52"/>
  <c r="CB52"/>
  <c r="CG52"/>
  <c r="CL52"/>
  <c r="CQ52"/>
  <c r="CR52" s="1"/>
  <c r="CV52"/>
  <c r="DA52"/>
  <c r="DB52" s="1"/>
  <c r="DF52"/>
  <c r="DG52" s="1"/>
  <c r="DK52"/>
  <c r="DL52" s="1"/>
  <c r="DP52"/>
  <c r="DQ52" s="1"/>
  <c r="DR52"/>
  <c r="DS52"/>
  <c r="DT52"/>
  <c r="DY52" s="1"/>
  <c r="DW52"/>
  <c r="E53"/>
  <c r="F53" s="1"/>
  <c r="G53"/>
  <c r="DW53" s="1"/>
  <c r="H53"/>
  <c r="I53"/>
  <c r="DY53" s="1"/>
  <c r="O53"/>
  <c r="T53"/>
  <c r="Y53"/>
  <c r="AD53"/>
  <c r="AI53"/>
  <c r="AN53"/>
  <c r="AS53"/>
  <c r="AX53"/>
  <c r="BC53"/>
  <c r="BH53"/>
  <c r="BM53"/>
  <c r="BR53"/>
  <c r="BW53"/>
  <c r="CB53"/>
  <c r="CG53"/>
  <c r="CL53"/>
  <c r="CQ53"/>
  <c r="CR53" s="1"/>
  <c r="CV53"/>
  <c r="DA53"/>
  <c r="DB53" s="1"/>
  <c r="DF53"/>
  <c r="DG53" s="1"/>
  <c r="DK53"/>
  <c r="DL53" s="1"/>
  <c r="DP53"/>
  <c r="DQ53" s="1"/>
  <c r="DR53"/>
  <c r="DS53"/>
  <c r="DT53"/>
  <c r="E54"/>
  <c r="F54"/>
  <c r="G54"/>
  <c r="H54"/>
  <c r="J54" s="1"/>
  <c r="K54" s="1"/>
  <c r="I54"/>
  <c r="O54"/>
  <c r="T54"/>
  <c r="Y54"/>
  <c r="AD54"/>
  <c r="AI54"/>
  <c r="AN54"/>
  <c r="AS54"/>
  <c r="AX54"/>
  <c r="BC54"/>
  <c r="BH54"/>
  <c r="BM54"/>
  <c r="BR54"/>
  <c r="BW54"/>
  <c r="CB54"/>
  <c r="CG54"/>
  <c r="CL54"/>
  <c r="CQ54"/>
  <c r="CR54" s="1"/>
  <c r="CV54"/>
  <c r="DA54"/>
  <c r="DB54" s="1"/>
  <c r="DF54"/>
  <c r="DG54" s="1"/>
  <c r="DK54"/>
  <c r="DL54" s="1"/>
  <c r="DP54"/>
  <c r="DQ54" s="1"/>
  <c r="DR54"/>
  <c r="DW54" s="1"/>
  <c r="DS54"/>
  <c r="DT54"/>
  <c r="DY54" s="1"/>
  <c r="E55"/>
  <c r="F55"/>
  <c r="G55"/>
  <c r="H55"/>
  <c r="I55"/>
  <c r="O55"/>
  <c r="T55"/>
  <c r="Y55"/>
  <c r="AD55"/>
  <c r="AI55"/>
  <c r="AN55"/>
  <c r="AS55"/>
  <c r="AX55"/>
  <c r="BC55"/>
  <c r="BH55"/>
  <c r="BM55"/>
  <c r="BR55"/>
  <c r="BW55"/>
  <c r="CB55"/>
  <c r="CG55"/>
  <c r="CL55"/>
  <c r="CQ55"/>
  <c r="CR55" s="1"/>
  <c r="CV55"/>
  <c r="DA55"/>
  <c r="DB55" s="1"/>
  <c r="DF55"/>
  <c r="DG55" s="1"/>
  <c r="DK55"/>
  <c r="DL55" s="1"/>
  <c r="DP55"/>
  <c r="DQ55" s="1"/>
  <c r="DQ57" s="1"/>
  <c r="DR55"/>
  <c r="DS55"/>
  <c r="DT55"/>
  <c r="DW55"/>
  <c r="E56"/>
  <c r="H56"/>
  <c r="J56" s="1"/>
  <c r="I56"/>
  <c r="O56"/>
  <c r="T56"/>
  <c r="Y56"/>
  <c r="AD56"/>
  <c r="AI56"/>
  <c r="AN56"/>
  <c r="AS56"/>
  <c r="AX56"/>
  <c r="BC56"/>
  <c r="BH56"/>
  <c r="BM56"/>
  <c r="BR56"/>
  <c r="BW56"/>
  <c r="CB56"/>
  <c r="CG56"/>
  <c r="CL56"/>
  <c r="CQ56"/>
  <c r="CV56"/>
  <c r="DA56"/>
  <c r="DF56"/>
  <c r="DK56"/>
  <c r="DP56"/>
  <c r="DS56"/>
  <c r="DU56" s="1"/>
  <c r="DT56"/>
  <c r="DX56"/>
  <c r="B57"/>
  <c r="C57"/>
  <c r="D57"/>
  <c r="E57"/>
  <c r="L57"/>
  <c r="M57"/>
  <c r="N57"/>
  <c r="P57"/>
  <c r="Q57"/>
  <c r="R57"/>
  <c r="S57"/>
  <c r="U57"/>
  <c r="V57"/>
  <c r="W57"/>
  <c r="X57"/>
  <c r="Z57"/>
  <c r="AA57"/>
  <c r="AB57"/>
  <c r="AC57"/>
  <c r="AE57"/>
  <c r="AF57"/>
  <c r="AG57"/>
  <c r="AH57"/>
  <c r="AJ57"/>
  <c r="AK57"/>
  <c r="AL57"/>
  <c r="AM57"/>
  <c r="AO57"/>
  <c r="AP57"/>
  <c r="AQ57"/>
  <c r="AR57"/>
  <c r="AT57"/>
  <c r="AU57"/>
  <c r="AV57"/>
  <c r="AW57"/>
  <c r="AY57"/>
  <c r="AZ57"/>
  <c r="BA57"/>
  <c r="BB57"/>
  <c r="BC57"/>
  <c r="BD57"/>
  <c r="BE57"/>
  <c r="BF57"/>
  <c r="BG57"/>
  <c r="BI57"/>
  <c r="BJ57"/>
  <c r="BK57"/>
  <c r="BL57"/>
  <c r="BN57"/>
  <c r="BO57"/>
  <c r="BO58" s="1"/>
  <c r="BP57"/>
  <c r="BQ57"/>
  <c r="BQ58" s="1"/>
  <c r="BS57"/>
  <c r="BT57"/>
  <c r="BU57"/>
  <c r="BV57"/>
  <c r="BX57"/>
  <c r="BY57"/>
  <c r="BZ57"/>
  <c r="CA57"/>
  <c r="CC57"/>
  <c r="CD57"/>
  <c r="CE57"/>
  <c r="CF57"/>
  <c r="CH57"/>
  <c r="CI57"/>
  <c r="CJ57"/>
  <c r="CK57"/>
  <c r="CM57"/>
  <c r="CN57"/>
  <c r="CO57"/>
  <c r="CO58" s="1"/>
  <c r="CP57"/>
  <c r="CS57"/>
  <c r="CT57"/>
  <c r="CU57"/>
  <c r="CW57"/>
  <c r="CX57"/>
  <c r="CY57"/>
  <c r="CZ57"/>
  <c r="DC57"/>
  <c r="DD57"/>
  <c r="DE57"/>
  <c r="DH57"/>
  <c r="DI57"/>
  <c r="DJ57"/>
  <c r="DM57"/>
  <c r="DN57"/>
  <c r="DO57"/>
  <c r="D58"/>
  <c r="N58"/>
  <c r="AG58"/>
  <c r="AW58"/>
  <c r="BI58"/>
  <c r="CI58"/>
  <c r="E60"/>
  <c r="H60"/>
  <c r="J60" s="1"/>
  <c r="I60"/>
  <c r="O60"/>
  <c r="T60"/>
  <c r="Y60"/>
  <c r="AD60"/>
  <c r="AI60"/>
  <c r="AN60"/>
  <c r="AS60"/>
  <c r="AX60"/>
  <c r="BC60"/>
  <c r="BH60"/>
  <c r="BM60"/>
  <c r="BR60"/>
  <c r="BW60"/>
  <c r="CB60"/>
  <c r="CG60"/>
  <c r="CL60"/>
  <c r="CQ60"/>
  <c r="CV60"/>
  <c r="DA60"/>
  <c r="DF60"/>
  <c r="DK60"/>
  <c r="DP60"/>
  <c r="DS60"/>
  <c r="DT60"/>
  <c r="E61"/>
  <c r="F61"/>
  <c r="G61"/>
  <c r="H61"/>
  <c r="I61"/>
  <c r="J61"/>
  <c r="K61" s="1"/>
  <c r="O61"/>
  <c r="T61"/>
  <c r="Y61"/>
  <c r="AD61"/>
  <c r="AI61"/>
  <c r="AN61"/>
  <c r="AS61"/>
  <c r="AX61"/>
  <c r="BC61"/>
  <c r="BH61"/>
  <c r="BM61"/>
  <c r="BR61"/>
  <c r="BW61"/>
  <c r="CB61"/>
  <c r="CG61"/>
  <c r="CL61"/>
  <c r="CQ61"/>
  <c r="CR61" s="1"/>
  <c r="DA61"/>
  <c r="DB61"/>
  <c r="DF61"/>
  <c r="DG61"/>
  <c r="DK61"/>
  <c r="DL61"/>
  <c r="DP61"/>
  <c r="DQ61"/>
  <c r="DR61"/>
  <c r="DS61"/>
  <c r="DT61"/>
  <c r="DW61"/>
  <c r="DY61"/>
  <c r="E62"/>
  <c r="G62"/>
  <c r="H62"/>
  <c r="J62" s="1"/>
  <c r="K62" s="1"/>
  <c r="I62"/>
  <c r="O62"/>
  <c r="T62"/>
  <c r="Y62"/>
  <c r="AD62"/>
  <c r="AI62"/>
  <c r="AN62"/>
  <c r="AS62"/>
  <c r="AX62"/>
  <c r="BC62"/>
  <c r="BC74" s="1"/>
  <c r="BC84" s="1"/>
  <c r="BH62"/>
  <c r="BM62"/>
  <c r="BR62"/>
  <c r="BW62"/>
  <c r="BW74" s="1"/>
  <c r="CB62"/>
  <c r="CG62"/>
  <c r="CL62"/>
  <c r="CQ62"/>
  <c r="CR62" s="1"/>
  <c r="CV62"/>
  <c r="DA62"/>
  <c r="DF62"/>
  <c r="DG62" s="1"/>
  <c r="DK62"/>
  <c r="DL62" s="1"/>
  <c r="DP62"/>
  <c r="DQ62" s="1"/>
  <c r="DR62"/>
  <c r="DS62"/>
  <c r="DT62"/>
  <c r="DY62" s="1"/>
  <c r="E63"/>
  <c r="F63"/>
  <c r="G63"/>
  <c r="H63"/>
  <c r="J63" s="1"/>
  <c r="K63" s="1"/>
  <c r="I63"/>
  <c r="O63"/>
  <c r="T63"/>
  <c r="Y63"/>
  <c r="AD63"/>
  <c r="AI63"/>
  <c r="AN63"/>
  <c r="AS63"/>
  <c r="AX63"/>
  <c r="BC63"/>
  <c r="BH63"/>
  <c r="BM63"/>
  <c r="BR63"/>
  <c r="BW63"/>
  <c r="CB63"/>
  <c r="CG63"/>
  <c r="CL63"/>
  <c r="CQ63"/>
  <c r="CR63" s="1"/>
  <c r="CV63"/>
  <c r="DA63"/>
  <c r="DB63"/>
  <c r="DF63"/>
  <c r="DG63"/>
  <c r="DK63"/>
  <c r="DL63"/>
  <c r="DP63"/>
  <c r="DQ63"/>
  <c r="DR63"/>
  <c r="DS63"/>
  <c r="DT63"/>
  <c r="DY63" s="1"/>
  <c r="X63" i="15" s="1"/>
  <c r="D63" i="16" s="1"/>
  <c r="X63" s="1"/>
  <c r="DW63" i="14"/>
  <c r="E64"/>
  <c r="F64" s="1"/>
  <c r="G64"/>
  <c r="DW64" s="1"/>
  <c r="H64"/>
  <c r="I64"/>
  <c r="O64"/>
  <c r="T64"/>
  <c r="Y64"/>
  <c r="AD64"/>
  <c r="AI64"/>
  <c r="AN64"/>
  <c r="AS64"/>
  <c r="AX64"/>
  <c r="BC64"/>
  <c r="BH64"/>
  <c r="BM64"/>
  <c r="BR64"/>
  <c r="BW64"/>
  <c r="CB64"/>
  <c r="CG64"/>
  <c r="CL64"/>
  <c r="CQ64"/>
  <c r="CR64" s="1"/>
  <c r="CV64"/>
  <c r="DA64"/>
  <c r="DB64"/>
  <c r="DF64"/>
  <c r="DG64" s="1"/>
  <c r="DK64"/>
  <c r="DL64"/>
  <c r="DP64"/>
  <c r="DQ64" s="1"/>
  <c r="DR64"/>
  <c r="DS64"/>
  <c r="DT64"/>
  <c r="DY64" s="1"/>
  <c r="E65"/>
  <c r="F65"/>
  <c r="G65"/>
  <c r="H65"/>
  <c r="I65"/>
  <c r="J65"/>
  <c r="K65" s="1"/>
  <c r="O65"/>
  <c r="T65"/>
  <c r="Y65"/>
  <c r="AD65"/>
  <c r="AI65"/>
  <c r="AN65"/>
  <c r="AS65"/>
  <c r="AX65"/>
  <c r="BC65"/>
  <c r="BH65"/>
  <c r="BM65"/>
  <c r="BR65"/>
  <c r="BW65"/>
  <c r="CB65"/>
  <c r="CG65"/>
  <c r="CQ65"/>
  <c r="CR65" s="1"/>
  <c r="CV65"/>
  <c r="DA65"/>
  <c r="DB65"/>
  <c r="DF65"/>
  <c r="DG65"/>
  <c r="DK65"/>
  <c r="DL65"/>
  <c r="DP65"/>
  <c r="DQ65"/>
  <c r="DR65"/>
  <c r="DS65"/>
  <c r="DT65"/>
  <c r="DW65"/>
  <c r="DY65"/>
  <c r="E66"/>
  <c r="F66" s="1"/>
  <c r="G66"/>
  <c r="H66"/>
  <c r="J66" s="1"/>
  <c r="K66" s="1"/>
  <c r="I66"/>
  <c r="O66"/>
  <c r="T66"/>
  <c r="Y66"/>
  <c r="AD66"/>
  <c r="AI66"/>
  <c r="AN66"/>
  <c r="AS66"/>
  <c r="AX66"/>
  <c r="BC66"/>
  <c r="BH66"/>
  <c r="BM66"/>
  <c r="BR66"/>
  <c r="BW66"/>
  <c r="CB66"/>
  <c r="CG66"/>
  <c r="CL66"/>
  <c r="CQ66"/>
  <c r="CR66" s="1"/>
  <c r="CV66"/>
  <c r="DA66"/>
  <c r="DB66" s="1"/>
  <c r="DF66"/>
  <c r="DG66"/>
  <c r="DK66"/>
  <c r="DL66" s="1"/>
  <c r="DP66"/>
  <c r="DQ66" s="1"/>
  <c r="DR66"/>
  <c r="DW66" s="1"/>
  <c r="DS66"/>
  <c r="DT66"/>
  <c r="DY66" s="1"/>
  <c r="E67"/>
  <c r="F67"/>
  <c r="G67"/>
  <c r="H67"/>
  <c r="I67"/>
  <c r="J67"/>
  <c r="K67" s="1"/>
  <c r="O67"/>
  <c r="T67"/>
  <c r="Y67"/>
  <c r="AD67"/>
  <c r="AI67"/>
  <c r="AN67"/>
  <c r="AS67"/>
  <c r="AX67"/>
  <c r="BC67"/>
  <c r="BH67"/>
  <c r="BM67"/>
  <c r="BR67"/>
  <c r="BW67"/>
  <c r="CB67"/>
  <c r="CG67"/>
  <c r="CL67"/>
  <c r="CQ67"/>
  <c r="CR67" s="1"/>
  <c r="CV67"/>
  <c r="DA67"/>
  <c r="DB67"/>
  <c r="DF67"/>
  <c r="DG67"/>
  <c r="DK67"/>
  <c r="DL67"/>
  <c r="DP67"/>
  <c r="DQ67"/>
  <c r="DR67"/>
  <c r="DS67"/>
  <c r="DT67"/>
  <c r="DY67" s="1"/>
  <c r="DW67"/>
  <c r="E68"/>
  <c r="F68"/>
  <c r="G68"/>
  <c r="DW68" s="1"/>
  <c r="H68"/>
  <c r="I68"/>
  <c r="O68"/>
  <c r="T68"/>
  <c r="Y68"/>
  <c r="AD68"/>
  <c r="AI68"/>
  <c r="AN68"/>
  <c r="AS68"/>
  <c r="AX68"/>
  <c r="BC68"/>
  <c r="BH68"/>
  <c r="BM68"/>
  <c r="BR68"/>
  <c r="BW68"/>
  <c r="CB68"/>
  <c r="CG68"/>
  <c r="CL68"/>
  <c r="CQ68"/>
  <c r="CR68" s="1"/>
  <c r="CV68"/>
  <c r="DA68"/>
  <c r="DB68"/>
  <c r="DF68"/>
  <c r="DG68" s="1"/>
  <c r="DK68"/>
  <c r="DL68"/>
  <c r="DP68"/>
  <c r="DQ68" s="1"/>
  <c r="DR68"/>
  <c r="DS68"/>
  <c r="DT68"/>
  <c r="DY68"/>
  <c r="E69"/>
  <c r="F69"/>
  <c r="G69"/>
  <c r="H69"/>
  <c r="J69" s="1"/>
  <c r="K69" s="1"/>
  <c r="I69"/>
  <c r="O69"/>
  <c r="T69"/>
  <c r="Y69"/>
  <c r="AD69"/>
  <c r="AI69"/>
  <c r="AN69"/>
  <c r="AS69"/>
  <c r="AX69"/>
  <c r="BC69"/>
  <c r="BH69"/>
  <c r="BM69"/>
  <c r="BR69"/>
  <c r="BW69"/>
  <c r="CB69"/>
  <c r="CG69"/>
  <c r="CL69"/>
  <c r="CQ69"/>
  <c r="CR69" s="1"/>
  <c r="CV69"/>
  <c r="DA69"/>
  <c r="DB69"/>
  <c r="DF69"/>
  <c r="DG69"/>
  <c r="DK69"/>
  <c r="DL69"/>
  <c r="DP69"/>
  <c r="DQ69"/>
  <c r="DR69"/>
  <c r="DS69"/>
  <c r="DT69"/>
  <c r="DW69"/>
  <c r="DY69"/>
  <c r="E70"/>
  <c r="F70" s="1"/>
  <c r="G70"/>
  <c r="H70"/>
  <c r="J70" s="1"/>
  <c r="K70" s="1"/>
  <c r="I70"/>
  <c r="O70"/>
  <c r="T70"/>
  <c r="Y70"/>
  <c r="AD70"/>
  <c r="AI70"/>
  <c r="AN70"/>
  <c r="AS70"/>
  <c r="AX70"/>
  <c r="BC70"/>
  <c r="BH70"/>
  <c r="BM70"/>
  <c r="BR70"/>
  <c r="BW70"/>
  <c r="CB70"/>
  <c r="CG70"/>
  <c r="CL70"/>
  <c r="CQ70"/>
  <c r="CR70" s="1"/>
  <c r="CV70"/>
  <c r="DA70"/>
  <c r="DB70" s="1"/>
  <c r="DF70"/>
  <c r="DG70"/>
  <c r="DK70"/>
  <c r="DL70" s="1"/>
  <c r="DP70"/>
  <c r="DQ70" s="1"/>
  <c r="DR70"/>
  <c r="DS70"/>
  <c r="DT70"/>
  <c r="DY70"/>
  <c r="E71"/>
  <c r="F71"/>
  <c r="G71"/>
  <c r="H71"/>
  <c r="J71" s="1"/>
  <c r="K71" s="1"/>
  <c r="I71"/>
  <c r="O71"/>
  <c r="T71"/>
  <c r="Y71"/>
  <c r="AD71"/>
  <c r="AI71"/>
  <c r="AN71"/>
  <c r="AS71"/>
  <c r="AX71"/>
  <c r="BC71"/>
  <c r="BH71"/>
  <c r="BM71"/>
  <c r="BR71"/>
  <c r="BW71"/>
  <c r="CB71"/>
  <c r="CG71"/>
  <c r="CL71"/>
  <c r="CQ71"/>
  <c r="CR71" s="1"/>
  <c r="CV71"/>
  <c r="DA71"/>
  <c r="DB71"/>
  <c r="DF71"/>
  <c r="DG71"/>
  <c r="DK71"/>
  <c r="DL71"/>
  <c r="DP71"/>
  <c r="DQ71"/>
  <c r="DR71"/>
  <c r="DS71"/>
  <c r="DT71"/>
  <c r="DY71" s="1"/>
  <c r="DW71"/>
  <c r="E72"/>
  <c r="F72"/>
  <c r="G72"/>
  <c r="DW72" s="1"/>
  <c r="H72"/>
  <c r="I72"/>
  <c r="O72"/>
  <c r="T72"/>
  <c r="Y72"/>
  <c r="AD72"/>
  <c r="AI72"/>
  <c r="AN72"/>
  <c r="AS72"/>
  <c r="AX72"/>
  <c r="BC72"/>
  <c r="BH72"/>
  <c r="BM72"/>
  <c r="BR72"/>
  <c r="BW72"/>
  <c r="CB72"/>
  <c r="CG72"/>
  <c r="CL72"/>
  <c r="CQ72"/>
  <c r="CR72" s="1"/>
  <c r="CV72"/>
  <c r="DA72"/>
  <c r="DB72"/>
  <c r="DF72"/>
  <c r="DG72" s="1"/>
  <c r="DK72"/>
  <c r="DL72"/>
  <c r="DP72"/>
  <c r="DQ72" s="1"/>
  <c r="DR72"/>
  <c r="DS72"/>
  <c r="DT72"/>
  <c r="DY72" s="1"/>
  <c r="E73"/>
  <c r="F73"/>
  <c r="G73"/>
  <c r="H73"/>
  <c r="J73" s="1"/>
  <c r="K73" s="1"/>
  <c r="I73"/>
  <c r="O73"/>
  <c r="T73"/>
  <c r="Y73"/>
  <c r="AD73"/>
  <c r="AI73"/>
  <c r="AN73"/>
  <c r="AS73"/>
  <c r="AX73"/>
  <c r="BC73"/>
  <c r="BH73"/>
  <c r="BM73"/>
  <c r="BR73"/>
  <c r="BW73"/>
  <c r="CB73"/>
  <c r="CG73"/>
  <c r="CL73"/>
  <c r="CQ73"/>
  <c r="CR73" s="1"/>
  <c r="CV73"/>
  <c r="DA73"/>
  <c r="DB73"/>
  <c r="DF73"/>
  <c r="DG73"/>
  <c r="DK73"/>
  <c r="DL73"/>
  <c r="DP73"/>
  <c r="DQ73"/>
  <c r="DR73"/>
  <c r="DS73"/>
  <c r="DT73"/>
  <c r="DW73"/>
  <c r="DY73"/>
  <c r="B74"/>
  <c r="C74"/>
  <c r="D74"/>
  <c r="G74"/>
  <c r="L74"/>
  <c r="M74"/>
  <c r="N74"/>
  <c r="P74"/>
  <c r="Q74"/>
  <c r="R74"/>
  <c r="S74"/>
  <c r="U74"/>
  <c r="V74"/>
  <c r="W74"/>
  <c r="X74"/>
  <c r="Z74"/>
  <c r="AA74"/>
  <c r="AB74"/>
  <c r="AB84" s="1"/>
  <c r="AB102" s="1"/>
  <c r="AB104" s="1"/>
  <c r="AC74"/>
  <c r="AE74"/>
  <c r="AF74"/>
  <c r="AG74"/>
  <c r="AG84" s="1"/>
  <c r="AH74"/>
  <c r="AJ74"/>
  <c r="AJ84" s="1"/>
  <c r="AJ102" s="1"/>
  <c r="AK74"/>
  <c r="AL74"/>
  <c r="AM74"/>
  <c r="AO74"/>
  <c r="AO84" s="1"/>
  <c r="AO102" s="1"/>
  <c r="AP74"/>
  <c r="AQ74"/>
  <c r="AR74"/>
  <c r="AT74"/>
  <c r="AU74"/>
  <c r="AV74"/>
  <c r="AV84" s="1"/>
  <c r="AV102" s="1"/>
  <c r="AW74"/>
  <c r="AY74"/>
  <c r="AZ74"/>
  <c r="BA74"/>
  <c r="BB74"/>
  <c r="BD74"/>
  <c r="BE74"/>
  <c r="BF74"/>
  <c r="BG74"/>
  <c r="BI74"/>
  <c r="BJ74"/>
  <c r="BK74"/>
  <c r="BL74"/>
  <c r="BN74"/>
  <c r="BO74"/>
  <c r="BP74"/>
  <c r="BQ74"/>
  <c r="BS74"/>
  <c r="BT74"/>
  <c r="BT84" s="1"/>
  <c r="BT102" s="1"/>
  <c r="BU74"/>
  <c r="BV74"/>
  <c r="BX74"/>
  <c r="BY74"/>
  <c r="BZ74"/>
  <c r="CA74"/>
  <c r="CC74"/>
  <c r="CD74"/>
  <c r="CE74"/>
  <c r="CF74"/>
  <c r="CH74"/>
  <c r="CI74"/>
  <c r="CJ74"/>
  <c r="CK74"/>
  <c r="CM74"/>
  <c r="CN74"/>
  <c r="CO74"/>
  <c r="CP74"/>
  <c r="CS74"/>
  <c r="CT74"/>
  <c r="CU74"/>
  <c r="CW74"/>
  <c r="CX74"/>
  <c r="CY74"/>
  <c r="CZ74"/>
  <c r="DC74"/>
  <c r="DD74"/>
  <c r="DE74"/>
  <c r="DH74"/>
  <c r="DI74"/>
  <c r="DI84" s="1"/>
  <c r="DJ74"/>
  <c r="DK74"/>
  <c r="DM74"/>
  <c r="DN74"/>
  <c r="DO74"/>
  <c r="DQ74"/>
  <c r="E75"/>
  <c r="F75"/>
  <c r="G75"/>
  <c r="H75"/>
  <c r="J75" s="1"/>
  <c r="I75"/>
  <c r="O75"/>
  <c r="T75"/>
  <c r="Y75"/>
  <c r="AD75"/>
  <c r="AD83" s="1"/>
  <c r="AI75"/>
  <c r="AN75"/>
  <c r="AS75"/>
  <c r="AX75"/>
  <c r="BC75"/>
  <c r="BH75"/>
  <c r="BM75"/>
  <c r="BR75"/>
  <c r="BW75"/>
  <c r="CB75"/>
  <c r="CG75"/>
  <c r="CL75"/>
  <c r="CL83" s="1"/>
  <c r="CQ75"/>
  <c r="CR75" s="1"/>
  <c r="CV75"/>
  <c r="DA75"/>
  <c r="DB75"/>
  <c r="DF75"/>
  <c r="DG75"/>
  <c r="DK75"/>
  <c r="DL75"/>
  <c r="DP75"/>
  <c r="DQ75"/>
  <c r="DR75"/>
  <c r="DS75"/>
  <c r="DT75"/>
  <c r="DW75"/>
  <c r="DY75"/>
  <c r="E76"/>
  <c r="G76"/>
  <c r="H76"/>
  <c r="J76" s="1"/>
  <c r="K76" s="1"/>
  <c r="I76"/>
  <c r="O76"/>
  <c r="T76"/>
  <c r="Y76"/>
  <c r="AD76"/>
  <c r="AI76"/>
  <c r="AN76"/>
  <c r="AS76"/>
  <c r="AX76"/>
  <c r="BC76"/>
  <c r="BH76"/>
  <c r="BM76"/>
  <c r="BR76"/>
  <c r="BW76"/>
  <c r="CB76"/>
  <c r="CG76"/>
  <c r="CL76"/>
  <c r="CQ76"/>
  <c r="CV76"/>
  <c r="DA76"/>
  <c r="DF76"/>
  <c r="DG76"/>
  <c r="DK76"/>
  <c r="DL76" s="1"/>
  <c r="DP76"/>
  <c r="DQ76" s="1"/>
  <c r="DR76"/>
  <c r="DS76"/>
  <c r="DT76"/>
  <c r="DY76"/>
  <c r="E77"/>
  <c r="F77"/>
  <c r="G77"/>
  <c r="H77"/>
  <c r="DX77" s="1"/>
  <c r="I77"/>
  <c r="O77"/>
  <c r="T77"/>
  <c r="Y77"/>
  <c r="AD77"/>
  <c r="AI77"/>
  <c r="AN77"/>
  <c r="AS77"/>
  <c r="AX77"/>
  <c r="BC77"/>
  <c r="BH77"/>
  <c r="BM77"/>
  <c r="BR77"/>
  <c r="BW77"/>
  <c r="CB77"/>
  <c r="CG77"/>
  <c r="CL77"/>
  <c r="CQ77"/>
  <c r="CR77" s="1"/>
  <c r="CV77"/>
  <c r="DA77"/>
  <c r="DB77" s="1"/>
  <c r="DF77"/>
  <c r="DG77"/>
  <c r="DK77"/>
  <c r="DL77" s="1"/>
  <c r="DP77"/>
  <c r="DQ77" s="1"/>
  <c r="DR77"/>
  <c r="DS77"/>
  <c r="DT77"/>
  <c r="DW77"/>
  <c r="E78"/>
  <c r="F78"/>
  <c r="G78"/>
  <c r="H78"/>
  <c r="I78"/>
  <c r="J78"/>
  <c r="K78" s="1"/>
  <c r="O78"/>
  <c r="T78"/>
  <c r="Y78"/>
  <c r="AD78"/>
  <c r="AI78"/>
  <c r="AN78"/>
  <c r="AS78"/>
  <c r="AX78"/>
  <c r="BC78"/>
  <c r="BH78"/>
  <c r="BM78"/>
  <c r="BR78"/>
  <c r="BW78"/>
  <c r="CB78"/>
  <c r="CG78"/>
  <c r="CL78"/>
  <c r="CQ78"/>
  <c r="CR78" s="1"/>
  <c r="CV78"/>
  <c r="DA78"/>
  <c r="DB78"/>
  <c r="DF78"/>
  <c r="DG78" s="1"/>
  <c r="DK78"/>
  <c r="DP78"/>
  <c r="DQ78" s="1"/>
  <c r="DR78"/>
  <c r="DS78"/>
  <c r="DT78"/>
  <c r="DY78"/>
  <c r="E79"/>
  <c r="F79"/>
  <c r="G79"/>
  <c r="H79"/>
  <c r="J79" s="1"/>
  <c r="K79" s="1"/>
  <c r="I79"/>
  <c r="O79"/>
  <c r="T79"/>
  <c r="Y79"/>
  <c r="AD79"/>
  <c r="AI79"/>
  <c r="AN79"/>
  <c r="AS79"/>
  <c r="AX79"/>
  <c r="BC79"/>
  <c r="BH79"/>
  <c r="BM79"/>
  <c r="BR79"/>
  <c r="BW79"/>
  <c r="CB79"/>
  <c r="CG79"/>
  <c r="CL79"/>
  <c r="CQ79"/>
  <c r="CR79" s="1"/>
  <c r="CV79"/>
  <c r="DA79"/>
  <c r="DB79"/>
  <c r="DF79"/>
  <c r="DG79"/>
  <c r="DK79"/>
  <c r="DL79"/>
  <c r="DP79"/>
  <c r="DQ79"/>
  <c r="DR79"/>
  <c r="DS79"/>
  <c r="DT79"/>
  <c r="DW79"/>
  <c r="DY79"/>
  <c r="E80"/>
  <c r="F80" s="1"/>
  <c r="G80"/>
  <c r="H80"/>
  <c r="J80" s="1"/>
  <c r="K80" s="1"/>
  <c r="I80"/>
  <c r="DY80" s="1"/>
  <c r="O80"/>
  <c r="T80"/>
  <c r="Y80"/>
  <c r="AD80"/>
  <c r="AI80"/>
  <c r="AN80"/>
  <c r="AS80"/>
  <c r="AX80"/>
  <c r="BC80"/>
  <c r="BH80"/>
  <c r="BM80"/>
  <c r="BR80"/>
  <c r="BW80"/>
  <c r="CB80"/>
  <c r="CG80"/>
  <c r="CL80"/>
  <c r="CQ80"/>
  <c r="CR80" s="1"/>
  <c r="CV80"/>
  <c r="DA80"/>
  <c r="DB80" s="1"/>
  <c r="DF80"/>
  <c r="DG80"/>
  <c r="DK80"/>
  <c r="DL80"/>
  <c r="DP80"/>
  <c r="DQ80"/>
  <c r="DR80"/>
  <c r="DS80"/>
  <c r="DT80"/>
  <c r="DW80"/>
  <c r="E81"/>
  <c r="F81" s="1"/>
  <c r="G81"/>
  <c r="DW81" s="1"/>
  <c r="H81"/>
  <c r="I81"/>
  <c r="I83" s="1"/>
  <c r="O81"/>
  <c r="T81"/>
  <c r="Y81"/>
  <c r="AD81"/>
  <c r="AI81"/>
  <c r="AN81"/>
  <c r="AS81"/>
  <c r="AX81"/>
  <c r="BC81"/>
  <c r="BH81"/>
  <c r="BM81"/>
  <c r="BR81"/>
  <c r="BW81"/>
  <c r="CB81"/>
  <c r="CG81"/>
  <c r="CL81"/>
  <c r="CQ81"/>
  <c r="CR81" s="1"/>
  <c r="CV81"/>
  <c r="DA81"/>
  <c r="DB81"/>
  <c r="DF81"/>
  <c r="DG81"/>
  <c r="DK81"/>
  <c r="DL81"/>
  <c r="DP81"/>
  <c r="DQ81"/>
  <c r="DR81"/>
  <c r="DS81"/>
  <c r="DT81"/>
  <c r="DY81"/>
  <c r="E82"/>
  <c r="F82"/>
  <c r="G82"/>
  <c r="H82"/>
  <c r="I82"/>
  <c r="J82"/>
  <c r="K82" s="1"/>
  <c r="O82"/>
  <c r="T82"/>
  <c r="Y82"/>
  <c r="AD82"/>
  <c r="AI82"/>
  <c r="AN82"/>
  <c r="AS82"/>
  <c r="AX82"/>
  <c r="BC82"/>
  <c r="BH82"/>
  <c r="BM82"/>
  <c r="BR82"/>
  <c r="BW82"/>
  <c r="CB82"/>
  <c r="CG82"/>
  <c r="CL82"/>
  <c r="CQ82"/>
  <c r="CR82" s="1"/>
  <c r="CV82"/>
  <c r="DA82"/>
  <c r="DB82"/>
  <c r="DF82"/>
  <c r="DG82"/>
  <c r="DK82"/>
  <c r="DL82"/>
  <c r="DP82"/>
  <c r="DQ82"/>
  <c r="DR82"/>
  <c r="DS82"/>
  <c r="DT82"/>
  <c r="DW82"/>
  <c r="DY82"/>
  <c r="B83"/>
  <c r="B84" s="1"/>
  <c r="C83"/>
  <c r="D83"/>
  <c r="D84" s="1"/>
  <c r="L83"/>
  <c r="L84" s="1"/>
  <c r="L102" s="1"/>
  <c r="M83"/>
  <c r="N83"/>
  <c r="N84" s="1"/>
  <c r="P83"/>
  <c r="P84" s="1"/>
  <c r="Q83"/>
  <c r="R83"/>
  <c r="S83"/>
  <c r="S84" s="1"/>
  <c r="U83"/>
  <c r="V83"/>
  <c r="V84" s="1"/>
  <c r="W83"/>
  <c r="X83"/>
  <c r="Z83"/>
  <c r="Z84" s="1"/>
  <c r="AA83"/>
  <c r="AB83"/>
  <c r="AC83"/>
  <c r="AE83"/>
  <c r="AF83"/>
  <c r="AF84" s="1"/>
  <c r="AF102" s="1"/>
  <c r="AG83"/>
  <c r="AH83"/>
  <c r="AH84" s="1"/>
  <c r="AH102" s="1"/>
  <c r="AH104" s="1"/>
  <c r="AJ83"/>
  <c r="AK83"/>
  <c r="AL83"/>
  <c r="AM83"/>
  <c r="AO83"/>
  <c r="AP83"/>
  <c r="AP84" s="1"/>
  <c r="AQ83"/>
  <c r="AR83"/>
  <c r="AT83"/>
  <c r="AU83"/>
  <c r="AU84" s="1"/>
  <c r="AV83"/>
  <c r="AW83"/>
  <c r="AW84" s="1"/>
  <c r="AY83"/>
  <c r="AZ83"/>
  <c r="BA83"/>
  <c r="BB83"/>
  <c r="BB84" s="1"/>
  <c r="BC83"/>
  <c r="BD83"/>
  <c r="BE83"/>
  <c r="BE84" s="1"/>
  <c r="BE102" s="1"/>
  <c r="BF83"/>
  <c r="BF84" s="1"/>
  <c r="BG83"/>
  <c r="BI83"/>
  <c r="BJ83"/>
  <c r="BK83"/>
  <c r="BL83"/>
  <c r="BL84" s="1"/>
  <c r="BL102" s="1"/>
  <c r="BN83"/>
  <c r="BN84" s="1"/>
  <c r="BO83"/>
  <c r="BP83"/>
  <c r="BQ83"/>
  <c r="BQ84" s="1"/>
  <c r="BQ102" s="1"/>
  <c r="BS83"/>
  <c r="BT83"/>
  <c r="BU83"/>
  <c r="BV83"/>
  <c r="BX83"/>
  <c r="BX84" s="1"/>
  <c r="BX102" s="1"/>
  <c r="BY83"/>
  <c r="BZ83"/>
  <c r="CA83"/>
  <c r="CC83"/>
  <c r="CD83"/>
  <c r="CD84" s="1"/>
  <c r="CE83"/>
  <c r="CF83"/>
  <c r="CH83"/>
  <c r="CH84" s="1"/>
  <c r="CH102" s="1"/>
  <c r="CI83"/>
  <c r="CJ83"/>
  <c r="CK83"/>
  <c r="CM83"/>
  <c r="CN83"/>
  <c r="CN84" s="1"/>
  <c r="CO83"/>
  <c r="CP83"/>
  <c r="CP84" s="1"/>
  <c r="CS83"/>
  <c r="CS84" s="1"/>
  <c r="CS102" s="1"/>
  <c r="CT83"/>
  <c r="CT84" s="1"/>
  <c r="CU83"/>
  <c r="CU84" s="1"/>
  <c r="CU102" s="1"/>
  <c r="CW83"/>
  <c r="CW84" s="1"/>
  <c r="CW102" s="1"/>
  <c r="CX83"/>
  <c r="CX84" s="1"/>
  <c r="CX102" s="1"/>
  <c r="CY83"/>
  <c r="CZ83"/>
  <c r="CZ84" s="1"/>
  <c r="CZ102" s="1"/>
  <c r="DC83"/>
  <c r="DC84" s="1"/>
  <c r="DC102" s="1"/>
  <c r="DD83"/>
  <c r="DE83"/>
  <c r="DF83"/>
  <c r="DH83"/>
  <c r="DI83"/>
  <c r="DJ83"/>
  <c r="DJ84" s="1"/>
  <c r="DM83"/>
  <c r="DM84" s="1"/>
  <c r="DM102" s="1"/>
  <c r="DN83"/>
  <c r="DO83"/>
  <c r="DO84" s="1"/>
  <c r="C84"/>
  <c r="C102" s="1"/>
  <c r="U84"/>
  <c r="U102" s="1"/>
  <c r="X84"/>
  <c r="AA84"/>
  <c r="AC84"/>
  <c r="AK84"/>
  <c r="AR84"/>
  <c r="AZ84"/>
  <c r="BD84"/>
  <c r="BI84"/>
  <c r="BK84"/>
  <c r="BO84"/>
  <c r="BO102" s="1"/>
  <c r="BO104" s="1"/>
  <c r="BP84"/>
  <c r="BY84"/>
  <c r="CC84"/>
  <c r="CC102" s="1"/>
  <c r="CF84"/>
  <c r="CI84"/>
  <c r="CK84"/>
  <c r="DD84"/>
  <c r="DH84"/>
  <c r="E85"/>
  <c r="H85"/>
  <c r="DX85" s="1"/>
  <c r="I85"/>
  <c r="I101" s="1"/>
  <c r="O85"/>
  <c r="T85"/>
  <c r="Y85"/>
  <c r="AD85"/>
  <c r="AI85"/>
  <c r="AN85"/>
  <c r="AS85"/>
  <c r="AX85"/>
  <c r="BC85"/>
  <c r="BH85"/>
  <c r="BM85"/>
  <c r="BR85"/>
  <c r="BW85"/>
  <c r="CB85"/>
  <c r="CG85"/>
  <c r="CL85"/>
  <c r="CQ85"/>
  <c r="CV85"/>
  <c r="DA85"/>
  <c r="DF85"/>
  <c r="DK85"/>
  <c r="DP85"/>
  <c r="DS85"/>
  <c r="DT85"/>
  <c r="E86"/>
  <c r="H86"/>
  <c r="J86" s="1"/>
  <c r="I86"/>
  <c r="O86"/>
  <c r="T86"/>
  <c r="Y86"/>
  <c r="AD86"/>
  <c r="AI86"/>
  <c r="AI101" s="1"/>
  <c r="AN86"/>
  <c r="AS86"/>
  <c r="AX86"/>
  <c r="BC86"/>
  <c r="BH86"/>
  <c r="BM86"/>
  <c r="BR86"/>
  <c r="BW86"/>
  <c r="CB86"/>
  <c r="CG86"/>
  <c r="CL86"/>
  <c r="CQ86"/>
  <c r="CV86"/>
  <c r="DA86"/>
  <c r="DF86"/>
  <c r="DK86"/>
  <c r="DP86"/>
  <c r="DS86"/>
  <c r="DT86"/>
  <c r="DX86"/>
  <c r="E87"/>
  <c r="F87"/>
  <c r="G87"/>
  <c r="H87"/>
  <c r="J87" s="1"/>
  <c r="K87" s="1"/>
  <c r="I87"/>
  <c r="O87"/>
  <c r="T87"/>
  <c r="Y87"/>
  <c r="AD87"/>
  <c r="AI87"/>
  <c r="AN87"/>
  <c r="AS87"/>
  <c r="AX87"/>
  <c r="BC87"/>
  <c r="BH87"/>
  <c r="BM87"/>
  <c r="BR87"/>
  <c r="BW87"/>
  <c r="CB87"/>
  <c r="CG87"/>
  <c r="CL87"/>
  <c r="CQ87"/>
  <c r="CR87" s="1"/>
  <c r="CV87"/>
  <c r="DA87"/>
  <c r="DB87"/>
  <c r="DF87"/>
  <c r="DG87"/>
  <c r="DK87"/>
  <c r="DL87"/>
  <c r="DP87"/>
  <c r="DQ87"/>
  <c r="DR87"/>
  <c r="DS87"/>
  <c r="DT87"/>
  <c r="DW87"/>
  <c r="DY87"/>
  <c r="E88"/>
  <c r="F88" s="1"/>
  <c r="G88"/>
  <c r="H88"/>
  <c r="J88" s="1"/>
  <c r="K88" s="1"/>
  <c r="I88"/>
  <c r="DY88" s="1"/>
  <c r="O88"/>
  <c r="T88"/>
  <c r="Y88"/>
  <c r="AD88"/>
  <c r="AI88"/>
  <c r="AN88"/>
  <c r="AS88"/>
  <c r="AX88"/>
  <c r="BC88"/>
  <c r="BH88"/>
  <c r="BM88"/>
  <c r="BR88"/>
  <c r="BW88"/>
  <c r="CB88"/>
  <c r="CG88"/>
  <c r="CL88"/>
  <c r="CQ88"/>
  <c r="CR88" s="1"/>
  <c r="CV88"/>
  <c r="DA88"/>
  <c r="DB88" s="1"/>
  <c r="DF88"/>
  <c r="DG88" s="1"/>
  <c r="DK88"/>
  <c r="DL88" s="1"/>
  <c r="DP88"/>
  <c r="DQ88" s="1"/>
  <c r="DR88"/>
  <c r="DR101" s="1"/>
  <c r="DS88"/>
  <c r="DT88"/>
  <c r="E89"/>
  <c r="F89"/>
  <c r="G89"/>
  <c r="H89"/>
  <c r="DX89" s="1"/>
  <c r="I89"/>
  <c r="O89"/>
  <c r="T89"/>
  <c r="Y89"/>
  <c r="AD89"/>
  <c r="AI89"/>
  <c r="AN89"/>
  <c r="AS89"/>
  <c r="AX89"/>
  <c r="BC89"/>
  <c r="BH89"/>
  <c r="BM89"/>
  <c r="BR89"/>
  <c r="BW89"/>
  <c r="CB89"/>
  <c r="CG89"/>
  <c r="CL89"/>
  <c r="CQ89"/>
  <c r="CR89" s="1"/>
  <c r="CV89"/>
  <c r="DA89"/>
  <c r="DB89" s="1"/>
  <c r="DF89"/>
  <c r="DG89" s="1"/>
  <c r="DK89"/>
  <c r="DL89" s="1"/>
  <c r="DP89"/>
  <c r="DQ89" s="1"/>
  <c r="DR89"/>
  <c r="DS89"/>
  <c r="DT89"/>
  <c r="DW89"/>
  <c r="E90"/>
  <c r="F90" s="1"/>
  <c r="G90"/>
  <c r="DW90" s="1"/>
  <c r="H90"/>
  <c r="I90"/>
  <c r="J90" s="1"/>
  <c r="O90"/>
  <c r="T90"/>
  <c r="Y90"/>
  <c r="AD90"/>
  <c r="AI90"/>
  <c r="AN90"/>
  <c r="AS90"/>
  <c r="AX90"/>
  <c r="BC90"/>
  <c r="BH90"/>
  <c r="BM90"/>
  <c r="BR90"/>
  <c r="BW90"/>
  <c r="CB90"/>
  <c r="CG90"/>
  <c r="CL90"/>
  <c r="CQ90"/>
  <c r="CR90" s="1"/>
  <c r="CV90"/>
  <c r="DA90"/>
  <c r="DB90" s="1"/>
  <c r="DF90"/>
  <c r="DG90" s="1"/>
  <c r="DK90"/>
  <c r="DL90" s="1"/>
  <c r="DP90"/>
  <c r="DQ90" s="1"/>
  <c r="DR90"/>
  <c r="DS90"/>
  <c r="DT90"/>
  <c r="DY90"/>
  <c r="E91"/>
  <c r="F91"/>
  <c r="G91"/>
  <c r="H91"/>
  <c r="J91" s="1"/>
  <c r="K91" s="1"/>
  <c r="I91"/>
  <c r="O91"/>
  <c r="T91"/>
  <c r="Y91"/>
  <c r="AD91"/>
  <c r="AI91"/>
  <c r="AN91"/>
  <c r="AS91"/>
  <c r="AX91"/>
  <c r="BC91"/>
  <c r="BH91"/>
  <c r="BM91"/>
  <c r="BR91"/>
  <c r="BW91"/>
  <c r="CB91"/>
  <c r="CG91"/>
  <c r="CL91"/>
  <c r="CQ91"/>
  <c r="CR91" s="1"/>
  <c r="CV91"/>
  <c r="DA91"/>
  <c r="DB91"/>
  <c r="DF91"/>
  <c r="DG91"/>
  <c r="DK91"/>
  <c r="DL91"/>
  <c r="DP91"/>
  <c r="DQ91"/>
  <c r="DR91"/>
  <c r="DS91"/>
  <c r="DT91"/>
  <c r="DW91"/>
  <c r="DY91"/>
  <c r="E92"/>
  <c r="F92" s="1"/>
  <c r="G92"/>
  <c r="H92"/>
  <c r="J92" s="1"/>
  <c r="K92" s="1"/>
  <c r="I92"/>
  <c r="DY92" s="1"/>
  <c r="X92" i="15" s="1"/>
  <c r="D92" i="16" s="1"/>
  <c r="X92" s="1"/>
  <c r="O92" i="14"/>
  <c r="T92"/>
  <c r="Y92"/>
  <c r="AD92"/>
  <c r="AI92"/>
  <c r="AN92"/>
  <c r="AS92"/>
  <c r="AX92"/>
  <c r="BC92"/>
  <c r="BH92"/>
  <c r="BM92"/>
  <c r="BR92"/>
  <c r="BW92"/>
  <c r="CB92"/>
  <c r="CG92"/>
  <c r="CL92"/>
  <c r="CQ92"/>
  <c r="CR92" s="1"/>
  <c r="CV92"/>
  <c r="DA92"/>
  <c r="DB92" s="1"/>
  <c r="DF92"/>
  <c r="DG92" s="1"/>
  <c r="DK92"/>
  <c r="DL92" s="1"/>
  <c r="DP92"/>
  <c r="DQ92" s="1"/>
  <c r="DR92"/>
  <c r="DS92"/>
  <c r="DT92"/>
  <c r="E93"/>
  <c r="F93"/>
  <c r="G93"/>
  <c r="H93"/>
  <c r="DX93" s="1"/>
  <c r="I93"/>
  <c r="O93"/>
  <c r="T93"/>
  <c r="Y93"/>
  <c r="AD93"/>
  <c r="AI93"/>
  <c r="AN93"/>
  <c r="AS93"/>
  <c r="AX93"/>
  <c r="BC93"/>
  <c r="BH93"/>
  <c r="BM93"/>
  <c r="BR93"/>
  <c r="BW93"/>
  <c r="CB93"/>
  <c r="CG93"/>
  <c r="CL93"/>
  <c r="CQ93"/>
  <c r="CR93" s="1"/>
  <c r="CV93"/>
  <c r="DA93"/>
  <c r="DB93" s="1"/>
  <c r="DF93"/>
  <c r="DG93" s="1"/>
  <c r="DK93"/>
  <c r="DL93" s="1"/>
  <c r="DP93"/>
  <c r="DQ93" s="1"/>
  <c r="DR93"/>
  <c r="DS93"/>
  <c r="DT93"/>
  <c r="DW93"/>
  <c r="E94"/>
  <c r="F94" s="1"/>
  <c r="G94"/>
  <c r="DW94" s="1"/>
  <c r="H94"/>
  <c r="I94"/>
  <c r="J94" s="1"/>
  <c r="O94"/>
  <c r="T94"/>
  <c r="Y94"/>
  <c r="AD94"/>
  <c r="AI94"/>
  <c r="AN94"/>
  <c r="AS94"/>
  <c r="AX94"/>
  <c r="BC94"/>
  <c r="BH94"/>
  <c r="BM94"/>
  <c r="BR94"/>
  <c r="BW94"/>
  <c r="CB94"/>
  <c r="CG94"/>
  <c r="CL94"/>
  <c r="CQ94"/>
  <c r="CR94" s="1"/>
  <c r="CV94"/>
  <c r="DA94"/>
  <c r="DB94" s="1"/>
  <c r="DF94"/>
  <c r="DG94" s="1"/>
  <c r="DK94"/>
  <c r="DL94" s="1"/>
  <c r="DP94"/>
  <c r="DQ94" s="1"/>
  <c r="DR94"/>
  <c r="DS94"/>
  <c r="DT94"/>
  <c r="DY94"/>
  <c r="E95"/>
  <c r="H95"/>
  <c r="J95" s="1"/>
  <c r="I95"/>
  <c r="O95"/>
  <c r="T95"/>
  <c r="Y95"/>
  <c r="AD95"/>
  <c r="AI95"/>
  <c r="AN95"/>
  <c r="AS95"/>
  <c r="AX95"/>
  <c r="BC95"/>
  <c r="BH95"/>
  <c r="BM95"/>
  <c r="BR95"/>
  <c r="BW95"/>
  <c r="CB95"/>
  <c r="CG95"/>
  <c r="CL95"/>
  <c r="CQ95"/>
  <c r="CV95"/>
  <c r="DA95"/>
  <c r="DF95"/>
  <c r="DK95"/>
  <c r="DP95"/>
  <c r="DS95"/>
  <c r="DT95"/>
  <c r="DX95"/>
  <c r="E96"/>
  <c r="H96"/>
  <c r="DX96" s="1"/>
  <c r="I96"/>
  <c r="J96"/>
  <c r="O96"/>
  <c r="T96"/>
  <c r="Y96"/>
  <c r="AD96"/>
  <c r="AI96"/>
  <c r="AN96"/>
  <c r="AS96"/>
  <c r="AX96"/>
  <c r="BC96"/>
  <c r="BH96"/>
  <c r="BM96"/>
  <c r="BR96"/>
  <c r="BW96"/>
  <c r="CB96"/>
  <c r="CG96"/>
  <c r="CL96"/>
  <c r="CQ96"/>
  <c r="CV96"/>
  <c r="DA96"/>
  <c r="DF96"/>
  <c r="DK96"/>
  <c r="DP96"/>
  <c r="DS96"/>
  <c r="DT96"/>
  <c r="E97"/>
  <c r="H97"/>
  <c r="I97"/>
  <c r="O97"/>
  <c r="T97"/>
  <c r="Y97"/>
  <c r="AD97"/>
  <c r="AI97"/>
  <c r="AN97"/>
  <c r="AS97"/>
  <c r="AX97"/>
  <c r="BC97"/>
  <c r="BH97"/>
  <c r="BM97"/>
  <c r="BR97"/>
  <c r="BW97"/>
  <c r="CB97"/>
  <c r="CG97"/>
  <c r="CL97"/>
  <c r="CQ97"/>
  <c r="CV97"/>
  <c r="DA97"/>
  <c r="DF97"/>
  <c r="DK97"/>
  <c r="DP97"/>
  <c r="DS97"/>
  <c r="DX97" s="1"/>
  <c r="DT97"/>
  <c r="E98"/>
  <c r="H98"/>
  <c r="I98"/>
  <c r="O98"/>
  <c r="T98"/>
  <c r="Y98"/>
  <c r="AD98"/>
  <c r="AI98"/>
  <c r="AN98"/>
  <c r="AS98"/>
  <c r="AX98"/>
  <c r="BC98"/>
  <c r="BH98"/>
  <c r="BM98"/>
  <c r="BR98"/>
  <c r="BW98"/>
  <c r="CB98"/>
  <c r="CG98"/>
  <c r="CL98"/>
  <c r="CQ98"/>
  <c r="CV98"/>
  <c r="DA98"/>
  <c r="DF98"/>
  <c r="DK98"/>
  <c r="DP98"/>
  <c r="DS98"/>
  <c r="DX98" s="1"/>
  <c r="DT98"/>
  <c r="E99"/>
  <c r="H99"/>
  <c r="J99" s="1"/>
  <c r="I99"/>
  <c r="O99"/>
  <c r="T99"/>
  <c r="Y99"/>
  <c r="AD99"/>
  <c r="AI99"/>
  <c r="AN99"/>
  <c r="AS99"/>
  <c r="AX99"/>
  <c r="BC99"/>
  <c r="BH99"/>
  <c r="BM99"/>
  <c r="BR99"/>
  <c r="BW99"/>
  <c r="CB99"/>
  <c r="CG99"/>
  <c r="CL99"/>
  <c r="CQ99"/>
  <c r="CV99"/>
  <c r="DA99"/>
  <c r="DF99"/>
  <c r="DK99"/>
  <c r="DP99"/>
  <c r="DS99"/>
  <c r="DT99"/>
  <c r="E100"/>
  <c r="H100"/>
  <c r="DX100" s="1"/>
  <c r="I100"/>
  <c r="O100"/>
  <c r="T100"/>
  <c r="Y100"/>
  <c r="AD100"/>
  <c r="AI100"/>
  <c r="AN100"/>
  <c r="AS100"/>
  <c r="AX100"/>
  <c r="BC100"/>
  <c r="BH100"/>
  <c r="BM100"/>
  <c r="BR100"/>
  <c r="BW100"/>
  <c r="CB100"/>
  <c r="CG100"/>
  <c r="CL100"/>
  <c r="CQ100"/>
  <c r="CV100"/>
  <c r="DA100"/>
  <c r="DF100"/>
  <c r="DK100"/>
  <c r="DP100"/>
  <c r="DS100"/>
  <c r="DT100"/>
  <c r="B101"/>
  <c r="C101"/>
  <c r="D101"/>
  <c r="L101"/>
  <c r="M101"/>
  <c r="N101"/>
  <c r="P101"/>
  <c r="Q101"/>
  <c r="R101"/>
  <c r="S101"/>
  <c r="U101"/>
  <c r="V101"/>
  <c r="W101"/>
  <c r="X101"/>
  <c r="Z101"/>
  <c r="AA101"/>
  <c r="AB101"/>
  <c r="AC101"/>
  <c r="AE101"/>
  <c r="AF101"/>
  <c r="AG101"/>
  <c r="AH101"/>
  <c r="AJ101"/>
  <c r="AK101"/>
  <c r="AL101"/>
  <c r="AM101"/>
  <c r="AO101"/>
  <c r="AP101"/>
  <c r="AQ101"/>
  <c r="AR101"/>
  <c r="AT101"/>
  <c r="AU101"/>
  <c r="AV101"/>
  <c r="AW101"/>
  <c r="AY101"/>
  <c r="AZ101"/>
  <c r="BA101"/>
  <c r="BB101"/>
  <c r="BD101"/>
  <c r="BD102" s="1"/>
  <c r="BE101"/>
  <c r="BF101"/>
  <c r="BG101"/>
  <c r="BI101"/>
  <c r="BJ101"/>
  <c r="BK101"/>
  <c r="BL101"/>
  <c r="BN101"/>
  <c r="BO101"/>
  <c r="BP101"/>
  <c r="BP102" s="1"/>
  <c r="BQ101"/>
  <c r="BS101"/>
  <c r="BT101"/>
  <c r="BU101"/>
  <c r="BV101"/>
  <c r="BW101"/>
  <c r="BX101"/>
  <c r="BY101"/>
  <c r="BZ101"/>
  <c r="CA101"/>
  <c r="CC101"/>
  <c r="CD101"/>
  <c r="CE101"/>
  <c r="CF101"/>
  <c r="CF102" s="1"/>
  <c r="CH101"/>
  <c r="CI101"/>
  <c r="CJ101"/>
  <c r="CK101"/>
  <c r="CM101"/>
  <c r="CN101"/>
  <c r="CO101"/>
  <c r="CP101"/>
  <c r="CS101"/>
  <c r="CT101"/>
  <c r="CU101"/>
  <c r="CW101"/>
  <c r="CX101"/>
  <c r="CY101"/>
  <c r="CZ101"/>
  <c r="DC101"/>
  <c r="DD101"/>
  <c r="DE101"/>
  <c r="DH101"/>
  <c r="DI101"/>
  <c r="DJ101"/>
  <c r="DM101"/>
  <c r="DN101"/>
  <c r="DO101"/>
  <c r="DO102" s="1"/>
  <c r="S102"/>
  <c r="X102"/>
  <c r="AG102"/>
  <c r="AG104" s="1"/>
  <c r="AI104" s="1"/>
  <c r="AR102"/>
  <c r="AZ102"/>
  <c r="DD102"/>
  <c r="DH102"/>
  <c r="E103"/>
  <c r="F103" s="1"/>
  <c r="J103"/>
  <c r="K103" s="1"/>
  <c r="O103"/>
  <c r="P103" s="1"/>
  <c r="T103"/>
  <c r="U103" s="1"/>
  <c r="Y103"/>
  <c r="Z103" s="1"/>
  <c r="AD103"/>
  <c r="AE103" s="1"/>
  <c r="AI103"/>
  <c r="AJ103" s="1"/>
  <c r="AN103"/>
  <c r="AO103" s="1"/>
  <c r="AS103"/>
  <c r="AT103" s="1"/>
  <c r="AX103"/>
  <c r="AY103" s="1"/>
  <c r="BC103"/>
  <c r="BD103" s="1"/>
  <c r="BH103"/>
  <c r="BI103" s="1"/>
  <c r="BM103"/>
  <c r="BN103" s="1"/>
  <c r="BR103"/>
  <c r="BS103" s="1"/>
  <c r="BW103"/>
  <c r="BX103" s="1"/>
  <c r="CB103"/>
  <c r="CC103" s="1"/>
  <c r="CG103"/>
  <c r="CH103" s="1"/>
  <c r="CL103"/>
  <c r="CM103" s="1"/>
  <c r="CQ103"/>
  <c r="CR103" s="1"/>
  <c r="CV103"/>
  <c r="CW103" s="1"/>
  <c r="DA103"/>
  <c r="DB103" s="1"/>
  <c r="DF103"/>
  <c r="DG103" s="1"/>
  <c r="DK103"/>
  <c r="DL103" s="1"/>
  <c r="DP103"/>
  <c r="DQ103" s="1"/>
  <c r="DR103"/>
  <c r="DS103"/>
  <c r="DX103" s="1"/>
  <c r="DT103"/>
  <c r="DY103" s="1"/>
  <c r="DW103"/>
  <c r="E8" i="15"/>
  <c r="J8"/>
  <c r="O8"/>
  <c r="T8"/>
  <c r="U8"/>
  <c r="E9"/>
  <c r="J9"/>
  <c r="O9"/>
  <c r="T9"/>
  <c r="U9"/>
  <c r="E10"/>
  <c r="J10"/>
  <c r="O10"/>
  <c r="T10"/>
  <c r="U10"/>
  <c r="E11"/>
  <c r="J11"/>
  <c r="O11"/>
  <c r="T11"/>
  <c r="U11"/>
  <c r="E12"/>
  <c r="J12"/>
  <c r="O12"/>
  <c r="T12"/>
  <c r="U12"/>
  <c r="E15"/>
  <c r="J15"/>
  <c r="O15"/>
  <c r="T15"/>
  <c r="E16"/>
  <c r="J16"/>
  <c r="O16"/>
  <c r="T16"/>
  <c r="U16"/>
  <c r="E17"/>
  <c r="J17"/>
  <c r="O17"/>
  <c r="T17"/>
  <c r="U17"/>
  <c r="V17"/>
  <c r="B17" i="16" s="1"/>
  <c r="E18" i="15"/>
  <c r="J18"/>
  <c r="O18"/>
  <c r="T18"/>
  <c r="U18"/>
  <c r="E20"/>
  <c r="J20"/>
  <c r="O20"/>
  <c r="T20"/>
  <c r="U20"/>
  <c r="W20"/>
  <c r="C20" i="16" s="1"/>
  <c r="E21" i="15"/>
  <c r="J21"/>
  <c r="O21"/>
  <c r="T21"/>
  <c r="U21"/>
  <c r="E22"/>
  <c r="O22"/>
  <c r="T22"/>
  <c r="U22"/>
  <c r="E23"/>
  <c r="J23"/>
  <c r="O23"/>
  <c r="T23"/>
  <c r="U23"/>
  <c r="E24"/>
  <c r="J24"/>
  <c r="O24"/>
  <c r="T24"/>
  <c r="U24"/>
  <c r="E25"/>
  <c r="J25"/>
  <c r="O25"/>
  <c r="T25"/>
  <c r="U25"/>
  <c r="E26"/>
  <c r="J26"/>
  <c r="O26"/>
  <c r="T26"/>
  <c r="U26"/>
  <c r="E27"/>
  <c r="J27"/>
  <c r="O27"/>
  <c r="T27"/>
  <c r="U27"/>
  <c r="E28"/>
  <c r="J28"/>
  <c r="O28"/>
  <c r="T28"/>
  <c r="U28"/>
  <c r="E29"/>
  <c r="J29"/>
  <c r="O29"/>
  <c r="T29"/>
  <c r="U29"/>
  <c r="E30"/>
  <c r="J30"/>
  <c r="T30"/>
  <c r="U30"/>
  <c r="E31"/>
  <c r="J31"/>
  <c r="T31"/>
  <c r="U31"/>
  <c r="B32"/>
  <c r="C32"/>
  <c r="D32"/>
  <c r="F32"/>
  <c r="G32"/>
  <c r="H32"/>
  <c r="I32"/>
  <c r="K32"/>
  <c r="L32"/>
  <c r="M32"/>
  <c r="N32"/>
  <c r="R32"/>
  <c r="S32"/>
  <c r="E33"/>
  <c r="J33"/>
  <c r="O33"/>
  <c r="O42" s="1"/>
  <c r="T33"/>
  <c r="U33"/>
  <c r="E34"/>
  <c r="J34"/>
  <c r="O34"/>
  <c r="T34"/>
  <c r="U34"/>
  <c r="E35"/>
  <c r="J35"/>
  <c r="O35"/>
  <c r="T35"/>
  <c r="U35"/>
  <c r="X35"/>
  <c r="D35" i="16" s="1"/>
  <c r="X35" s="1"/>
  <c r="E36" i="15"/>
  <c r="J36"/>
  <c r="O36"/>
  <c r="T36"/>
  <c r="U36"/>
  <c r="E37"/>
  <c r="J37"/>
  <c r="O37"/>
  <c r="T37"/>
  <c r="U37"/>
  <c r="V37"/>
  <c r="B37" i="16" s="1"/>
  <c r="E38" i="15"/>
  <c r="J38"/>
  <c r="O38"/>
  <c r="T38"/>
  <c r="U38"/>
  <c r="E39"/>
  <c r="J39"/>
  <c r="O39"/>
  <c r="T39"/>
  <c r="U39"/>
  <c r="E40"/>
  <c r="J40"/>
  <c r="O40"/>
  <c r="T40"/>
  <c r="U40"/>
  <c r="E41"/>
  <c r="J41"/>
  <c r="O41"/>
  <c r="T41"/>
  <c r="U41"/>
  <c r="B42"/>
  <c r="C42"/>
  <c r="C43" s="1"/>
  <c r="D42"/>
  <c r="D43" s="1"/>
  <c r="F42"/>
  <c r="G42"/>
  <c r="H42"/>
  <c r="H43" s="1"/>
  <c r="I42"/>
  <c r="K42"/>
  <c r="L42"/>
  <c r="L43" s="1"/>
  <c r="M42"/>
  <c r="M43" s="1"/>
  <c r="N42"/>
  <c r="P42"/>
  <c r="Q42"/>
  <c r="Q43" s="1"/>
  <c r="R42"/>
  <c r="S42"/>
  <c r="P43"/>
  <c r="E44"/>
  <c r="J44"/>
  <c r="O44"/>
  <c r="T44"/>
  <c r="E45"/>
  <c r="J45"/>
  <c r="O45"/>
  <c r="T45"/>
  <c r="E46"/>
  <c r="J46"/>
  <c r="O46"/>
  <c r="T46"/>
  <c r="U46"/>
  <c r="E47"/>
  <c r="J47"/>
  <c r="O47"/>
  <c r="T47"/>
  <c r="U47"/>
  <c r="E48"/>
  <c r="J48"/>
  <c r="O48"/>
  <c r="T48"/>
  <c r="U48"/>
  <c r="E49"/>
  <c r="J49"/>
  <c r="O49"/>
  <c r="T49"/>
  <c r="U49"/>
  <c r="E50"/>
  <c r="J50"/>
  <c r="O50"/>
  <c r="T50"/>
  <c r="U50"/>
  <c r="Z50" s="1"/>
  <c r="E51"/>
  <c r="J51"/>
  <c r="O51"/>
  <c r="T51"/>
  <c r="U51"/>
  <c r="E52"/>
  <c r="J52"/>
  <c r="O52"/>
  <c r="T52"/>
  <c r="U52"/>
  <c r="E53"/>
  <c r="J53"/>
  <c r="O53"/>
  <c r="T53"/>
  <c r="U53"/>
  <c r="E54"/>
  <c r="J54"/>
  <c r="O54"/>
  <c r="T54"/>
  <c r="U54"/>
  <c r="W54"/>
  <c r="C54" i="16" s="1"/>
  <c r="E55" i="15"/>
  <c r="J55"/>
  <c r="O55"/>
  <c r="T55"/>
  <c r="U55"/>
  <c r="E56"/>
  <c r="J56"/>
  <c r="O56"/>
  <c r="T56"/>
  <c r="B57"/>
  <c r="C57"/>
  <c r="D57"/>
  <c r="F57"/>
  <c r="G57"/>
  <c r="H57"/>
  <c r="I57"/>
  <c r="K57"/>
  <c r="L57"/>
  <c r="M57"/>
  <c r="N57"/>
  <c r="P57"/>
  <c r="Q57"/>
  <c r="R57"/>
  <c r="S57"/>
  <c r="E59"/>
  <c r="E60"/>
  <c r="J60"/>
  <c r="O60"/>
  <c r="T60"/>
  <c r="E61"/>
  <c r="J61"/>
  <c r="O61"/>
  <c r="T61"/>
  <c r="U61"/>
  <c r="E62"/>
  <c r="J62"/>
  <c r="J74" s="1"/>
  <c r="O62"/>
  <c r="T62"/>
  <c r="T74" s="1"/>
  <c r="U62"/>
  <c r="E63"/>
  <c r="J63"/>
  <c r="O63"/>
  <c r="T63"/>
  <c r="U63"/>
  <c r="E64"/>
  <c r="J64"/>
  <c r="O64"/>
  <c r="T64"/>
  <c r="U64"/>
  <c r="E65"/>
  <c r="J65"/>
  <c r="O65"/>
  <c r="T65"/>
  <c r="U65"/>
  <c r="E66"/>
  <c r="J66"/>
  <c r="O66"/>
  <c r="T66"/>
  <c r="U66"/>
  <c r="E67"/>
  <c r="J67"/>
  <c r="O67"/>
  <c r="T67"/>
  <c r="U67"/>
  <c r="E68"/>
  <c r="J68"/>
  <c r="O68"/>
  <c r="T68"/>
  <c r="U68"/>
  <c r="E69"/>
  <c r="J69"/>
  <c r="O69"/>
  <c r="T69"/>
  <c r="U69"/>
  <c r="E70"/>
  <c r="O70"/>
  <c r="T70"/>
  <c r="U70"/>
  <c r="E71"/>
  <c r="J71"/>
  <c r="O71"/>
  <c r="T71"/>
  <c r="U71"/>
  <c r="E72"/>
  <c r="J72"/>
  <c r="O72"/>
  <c r="T72"/>
  <c r="U72"/>
  <c r="E73"/>
  <c r="J73"/>
  <c r="O73"/>
  <c r="T73"/>
  <c r="U73"/>
  <c r="B74"/>
  <c r="C74"/>
  <c r="D74"/>
  <c r="F74"/>
  <c r="G74"/>
  <c r="H74"/>
  <c r="I74"/>
  <c r="K74"/>
  <c r="L74"/>
  <c r="M74"/>
  <c r="N74"/>
  <c r="P74"/>
  <c r="Q74"/>
  <c r="R74"/>
  <c r="S74"/>
  <c r="E75"/>
  <c r="J75"/>
  <c r="O75"/>
  <c r="T75"/>
  <c r="U75"/>
  <c r="E76"/>
  <c r="E83" s="1"/>
  <c r="J76"/>
  <c r="O76"/>
  <c r="T76"/>
  <c r="U76"/>
  <c r="U83" s="1"/>
  <c r="E77"/>
  <c r="J77"/>
  <c r="O77"/>
  <c r="T77"/>
  <c r="U77"/>
  <c r="E78"/>
  <c r="J78"/>
  <c r="O78"/>
  <c r="T78"/>
  <c r="U78"/>
  <c r="E79"/>
  <c r="J79"/>
  <c r="O79"/>
  <c r="T79"/>
  <c r="U79"/>
  <c r="E80"/>
  <c r="J80"/>
  <c r="O80"/>
  <c r="T80"/>
  <c r="U80"/>
  <c r="E81"/>
  <c r="J81"/>
  <c r="O81"/>
  <c r="T81"/>
  <c r="U81"/>
  <c r="E82"/>
  <c r="J82"/>
  <c r="O82"/>
  <c r="T82"/>
  <c r="U82"/>
  <c r="B83"/>
  <c r="C83"/>
  <c r="D83"/>
  <c r="F83"/>
  <c r="F84" s="1"/>
  <c r="G83"/>
  <c r="H83"/>
  <c r="I83"/>
  <c r="K83"/>
  <c r="L83"/>
  <c r="M83"/>
  <c r="M84" s="1"/>
  <c r="N83"/>
  <c r="P83"/>
  <c r="Q83"/>
  <c r="R83"/>
  <c r="R84" s="1"/>
  <c r="S83"/>
  <c r="B84"/>
  <c r="E85"/>
  <c r="J85"/>
  <c r="O85"/>
  <c r="T85"/>
  <c r="E86"/>
  <c r="J86"/>
  <c r="O86"/>
  <c r="T86"/>
  <c r="E87"/>
  <c r="J87"/>
  <c r="O87"/>
  <c r="T87"/>
  <c r="U87"/>
  <c r="E88"/>
  <c r="J88"/>
  <c r="O88"/>
  <c r="T88"/>
  <c r="U88"/>
  <c r="E89"/>
  <c r="J89"/>
  <c r="O89"/>
  <c r="T89"/>
  <c r="U89"/>
  <c r="E90"/>
  <c r="J90"/>
  <c r="O90"/>
  <c r="T90"/>
  <c r="U90"/>
  <c r="E91"/>
  <c r="J91"/>
  <c r="O91"/>
  <c r="T91"/>
  <c r="U91"/>
  <c r="E92"/>
  <c r="J92"/>
  <c r="O92"/>
  <c r="T92"/>
  <c r="U92"/>
  <c r="E93"/>
  <c r="J93"/>
  <c r="O93"/>
  <c r="T93"/>
  <c r="U93"/>
  <c r="E94"/>
  <c r="J94"/>
  <c r="O94"/>
  <c r="T94"/>
  <c r="U94"/>
  <c r="E95"/>
  <c r="J95"/>
  <c r="O95"/>
  <c r="T95"/>
  <c r="U95"/>
  <c r="V95"/>
  <c r="B95" i="16" s="1"/>
  <c r="E96" i="15"/>
  <c r="J96"/>
  <c r="O96"/>
  <c r="T96"/>
  <c r="U96"/>
  <c r="V96"/>
  <c r="B96" i="16" s="1"/>
  <c r="E97" i="15"/>
  <c r="J97"/>
  <c r="O97"/>
  <c r="T97"/>
  <c r="U97"/>
  <c r="V97"/>
  <c r="B97" i="16" s="1"/>
  <c r="E98" i="15"/>
  <c r="J98"/>
  <c r="O98"/>
  <c r="T98"/>
  <c r="U98"/>
  <c r="V98"/>
  <c r="B98" i="16" s="1"/>
  <c r="E99" i="15"/>
  <c r="Y99" s="1"/>
  <c r="E99" i="16" s="1"/>
  <c r="J99" i="15"/>
  <c r="O99"/>
  <c r="T99"/>
  <c r="U99"/>
  <c r="Z99" s="1"/>
  <c r="V99"/>
  <c r="B99" i="16" s="1"/>
  <c r="E100" i="15"/>
  <c r="J100"/>
  <c r="O100"/>
  <c r="T100"/>
  <c r="B101"/>
  <c r="C101"/>
  <c r="D101"/>
  <c r="F101"/>
  <c r="G101"/>
  <c r="H101"/>
  <c r="I101"/>
  <c r="J101"/>
  <c r="K101"/>
  <c r="L101"/>
  <c r="M101"/>
  <c r="N101"/>
  <c r="P101"/>
  <c r="Q101"/>
  <c r="R101"/>
  <c r="S101"/>
  <c r="E103"/>
  <c r="F103"/>
  <c r="J103"/>
  <c r="K103"/>
  <c r="O103"/>
  <c r="P103"/>
  <c r="T103"/>
  <c r="U103"/>
  <c r="B104"/>
  <c r="Y14" i="16"/>
  <c r="G32"/>
  <c r="H32"/>
  <c r="I32"/>
  <c r="J32"/>
  <c r="K32"/>
  <c r="L32"/>
  <c r="M32"/>
  <c r="N32"/>
  <c r="O32"/>
  <c r="P32"/>
  <c r="Q32"/>
  <c r="R32"/>
  <c r="S32"/>
  <c r="T32"/>
  <c r="U32"/>
  <c r="G42"/>
  <c r="H42"/>
  <c r="I42"/>
  <c r="J42"/>
  <c r="K42"/>
  <c r="L42"/>
  <c r="M42"/>
  <c r="N42"/>
  <c r="O42"/>
  <c r="P42"/>
  <c r="Q42"/>
  <c r="R42"/>
  <c r="S42"/>
  <c r="T42"/>
  <c r="U42"/>
  <c r="I43"/>
  <c r="J51"/>
  <c r="K51"/>
  <c r="O51"/>
  <c r="O57" s="1"/>
  <c r="P51"/>
  <c r="P57" s="1"/>
  <c r="Q51"/>
  <c r="R51"/>
  <c r="S51"/>
  <c r="T51" s="1"/>
  <c r="Q52"/>
  <c r="O54"/>
  <c r="L62" i="5"/>
  <c r="G57" i="16"/>
  <c r="H57"/>
  <c r="I57"/>
  <c r="K57"/>
  <c r="L57"/>
  <c r="M57"/>
  <c r="N57"/>
  <c r="J74"/>
  <c r="O74"/>
  <c r="S74"/>
  <c r="G74"/>
  <c r="H74"/>
  <c r="I74"/>
  <c r="K74"/>
  <c r="L74"/>
  <c r="M74"/>
  <c r="N74"/>
  <c r="P74"/>
  <c r="Q74"/>
  <c r="R74"/>
  <c r="U74"/>
  <c r="G83"/>
  <c r="H83"/>
  <c r="I83"/>
  <c r="J83"/>
  <c r="K83"/>
  <c r="K84" s="1"/>
  <c r="L83"/>
  <c r="L84" s="1"/>
  <c r="M83"/>
  <c r="M84" s="1"/>
  <c r="N83"/>
  <c r="N84" s="1"/>
  <c r="O83"/>
  <c r="P83"/>
  <c r="Q83"/>
  <c r="R83"/>
  <c r="S83"/>
  <c r="T83"/>
  <c r="U83"/>
  <c r="K101"/>
  <c r="P101"/>
  <c r="Q96"/>
  <c r="Q101"/>
  <c r="G101"/>
  <c r="H101"/>
  <c r="I101"/>
  <c r="L101"/>
  <c r="M101"/>
  <c r="N101"/>
  <c r="F7" i="17"/>
  <c r="G7"/>
  <c r="F8"/>
  <c r="G8"/>
  <c r="G9"/>
  <c r="F10"/>
  <c r="G10"/>
  <c r="G11"/>
  <c r="F12"/>
  <c r="G12"/>
  <c r="G13"/>
  <c r="G14"/>
  <c r="G15"/>
  <c r="G16"/>
  <c r="F17"/>
  <c r="G17"/>
  <c r="F18"/>
  <c r="G18"/>
  <c r="G19"/>
  <c r="G20"/>
  <c r="G21"/>
  <c r="F22"/>
  <c r="G22"/>
  <c r="F23"/>
  <c r="G23"/>
  <c r="G24"/>
  <c r="G29"/>
  <c r="G30"/>
  <c r="F31"/>
  <c r="G31"/>
  <c r="F32"/>
  <c r="G32"/>
  <c r="F33"/>
  <c r="F34"/>
  <c r="G34"/>
  <c r="F35"/>
  <c r="G35"/>
  <c r="G36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C71"/>
  <c r="D71"/>
  <c r="E71"/>
  <c r="G71"/>
  <c r="G75"/>
  <c r="F76"/>
  <c r="G76"/>
  <c r="F77"/>
  <c r="G77"/>
  <c r="F78"/>
  <c r="G78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C95"/>
  <c r="D95"/>
  <c r="D97" s="1"/>
  <c r="E95"/>
  <c r="F95"/>
  <c r="E97"/>
  <c r="F6" i="20"/>
  <c r="F22" s="1"/>
  <c r="G6"/>
  <c r="G22" s="1"/>
  <c r="H6"/>
  <c r="H22" s="1"/>
  <c r="L6"/>
  <c r="L22" s="1"/>
  <c r="M6"/>
  <c r="M22" s="1"/>
  <c r="N6"/>
  <c r="N22" s="1"/>
  <c r="O6"/>
  <c r="P6"/>
  <c r="P22" s="1"/>
  <c r="R6"/>
  <c r="R22" s="1"/>
  <c r="S6"/>
  <c r="S22" s="1"/>
  <c r="T6"/>
  <c r="T22" s="1"/>
  <c r="U6"/>
  <c r="V6"/>
  <c r="V22" s="1"/>
  <c r="C7"/>
  <c r="I7"/>
  <c r="Q7"/>
  <c r="Z7"/>
  <c r="AB7"/>
  <c r="AC7"/>
  <c r="AD7"/>
  <c r="C8"/>
  <c r="I8"/>
  <c r="Q8"/>
  <c r="Z8"/>
  <c r="AB8"/>
  <c r="AC8"/>
  <c r="AD8"/>
  <c r="E9"/>
  <c r="I9"/>
  <c r="J9" s="1"/>
  <c r="K9" s="1"/>
  <c r="Q9"/>
  <c r="Z9"/>
  <c r="AA9"/>
  <c r="AB9"/>
  <c r="AC9"/>
  <c r="AD9"/>
  <c r="E10"/>
  <c r="C10" s="1"/>
  <c r="I10"/>
  <c r="J10" s="1"/>
  <c r="Q10"/>
  <c r="Z10"/>
  <c r="AA10"/>
  <c r="AB10"/>
  <c r="AC10"/>
  <c r="AD10"/>
  <c r="I11"/>
  <c r="Q11"/>
  <c r="Z11"/>
  <c r="AH11" s="1"/>
  <c r="AA11"/>
  <c r="AI11" s="1"/>
  <c r="AB11"/>
  <c r="AJ11" s="1"/>
  <c r="AC11"/>
  <c r="AD11"/>
  <c r="I12"/>
  <c r="J12" s="1"/>
  <c r="K12" s="1"/>
  <c r="Q12"/>
  <c r="Z12"/>
  <c r="AH12" s="1"/>
  <c r="AA12"/>
  <c r="AI12" s="1"/>
  <c r="AB12"/>
  <c r="AJ12" s="1"/>
  <c r="AC12"/>
  <c r="AD12"/>
  <c r="I13"/>
  <c r="J13" s="1"/>
  <c r="K13" s="1"/>
  <c r="Q13"/>
  <c r="Z13"/>
  <c r="AH13" s="1"/>
  <c r="AA13"/>
  <c r="AB13"/>
  <c r="AJ13" s="1"/>
  <c r="AC13"/>
  <c r="AD13"/>
  <c r="AI13"/>
  <c r="I14"/>
  <c r="J14" s="1"/>
  <c r="Q14"/>
  <c r="Z14"/>
  <c r="AH14" s="1"/>
  <c r="AA14"/>
  <c r="AI14" s="1"/>
  <c r="AB14"/>
  <c r="AJ14" s="1"/>
  <c r="AC14"/>
  <c r="AD14"/>
  <c r="I15"/>
  <c r="Q15"/>
  <c r="Z15"/>
  <c r="AA15"/>
  <c r="AI15" s="1"/>
  <c r="AB15"/>
  <c r="AJ15" s="1"/>
  <c r="AC15"/>
  <c r="AD15"/>
  <c r="I16"/>
  <c r="J16" s="1"/>
  <c r="Q16"/>
  <c r="Z16"/>
  <c r="AA16"/>
  <c r="AB16"/>
  <c r="AJ16" s="1"/>
  <c r="AC16"/>
  <c r="AD16"/>
  <c r="AI16"/>
  <c r="C17"/>
  <c r="D17" s="1"/>
  <c r="E17" s="1"/>
  <c r="I17"/>
  <c r="J17"/>
  <c r="K17" s="1"/>
  <c r="Q17"/>
  <c r="Z17"/>
  <c r="AH17" s="1"/>
  <c r="AA17"/>
  <c r="AI17" s="1"/>
  <c r="AB17"/>
  <c r="AC17"/>
  <c r="AD17"/>
  <c r="AJ17"/>
  <c r="I18"/>
  <c r="Q18"/>
  <c r="Z18"/>
  <c r="AA18"/>
  <c r="AI18" s="1"/>
  <c r="AB18"/>
  <c r="AC18"/>
  <c r="AD18"/>
  <c r="AJ18"/>
  <c r="I19"/>
  <c r="Q19"/>
  <c r="Z19"/>
  <c r="AA19"/>
  <c r="AB19"/>
  <c r="AC19"/>
  <c r="AD19"/>
  <c r="AI19"/>
  <c r="AJ19"/>
  <c r="I20"/>
  <c r="J20" s="1"/>
  <c r="Q20"/>
  <c r="Z20"/>
  <c r="AH20" s="1"/>
  <c r="AA20"/>
  <c r="AB20"/>
  <c r="AC20"/>
  <c r="AD20"/>
  <c r="AI20"/>
  <c r="AJ20"/>
  <c r="I21"/>
  <c r="J21"/>
  <c r="K21" s="1"/>
  <c r="Q21"/>
  <c r="Z21"/>
  <c r="AH21" s="1"/>
  <c r="AA21"/>
  <c r="AB21"/>
  <c r="AJ21" s="1"/>
  <c r="AC21"/>
  <c r="AD21"/>
  <c r="AI21"/>
  <c r="O22"/>
  <c r="U22"/>
  <c r="C97" i="17" l="1"/>
  <c r="G84" i="15"/>
  <c r="G102" s="1"/>
  <c r="H58" i="2"/>
  <c r="N63"/>
  <c r="S43" i="15"/>
  <c r="D25" i="16"/>
  <c r="X25" s="1"/>
  <c r="J19" i="5"/>
  <c r="P19" s="1"/>
  <c r="B25" i="16"/>
  <c r="V25" s="1"/>
  <c r="H19" i="5"/>
  <c r="N19" s="1"/>
  <c r="F36" i="16"/>
  <c r="K8" i="1"/>
  <c r="I84" i="15"/>
  <c r="I102" s="1"/>
  <c r="BD103" i="12"/>
  <c r="T103"/>
  <c r="AB50" i="15"/>
  <c r="F50" i="16"/>
  <c r="Y50" i="15"/>
  <c r="E50" i="16" s="1"/>
  <c r="M58" i="15"/>
  <c r="Y51"/>
  <c r="E51" i="16" s="1"/>
  <c r="Y51" s="1"/>
  <c r="S58" i="15"/>
  <c r="Y52"/>
  <c r="E52" i="16" s="1"/>
  <c r="CG11" i="10"/>
  <c r="K25" i="2"/>
  <c r="F99" i="16"/>
  <c r="AB99" i="15"/>
  <c r="AB61"/>
  <c r="F61" i="16"/>
  <c r="Z61" s="1"/>
  <c r="AE43" i="11"/>
  <c r="AE58" s="1"/>
  <c r="AB36" i="15"/>
  <c r="BX43" i="13"/>
  <c r="BX58" s="1"/>
  <c r="AZ43"/>
  <c r="AZ58" s="1"/>
  <c r="AZ104" s="1"/>
  <c r="AJ43"/>
  <c r="AJ58" s="1"/>
  <c r="AE43"/>
  <c r="AE58" s="1"/>
  <c r="P43"/>
  <c r="P58" s="1"/>
  <c r="K43"/>
  <c r="K58" s="1"/>
  <c r="Z43" i="12"/>
  <c r="Z58" s="1"/>
  <c r="Z43" i="11"/>
  <c r="Z58" s="1"/>
  <c r="P43"/>
  <c r="P58" s="1"/>
  <c r="CR22" i="10"/>
  <c r="AE20" i="20"/>
  <c r="AF20" s="1"/>
  <c r="AG20" s="1"/>
  <c r="W15"/>
  <c r="X15" s="1"/>
  <c r="Y15" s="1"/>
  <c r="AE17"/>
  <c r="AF17" s="1"/>
  <c r="AG17" s="1"/>
  <c r="W10"/>
  <c r="X10" s="1"/>
  <c r="H84" i="15"/>
  <c r="H102" s="1"/>
  <c r="B48" i="16"/>
  <c r="V48" s="1"/>
  <c r="H43" i="2"/>
  <c r="N43" s="1"/>
  <c r="B81" i="16"/>
  <c r="V96"/>
  <c r="L84" i="15"/>
  <c r="L102" s="1"/>
  <c r="K84"/>
  <c r="K102" s="1"/>
  <c r="T43" i="16"/>
  <c r="P43"/>
  <c r="P58" s="1"/>
  <c r="L43"/>
  <c r="L58" s="1"/>
  <c r="H43"/>
  <c r="H58" s="1"/>
  <c r="J84"/>
  <c r="N102"/>
  <c r="U101"/>
  <c r="I58"/>
  <c r="G84"/>
  <c r="G102" s="1"/>
  <c r="U84"/>
  <c r="I84"/>
  <c r="I102" s="1"/>
  <c r="Q84"/>
  <c r="Q102" s="1"/>
  <c r="R84"/>
  <c r="R43"/>
  <c r="N43"/>
  <c r="N58" s="1"/>
  <c r="J43"/>
  <c r="V81"/>
  <c r="W54"/>
  <c r="V99"/>
  <c r="N59" i="2"/>
  <c r="V98" i="16"/>
  <c r="F57" i="5"/>
  <c r="V12" i="16"/>
  <c r="CG99" i="10"/>
  <c r="BJ102"/>
  <c r="AB102"/>
  <c r="BL102"/>
  <c r="AP102"/>
  <c r="AJ102"/>
  <c r="AE102"/>
  <c r="X102"/>
  <c r="S102"/>
  <c r="D102"/>
  <c r="CO99"/>
  <c r="CP96"/>
  <c r="X94" i="15"/>
  <c r="D94" i="16" s="1"/>
  <c r="X94" s="1"/>
  <c r="AL102" i="10"/>
  <c r="AL104" s="1"/>
  <c r="L102"/>
  <c r="BD101"/>
  <c r="I102"/>
  <c r="I104" s="1"/>
  <c r="V52" i="15"/>
  <c r="CM57" i="10"/>
  <c r="AL58"/>
  <c r="V58"/>
  <c r="CH52"/>
  <c r="C58"/>
  <c r="BP58"/>
  <c r="BK58"/>
  <c r="AT58"/>
  <c r="AJ58"/>
  <c r="X58"/>
  <c r="X104" s="1"/>
  <c r="M58"/>
  <c r="BS58"/>
  <c r="AK58"/>
  <c r="AE43"/>
  <c r="AE58" s="1"/>
  <c r="Z84" i="9"/>
  <c r="Z102" s="1"/>
  <c r="P84"/>
  <c r="BC28"/>
  <c r="F84"/>
  <c r="C20" i="20"/>
  <c r="D20" s="1"/>
  <c r="E20" s="1"/>
  <c r="K20"/>
  <c r="K14"/>
  <c r="C14"/>
  <c r="D14" s="1"/>
  <c r="E14" s="1"/>
  <c r="C18"/>
  <c r="D18" s="1"/>
  <c r="E18" s="1"/>
  <c r="CK104" i="14"/>
  <c r="C16" i="20"/>
  <c r="D16" s="1"/>
  <c r="E16" s="1"/>
  <c r="K16"/>
  <c r="BQ104" i="14"/>
  <c r="AD84"/>
  <c r="M104" i="13"/>
  <c r="P104" s="1"/>
  <c r="X88" i="15"/>
  <c r="S101" i="16"/>
  <c r="CR76" i="14"/>
  <c r="CQ83"/>
  <c r="F76"/>
  <c r="E83"/>
  <c r="DB62"/>
  <c r="DA74"/>
  <c r="DB48"/>
  <c r="DA57"/>
  <c r="DY46"/>
  <c r="I57"/>
  <c r="DY36"/>
  <c r="I42"/>
  <c r="DT42"/>
  <c r="DL33"/>
  <c r="DK42"/>
  <c r="DY15"/>
  <c r="DT32"/>
  <c r="DT43" s="1"/>
  <c r="DU8"/>
  <c r="DY8"/>
  <c r="V61" i="15"/>
  <c r="B61" i="16" s="1"/>
  <c r="BY74" i="13"/>
  <c r="CB15"/>
  <c r="CA32"/>
  <c r="DY77" i="14"/>
  <c r="DY83" s="1"/>
  <c r="DY40"/>
  <c r="CR32"/>
  <c r="BJ74" i="11"/>
  <c r="V63" i="15"/>
  <c r="AE13" i="20"/>
  <c r="AF13" s="1"/>
  <c r="AG13" s="1"/>
  <c r="C13"/>
  <c r="D13" s="1"/>
  <c r="E13" s="1"/>
  <c r="W7"/>
  <c r="I69" i="2"/>
  <c r="O69" s="1"/>
  <c r="L102" i="16"/>
  <c r="H84"/>
  <c r="H102" s="1"/>
  <c r="B43" i="15"/>
  <c r="B58" s="1"/>
  <c r="K94" i="14"/>
  <c r="K90"/>
  <c r="DA101"/>
  <c r="E101"/>
  <c r="BJ84"/>
  <c r="BJ102" s="1"/>
  <c r="BJ104" s="1"/>
  <c r="BA84"/>
  <c r="BA102" s="1"/>
  <c r="N102"/>
  <c r="N104" s="1"/>
  <c r="D102"/>
  <c r="D104" s="1"/>
  <c r="O83"/>
  <c r="BR83"/>
  <c r="BR84" s="1"/>
  <c r="AX83"/>
  <c r="O74"/>
  <c r="O84" s="1"/>
  <c r="DF74"/>
  <c r="CL74"/>
  <c r="CL84" s="1"/>
  <c r="BR74"/>
  <c r="AX74"/>
  <c r="AD74"/>
  <c r="DG57"/>
  <c r="CZ104"/>
  <c r="AC104"/>
  <c r="L104"/>
  <c r="AV58"/>
  <c r="AV104" s="1"/>
  <c r="AX104" s="1"/>
  <c r="AQ58"/>
  <c r="DS42"/>
  <c r="BR42"/>
  <c r="BR43" s="1"/>
  <c r="AD42"/>
  <c r="AD43" s="1"/>
  <c r="BC42"/>
  <c r="CA104"/>
  <c r="DY24"/>
  <c r="EA17"/>
  <c r="DV8"/>
  <c r="BM74" i="13"/>
  <c r="AS74"/>
  <c r="AR104"/>
  <c r="Y42"/>
  <c r="Y43" s="1"/>
  <c r="E42"/>
  <c r="AL102" i="12"/>
  <c r="AS32"/>
  <c r="Y32"/>
  <c r="BS102" i="10"/>
  <c r="AQ58"/>
  <c r="CH48"/>
  <c r="BI40"/>
  <c r="G58"/>
  <c r="W21" i="20"/>
  <c r="X21" s="1"/>
  <c r="Y21" s="1"/>
  <c r="C21"/>
  <c r="D21" s="1"/>
  <c r="E21" s="1"/>
  <c r="J18"/>
  <c r="K18" s="1"/>
  <c r="AJ6"/>
  <c r="AJ22" s="1"/>
  <c r="O101" i="15"/>
  <c r="K43"/>
  <c r="U42"/>
  <c r="E42"/>
  <c r="G101" i="14"/>
  <c r="J100"/>
  <c r="DX99"/>
  <c r="DZ99" s="1"/>
  <c r="DW92"/>
  <c r="V92" i="15" s="1"/>
  <c r="DW88" i="14"/>
  <c r="CI102"/>
  <c r="BK102"/>
  <c r="BK104" s="1"/>
  <c r="BM104" s="1"/>
  <c r="BN104" s="1"/>
  <c r="DJ102"/>
  <c r="DE84"/>
  <c r="DE102" s="1"/>
  <c r="CN102"/>
  <c r="CJ84"/>
  <c r="CJ102" s="1"/>
  <c r="CJ104" s="1"/>
  <c r="CE84"/>
  <c r="CE102" s="1"/>
  <c r="BZ84"/>
  <c r="BZ102" s="1"/>
  <c r="AW102"/>
  <c r="Z102"/>
  <c r="P102"/>
  <c r="G83"/>
  <c r="G84" s="1"/>
  <c r="G102" s="1"/>
  <c r="DW76"/>
  <c r="DW70"/>
  <c r="AI57"/>
  <c r="CN104"/>
  <c r="CE104"/>
  <c r="DE104"/>
  <c r="AF104"/>
  <c r="AJ104" s="1"/>
  <c r="CL32"/>
  <c r="CL43" s="1"/>
  <c r="CL58" s="1"/>
  <c r="AX32"/>
  <c r="AX43" s="1"/>
  <c r="DY20"/>
  <c r="DZ20" s="1"/>
  <c r="BG102" i="13"/>
  <c r="AW102"/>
  <c r="AS84"/>
  <c r="AO83"/>
  <c r="AE102"/>
  <c r="BM83"/>
  <c r="E83"/>
  <c r="AF104"/>
  <c r="V104"/>
  <c r="AT58"/>
  <c r="E101" i="12"/>
  <c r="E74"/>
  <c r="E84" s="1"/>
  <c r="E102" s="1"/>
  <c r="BK56"/>
  <c r="V55" i="15"/>
  <c r="B55" i="16" s="1"/>
  <c r="BH57" i="12"/>
  <c r="BD57"/>
  <c r="AJ74" i="11"/>
  <c r="AJ84" s="1"/>
  <c r="T74"/>
  <c r="T84" s="1"/>
  <c r="BC74"/>
  <c r="AI74"/>
  <c r="O74"/>
  <c r="O84" s="1"/>
  <c r="BC65" i="9"/>
  <c r="S57" i="16"/>
  <c r="DK83" i="14"/>
  <c r="DL78"/>
  <c r="DB76"/>
  <c r="DA83"/>
  <c r="DA84" s="1"/>
  <c r="F62"/>
  <c r="E74"/>
  <c r="DY48"/>
  <c r="CR48"/>
  <c r="CQ57"/>
  <c r="DR42"/>
  <c r="DW33"/>
  <c r="DW42" s="1"/>
  <c r="DR32"/>
  <c r="DW15"/>
  <c r="DW32" s="1"/>
  <c r="DW43" s="1"/>
  <c r="DW58" s="1"/>
  <c r="W52" i="15"/>
  <c r="C52" i="16" s="1"/>
  <c r="W41" i="15"/>
  <c r="C41" i="16" s="1"/>
  <c r="DY93" i="14"/>
  <c r="DZ93" s="1"/>
  <c r="EA93" s="1"/>
  <c r="DY89"/>
  <c r="DZ89" s="1"/>
  <c r="EA89" s="1"/>
  <c r="CA101" i="13"/>
  <c r="S83" i="12"/>
  <c r="AE12" i="20"/>
  <c r="AF12" s="1"/>
  <c r="AG12" s="1"/>
  <c r="O101" i="16"/>
  <c r="J32" i="15"/>
  <c r="DQ101" i="14"/>
  <c r="DG101"/>
  <c r="DK101"/>
  <c r="CQ101"/>
  <c r="BC101"/>
  <c r="O101"/>
  <c r="CK102"/>
  <c r="B102"/>
  <c r="DZ77"/>
  <c r="EA77" s="1"/>
  <c r="DK84"/>
  <c r="DK102" s="1"/>
  <c r="DP74"/>
  <c r="CB74"/>
  <c r="BH74"/>
  <c r="AN74"/>
  <c r="T74"/>
  <c r="O57"/>
  <c r="AO58"/>
  <c r="EA41"/>
  <c r="DB42"/>
  <c r="DZ8"/>
  <c r="EA8" s="1"/>
  <c r="BC74" i="13"/>
  <c r="BF104"/>
  <c r="BT104"/>
  <c r="BX104" s="1"/>
  <c r="AP104"/>
  <c r="AI32" i="12"/>
  <c r="BJ32" i="11"/>
  <c r="BU102" i="10"/>
  <c r="AZ102"/>
  <c r="BI55"/>
  <c r="CR55" s="1"/>
  <c r="Z55" i="15" s="1"/>
  <c r="AN42" i="10"/>
  <c r="AD6" i="20"/>
  <c r="AD22" s="1"/>
  <c r="W13"/>
  <c r="X13" s="1"/>
  <c r="Y13" s="1"/>
  <c r="W11"/>
  <c r="X11" s="1"/>
  <c r="Y11" s="1"/>
  <c r="P84" i="16"/>
  <c r="P102" s="1"/>
  <c r="U101" i="15"/>
  <c r="E101"/>
  <c r="N84"/>
  <c r="N102" s="1"/>
  <c r="O83"/>
  <c r="Q58"/>
  <c r="J98" i="14"/>
  <c r="CP102"/>
  <c r="CP104" s="1"/>
  <c r="AU102"/>
  <c r="AP102"/>
  <c r="AP104" s="1"/>
  <c r="W84"/>
  <c r="W102" s="1"/>
  <c r="W104" s="1"/>
  <c r="R84"/>
  <c r="R102" s="1"/>
  <c r="DR83"/>
  <c r="DR84" s="1"/>
  <c r="DR102" s="1"/>
  <c r="DG74"/>
  <c r="DR74"/>
  <c r="BL58"/>
  <c r="BL104" s="1"/>
  <c r="DH104"/>
  <c r="DA42"/>
  <c r="CW43"/>
  <c r="CW58" s="1"/>
  <c r="DZ40"/>
  <c r="EA40" s="1"/>
  <c r="CG42"/>
  <c r="BM42"/>
  <c r="AS42"/>
  <c r="Y42"/>
  <c r="CB32"/>
  <c r="CB43" s="1"/>
  <c r="CB58" s="1"/>
  <c r="BH32"/>
  <c r="AN32"/>
  <c r="T32"/>
  <c r="AG102" i="13"/>
  <c r="AB102"/>
  <c r="AB104" s="1"/>
  <c r="D104"/>
  <c r="BK100" i="12"/>
  <c r="BK86"/>
  <c r="W86" i="15" s="1"/>
  <c r="AN74" i="12"/>
  <c r="O74"/>
  <c r="BH74" i="11"/>
  <c r="AX74"/>
  <c r="AN74"/>
  <c r="F74"/>
  <c r="AS74"/>
  <c r="Y74"/>
  <c r="DY55" i="14"/>
  <c r="DG33"/>
  <c r="DG42" s="1"/>
  <c r="DF42"/>
  <c r="J33"/>
  <c r="K33" s="1"/>
  <c r="DY33"/>
  <c r="AO83" i="12"/>
  <c r="AO84" s="1"/>
  <c r="AO102" s="1"/>
  <c r="V75" i="15"/>
  <c r="Q83" i="12"/>
  <c r="T45"/>
  <c r="BK45"/>
  <c r="BA42"/>
  <c r="BM75" i="11"/>
  <c r="BK83"/>
  <c r="AE57" i="9"/>
  <c r="BD52"/>
  <c r="S84" i="16"/>
  <c r="O84"/>
  <c r="T74"/>
  <c r="T84" s="1"/>
  <c r="U51"/>
  <c r="U57" s="1"/>
  <c r="U43"/>
  <c r="Q43"/>
  <c r="M43"/>
  <c r="M58" s="1"/>
  <c r="T101" i="15"/>
  <c r="S84"/>
  <c r="S102" s="1"/>
  <c r="S104" s="1"/>
  <c r="K58"/>
  <c r="I43"/>
  <c r="I58" s="1"/>
  <c r="F43"/>
  <c r="J97" i="14"/>
  <c r="AA102"/>
  <c r="DN84"/>
  <c r="DN102" s="1"/>
  <c r="CT102"/>
  <c r="BV84"/>
  <c r="BV102" s="1"/>
  <c r="BN102"/>
  <c r="AQ84"/>
  <c r="AQ102" s="1"/>
  <c r="AL84"/>
  <c r="AL102" s="1"/>
  <c r="DX81"/>
  <c r="DZ81" s="1"/>
  <c r="EA81" s="1"/>
  <c r="CA84"/>
  <c r="CA102" s="1"/>
  <c r="BS84"/>
  <c r="BS102" s="1"/>
  <c r="Q84"/>
  <c r="I74"/>
  <c r="I84" s="1"/>
  <c r="I102" s="1"/>
  <c r="AI74"/>
  <c r="Q58"/>
  <c r="J53"/>
  <c r="K53" s="1"/>
  <c r="DY49"/>
  <c r="DW49"/>
  <c r="DW57" s="1"/>
  <c r="DR57"/>
  <c r="J47"/>
  <c r="K47" s="1"/>
  <c r="DP57"/>
  <c r="CB57"/>
  <c r="BH57"/>
  <c r="AN57"/>
  <c r="T57"/>
  <c r="DM43"/>
  <c r="DM58" s="1"/>
  <c r="BV43"/>
  <c r="BV58" s="1"/>
  <c r="BN43"/>
  <c r="BN58" s="1"/>
  <c r="DZ35"/>
  <c r="EA35" s="1"/>
  <c r="DY34"/>
  <c r="DY42" s="1"/>
  <c r="DW34"/>
  <c r="DW31"/>
  <c r="DY27"/>
  <c r="DZ27" s="1"/>
  <c r="EA27" s="1"/>
  <c r="EA10"/>
  <c r="BM101" i="13"/>
  <c r="Y101"/>
  <c r="AP102"/>
  <c r="S102"/>
  <c r="S104" s="1"/>
  <c r="T104" s="1"/>
  <c r="I102"/>
  <c r="Y83"/>
  <c r="BD58"/>
  <c r="B58"/>
  <c r="B104" s="1"/>
  <c r="Q58"/>
  <c r="BK98" i="12"/>
  <c r="X90" i="15"/>
  <c r="D90" i="16" s="1"/>
  <c r="X90" s="1"/>
  <c r="AX83" i="12"/>
  <c r="AD83"/>
  <c r="W46" i="15"/>
  <c r="C46" i="16" s="1"/>
  <c r="AX57" i="12"/>
  <c r="AD57"/>
  <c r="AA58"/>
  <c r="K43"/>
  <c r="K58" s="1"/>
  <c r="V40" i="15"/>
  <c r="V18"/>
  <c r="Y83" i="11"/>
  <c r="AT83"/>
  <c r="E83"/>
  <c r="X84"/>
  <c r="X102" s="1"/>
  <c r="X104" s="1"/>
  <c r="BJ42"/>
  <c r="BC42"/>
  <c r="BC43" s="1"/>
  <c r="BC58" s="1"/>
  <c r="AS42"/>
  <c r="AI42"/>
  <c r="O42"/>
  <c r="CH94" i="10"/>
  <c r="BI88"/>
  <c r="CP86"/>
  <c r="CC83"/>
  <c r="BR83"/>
  <c r="AY83"/>
  <c r="AY84" s="1"/>
  <c r="AN83"/>
  <c r="Y83"/>
  <c r="Y84" s="1"/>
  <c r="E83"/>
  <c r="AC102"/>
  <c r="AC104" s="1"/>
  <c r="BI72"/>
  <c r="AT102"/>
  <c r="BC74"/>
  <c r="AO74"/>
  <c r="BI65"/>
  <c r="CR65" s="1"/>
  <c r="Z65" i="15" s="1"/>
  <c r="L15" i="2" s="1"/>
  <c r="CH62" i="10"/>
  <c r="BA58"/>
  <c r="BA104" s="1"/>
  <c r="AU102" i="9"/>
  <c r="U58"/>
  <c r="BD57"/>
  <c r="DK57" i="14"/>
  <c r="DL47"/>
  <c r="DL57" s="1"/>
  <c r="DQ33"/>
  <c r="DQ42" s="1"/>
  <c r="DP42"/>
  <c r="AJ42" i="12"/>
  <c r="BD42"/>
  <c r="W66" i="15"/>
  <c r="I16" i="2" s="1"/>
  <c r="O16" s="1"/>
  <c r="I7" i="1" s="1"/>
  <c r="BE74" i="10"/>
  <c r="V97" i="16"/>
  <c r="M102"/>
  <c r="S43"/>
  <c r="O43"/>
  <c r="O58" s="1"/>
  <c r="K43"/>
  <c r="K58" s="1"/>
  <c r="G43"/>
  <c r="G58" s="1"/>
  <c r="B102" i="15"/>
  <c r="J57"/>
  <c r="G43"/>
  <c r="BI102" i="14"/>
  <c r="AC102"/>
  <c r="CM84"/>
  <c r="CM102" s="1"/>
  <c r="CD102"/>
  <c r="BF102"/>
  <c r="BB102"/>
  <c r="BB104" s="1"/>
  <c r="AT84"/>
  <c r="AT102" s="1"/>
  <c r="V102"/>
  <c r="DW78"/>
  <c r="DW62"/>
  <c r="DW74" s="1"/>
  <c r="CY58"/>
  <c r="BW57"/>
  <c r="DF57"/>
  <c r="CL57"/>
  <c r="BR57"/>
  <c r="BR58" s="1"/>
  <c r="AX57"/>
  <c r="AD57"/>
  <c r="AA58"/>
  <c r="AA104" s="1"/>
  <c r="C58"/>
  <c r="C104" s="1"/>
  <c r="E104" s="1"/>
  <c r="DO43"/>
  <c r="DO58" s="1"/>
  <c r="DO104" s="1"/>
  <c r="DC43"/>
  <c r="DC58" s="1"/>
  <c r="DC104" s="1"/>
  <c r="BY43"/>
  <c r="BY58" s="1"/>
  <c r="BT43"/>
  <c r="BT58" s="1"/>
  <c r="BT104" s="1"/>
  <c r="BK43"/>
  <c r="BK58" s="1"/>
  <c r="X58"/>
  <c r="X104" s="1"/>
  <c r="G42"/>
  <c r="AT43"/>
  <c r="AT58" s="1"/>
  <c r="EA31"/>
  <c r="CB100" i="13"/>
  <c r="N102"/>
  <c r="Q102"/>
  <c r="G102"/>
  <c r="CA83"/>
  <c r="BW74"/>
  <c r="BH57"/>
  <c r="AV58"/>
  <c r="AV104" s="1"/>
  <c r="AH58"/>
  <c r="AH104" s="1"/>
  <c r="X58"/>
  <c r="X104" s="1"/>
  <c r="S58"/>
  <c r="N58"/>
  <c r="N104" s="1"/>
  <c r="V90" i="15"/>
  <c r="Y101" i="12"/>
  <c r="BA83"/>
  <c r="AN83"/>
  <c r="AF84"/>
  <c r="AF102" s="1"/>
  <c r="V62" i="15"/>
  <c r="H11" i="2" s="1"/>
  <c r="N11" s="1"/>
  <c r="AN57" i="12"/>
  <c r="AO43"/>
  <c r="AO58" s="1"/>
  <c r="AH58"/>
  <c r="X43"/>
  <c r="M43"/>
  <c r="M58" s="1"/>
  <c r="M104" s="1"/>
  <c r="H43"/>
  <c r="H58" s="1"/>
  <c r="H104" s="1"/>
  <c r="O32"/>
  <c r="AY83" i="11"/>
  <c r="AO83"/>
  <c r="AD83"/>
  <c r="J83"/>
  <c r="V84"/>
  <c r="V102" s="1"/>
  <c r="BL42"/>
  <c r="BH42"/>
  <c r="AX42"/>
  <c r="AN42"/>
  <c r="Y42"/>
  <c r="W25" i="15"/>
  <c r="I19" i="5" s="1"/>
  <c r="O19" s="1"/>
  <c r="BI87" i="10"/>
  <c r="CM83"/>
  <c r="BD83"/>
  <c r="AS83"/>
  <c r="AD83"/>
  <c r="AD84" s="1"/>
  <c r="O83"/>
  <c r="BY84"/>
  <c r="BY102" s="1"/>
  <c r="BY104" s="1"/>
  <c r="AF102"/>
  <c r="U102"/>
  <c r="W58"/>
  <c r="BD42"/>
  <c r="P42"/>
  <c r="P43" s="1"/>
  <c r="AL102" i="9"/>
  <c r="AS57"/>
  <c r="W28" i="15"/>
  <c r="I22" i="5" s="1"/>
  <c r="O22" s="1"/>
  <c r="DT83" i="14"/>
  <c r="DP83"/>
  <c r="DP84" s="1"/>
  <c r="CB83"/>
  <c r="CB84" s="1"/>
  <c r="BH83"/>
  <c r="BH84" s="1"/>
  <c r="AN83"/>
  <c r="AN84" s="1"/>
  <c r="AN102" s="1"/>
  <c r="T83"/>
  <c r="T84" s="1"/>
  <c r="CY84"/>
  <c r="CY102" s="1"/>
  <c r="BU84"/>
  <c r="BU102" s="1"/>
  <c r="AM84"/>
  <c r="AM102" s="1"/>
  <c r="AM104" s="1"/>
  <c r="AE84"/>
  <c r="AE102" s="1"/>
  <c r="DX72"/>
  <c r="DZ72" s="1"/>
  <c r="EA72" s="1"/>
  <c r="DX68"/>
  <c r="DZ68" s="1"/>
  <c r="EA68" s="1"/>
  <c r="DX64"/>
  <c r="DZ64" s="1"/>
  <c r="EA64" s="1"/>
  <c r="DI58"/>
  <c r="BU58"/>
  <c r="AE58"/>
  <c r="DY56"/>
  <c r="X56" i="15" s="1"/>
  <c r="D56" i="16" s="1"/>
  <c r="CX43" i="14"/>
  <c r="CX58" s="1"/>
  <c r="CX104" s="1"/>
  <c r="CS43"/>
  <c r="CS58" s="1"/>
  <c r="CD43"/>
  <c r="CD58" s="1"/>
  <c r="CD104" s="1"/>
  <c r="BZ43"/>
  <c r="BZ58" s="1"/>
  <c r="BG43"/>
  <c r="AY43"/>
  <c r="AU43"/>
  <c r="AU58" s="1"/>
  <c r="AU104" s="1"/>
  <c r="Q43"/>
  <c r="BH42"/>
  <c r="BH43" s="1"/>
  <c r="AN42"/>
  <c r="AN43" s="1"/>
  <c r="DX37"/>
  <c r="DZ37" s="1"/>
  <c r="EA37" s="1"/>
  <c r="DX33"/>
  <c r="CF43"/>
  <c r="CF58" s="1"/>
  <c r="CF104" s="1"/>
  <c r="BX43"/>
  <c r="BX58" s="1"/>
  <c r="AR43"/>
  <c r="AR58" s="1"/>
  <c r="AR104" s="1"/>
  <c r="AJ43"/>
  <c r="AJ58" s="1"/>
  <c r="V43"/>
  <c r="V58" s="1"/>
  <c r="V104" s="1"/>
  <c r="R43"/>
  <c r="R58" s="1"/>
  <c r="B43"/>
  <c r="B58" s="1"/>
  <c r="DY30"/>
  <c r="DZ30" s="1"/>
  <c r="EA30" s="1"/>
  <c r="DY29"/>
  <c r="DZ29" s="1"/>
  <c r="EA29" s="1"/>
  <c r="DY28"/>
  <c r="DZ28" s="1"/>
  <c r="DY26"/>
  <c r="DZ26" s="1"/>
  <c r="DW21"/>
  <c r="EA21" s="1"/>
  <c r="DW19"/>
  <c r="EA19" s="1"/>
  <c r="DW18"/>
  <c r="DW17"/>
  <c r="DW16"/>
  <c r="DX12"/>
  <c r="DZ12" s="1"/>
  <c r="EA12" s="1"/>
  <c r="DV10"/>
  <c r="DZ9"/>
  <c r="EA9" s="1"/>
  <c r="BQ84" i="13"/>
  <c r="BQ102" s="1"/>
  <c r="AA84"/>
  <c r="W84"/>
  <c r="W102" s="1"/>
  <c r="M102"/>
  <c r="BS84"/>
  <c r="BS102" s="1"/>
  <c r="V65" i="15"/>
  <c r="I43" i="13"/>
  <c r="I58" s="1"/>
  <c r="BM42"/>
  <c r="AS42"/>
  <c r="CB42"/>
  <c r="BM32"/>
  <c r="BK97" i="12"/>
  <c r="BL96"/>
  <c r="BM96" s="1"/>
  <c r="BK95"/>
  <c r="V94" i="15"/>
  <c r="X91"/>
  <c r="D91" i="16" s="1"/>
  <c r="X91" s="1"/>
  <c r="T85" i="12"/>
  <c r="AQ84"/>
  <c r="AQ102" s="1"/>
  <c r="AQ104" s="1"/>
  <c r="AG84"/>
  <c r="K84"/>
  <c r="K102" s="1"/>
  <c r="O83"/>
  <c r="V67" i="15"/>
  <c r="BC60" i="12"/>
  <c r="AZ57"/>
  <c r="J57"/>
  <c r="AW43"/>
  <c r="AW58" s="1"/>
  <c r="AM43"/>
  <c r="AM58" s="1"/>
  <c r="AG43"/>
  <c r="AG58" s="1"/>
  <c r="V35" i="15"/>
  <c r="BI42" i="12"/>
  <c r="E42"/>
  <c r="E43" s="1"/>
  <c r="W30" i="15"/>
  <c r="I24" i="5" s="1"/>
  <c r="O24" s="1"/>
  <c r="BN11" i="12"/>
  <c r="BK9"/>
  <c r="BM103" i="11"/>
  <c r="BI101"/>
  <c r="AY101"/>
  <c r="AO101"/>
  <c r="E101"/>
  <c r="AU84"/>
  <c r="AM84"/>
  <c r="AM102" s="1"/>
  <c r="AG84"/>
  <c r="I84"/>
  <c r="BB84"/>
  <c r="BB102" s="1"/>
  <c r="L102"/>
  <c r="AD74"/>
  <c r="J74"/>
  <c r="J84" s="1"/>
  <c r="F57"/>
  <c r="F58" s="1"/>
  <c r="BH57"/>
  <c r="AN57"/>
  <c r="Y57"/>
  <c r="I58"/>
  <c r="BF43"/>
  <c r="BF58" s="1"/>
  <c r="AZ43"/>
  <c r="AZ58" s="1"/>
  <c r="AR43"/>
  <c r="AR58" s="1"/>
  <c r="AR104" s="1"/>
  <c r="AL43"/>
  <c r="AL58" s="1"/>
  <c r="AF43"/>
  <c r="AF58" s="1"/>
  <c r="AF104" s="1"/>
  <c r="V43"/>
  <c r="V58" s="1"/>
  <c r="CG103" i="10"/>
  <c r="CQ100"/>
  <c r="CP100"/>
  <c r="CB101"/>
  <c r="CD101"/>
  <c r="G84"/>
  <c r="G102" s="1"/>
  <c r="G104" s="1"/>
  <c r="BI77"/>
  <c r="CR77" s="1"/>
  <c r="Z77" i="15" s="1"/>
  <c r="L37" i="2" s="1"/>
  <c r="R37" s="1"/>
  <c r="AW84" i="10"/>
  <c r="AW102" s="1"/>
  <c r="AW104" s="1"/>
  <c r="X70" i="15"/>
  <c r="BI68" i="10"/>
  <c r="AI74"/>
  <c r="V49" i="15"/>
  <c r="BH45" i="10"/>
  <c r="BN43"/>
  <c r="BN58" s="1"/>
  <c r="K43"/>
  <c r="K58" s="1"/>
  <c r="CL32"/>
  <c r="BE32"/>
  <c r="AX32"/>
  <c r="AX43" s="1"/>
  <c r="T32"/>
  <c r="T43" s="1"/>
  <c r="BI26"/>
  <c r="BI18"/>
  <c r="CR18" s="1"/>
  <c r="AH84" i="9"/>
  <c r="AH102" s="1"/>
  <c r="AH104" s="1"/>
  <c r="AB84"/>
  <c r="AB102" s="1"/>
  <c r="D104"/>
  <c r="BC37"/>
  <c r="BA42"/>
  <c r="BA32"/>
  <c r="AU58"/>
  <c r="BC27"/>
  <c r="S20" i="2"/>
  <c r="S18"/>
  <c r="Y17" i="15"/>
  <c r="AE42" i="9"/>
  <c r="AE43" s="1"/>
  <c r="AE58" s="1"/>
  <c r="AK58" i="14"/>
  <c r="J46"/>
  <c r="K46" s="1"/>
  <c r="CU43"/>
  <c r="CU58" s="1"/>
  <c r="CU104" s="1"/>
  <c r="BJ58"/>
  <c r="BE43"/>
  <c r="BE58" s="1"/>
  <c r="BE104" s="1"/>
  <c r="DX39"/>
  <c r="DZ39" s="1"/>
  <c r="EA39" s="1"/>
  <c r="DX36"/>
  <c r="DZ36" s="1"/>
  <c r="EA36" s="1"/>
  <c r="DD43"/>
  <c r="DD58" s="1"/>
  <c r="DD104" s="1"/>
  <c r="AP58"/>
  <c r="AL43"/>
  <c r="AL58" s="1"/>
  <c r="DU15"/>
  <c r="DV12"/>
  <c r="V11" i="15"/>
  <c r="CC103" i="13"/>
  <c r="CB97"/>
  <c r="BO84"/>
  <c r="BO102" s="1"/>
  <c r="U84"/>
  <c r="BU84"/>
  <c r="BU102" s="1"/>
  <c r="P84"/>
  <c r="P102" s="1"/>
  <c r="F84"/>
  <c r="F102" s="1"/>
  <c r="AQ43"/>
  <c r="AQ58" s="1"/>
  <c r="G43"/>
  <c r="G58" s="1"/>
  <c r="G104" s="1"/>
  <c r="K104" s="1"/>
  <c r="Y32"/>
  <c r="CB12"/>
  <c r="CB8"/>
  <c r="BL100" i="12"/>
  <c r="BK99"/>
  <c r="W99" i="15" s="1"/>
  <c r="BC95" i="12"/>
  <c r="AI83"/>
  <c r="V77" i="15"/>
  <c r="AR84" i="12"/>
  <c r="AR102" s="1"/>
  <c r="AB102"/>
  <c r="BH74"/>
  <c r="X54" i="15"/>
  <c r="D54" i="16" s="1"/>
  <c r="BF58" i="12"/>
  <c r="AP58"/>
  <c r="N58"/>
  <c r="B58"/>
  <c r="AU43"/>
  <c r="AU58" s="1"/>
  <c r="AE43"/>
  <c r="AE58" s="1"/>
  <c r="O42"/>
  <c r="V31" i="15"/>
  <c r="X17"/>
  <c r="BL15" i="12"/>
  <c r="BL12"/>
  <c r="X12" i="15" s="1"/>
  <c r="BD101" i="11"/>
  <c r="AT101"/>
  <c r="AJ101"/>
  <c r="AW84"/>
  <c r="AK84"/>
  <c r="AK102" s="1"/>
  <c r="N102"/>
  <c r="N104" s="1"/>
  <c r="BL74"/>
  <c r="BJ57"/>
  <c r="BL57"/>
  <c r="AX57"/>
  <c r="BB43"/>
  <c r="BB58" s="1"/>
  <c r="BB104" s="1"/>
  <c r="AV43"/>
  <c r="AV58" s="1"/>
  <c r="AP43"/>
  <c r="AP58" s="1"/>
  <c r="AP104" s="1"/>
  <c r="AH43"/>
  <c r="AH58" s="1"/>
  <c r="AC43"/>
  <c r="X43"/>
  <c r="X58" s="1"/>
  <c r="S43"/>
  <c r="BI91" i="10"/>
  <c r="N84"/>
  <c r="N102" s="1"/>
  <c r="CD83"/>
  <c r="X71" i="15"/>
  <c r="CI58" i="10"/>
  <c r="BO58"/>
  <c r="AM58"/>
  <c r="AV43"/>
  <c r="AV58" s="1"/>
  <c r="AV104" s="1"/>
  <c r="AQ43"/>
  <c r="R58"/>
  <c r="R104" s="1"/>
  <c r="T104" s="1"/>
  <c r="BI35"/>
  <c r="AA58"/>
  <c r="U58"/>
  <c r="Y31" i="15"/>
  <c r="Z29"/>
  <c r="X27"/>
  <c r="BC99" i="9"/>
  <c r="AF104"/>
  <c r="C58"/>
  <c r="AS58"/>
  <c r="AI42"/>
  <c r="AI43" s="1"/>
  <c r="AI58" s="1"/>
  <c r="BC29"/>
  <c r="X26" i="15"/>
  <c r="V26"/>
  <c r="BD12" i="12"/>
  <c r="U12"/>
  <c r="BJ9"/>
  <c r="V9" i="15" s="1"/>
  <c r="BC8" i="12"/>
  <c r="BM97" i="11"/>
  <c r="BM94"/>
  <c r="V91" i="15"/>
  <c r="X87"/>
  <c r="BG84" i="11"/>
  <c r="BA102"/>
  <c r="W84"/>
  <c r="BN82"/>
  <c r="BM81"/>
  <c r="BF84"/>
  <c r="BF102" s="1"/>
  <c r="AL84"/>
  <c r="AL102" s="1"/>
  <c r="AH84"/>
  <c r="AH102" s="1"/>
  <c r="AH104" s="1"/>
  <c r="BM69"/>
  <c r="BM64"/>
  <c r="AS57"/>
  <c r="BM48"/>
  <c r="BD57"/>
  <c r="AT57"/>
  <c r="AJ57"/>
  <c r="E57"/>
  <c r="AG58"/>
  <c r="M58"/>
  <c r="D43"/>
  <c r="D58" s="1"/>
  <c r="BM11"/>
  <c r="BM9"/>
  <c r="V8" i="15"/>
  <c r="CJ102" i="10"/>
  <c r="CJ104" s="1"/>
  <c r="V102"/>
  <c r="CG100"/>
  <c r="CG98"/>
  <c r="AD101"/>
  <c r="W95" i="15"/>
  <c r="X93"/>
  <c r="CJ84" i="10"/>
  <c r="BP84"/>
  <c r="BK84"/>
  <c r="BK102" s="1"/>
  <c r="R84"/>
  <c r="R102" s="1"/>
  <c r="C84"/>
  <c r="C102" s="1"/>
  <c r="C104" s="1"/>
  <c r="F104" s="1"/>
  <c r="V82" i="15"/>
  <c r="CH81" i="10"/>
  <c r="X81" i="15"/>
  <c r="CH79" i="10"/>
  <c r="AX83"/>
  <c r="AI83"/>
  <c r="T83"/>
  <c r="BI76"/>
  <c r="CG83"/>
  <c r="CK84"/>
  <c r="CK102" s="1"/>
  <c r="AK84"/>
  <c r="AK102" s="1"/>
  <c r="AK104" s="1"/>
  <c r="AG84"/>
  <c r="AG102" s="1"/>
  <c r="Q84"/>
  <c r="Q102" s="1"/>
  <c r="Y74"/>
  <c r="E74"/>
  <c r="CA58"/>
  <c r="BU58"/>
  <c r="S58"/>
  <c r="S104" s="1"/>
  <c r="E57"/>
  <c r="X51" i="15"/>
  <c r="AY57" i="10"/>
  <c r="Y57"/>
  <c r="BW57"/>
  <c r="BT43"/>
  <c r="BT58" s="1"/>
  <c r="B43"/>
  <c r="BR42"/>
  <c r="CL42"/>
  <c r="CL43" s="1"/>
  <c r="CL58" s="1"/>
  <c r="V36" i="15"/>
  <c r="Y42" i="10"/>
  <c r="AI42"/>
  <c r="X24" i="15"/>
  <c r="CN23" i="10"/>
  <c r="V23" i="15" s="1"/>
  <c r="B23" i="16" s="1"/>
  <c r="BI20" i="10"/>
  <c r="BI17"/>
  <c r="CR17" s="1"/>
  <c r="CO12"/>
  <c r="CQ12" s="1"/>
  <c r="BD98" i="9"/>
  <c r="Z98" i="16" s="1"/>
  <c r="AC84" i="9"/>
  <c r="AC102" s="1"/>
  <c r="X84"/>
  <c r="X102" s="1"/>
  <c r="X104" s="1"/>
  <c r="P102"/>
  <c r="L102"/>
  <c r="L104" s="1"/>
  <c r="H102"/>
  <c r="H104" s="1"/>
  <c r="AM84"/>
  <c r="AM102" s="1"/>
  <c r="AM104" s="1"/>
  <c r="AA84"/>
  <c r="AA102" s="1"/>
  <c r="AD74"/>
  <c r="AD84" s="1"/>
  <c r="BC54"/>
  <c r="Z43"/>
  <c r="Z58" s="1"/>
  <c r="U43"/>
  <c r="P43"/>
  <c r="P58" s="1"/>
  <c r="L43"/>
  <c r="L58" s="1"/>
  <c r="G43"/>
  <c r="G58" s="1"/>
  <c r="G104" s="1"/>
  <c r="BC39"/>
  <c r="N62" i="2"/>
  <c r="E70"/>
  <c r="BD10" i="12"/>
  <c r="BL10"/>
  <c r="BM10" s="1"/>
  <c r="BN91" i="11"/>
  <c r="BM90"/>
  <c r="BE84"/>
  <c r="BN78"/>
  <c r="BM77"/>
  <c r="AF102"/>
  <c r="BM68"/>
  <c r="BM65"/>
  <c r="BM63"/>
  <c r="BC57"/>
  <c r="AI57"/>
  <c r="O57"/>
  <c r="BM47"/>
  <c r="BI57"/>
  <c r="AY57"/>
  <c r="AO57"/>
  <c r="BM45"/>
  <c r="BM57" s="1"/>
  <c r="BA58"/>
  <c r="B43"/>
  <c r="B58" s="1"/>
  <c r="B104" s="1"/>
  <c r="BH32"/>
  <c r="AX32"/>
  <c r="AN32"/>
  <c r="BN10"/>
  <c r="X8" i="15"/>
  <c r="CH103" i="10"/>
  <c r="BI92"/>
  <c r="BI90"/>
  <c r="BW101"/>
  <c r="BB102"/>
  <c r="H102"/>
  <c r="BN84"/>
  <c r="BN102" s="1"/>
  <c r="AQ84"/>
  <c r="AQ102" s="1"/>
  <c r="AA84"/>
  <c r="AA102" s="1"/>
  <c r="K102"/>
  <c r="F84"/>
  <c r="F102" s="1"/>
  <c r="V79" i="15"/>
  <c r="B79" i="16" s="1"/>
  <c r="J83" i="10"/>
  <c r="CB83"/>
  <c r="BQ84"/>
  <c r="BQ102" s="1"/>
  <c r="BQ104" s="1"/>
  <c r="M102"/>
  <c r="M104" s="1"/>
  <c r="BI69"/>
  <c r="X67" i="15"/>
  <c r="X66"/>
  <c r="X62"/>
  <c r="BY58" i="10"/>
  <c r="Q104"/>
  <c r="CQ56"/>
  <c r="W53" i="15"/>
  <c r="C53" i="16" s="1"/>
  <c r="AO57" i="10"/>
  <c r="W50" i="15"/>
  <c r="C50" i="16" s="1"/>
  <c r="BD57" i="10"/>
  <c r="CD57"/>
  <c r="CE57"/>
  <c r="BM57"/>
  <c r="AD57"/>
  <c r="J57"/>
  <c r="BV58"/>
  <c r="D58"/>
  <c r="AS42"/>
  <c r="AD42"/>
  <c r="BC42"/>
  <c r="AO42"/>
  <c r="AO43" s="1"/>
  <c r="J42"/>
  <c r="J43" s="1"/>
  <c r="J58" s="1"/>
  <c r="CN31"/>
  <c r="Z31" i="15"/>
  <c r="AD32" i="10"/>
  <c r="AD43" s="1"/>
  <c r="BI24"/>
  <c r="CG12"/>
  <c r="CP11"/>
  <c r="CQ11" s="1"/>
  <c r="BC100" i="9"/>
  <c r="T101"/>
  <c r="AX101"/>
  <c r="V102"/>
  <c r="R84"/>
  <c r="R102" s="1"/>
  <c r="N84"/>
  <c r="N102" s="1"/>
  <c r="F102"/>
  <c r="E83"/>
  <c r="E84" s="1"/>
  <c r="AU84"/>
  <c r="S84"/>
  <c r="S102" s="1"/>
  <c r="O84"/>
  <c r="O102" s="1"/>
  <c r="K84"/>
  <c r="K102" s="1"/>
  <c r="AI74"/>
  <c r="T74"/>
  <c r="T84" s="1"/>
  <c r="T102" s="1"/>
  <c r="BC64"/>
  <c r="BC62"/>
  <c r="AZ57"/>
  <c r="AJ57"/>
  <c r="BC52"/>
  <c r="M58"/>
  <c r="AQ43"/>
  <c r="AQ58" s="1"/>
  <c r="AL43"/>
  <c r="AL58" s="1"/>
  <c r="AL104" s="1"/>
  <c r="AG43"/>
  <c r="AG58" s="1"/>
  <c r="AB43"/>
  <c r="AB58" s="1"/>
  <c r="AB104" s="1"/>
  <c r="R43"/>
  <c r="R58" s="1"/>
  <c r="N43"/>
  <c r="N58" s="1"/>
  <c r="I43"/>
  <c r="I58" s="1"/>
  <c r="I104" s="1"/>
  <c r="E42"/>
  <c r="BC35"/>
  <c r="BC31"/>
  <c r="X31" i="15"/>
  <c r="CN24" i="10"/>
  <c r="CN21"/>
  <c r="Z21" i="15"/>
  <c r="F21" i="16" s="1"/>
  <c r="CN18" i="10"/>
  <c r="AI32"/>
  <c r="O32"/>
  <c r="CP10"/>
  <c r="X10" i="15" s="1"/>
  <c r="E101" i="9"/>
  <c r="U101"/>
  <c r="U102" s="1"/>
  <c r="AT84"/>
  <c r="AT102" s="1"/>
  <c r="AO84"/>
  <c r="AO102" s="1"/>
  <c r="AK84"/>
  <c r="AK102" s="1"/>
  <c r="AK104" s="1"/>
  <c r="AO104" s="1"/>
  <c r="I84"/>
  <c r="I102" s="1"/>
  <c r="AI83"/>
  <c r="AI84" s="1"/>
  <c r="AI102" s="1"/>
  <c r="AQ84"/>
  <c r="AQ102" s="1"/>
  <c r="AQ104" s="1"/>
  <c r="G84"/>
  <c r="G102" s="1"/>
  <c r="C84"/>
  <c r="C102" s="1"/>
  <c r="BC56"/>
  <c r="BC48"/>
  <c r="AH43"/>
  <c r="AH58" s="1"/>
  <c r="O43"/>
  <c r="O58" s="1"/>
  <c r="F43"/>
  <c r="F58" s="1"/>
  <c r="BC36"/>
  <c r="AZ42"/>
  <c r="AJ42"/>
  <c r="Y42"/>
  <c r="BC24"/>
  <c r="BC22"/>
  <c r="BC18"/>
  <c r="BC8"/>
  <c r="B30" i="2"/>
  <c r="E63" i="5"/>
  <c r="Q63" s="1"/>
  <c r="BC50" i="9"/>
  <c r="BC46"/>
  <c r="AT58"/>
  <c r="AP58"/>
  <c r="AP104" s="1"/>
  <c r="V58"/>
  <c r="V104" s="1"/>
  <c r="BC40"/>
  <c r="BC38"/>
  <c r="BC15"/>
  <c r="C55" i="2"/>
  <c r="B25"/>
  <c r="S23"/>
  <c r="S21"/>
  <c r="BD96" i="9"/>
  <c r="D84" i="15"/>
  <c r="D102" s="1"/>
  <c r="R43"/>
  <c r="R58" s="1"/>
  <c r="R102"/>
  <c r="N43"/>
  <c r="N58" s="1"/>
  <c r="F58"/>
  <c r="C84"/>
  <c r="C102" s="1"/>
  <c r="P58"/>
  <c r="G58"/>
  <c r="C58"/>
  <c r="BD97" i="9"/>
  <c r="F97" i="16" s="1"/>
  <c r="O56" i="5"/>
  <c r="P39" i="2"/>
  <c r="Q39" s="1"/>
  <c r="Q84" i="15"/>
  <c r="Q102" s="1"/>
  <c r="M102"/>
  <c r="P84"/>
  <c r="P102" s="1"/>
  <c r="D58"/>
  <c r="V95" i="16"/>
  <c r="AH19" i="20"/>
  <c r="AE19" s="1"/>
  <c r="AF19" s="1"/>
  <c r="AG19" s="1"/>
  <c r="W19"/>
  <c r="X19" s="1"/>
  <c r="Y19" s="1"/>
  <c r="AE11"/>
  <c r="AF11" s="1"/>
  <c r="AG11" s="1"/>
  <c r="C9"/>
  <c r="W18"/>
  <c r="X18" s="1"/>
  <c r="Y18" s="1"/>
  <c r="W17"/>
  <c r="X17" s="1"/>
  <c r="Y17" s="1"/>
  <c r="W14"/>
  <c r="X14" s="1"/>
  <c r="Y14" s="1"/>
  <c r="Z6"/>
  <c r="Z22" s="1"/>
  <c r="K10"/>
  <c r="AC6"/>
  <c r="AC22" s="1"/>
  <c r="W9"/>
  <c r="AI6"/>
  <c r="AI22" s="1"/>
  <c r="Y10"/>
  <c r="AE21"/>
  <c r="AF21" s="1"/>
  <c r="AG21" s="1"/>
  <c r="AE14"/>
  <c r="AF14" s="1"/>
  <c r="AG14" s="1"/>
  <c r="C12"/>
  <c r="D12" s="1"/>
  <c r="E12" s="1"/>
  <c r="Q6"/>
  <c r="Q22" s="1"/>
  <c r="AB6"/>
  <c r="AB22" s="1"/>
  <c r="I6"/>
  <c r="I22" s="1"/>
  <c r="J15"/>
  <c r="K15" s="1"/>
  <c r="DS57" i="14"/>
  <c r="F101" i="11"/>
  <c r="BN87"/>
  <c r="BG42" i="10"/>
  <c r="BI33"/>
  <c r="Z42"/>
  <c r="Z43" s="1"/>
  <c r="AH18" i="20"/>
  <c r="AE18" s="1"/>
  <c r="AF18" s="1"/>
  <c r="AG18" s="1"/>
  <c r="W16"/>
  <c r="X16" s="1"/>
  <c r="Y16" s="1"/>
  <c r="AH15"/>
  <c r="AE15" s="1"/>
  <c r="AF15" s="1"/>
  <c r="AG15" s="1"/>
  <c r="AA6"/>
  <c r="AA22" s="1"/>
  <c r="CA57" i="13"/>
  <c r="AI57"/>
  <c r="O57"/>
  <c r="BW57"/>
  <c r="BC57"/>
  <c r="J19" i="20"/>
  <c r="K19" s="1"/>
  <c r="U74" i="12"/>
  <c r="P74"/>
  <c r="W20" i="20"/>
  <c r="X20" s="1"/>
  <c r="Y20" s="1"/>
  <c r="W8"/>
  <c r="CO97" i="10"/>
  <c r="W93" i="15"/>
  <c r="C93" i="16" s="1"/>
  <c r="W93" s="1"/>
  <c r="J11" i="20"/>
  <c r="K11" s="1"/>
  <c r="Q101" i="12"/>
  <c r="CG83" i="14"/>
  <c r="AS83"/>
  <c r="I104" i="13"/>
  <c r="J104" s="1"/>
  <c r="BI93" i="10"/>
  <c r="CR93" s="1"/>
  <c r="Z93" i="15" s="1"/>
  <c r="AH16" i="20"/>
  <c r="AE16" s="1"/>
  <c r="AF16" s="1"/>
  <c r="AG16" s="1"/>
  <c r="W12"/>
  <c r="X12" s="1"/>
  <c r="Y12" s="1"/>
  <c r="DW101" i="14"/>
  <c r="CY104"/>
  <c r="DA104" s="1"/>
  <c r="BI32" i="11"/>
  <c r="AY32"/>
  <c r="AO32"/>
  <c r="AD32"/>
  <c r="J32"/>
  <c r="DS83" i="14"/>
  <c r="DU83"/>
  <c r="DY60"/>
  <c r="DY74" s="1"/>
  <c r="DT74"/>
  <c r="DT84" s="1"/>
  <c r="BZ57" i="13"/>
  <c r="CB44"/>
  <c r="BB74" i="12"/>
  <c r="V71" i="15"/>
  <c r="AZ74" i="12"/>
  <c r="BA57"/>
  <c r="BC45"/>
  <c r="BK101" i="11"/>
  <c r="BM86"/>
  <c r="W12" i="15"/>
  <c r="C12" i="16" s="1"/>
  <c r="BM12" i="11"/>
  <c r="BI67" i="10"/>
  <c r="AY74"/>
  <c r="BC102" i="14"/>
  <c r="Q102"/>
  <c r="CV57"/>
  <c r="DF43"/>
  <c r="DF58" s="1"/>
  <c r="BG58"/>
  <c r="AY58"/>
  <c r="AN57" i="13"/>
  <c r="T57"/>
  <c r="BE58"/>
  <c r="BE104" s="1"/>
  <c r="AA104" i="12"/>
  <c r="AI57"/>
  <c r="O43"/>
  <c r="AS101" i="11"/>
  <c r="Y101"/>
  <c r="BN12"/>
  <c r="CO98" i="10"/>
  <c r="BT102"/>
  <c r="BT104" s="1"/>
  <c r="BP102"/>
  <c r="BP104" s="1"/>
  <c r="DX55" i="14"/>
  <c r="DZ55" s="1"/>
  <c r="EA55" s="1"/>
  <c r="J55"/>
  <c r="K55" s="1"/>
  <c r="H57"/>
  <c r="DX44"/>
  <c r="J44"/>
  <c r="J16"/>
  <c r="K16" s="1"/>
  <c r="DY16"/>
  <c r="I32"/>
  <c r="I43" s="1"/>
  <c r="I58" s="1"/>
  <c r="J15"/>
  <c r="AO42" i="13"/>
  <c r="Z74" i="12"/>
  <c r="Z84" s="1"/>
  <c r="Z102" s="1"/>
  <c r="BK44"/>
  <c r="W44" i="15" s="1"/>
  <c r="R57" i="12"/>
  <c r="T44"/>
  <c r="BI89" i="10"/>
  <c r="Z101"/>
  <c r="T32" i="15"/>
  <c r="DW83" i="14"/>
  <c r="CS104"/>
  <c r="AW104"/>
  <c r="DU32"/>
  <c r="DV9"/>
  <c r="BA58" i="13"/>
  <c r="BA104" s="1"/>
  <c r="C104"/>
  <c r="BE43" i="12"/>
  <c r="BE58" s="1"/>
  <c r="BE104" s="1"/>
  <c r="H104" i="11"/>
  <c r="BR101" i="10"/>
  <c r="J101"/>
  <c r="W22" i="15"/>
  <c r="S32" i="12"/>
  <c r="BK57" i="11"/>
  <c r="BM46"/>
  <c r="CP97" i="10"/>
  <c r="CF101"/>
  <c r="V53" i="15"/>
  <c r="B53" i="16" s="1"/>
  <c r="T42" i="15"/>
  <c r="DS101" i="14"/>
  <c r="DI102"/>
  <c r="CG74"/>
  <c r="BM74"/>
  <c r="AS74"/>
  <c r="Y74"/>
  <c r="DI104"/>
  <c r="M58"/>
  <c r="AS43" i="13"/>
  <c r="AS58" s="1"/>
  <c r="AH104" i="12"/>
  <c r="Z19" i="16"/>
  <c r="F71" i="17"/>
  <c r="F97" s="1"/>
  <c r="I34" i="1"/>
  <c r="I68" i="2"/>
  <c r="O68" s="1"/>
  <c r="J62" i="5"/>
  <c r="P62" s="1"/>
  <c r="I53"/>
  <c r="O53" s="1"/>
  <c r="I15"/>
  <c r="O15" s="1"/>
  <c r="DZ18" i="14"/>
  <c r="EA18" s="1"/>
  <c r="X18" i="15"/>
  <c r="DG17" i="14"/>
  <c r="DG32" s="1"/>
  <c r="DF32"/>
  <c r="AO101" i="13"/>
  <c r="CC74"/>
  <c r="AO74"/>
  <c r="AO84" s="1"/>
  <c r="AO102" s="1"/>
  <c r="T60" i="12"/>
  <c r="BL60"/>
  <c r="S74"/>
  <c r="S84" s="1"/>
  <c r="P104"/>
  <c r="W36" i="15"/>
  <c r="S42" i="12"/>
  <c r="H23" i="5"/>
  <c r="N23" s="1"/>
  <c r="V29" i="16"/>
  <c r="W21" i="15"/>
  <c r="C21" i="16" s="1"/>
  <c r="BN12" i="12"/>
  <c r="BM12"/>
  <c r="CQ86" i="10"/>
  <c r="V80" i="15"/>
  <c r="X78"/>
  <c r="BI78" i="10"/>
  <c r="Z83"/>
  <c r="V41" i="15"/>
  <c r="B41" i="16" s="1"/>
  <c r="CD42" i="10"/>
  <c r="Z27" i="15"/>
  <c r="F27" i="16" s="1"/>
  <c r="V27" i="15"/>
  <c r="B27" i="16" s="1"/>
  <c r="BI27" i="10"/>
  <c r="Z32"/>
  <c r="CH25"/>
  <c r="CC32"/>
  <c r="J101" i="16"/>
  <c r="J102" s="1"/>
  <c r="R57"/>
  <c r="H58" i="15"/>
  <c r="DZ103" i="14"/>
  <c r="EA103" s="1"/>
  <c r="CG101"/>
  <c r="BM101"/>
  <c r="AS101"/>
  <c r="Y101"/>
  <c r="CO84"/>
  <c r="CO102" s="1"/>
  <c r="CO104" s="1"/>
  <c r="M84"/>
  <c r="M102" s="1"/>
  <c r="BM83"/>
  <c r="Y83"/>
  <c r="Y84" s="1"/>
  <c r="DX73"/>
  <c r="DZ73" s="1"/>
  <c r="EA73" s="1"/>
  <c r="DX71"/>
  <c r="DX69"/>
  <c r="DX67"/>
  <c r="DZ67" s="1"/>
  <c r="EA67" s="1"/>
  <c r="DX65"/>
  <c r="DZ65" s="1"/>
  <c r="EA65" s="1"/>
  <c r="DX63"/>
  <c r="DZ63" s="1"/>
  <c r="EA63" s="1"/>
  <c r="DX61"/>
  <c r="DZ61" s="1"/>
  <c r="EA61" s="1"/>
  <c r="DX53"/>
  <c r="DZ53" s="1"/>
  <c r="EA53" s="1"/>
  <c r="DX51"/>
  <c r="DZ51" s="1"/>
  <c r="EA51" s="1"/>
  <c r="CG57"/>
  <c r="BM57"/>
  <c r="AS57"/>
  <c r="Y57"/>
  <c r="DB57"/>
  <c r="F57"/>
  <c r="DL32"/>
  <c r="DB32"/>
  <c r="DB43" s="1"/>
  <c r="BY101" i="13"/>
  <c r="E101"/>
  <c r="AS101"/>
  <c r="AS102" s="1"/>
  <c r="BR101"/>
  <c r="AX101"/>
  <c r="AD101"/>
  <c r="J101"/>
  <c r="BH74"/>
  <c r="Y74"/>
  <c r="E74"/>
  <c r="AW104"/>
  <c r="AX104" s="1"/>
  <c r="BE102" i="12"/>
  <c r="N104"/>
  <c r="O104" s="1"/>
  <c r="Y42"/>
  <c r="Y43" s="1"/>
  <c r="Y58" s="1"/>
  <c r="BN73" i="11"/>
  <c r="BD74"/>
  <c r="BD84" s="1"/>
  <c r="BN65"/>
  <c r="AC58"/>
  <c r="U58"/>
  <c r="J43"/>
  <c r="CE101" i="10"/>
  <c r="X37" i="15"/>
  <c r="D37" i="16" s="1"/>
  <c r="BI37" i="10"/>
  <c r="V24" i="15"/>
  <c r="L61" i="5"/>
  <c r="H11"/>
  <c r="V17" i="16"/>
  <c r="H74" i="14"/>
  <c r="DX60"/>
  <c r="DY44"/>
  <c r="DY57" s="1"/>
  <c r="DT57"/>
  <c r="CR34"/>
  <c r="CQ42"/>
  <c r="AO57" i="13"/>
  <c r="CC57"/>
  <c r="CA42"/>
  <c r="CA43" s="1"/>
  <c r="X39" i="15"/>
  <c r="D39" i="16" s="1"/>
  <c r="AO32" i="13"/>
  <c r="S101" i="12"/>
  <c r="X54" i="16"/>
  <c r="BC44" i="12"/>
  <c r="BB57"/>
  <c r="Q32"/>
  <c r="F32"/>
  <c r="F43" s="1"/>
  <c r="F58" s="1"/>
  <c r="X15" i="15"/>
  <c r="BJ101" i="11"/>
  <c r="BK32"/>
  <c r="AJ32"/>
  <c r="BE42" i="10"/>
  <c r="BE43" s="1"/>
  <c r="G95" i="17"/>
  <c r="G97" s="1"/>
  <c r="K102" i="16"/>
  <c r="E57" i="15"/>
  <c r="L58"/>
  <c r="J42"/>
  <c r="DX94" i="14"/>
  <c r="DZ94" s="1"/>
  <c r="EA94" s="1"/>
  <c r="DX92"/>
  <c r="DZ92" s="1"/>
  <c r="DX90"/>
  <c r="DZ90" s="1"/>
  <c r="EA90" s="1"/>
  <c r="DX88"/>
  <c r="DZ88" s="1"/>
  <c r="DA102"/>
  <c r="BY102"/>
  <c r="BY104" s="1"/>
  <c r="DX82"/>
  <c r="DZ82" s="1"/>
  <c r="EA82" s="1"/>
  <c r="DX80"/>
  <c r="DZ80" s="1"/>
  <c r="EA80" s="1"/>
  <c r="BH102"/>
  <c r="DX78"/>
  <c r="DZ78" s="1"/>
  <c r="EA78" s="1"/>
  <c r="DQ83"/>
  <c r="DQ84" s="1"/>
  <c r="DQ102" s="1"/>
  <c r="DG83"/>
  <c r="DG84" s="1"/>
  <c r="DG102" s="1"/>
  <c r="DX76"/>
  <c r="DZ76" s="1"/>
  <c r="CQ74"/>
  <c r="CQ84" s="1"/>
  <c r="CQ102" s="1"/>
  <c r="CV74"/>
  <c r="DM104"/>
  <c r="DX49"/>
  <c r="DZ49" s="1"/>
  <c r="DX47"/>
  <c r="DZ47" s="1"/>
  <c r="EA47" s="1"/>
  <c r="S58"/>
  <c r="S104" s="1"/>
  <c r="BA58"/>
  <c r="BA104" s="1"/>
  <c r="BC104" s="1"/>
  <c r="BD104" s="1"/>
  <c r="BW42"/>
  <c r="AI42"/>
  <c r="O42"/>
  <c r="EA20"/>
  <c r="G32"/>
  <c r="G43" s="1"/>
  <c r="G58" s="1"/>
  <c r="BY57" i="13"/>
  <c r="Y57"/>
  <c r="Y58" s="1"/>
  <c r="E57"/>
  <c r="BM57"/>
  <c r="AS57"/>
  <c r="BR57"/>
  <c r="AX57"/>
  <c r="AD57"/>
  <c r="J57"/>
  <c r="BG58"/>
  <c r="BG104" s="1"/>
  <c r="BH104" s="1"/>
  <c r="AY58"/>
  <c r="E32"/>
  <c r="E43" s="1"/>
  <c r="E58" s="1"/>
  <c r="AS32"/>
  <c r="O101" i="12"/>
  <c r="AC102"/>
  <c r="AX74"/>
  <c r="AX84" s="1"/>
  <c r="AX102" s="1"/>
  <c r="AD74"/>
  <c r="AS57"/>
  <c r="Y57"/>
  <c r="AP104"/>
  <c r="V104"/>
  <c r="BA32"/>
  <c r="BA43" s="1"/>
  <c r="BA58" s="1"/>
  <c r="BC101" i="11"/>
  <c r="AI101"/>
  <c r="O101"/>
  <c r="I102"/>
  <c r="I104" s="1"/>
  <c r="BC83"/>
  <c r="BC84" s="1"/>
  <c r="BC102" s="1"/>
  <c r="AS83"/>
  <c r="AS84" s="1"/>
  <c r="AS102" s="1"/>
  <c r="AI83"/>
  <c r="BN83"/>
  <c r="BD32"/>
  <c r="AT32"/>
  <c r="T32"/>
  <c r="BM32"/>
  <c r="CL101" i="10"/>
  <c r="AX101"/>
  <c r="BV102"/>
  <c r="CM74"/>
  <c r="CM84" s="1"/>
  <c r="AS74"/>
  <c r="AS84" s="1"/>
  <c r="AD74"/>
  <c r="O74"/>
  <c r="O84" s="1"/>
  <c r="BE57"/>
  <c r="BF32"/>
  <c r="AN101" i="9"/>
  <c r="AD101"/>
  <c r="BD95"/>
  <c r="BC95"/>
  <c r="H62" i="5"/>
  <c r="N62" s="1"/>
  <c r="Q57" i="16"/>
  <c r="H34" i="5"/>
  <c r="N34" s="1"/>
  <c r="V37" i="16"/>
  <c r="CR101" i="14"/>
  <c r="CR83"/>
  <c r="W56" i="15"/>
  <c r="DZ56" i="14"/>
  <c r="DX23"/>
  <c r="DZ23" s="1"/>
  <c r="EA23" s="1"/>
  <c r="H32"/>
  <c r="DQ17"/>
  <c r="DQ32" s="1"/>
  <c r="DQ43" s="1"/>
  <c r="DQ58" s="1"/>
  <c r="DP32"/>
  <c r="CA74" i="13"/>
  <c r="CA84" s="1"/>
  <c r="CA102" s="1"/>
  <c r="X61" i="15"/>
  <c r="O104" i="13"/>
  <c r="U103" i="12"/>
  <c r="BK103"/>
  <c r="W80" i="15"/>
  <c r="C80" i="16" s="1"/>
  <c r="W80" s="1"/>
  <c r="W38" i="15"/>
  <c r="C38" i="16" s="1"/>
  <c r="Q42" i="12"/>
  <c r="W29" i="15"/>
  <c r="BN9" i="12"/>
  <c r="BM9"/>
  <c r="BH86" i="10"/>
  <c r="BF101"/>
  <c r="V78" i="15"/>
  <c r="BF83" i="10"/>
  <c r="X53" i="15"/>
  <c r="D53" i="16" s="1"/>
  <c r="K34" i="1"/>
  <c r="R101" i="16"/>
  <c r="J57"/>
  <c r="F102" i="15"/>
  <c r="T57"/>
  <c r="DU103" i="14"/>
  <c r="DV103" s="1"/>
  <c r="AK102"/>
  <c r="AK104" s="1"/>
  <c r="DF84"/>
  <c r="BG84"/>
  <c r="BG102" s="1"/>
  <c r="AY84"/>
  <c r="AY102" s="1"/>
  <c r="BW83"/>
  <c r="BW84" s="1"/>
  <c r="BW102" s="1"/>
  <c r="AI83"/>
  <c r="AI84" s="1"/>
  <c r="AI102" s="1"/>
  <c r="DS74"/>
  <c r="DL74"/>
  <c r="DB74"/>
  <c r="F74"/>
  <c r="CI104"/>
  <c r="J51"/>
  <c r="K51" s="1"/>
  <c r="DX45"/>
  <c r="DZ45" s="1"/>
  <c r="EA45" s="1"/>
  <c r="EA28"/>
  <c r="EA26"/>
  <c r="CV32"/>
  <c r="AI101" i="13"/>
  <c r="O101"/>
  <c r="BW101"/>
  <c r="BC101"/>
  <c r="BZ101"/>
  <c r="BH101"/>
  <c r="AN101"/>
  <c r="T101"/>
  <c r="X65" i="15"/>
  <c r="D65" i="16" s="1"/>
  <c r="X65" s="1"/>
  <c r="BR74" i="13"/>
  <c r="AX74"/>
  <c r="AI74"/>
  <c r="O74"/>
  <c r="AU104"/>
  <c r="AY104" s="1"/>
  <c r="AQ104"/>
  <c r="Q104"/>
  <c r="U104" s="1"/>
  <c r="BG102" i="12"/>
  <c r="BG104" s="1"/>
  <c r="T83"/>
  <c r="BH83"/>
  <c r="BH84" s="1"/>
  <c r="AN84"/>
  <c r="G104"/>
  <c r="X47" i="15"/>
  <c r="BF104" i="12"/>
  <c r="B104"/>
  <c r="AI42"/>
  <c r="AI43" s="1"/>
  <c r="AI58" s="1"/>
  <c r="AS42"/>
  <c r="AS43" s="1"/>
  <c r="AS58" s="1"/>
  <c r="BI43"/>
  <c r="BN67" i="11"/>
  <c r="AZ104"/>
  <c r="Q104"/>
  <c r="U104" s="1"/>
  <c r="L43"/>
  <c r="L58" s="1"/>
  <c r="AD42"/>
  <c r="AD43" s="1"/>
  <c r="CH90" i="10"/>
  <c r="CG86"/>
  <c r="AN101"/>
  <c r="T101"/>
  <c r="BM101"/>
  <c r="AS101"/>
  <c r="Y101"/>
  <c r="E101"/>
  <c r="E84"/>
  <c r="BI53"/>
  <c r="CR53" s="1"/>
  <c r="Z53" i="15" s="1"/>
  <c r="F53" i="16" s="1"/>
  <c r="AX57" i="10"/>
  <c r="X28" i="15"/>
  <c r="BC32" i="10"/>
  <c r="BC43" s="1"/>
  <c r="L34" i="1"/>
  <c r="L68" i="2"/>
  <c r="H34" i="1"/>
  <c r="H68" i="2"/>
  <c r="B34" i="1"/>
  <c r="H61" i="5"/>
  <c r="DU100" i="14"/>
  <c r="DY100"/>
  <c r="X100" i="15" s="1"/>
  <c r="DU98" i="14"/>
  <c r="DY98"/>
  <c r="DZ98" s="1"/>
  <c r="DU96"/>
  <c r="DY96"/>
  <c r="DU86"/>
  <c r="DY86"/>
  <c r="DZ86" s="1"/>
  <c r="K75"/>
  <c r="DZ33"/>
  <c r="F33"/>
  <c r="F42" s="1"/>
  <c r="E42"/>
  <c r="CC11" i="13"/>
  <c r="W11" i="15"/>
  <c r="C11" i="16" s="1"/>
  <c r="W89" i="15"/>
  <c r="C89" i="16" s="1"/>
  <c r="AZ101" i="12"/>
  <c r="V87" i="15"/>
  <c r="B87" i="16" s="1"/>
  <c r="W82" i="15"/>
  <c r="C82" i="16" s="1"/>
  <c r="W82" s="1"/>
  <c r="U83" i="12"/>
  <c r="P83"/>
  <c r="R74"/>
  <c r="U32"/>
  <c r="P32"/>
  <c r="BK15"/>
  <c r="R32"/>
  <c r="BJ10"/>
  <c r="V10" i="15" s="1"/>
  <c r="U10" i="12"/>
  <c r="U8"/>
  <c r="BK8"/>
  <c r="AJ42" i="11"/>
  <c r="W87" i="15"/>
  <c r="C87" i="16" s="1"/>
  <c r="W87" s="1"/>
  <c r="CH87" i="10"/>
  <c r="BX101"/>
  <c r="X82" i="15"/>
  <c r="D82" i="16" s="1"/>
  <c r="X82" s="1"/>
  <c r="CF83" i="10"/>
  <c r="BI47"/>
  <c r="P57"/>
  <c r="BF42"/>
  <c r="X20" i="15"/>
  <c r="D20" i="16" s="1"/>
  <c r="CF32" i="10"/>
  <c r="J69" i="2"/>
  <c r="P69" s="1"/>
  <c r="T57" i="16"/>
  <c r="T83" i="15"/>
  <c r="T84" s="1"/>
  <c r="U74"/>
  <c r="U84" s="1"/>
  <c r="E74"/>
  <c r="E84" s="1"/>
  <c r="AD104" i="14"/>
  <c r="AE104" s="1"/>
  <c r="DL101"/>
  <c r="DB101"/>
  <c r="F101"/>
  <c r="DP101"/>
  <c r="DP102" s="1"/>
  <c r="CV101"/>
  <c r="CB101"/>
  <c r="CB102" s="1"/>
  <c r="BH101"/>
  <c r="AN101"/>
  <c r="T101"/>
  <c r="T102" s="1"/>
  <c r="H101"/>
  <c r="DL83"/>
  <c r="DB83"/>
  <c r="F83"/>
  <c r="F84" s="1"/>
  <c r="F102" s="1"/>
  <c r="DU60"/>
  <c r="DU74" s="1"/>
  <c r="DX52"/>
  <c r="DZ52" s="1"/>
  <c r="EA52" s="1"/>
  <c r="DX48"/>
  <c r="DZ48" s="1"/>
  <c r="EA48" s="1"/>
  <c r="DU44"/>
  <c r="DJ104"/>
  <c r="J41"/>
  <c r="K41" s="1"/>
  <c r="J39"/>
  <c r="K39" s="1"/>
  <c r="J37"/>
  <c r="K37" s="1"/>
  <c r="J35"/>
  <c r="K35" s="1"/>
  <c r="DL42"/>
  <c r="DL43" s="1"/>
  <c r="AL104"/>
  <c r="W100" i="15"/>
  <c r="CB99" i="13"/>
  <c r="CB95"/>
  <c r="BK102"/>
  <c r="AC102"/>
  <c r="Y84"/>
  <c r="Y102" s="1"/>
  <c r="U102"/>
  <c r="BY83"/>
  <c r="BY84" s="1"/>
  <c r="BH83"/>
  <c r="BH84" s="1"/>
  <c r="CC83"/>
  <c r="BZ83"/>
  <c r="AD83"/>
  <c r="J83"/>
  <c r="X69" i="15"/>
  <c r="BU58" i="13"/>
  <c r="AM58"/>
  <c r="AM104" s="1"/>
  <c r="AN104" s="1"/>
  <c r="BQ43"/>
  <c r="BQ58" s="1"/>
  <c r="BI43"/>
  <c r="BI58" s="1"/>
  <c r="AA43"/>
  <c r="AA58" s="1"/>
  <c r="W43"/>
  <c r="W58" s="1"/>
  <c r="BR42"/>
  <c r="AX42"/>
  <c r="AI42"/>
  <c r="O42"/>
  <c r="BW42"/>
  <c r="BW43" s="1"/>
  <c r="BC42"/>
  <c r="CC42"/>
  <c r="AI32"/>
  <c r="O32"/>
  <c r="BW32"/>
  <c r="BC32"/>
  <c r="CC32"/>
  <c r="BR32"/>
  <c r="AX32"/>
  <c r="AD32"/>
  <c r="J32"/>
  <c r="T97" i="12"/>
  <c r="BB101"/>
  <c r="AN101"/>
  <c r="J101"/>
  <c r="AU102"/>
  <c r="AU104" s="1"/>
  <c r="G102"/>
  <c r="C102"/>
  <c r="BC83"/>
  <c r="BI83"/>
  <c r="V68" i="15"/>
  <c r="BD74" i="12"/>
  <c r="J74"/>
  <c r="AL104"/>
  <c r="BI32"/>
  <c r="AX32"/>
  <c r="AD32"/>
  <c r="BN71" i="11"/>
  <c r="BK74"/>
  <c r="BK84" s="1"/>
  <c r="AT74"/>
  <c r="AT84" s="1"/>
  <c r="AT102" s="1"/>
  <c r="BN61"/>
  <c r="E74"/>
  <c r="AV104"/>
  <c r="BN54"/>
  <c r="BE58"/>
  <c r="AK58"/>
  <c r="AK104" s="1"/>
  <c r="BD42"/>
  <c r="AT42"/>
  <c r="T42"/>
  <c r="T43" s="1"/>
  <c r="E42"/>
  <c r="E43" s="1"/>
  <c r="V21" i="15"/>
  <c r="B21" i="16" s="1"/>
  <c r="BI82" i="10"/>
  <c r="BI79"/>
  <c r="X72" i="15"/>
  <c r="D72" i="16" s="1"/>
  <c r="X72" s="1"/>
  <c r="CH64" i="10"/>
  <c r="BD74"/>
  <c r="CE74"/>
  <c r="BM74"/>
  <c r="X55" i="15"/>
  <c r="D55" i="16" s="1"/>
  <c r="X49" i="15"/>
  <c r="J34" i="1"/>
  <c r="J68" i="2"/>
  <c r="R62" i="5"/>
  <c r="J61"/>
  <c r="P61" s="1"/>
  <c r="DU99" i="14"/>
  <c r="DY99"/>
  <c r="DU97"/>
  <c r="DY97"/>
  <c r="DZ97" s="1"/>
  <c r="DU95"/>
  <c r="DY95"/>
  <c r="DZ95" s="1"/>
  <c r="DU85"/>
  <c r="DY85"/>
  <c r="DT101"/>
  <c r="DX75"/>
  <c r="H83"/>
  <c r="CR74"/>
  <c r="CR57"/>
  <c r="U33"/>
  <c r="T42"/>
  <c r="T43" s="1"/>
  <c r="T58" s="1"/>
  <c r="BY32" i="13"/>
  <c r="V15" i="15"/>
  <c r="BK85" i="12"/>
  <c r="R101"/>
  <c r="W78" i="15"/>
  <c r="C78" i="16" s="1"/>
  <c r="W78" s="1"/>
  <c r="R83" i="12"/>
  <c r="Q57"/>
  <c r="V47" i="15"/>
  <c r="W17"/>
  <c r="BB32" i="12"/>
  <c r="BC15"/>
  <c r="BL32" i="11"/>
  <c r="BL43" s="1"/>
  <c r="BL58" s="1"/>
  <c r="W91" i="15"/>
  <c r="C91" i="16" s="1"/>
  <c r="W91" s="1"/>
  <c r="W49" i="15"/>
  <c r="C49" i="16" s="1"/>
  <c r="Y30" i="15"/>
  <c r="L69" i="2"/>
  <c r="R69" s="1"/>
  <c r="H69"/>
  <c r="N69" s="1"/>
  <c r="J83" i="15"/>
  <c r="J84" s="1"/>
  <c r="J102" s="1"/>
  <c r="O74"/>
  <c r="O84" s="1"/>
  <c r="U57"/>
  <c r="O57"/>
  <c r="E32"/>
  <c r="U32"/>
  <c r="O32"/>
  <c r="O43" s="1"/>
  <c r="BR104" i="14"/>
  <c r="BS104" s="1"/>
  <c r="J93"/>
  <c r="K93" s="1"/>
  <c r="DX91"/>
  <c r="DZ91" s="1"/>
  <c r="EA91" s="1"/>
  <c r="J89"/>
  <c r="K89" s="1"/>
  <c r="K101" s="1"/>
  <c r="DX87"/>
  <c r="DZ87" s="1"/>
  <c r="EA87" s="1"/>
  <c r="DF101"/>
  <c r="CL101"/>
  <c r="BR101"/>
  <c r="BR102" s="1"/>
  <c r="AX101"/>
  <c r="AD101"/>
  <c r="AD102" s="1"/>
  <c r="J85"/>
  <c r="AX84"/>
  <c r="J81"/>
  <c r="K81" s="1"/>
  <c r="DX79"/>
  <c r="DZ79" s="1"/>
  <c r="EA79" s="1"/>
  <c r="J77"/>
  <c r="K77" s="1"/>
  <c r="CV83"/>
  <c r="J72"/>
  <c r="K72" s="1"/>
  <c r="DX70"/>
  <c r="DZ70" s="1"/>
  <c r="J68"/>
  <c r="K68" s="1"/>
  <c r="DX66"/>
  <c r="DZ66" s="1"/>
  <c r="EA66" s="1"/>
  <c r="J64"/>
  <c r="K64" s="1"/>
  <c r="K74" s="1"/>
  <c r="DX62"/>
  <c r="DZ62" s="1"/>
  <c r="DX54"/>
  <c r="DZ54" s="1"/>
  <c r="EA54" s="1"/>
  <c r="J52"/>
  <c r="K52" s="1"/>
  <c r="DX50"/>
  <c r="DZ50" s="1"/>
  <c r="EA50" s="1"/>
  <c r="J48"/>
  <c r="K48" s="1"/>
  <c r="DX46"/>
  <c r="DZ46" s="1"/>
  <c r="EA46" s="1"/>
  <c r="BV104"/>
  <c r="BH58"/>
  <c r="CV42"/>
  <c r="DT58"/>
  <c r="DF104"/>
  <c r="DG104" s="1"/>
  <c r="R104"/>
  <c r="CB103" i="13"/>
  <c r="BM84"/>
  <c r="BM102" s="1"/>
  <c r="BI102"/>
  <c r="AA102"/>
  <c r="BR83"/>
  <c r="AX83"/>
  <c r="AI83"/>
  <c r="AI84" s="1"/>
  <c r="AI102" s="1"/>
  <c r="O83"/>
  <c r="O84" s="1"/>
  <c r="CB83"/>
  <c r="BW83"/>
  <c r="BC83"/>
  <c r="BC84" s="1"/>
  <c r="BC102" s="1"/>
  <c r="AN83"/>
  <c r="T83"/>
  <c r="BS58"/>
  <c r="AK58"/>
  <c r="AK104" s="1"/>
  <c r="AO104" s="1"/>
  <c r="AG58"/>
  <c r="BO43"/>
  <c r="BO58" s="1"/>
  <c r="BK43"/>
  <c r="BK58" s="1"/>
  <c r="AC43"/>
  <c r="AC58" s="1"/>
  <c r="U43"/>
  <c r="U58" s="1"/>
  <c r="BY42"/>
  <c r="BH42"/>
  <c r="BZ42"/>
  <c r="BZ32"/>
  <c r="BH32"/>
  <c r="AN32"/>
  <c r="T32"/>
  <c r="BM98" i="12"/>
  <c r="BM97"/>
  <c r="AI101"/>
  <c r="AX101"/>
  <c r="AD101"/>
  <c r="AW102"/>
  <c r="AS84"/>
  <c r="AS102" s="1"/>
  <c r="I102"/>
  <c r="I104" s="1"/>
  <c r="BD83"/>
  <c r="J83"/>
  <c r="J84" s="1"/>
  <c r="V73" i="15"/>
  <c r="B73" i="16" s="1"/>
  <c r="V64" i="15"/>
  <c r="BI74" i="12"/>
  <c r="W104"/>
  <c r="V54" i="15"/>
  <c r="B54" i="16" s="1"/>
  <c r="V50" i="15"/>
  <c r="B50" i="16" s="1"/>
  <c r="V38" i="15"/>
  <c r="B38" i="16" s="1"/>
  <c r="BJ32" i="12"/>
  <c r="AN32"/>
  <c r="AN43" s="1"/>
  <c r="AN58" s="1"/>
  <c r="J32"/>
  <c r="BN69" i="11"/>
  <c r="BN63"/>
  <c r="BM61"/>
  <c r="BM74" s="1"/>
  <c r="BI74"/>
  <c r="BI84" s="1"/>
  <c r="BI102" s="1"/>
  <c r="AY74"/>
  <c r="AY84" s="1"/>
  <c r="AY102" s="1"/>
  <c r="AO74"/>
  <c r="AO84" s="1"/>
  <c r="AO102" s="1"/>
  <c r="AB104"/>
  <c r="D104"/>
  <c r="BN52"/>
  <c r="BN50"/>
  <c r="AW58"/>
  <c r="M104"/>
  <c r="CH91" i="10"/>
  <c r="CC101"/>
  <c r="CL83"/>
  <c r="X64" i="15"/>
  <c r="BW74" i="10"/>
  <c r="CK104"/>
  <c r="AU58"/>
  <c r="BI34"/>
  <c r="CR34" s="1"/>
  <c r="Z34" i="15" s="1"/>
  <c r="F34" i="16" s="1"/>
  <c r="X30" i="15"/>
  <c r="CN30" i="10"/>
  <c r="V30" i="15" s="1"/>
  <c r="B30" i="16" s="1"/>
  <c r="CD32" i="10"/>
  <c r="BI8"/>
  <c r="I61" i="5"/>
  <c r="O61" s="1"/>
  <c r="DX34" i="14"/>
  <c r="DZ34" s="1"/>
  <c r="EA34" s="1"/>
  <c r="H42"/>
  <c r="H43" s="1"/>
  <c r="H58" s="1"/>
  <c r="BL103" i="12"/>
  <c r="X103" i="15" s="1"/>
  <c r="BC103" i="12"/>
  <c r="U101"/>
  <c r="P101"/>
  <c r="T86"/>
  <c r="BL86"/>
  <c r="BL45"/>
  <c r="X45" i="15" s="1"/>
  <c r="D45" i="16" s="1"/>
  <c r="S57" i="12"/>
  <c r="BD32"/>
  <c r="AJ32"/>
  <c r="AJ43" s="1"/>
  <c r="AJ58" s="1"/>
  <c r="T9"/>
  <c r="BL9"/>
  <c r="X9" i="15" s="1"/>
  <c r="BM85" i="11"/>
  <c r="BL101"/>
  <c r="BI103" i="10"/>
  <c r="CO103"/>
  <c r="CP98"/>
  <c r="X98" i="15" s="1"/>
  <c r="BG101" i="10"/>
  <c r="BG83"/>
  <c r="BG84" s="1"/>
  <c r="BG102" s="1"/>
  <c r="X77" i="15"/>
  <c r="X50"/>
  <c r="BG57" i="10"/>
  <c r="X46" i="15"/>
  <c r="D46" i="16" s="1"/>
  <c r="Z57" i="10"/>
  <c r="BI46"/>
  <c r="X38" i="15"/>
  <c r="D38" i="16" s="1"/>
  <c r="CH35" i="10"/>
  <c r="BX42"/>
  <c r="BX43" s="1"/>
  <c r="CR12"/>
  <c r="BA74" i="9"/>
  <c r="BD61"/>
  <c r="AE74"/>
  <c r="DN43" i="14"/>
  <c r="DN58" s="1"/>
  <c r="DN104" s="1"/>
  <c r="BF43"/>
  <c r="BF58" s="1"/>
  <c r="J40"/>
  <c r="K40" s="1"/>
  <c r="DX38"/>
  <c r="DZ38" s="1"/>
  <c r="EA38" s="1"/>
  <c r="J36"/>
  <c r="K36" s="1"/>
  <c r="J31"/>
  <c r="K31" s="1"/>
  <c r="J29"/>
  <c r="K29" s="1"/>
  <c r="J27"/>
  <c r="K27" s="1"/>
  <c r="DX24"/>
  <c r="DZ24" s="1"/>
  <c r="EA24" s="1"/>
  <c r="DS32"/>
  <c r="DS43" s="1"/>
  <c r="J22"/>
  <c r="K22" s="1"/>
  <c r="J20"/>
  <c r="K20" s="1"/>
  <c r="J18"/>
  <c r="K18" s="1"/>
  <c r="DA32"/>
  <c r="DA43" s="1"/>
  <c r="DA58" s="1"/>
  <c r="CG32"/>
  <c r="BM32"/>
  <c r="BM43" s="1"/>
  <c r="BM58" s="1"/>
  <c r="AS32"/>
  <c r="Y32"/>
  <c r="Y43" s="1"/>
  <c r="Y58" s="1"/>
  <c r="J12"/>
  <c r="K12" s="1"/>
  <c r="DZ11"/>
  <c r="EA11" s="1"/>
  <c r="J8"/>
  <c r="K8" s="1"/>
  <c r="AN74" i="13"/>
  <c r="T74"/>
  <c r="AN42"/>
  <c r="AN43" s="1"/>
  <c r="AN58" s="1"/>
  <c r="T42"/>
  <c r="T99" i="12"/>
  <c r="T96"/>
  <c r="BL95"/>
  <c r="BM95" s="1"/>
  <c r="BC85"/>
  <c r="AM102"/>
  <c r="AM104" s="1"/>
  <c r="AE102"/>
  <c r="AZ83"/>
  <c r="AS74"/>
  <c r="Y74"/>
  <c r="Y84" s="1"/>
  <c r="Y102" s="1"/>
  <c r="T56"/>
  <c r="BI57"/>
  <c r="U57"/>
  <c r="E57"/>
  <c r="E58" s="1"/>
  <c r="AR58"/>
  <c r="AB58"/>
  <c r="AB104" s="1"/>
  <c r="L58"/>
  <c r="L104" s="1"/>
  <c r="D58"/>
  <c r="D104" s="1"/>
  <c r="R42"/>
  <c r="R43" s="1"/>
  <c r="J42"/>
  <c r="AX42"/>
  <c r="V34" i="15"/>
  <c r="B34" i="16" s="1"/>
  <c r="AZ42" i="12"/>
  <c r="AZ32"/>
  <c r="BH32"/>
  <c r="BC12"/>
  <c r="T12"/>
  <c r="BC10"/>
  <c r="T10"/>
  <c r="BM95" i="11"/>
  <c r="BM91"/>
  <c r="BM87"/>
  <c r="AX101"/>
  <c r="AD101"/>
  <c r="J101"/>
  <c r="BE102"/>
  <c r="AU102"/>
  <c r="AQ102"/>
  <c r="AG102"/>
  <c r="AG104" s="1"/>
  <c r="AC102"/>
  <c r="U102"/>
  <c r="C102"/>
  <c r="BM82"/>
  <c r="BM78"/>
  <c r="BL83"/>
  <c r="BH83"/>
  <c r="BH84" s="1"/>
  <c r="AX83"/>
  <c r="AN83"/>
  <c r="AN84" s="1"/>
  <c r="F83"/>
  <c r="BN70"/>
  <c r="BN66"/>
  <c r="BN62"/>
  <c r="BN53"/>
  <c r="BN49"/>
  <c r="BN46"/>
  <c r="T57"/>
  <c r="BG58"/>
  <c r="AQ58"/>
  <c r="AQ104" s="1"/>
  <c r="AA58"/>
  <c r="S58"/>
  <c r="S104" s="1"/>
  <c r="T104" s="1"/>
  <c r="C58"/>
  <c r="BI42"/>
  <c r="BI43" s="1"/>
  <c r="BI58" s="1"/>
  <c r="AY42"/>
  <c r="AO42"/>
  <c r="AO43" s="1"/>
  <c r="AO58" s="1"/>
  <c r="BC32"/>
  <c r="AS32"/>
  <c r="AS43" s="1"/>
  <c r="AS58" s="1"/>
  <c r="AI32"/>
  <c r="O32"/>
  <c r="BN11"/>
  <c r="BM10"/>
  <c r="CP99" i="10"/>
  <c r="X99" i="15" s="1"/>
  <c r="D99" i="16" s="1"/>
  <c r="CO96" i="10"/>
  <c r="BI94"/>
  <c r="CR94" s="1"/>
  <c r="Z94" i="15" s="1"/>
  <c r="CH92" i="10"/>
  <c r="CH89"/>
  <c r="AY101"/>
  <c r="BC101"/>
  <c r="AO101"/>
  <c r="BC83"/>
  <c r="BC84" s="1"/>
  <c r="CH63"/>
  <c r="CC74"/>
  <c r="BR74"/>
  <c r="BR84" s="1"/>
  <c r="BR102" s="1"/>
  <c r="BI50"/>
  <c r="CC57"/>
  <c r="BC57"/>
  <c r="O57"/>
  <c r="CL57"/>
  <c r="D104"/>
  <c r="X41" i="15"/>
  <c r="D41" i="16" s="1"/>
  <c r="BI38" i="10"/>
  <c r="CR38" s="1"/>
  <c r="Z38" i="15" s="1"/>
  <c r="L32" i="5" s="1"/>
  <c r="R32" s="1"/>
  <c r="F18" i="1" s="1"/>
  <c r="BR32" i="10"/>
  <c r="BR43" s="1"/>
  <c r="BD32"/>
  <c r="BD43" s="1"/>
  <c r="BD58" s="1"/>
  <c r="BI11"/>
  <c r="BI9"/>
  <c r="BD79" i="9"/>
  <c r="BC79"/>
  <c r="AZ83"/>
  <c r="AJ83"/>
  <c r="AJ84" s="1"/>
  <c r="Y83"/>
  <c r="AD102"/>
  <c r="AS74"/>
  <c r="AA104"/>
  <c r="BC30"/>
  <c r="R61" i="2"/>
  <c r="S61" s="1"/>
  <c r="E32" i="14"/>
  <c r="F16"/>
  <c r="F32" s="1"/>
  <c r="T98" i="12"/>
  <c r="BL98"/>
  <c r="BB83"/>
  <c r="BB84" s="1"/>
  <c r="U42"/>
  <c r="P42"/>
  <c r="K32" i="11"/>
  <c r="K43" s="1"/>
  <c r="K58" s="1"/>
  <c r="X80" i="15"/>
  <c r="V66"/>
  <c r="B66" i="16" s="1"/>
  <c r="CD74" i="10"/>
  <c r="CD84" s="1"/>
  <c r="CH61"/>
  <c r="BX74"/>
  <c r="X36" i="15"/>
  <c r="CF42" i="10"/>
  <c r="CF43" s="1"/>
  <c r="Z18" i="15"/>
  <c r="Y18"/>
  <c r="AE83" i="9"/>
  <c r="BD75"/>
  <c r="P46" i="5"/>
  <c r="Q46" s="1"/>
  <c r="K46"/>
  <c r="I62"/>
  <c r="O62" s="1"/>
  <c r="CT43" i="14"/>
  <c r="CT58" s="1"/>
  <c r="CT104" s="1"/>
  <c r="J30"/>
  <c r="K30" s="1"/>
  <c r="J28"/>
  <c r="K28" s="1"/>
  <c r="J26"/>
  <c r="K26" s="1"/>
  <c r="J21"/>
  <c r="K21" s="1"/>
  <c r="J19"/>
  <c r="K19" s="1"/>
  <c r="J17"/>
  <c r="K17" s="1"/>
  <c r="DK32"/>
  <c r="DK43" s="1"/>
  <c r="DK58" s="1"/>
  <c r="CQ32"/>
  <c r="BW32"/>
  <c r="BC32"/>
  <c r="BC43" s="1"/>
  <c r="BC58" s="1"/>
  <c r="AI32"/>
  <c r="O32"/>
  <c r="DV11"/>
  <c r="DU9"/>
  <c r="BI104" i="13"/>
  <c r="BZ74"/>
  <c r="AD74"/>
  <c r="J74"/>
  <c r="AD42"/>
  <c r="J42"/>
  <c r="T100" i="12"/>
  <c r="BM99"/>
  <c r="BC97"/>
  <c r="BD101"/>
  <c r="BH101"/>
  <c r="AY102"/>
  <c r="AK102"/>
  <c r="AK104" s="1"/>
  <c r="AG102"/>
  <c r="M102"/>
  <c r="Q74"/>
  <c r="Q84" s="1"/>
  <c r="Q102" s="1"/>
  <c r="BA74"/>
  <c r="AI74"/>
  <c r="AI84" s="1"/>
  <c r="AI102" s="1"/>
  <c r="BM56"/>
  <c r="O57"/>
  <c r="AV58"/>
  <c r="AV104" s="1"/>
  <c r="AF58"/>
  <c r="X58"/>
  <c r="X104" s="1"/>
  <c r="C43"/>
  <c r="C58" s="1"/>
  <c r="C104" s="1"/>
  <c r="BH42"/>
  <c r="BH43" s="1"/>
  <c r="X34" i="15"/>
  <c r="D34" i="16" s="1"/>
  <c r="BB42" i="12"/>
  <c r="BB43" s="1"/>
  <c r="AD42"/>
  <c r="AD43" s="1"/>
  <c r="AD58" s="1"/>
  <c r="BM11"/>
  <c r="BN10"/>
  <c r="BM99" i="11"/>
  <c r="BM93"/>
  <c r="BM89"/>
  <c r="BH101"/>
  <c r="AN101"/>
  <c r="T101"/>
  <c r="T102" s="1"/>
  <c r="BG102"/>
  <c r="AW102"/>
  <c r="AE102"/>
  <c r="AA102"/>
  <c r="W102"/>
  <c r="E84"/>
  <c r="E102" s="1"/>
  <c r="BM80"/>
  <c r="BM76"/>
  <c r="BJ83"/>
  <c r="BN72"/>
  <c r="BN68"/>
  <c r="BN64"/>
  <c r="BN55"/>
  <c r="BN51"/>
  <c r="BN48"/>
  <c r="AD57"/>
  <c r="J57"/>
  <c r="AU58"/>
  <c r="AU104" s="1"/>
  <c r="AM58"/>
  <c r="W58"/>
  <c r="W104" s="1"/>
  <c r="G58"/>
  <c r="G104" s="1"/>
  <c r="BK42"/>
  <c r="BM42"/>
  <c r="Y32"/>
  <c r="BM8"/>
  <c r="O101" i="10"/>
  <c r="CM101"/>
  <c r="BE101"/>
  <c r="AI101"/>
  <c r="CA84"/>
  <c r="CA102" s="1"/>
  <c r="BI81"/>
  <c r="BI80"/>
  <c r="V72" i="15"/>
  <c r="B72" i="16" s="1"/>
  <c r="V70" i="15"/>
  <c r="B70" i="16" s="1"/>
  <c r="X68" i="15"/>
  <c r="AN74" i="10"/>
  <c r="AN84" s="1"/>
  <c r="AN102" s="1"/>
  <c r="BI54"/>
  <c r="CR54" s="1"/>
  <c r="Z54" i="15" s="1"/>
  <c r="BI51" i="10"/>
  <c r="CR51" s="1"/>
  <c r="F51" i="16" s="1"/>
  <c r="Z51" s="1"/>
  <c r="AI57" i="10"/>
  <c r="BI39"/>
  <c r="CB42"/>
  <c r="CB43" s="1"/>
  <c r="CN28"/>
  <c r="V28" i="15" s="1"/>
  <c r="B28" i="16" s="1"/>
  <c r="AN32" i="10"/>
  <c r="BI12"/>
  <c r="BI10"/>
  <c r="BB83" i="9"/>
  <c r="BB84" s="1"/>
  <c r="AS83"/>
  <c r="BC75"/>
  <c r="BD67"/>
  <c r="BC67"/>
  <c r="AZ74"/>
  <c r="AJ74"/>
  <c r="O104"/>
  <c r="AC104"/>
  <c r="AU104"/>
  <c r="E32"/>
  <c r="CP60" i="10"/>
  <c r="CQ60" s="1"/>
  <c r="BH60"/>
  <c r="CG45"/>
  <c r="CF57"/>
  <c r="CO45"/>
  <c r="CO57" s="1"/>
  <c r="BF57"/>
  <c r="Z24" i="15"/>
  <c r="AB24" s="1"/>
  <c r="Z17"/>
  <c r="CR11" i="10"/>
  <c r="BC44" i="9"/>
  <c r="BC57" s="1"/>
  <c r="BB57"/>
  <c r="G27" i="2"/>
  <c r="R26"/>
  <c r="DX22" i="14"/>
  <c r="V93" i="15"/>
  <c r="B93" i="16" s="1"/>
  <c r="CI84" i="10"/>
  <c r="CI102" s="1"/>
  <c r="CI104" s="1"/>
  <c r="BX83"/>
  <c r="BO84"/>
  <c r="BO102" s="1"/>
  <c r="BO104" s="1"/>
  <c r="AM84"/>
  <c r="AM102" s="1"/>
  <c r="CH82"/>
  <c r="CH80"/>
  <c r="CH78"/>
  <c r="CH83" s="1"/>
  <c r="BM83"/>
  <c r="BM84" s="1"/>
  <c r="BI73"/>
  <c r="CR73" s="1"/>
  <c r="Z73" i="15" s="1"/>
  <c r="V69"/>
  <c r="CL74" i="10"/>
  <c r="Z74"/>
  <c r="J74"/>
  <c r="BI52"/>
  <c r="CR52" s="1"/>
  <c r="Z52" i="15" s="1"/>
  <c r="F52" i="16" s="1"/>
  <c r="V51" i="15"/>
  <c r="CH50" i="10"/>
  <c r="BR57"/>
  <c r="AN57"/>
  <c r="T57"/>
  <c r="BJ43"/>
  <c r="BJ58" s="1"/>
  <c r="BJ104" s="1"/>
  <c r="BB43"/>
  <c r="BB58" s="1"/>
  <c r="AR43"/>
  <c r="AR58" s="1"/>
  <c r="AR104" s="1"/>
  <c r="AH43"/>
  <c r="AH58" s="1"/>
  <c r="AH104" s="1"/>
  <c r="AI104" s="1"/>
  <c r="L43"/>
  <c r="L58" s="1"/>
  <c r="H43"/>
  <c r="H58" s="1"/>
  <c r="H104" s="1"/>
  <c r="BI41"/>
  <c r="V39" i="15"/>
  <c r="B39" i="16" s="1"/>
  <c r="CH38" i="10"/>
  <c r="CG42"/>
  <c r="BI36"/>
  <c r="BM42"/>
  <c r="CM42"/>
  <c r="CE42"/>
  <c r="CH33"/>
  <c r="BI30"/>
  <c r="BI29"/>
  <c r="BM32"/>
  <c r="CM32"/>
  <c r="AS32"/>
  <c r="BC97" i="9"/>
  <c r="AZ101"/>
  <c r="AJ101"/>
  <c r="Y101"/>
  <c r="BD77"/>
  <c r="BC77"/>
  <c r="BD69"/>
  <c r="BC69"/>
  <c r="AI57"/>
  <c r="AN57"/>
  <c r="T57"/>
  <c r="W58"/>
  <c r="W104" s="1"/>
  <c r="C104"/>
  <c r="Y32"/>
  <c r="P74" i="10"/>
  <c r="P84" s="1"/>
  <c r="P102" s="1"/>
  <c r="BI70"/>
  <c r="CR70" s="1"/>
  <c r="Z70" i="15" s="1"/>
  <c r="CH46" i="10"/>
  <c r="BX57"/>
  <c r="CP44"/>
  <c r="BH44"/>
  <c r="CO32"/>
  <c r="BI16"/>
  <c r="AY32"/>
  <c r="BD42" i="9"/>
  <c r="BC33"/>
  <c r="J42"/>
  <c r="W76" i="15"/>
  <c r="W47"/>
  <c r="C47" i="16" s="1"/>
  <c r="W35" i="15"/>
  <c r="C35" i="16" s="1"/>
  <c r="W18" i="15"/>
  <c r="CG97" i="10"/>
  <c r="AU84"/>
  <c r="AU102" s="1"/>
  <c r="W84"/>
  <c r="W102" s="1"/>
  <c r="W104" s="1"/>
  <c r="CE83"/>
  <c r="BW83"/>
  <c r="AO83"/>
  <c r="BI75"/>
  <c r="CR75" s="1"/>
  <c r="Z75" i="15" s="1"/>
  <c r="BI71" i="10"/>
  <c r="BF74"/>
  <c r="BI66"/>
  <c r="CR66" s="1"/>
  <c r="Z66" i="15" s="1"/>
  <c r="L16" i="2" s="1"/>
  <c r="CF74" i="10"/>
  <c r="CB74"/>
  <c r="CB84" s="1"/>
  <c r="AX74"/>
  <c r="AX84" s="1"/>
  <c r="T74"/>
  <c r="T84" s="1"/>
  <c r="T102" s="1"/>
  <c r="BI49"/>
  <c r="CB57"/>
  <c r="BZ43"/>
  <c r="BZ58" s="1"/>
  <c r="BZ104" s="1"/>
  <c r="BL43"/>
  <c r="BL58" s="1"/>
  <c r="BL104" s="1"/>
  <c r="AZ43"/>
  <c r="AZ58" s="1"/>
  <c r="AZ104" s="1"/>
  <c r="AP43"/>
  <c r="AP58" s="1"/>
  <c r="AF43"/>
  <c r="AF58" s="1"/>
  <c r="AF104" s="1"/>
  <c r="AJ104" s="1"/>
  <c r="AB43"/>
  <c r="AB58" s="1"/>
  <c r="N43"/>
  <c r="N58" s="1"/>
  <c r="F43"/>
  <c r="F58" s="1"/>
  <c r="E42"/>
  <c r="BW42"/>
  <c r="BW43" s="1"/>
  <c r="BW58" s="1"/>
  <c r="O42"/>
  <c r="O43" s="1"/>
  <c r="CC42"/>
  <c r="CC43" s="1"/>
  <c r="AY42"/>
  <c r="BI31"/>
  <c r="Y27" i="15"/>
  <c r="E27" i="16" s="1"/>
  <c r="Y27" s="1"/>
  <c r="Y26" i="15"/>
  <c r="CN20" i="10"/>
  <c r="V20" i="15" s="1"/>
  <c r="B20" i="16" s="1"/>
  <c r="BW32" i="10"/>
  <c r="Y32"/>
  <c r="Y43" s="1"/>
  <c r="Y58" s="1"/>
  <c r="E32"/>
  <c r="BB101" i="9"/>
  <c r="BD93"/>
  <c r="BC93"/>
  <c r="J101"/>
  <c r="BD81"/>
  <c r="BC81"/>
  <c r="BD63"/>
  <c r="Y74"/>
  <c r="BA57"/>
  <c r="AX57"/>
  <c r="AD57"/>
  <c r="E57"/>
  <c r="K104"/>
  <c r="BB42"/>
  <c r="N26" i="2"/>
  <c r="G15" i="5"/>
  <c r="E59"/>
  <c r="BI23" i="10"/>
  <c r="CR23" s="1"/>
  <c r="CN22"/>
  <c r="V22" i="15" s="1"/>
  <c r="B22" i="16" s="1"/>
  <c r="BH11" i="10"/>
  <c r="BH10"/>
  <c r="BH9"/>
  <c r="BH8"/>
  <c r="BC96" i="9"/>
  <c r="BA84"/>
  <c r="BA102" s="1"/>
  <c r="AW84"/>
  <c r="AW102" s="1"/>
  <c r="AW104" s="1"/>
  <c r="Q84"/>
  <c r="Q102" s="1"/>
  <c r="M84"/>
  <c r="M102" s="1"/>
  <c r="BC82"/>
  <c r="BC78"/>
  <c r="BC66"/>
  <c r="BC63"/>
  <c r="BB74"/>
  <c r="AN74"/>
  <c r="AN84" s="1"/>
  <c r="AN102" s="1"/>
  <c r="AN42"/>
  <c r="AD42"/>
  <c r="BC25"/>
  <c r="AZ32"/>
  <c r="AJ32"/>
  <c r="AJ43" s="1"/>
  <c r="AJ58" s="1"/>
  <c r="AX32"/>
  <c r="T32"/>
  <c r="J32"/>
  <c r="BC10"/>
  <c r="G26" i="2"/>
  <c r="BE83" i="10"/>
  <c r="BE84" s="1"/>
  <c r="BE102" s="1"/>
  <c r="CE32"/>
  <c r="BG32"/>
  <c r="CH27"/>
  <c r="CH32" s="1"/>
  <c r="BI25"/>
  <c r="CR25" s="1"/>
  <c r="Z25" i="15" s="1"/>
  <c r="X22"/>
  <c r="CP32" i="10"/>
  <c r="BI21"/>
  <c r="CG32"/>
  <c r="CN16"/>
  <c r="CH10"/>
  <c r="CH9"/>
  <c r="CH8"/>
  <c r="BC103" i="9"/>
  <c r="BC98"/>
  <c r="BC94"/>
  <c r="AG84"/>
  <c r="AG102" s="1"/>
  <c r="AG104" s="1"/>
  <c r="AJ104" s="1"/>
  <c r="BC80"/>
  <c r="BC76"/>
  <c r="BC68"/>
  <c r="BC61"/>
  <c r="BC74" s="1"/>
  <c r="AX74"/>
  <c r="AX84" s="1"/>
  <c r="AX102" s="1"/>
  <c r="J74"/>
  <c r="J84" s="1"/>
  <c r="BC34"/>
  <c r="AX42"/>
  <c r="AX43" s="1"/>
  <c r="AX58" s="1"/>
  <c r="T42"/>
  <c r="BC26"/>
  <c r="BB32"/>
  <c r="BC17"/>
  <c r="AN32"/>
  <c r="AD32"/>
  <c r="N61" i="2"/>
  <c r="E58" i="5"/>
  <c r="N24" i="2"/>
  <c r="E57" i="5"/>
  <c r="R27" i="2"/>
  <c r="R14"/>
  <c r="CO10" i="10"/>
  <c r="CO9"/>
  <c r="CO8"/>
  <c r="N60" i="2"/>
  <c r="C57" i="5"/>
  <c r="M19" i="2"/>
  <c r="S19"/>
  <c r="S13"/>
  <c r="S22"/>
  <c r="E30" i="16" l="1"/>
  <c r="Y30" s="1"/>
  <c r="K24" i="5"/>
  <c r="Q24" s="1"/>
  <c r="J70" i="2"/>
  <c r="P70" s="1"/>
  <c r="P68"/>
  <c r="L70"/>
  <c r="R70" s="1"/>
  <c r="R68"/>
  <c r="C29" i="16"/>
  <c r="I23" i="5"/>
  <c r="O23" s="1"/>
  <c r="C36" i="16"/>
  <c r="E31"/>
  <c r="Y31" s="1"/>
  <c r="K25" i="5"/>
  <c r="Q25" s="1"/>
  <c r="M16" i="2"/>
  <c r="R16"/>
  <c r="L7" i="1" s="1"/>
  <c r="D28" i="16"/>
  <c r="J22" i="5"/>
  <c r="P22" s="1"/>
  <c r="D61" i="16"/>
  <c r="X61" s="1"/>
  <c r="J10" i="2"/>
  <c r="P10" s="1"/>
  <c r="D18" i="16"/>
  <c r="J12" i="5"/>
  <c r="P12" s="1"/>
  <c r="D7" i="1" s="1"/>
  <c r="L23" i="5"/>
  <c r="R23" s="1"/>
  <c r="F29" i="16"/>
  <c r="Z29" s="1"/>
  <c r="L19" i="5"/>
  <c r="R19" s="1"/>
  <c r="F25" i="16"/>
  <c r="F17"/>
  <c r="L11" i="5"/>
  <c r="E18" i="16"/>
  <c r="Y18" s="1"/>
  <c r="K12" i="5"/>
  <c r="Q12" s="1"/>
  <c r="E7" i="1" s="1"/>
  <c r="D30" i="16"/>
  <c r="J24" i="5"/>
  <c r="P24" s="1"/>
  <c r="C17" i="16"/>
  <c r="I11" i="5"/>
  <c r="B26" i="16"/>
  <c r="H18" i="5"/>
  <c r="L17" i="1"/>
  <c r="L10" i="2"/>
  <c r="R10" s="1"/>
  <c r="C76" i="16"/>
  <c r="D31"/>
  <c r="J25" i="5"/>
  <c r="P25" s="1"/>
  <c r="F18" i="16"/>
  <c r="L12" i="5"/>
  <c r="R12" s="1"/>
  <c r="F7" i="1" s="1"/>
  <c r="F31" i="16"/>
  <c r="Z31" s="1"/>
  <c r="L25" i="5"/>
  <c r="R25" s="1"/>
  <c r="D26" i="16"/>
  <c r="J20" i="5"/>
  <c r="P20" s="1"/>
  <c r="D22" i="16"/>
  <c r="X22" s="1"/>
  <c r="J14" i="5"/>
  <c r="E26" i="16"/>
  <c r="Y26" s="1"/>
  <c r="K20" i="5"/>
  <c r="Q20" s="1"/>
  <c r="C18" i="16"/>
  <c r="I12" i="5"/>
  <c r="O12" s="1"/>
  <c r="C7" i="1" s="1"/>
  <c r="D36" i="16"/>
  <c r="C22"/>
  <c r="I14" i="5"/>
  <c r="D66" i="16"/>
  <c r="X66" s="1"/>
  <c r="J16" i="2"/>
  <c r="P16" s="1"/>
  <c r="J7" i="1" s="1"/>
  <c r="D17" i="16"/>
  <c r="X17" s="1"/>
  <c r="J11" i="5"/>
  <c r="E17" i="16"/>
  <c r="Y17" s="1"/>
  <c r="K11" i="5"/>
  <c r="G104" i="15"/>
  <c r="E43"/>
  <c r="E58" s="1"/>
  <c r="Q104" i="12"/>
  <c r="DB104" i="14"/>
  <c r="AY104"/>
  <c r="CV104"/>
  <c r="CW104" s="1"/>
  <c r="CL104"/>
  <c r="M17" i="2"/>
  <c r="Q17"/>
  <c r="S17" s="1"/>
  <c r="I104" i="15"/>
  <c r="I70" i="2"/>
  <c r="O70" s="1"/>
  <c r="R104" i="15"/>
  <c r="T104" s="1"/>
  <c r="O102"/>
  <c r="CC84" i="13"/>
  <c r="CC102" s="1"/>
  <c r="BD84" i="12"/>
  <c r="BD102" s="1"/>
  <c r="AB94" i="15"/>
  <c r="F94" i="16"/>
  <c r="Z94" s="1"/>
  <c r="AB93" i="15"/>
  <c r="F93" i="16"/>
  <c r="Z93" s="1"/>
  <c r="AB51" i="15"/>
  <c r="AB77"/>
  <c r="F77" i="16"/>
  <c r="Z77" s="1"/>
  <c r="AB73" i="15"/>
  <c r="F73" i="16"/>
  <c r="Z73" s="1"/>
  <c r="AB75" i="15"/>
  <c r="AB83" s="1"/>
  <c r="F75" i="16"/>
  <c r="Z75" s="1"/>
  <c r="AB66" i="15"/>
  <c r="F66" i="16"/>
  <c r="Z66" s="1"/>
  <c r="AB70" i="15"/>
  <c r="F70" i="16"/>
  <c r="Z70" s="1"/>
  <c r="AB65" i="15"/>
  <c r="F65" i="16"/>
  <c r="Z65" s="1"/>
  <c r="F54"/>
  <c r="Z54" s="1"/>
  <c r="AB54" i="15"/>
  <c r="AB33"/>
  <c r="F55" i="16"/>
  <c r="Z55" s="1"/>
  <c r="AB55" i="15"/>
  <c r="AB52"/>
  <c r="F38" i="16"/>
  <c r="AB38" i="15"/>
  <c r="AB34"/>
  <c r="Z53" i="16"/>
  <c r="AB53" i="15"/>
  <c r="AB17"/>
  <c r="AB27"/>
  <c r="AB29"/>
  <c r="AB18"/>
  <c r="AB21"/>
  <c r="AB25"/>
  <c r="AB31"/>
  <c r="P58" i="10"/>
  <c r="R59" i="2"/>
  <c r="F96" i="16"/>
  <c r="Z96" s="1"/>
  <c r="D50"/>
  <c r="X50" s="1"/>
  <c r="B47"/>
  <c r="V47" s="1"/>
  <c r="D49"/>
  <c r="X49" s="1"/>
  <c r="D47"/>
  <c r="X47" s="1"/>
  <c r="J43" i="2"/>
  <c r="P43" s="1"/>
  <c r="D81" i="16"/>
  <c r="X81" s="1"/>
  <c r="J56" i="2"/>
  <c r="D93" i="16"/>
  <c r="X93" s="1"/>
  <c r="H48" i="5"/>
  <c r="N48" s="1"/>
  <c r="B49" i="16"/>
  <c r="V49" s="1"/>
  <c r="H15" i="2"/>
  <c r="B65" i="16"/>
  <c r="H37" i="5"/>
  <c r="N37" s="1"/>
  <c r="B40" i="16"/>
  <c r="V40" s="1"/>
  <c r="D67"/>
  <c r="X67" s="1"/>
  <c r="D51"/>
  <c r="X51" s="1"/>
  <c r="B11"/>
  <c r="V11" s="1"/>
  <c r="D70"/>
  <c r="X70" s="1"/>
  <c r="B18"/>
  <c r="V18" s="1"/>
  <c r="J51" i="2"/>
  <c r="P51" s="1"/>
  <c r="D88" i="16"/>
  <c r="X88" s="1"/>
  <c r="B69"/>
  <c r="V69" s="1"/>
  <c r="D68"/>
  <c r="X68" s="1"/>
  <c r="D69"/>
  <c r="X69" s="1"/>
  <c r="B78"/>
  <c r="V78" s="1"/>
  <c r="B71"/>
  <c r="V71" s="1"/>
  <c r="B82"/>
  <c r="V82" s="1"/>
  <c r="B91"/>
  <c r="V91" s="1"/>
  <c r="B9"/>
  <c r="V9" s="1"/>
  <c r="J21" i="5"/>
  <c r="P21" s="1"/>
  <c r="D27" i="16"/>
  <c r="X27" s="1"/>
  <c r="D71"/>
  <c r="X71" s="1"/>
  <c r="H25" i="5"/>
  <c r="N25" s="1"/>
  <c r="B31" i="16"/>
  <c r="V31" s="1"/>
  <c r="B77"/>
  <c r="V77" s="1"/>
  <c r="C30"/>
  <c r="W30" s="1"/>
  <c r="C28"/>
  <c r="W28" s="1"/>
  <c r="B75"/>
  <c r="V75" s="1"/>
  <c r="B63"/>
  <c r="V63" s="1"/>
  <c r="U102" i="15"/>
  <c r="J43"/>
  <c r="J58" s="1"/>
  <c r="N104"/>
  <c r="O104" s="1"/>
  <c r="D98" i="16"/>
  <c r="X98" s="1"/>
  <c r="D78"/>
  <c r="X78" s="1"/>
  <c r="B67"/>
  <c r="V67" s="1"/>
  <c r="B90"/>
  <c r="V90" s="1"/>
  <c r="D80"/>
  <c r="X80" s="1"/>
  <c r="B36"/>
  <c r="V36" s="1"/>
  <c r="B8"/>
  <c r="V8" s="1"/>
  <c r="D12"/>
  <c r="X12" s="1"/>
  <c r="V94"/>
  <c r="B94"/>
  <c r="B62"/>
  <c r="V62" s="1"/>
  <c r="C66"/>
  <c r="W66" s="1"/>
  <c r="B92"/>
  <c r="V92" s="1"/>
  <c r="B52"/>
  <c r="V52" s="1"/>
  <c r="B51"/>
  <c r="V51" s="1"/>
  <c r="D77"/>
  <c r="X77" s="1"/>
  <c r="D9"/>
  <c r="X9" s="1"/>
  <c r="D64"/>
  <c r="X64" s="1"/>
  <c r="B64"/>
  <c r="V64" s="1"/>
  <c r="B68"/>
  <c r="V68" s="1"/>
  <c r="B10"/>
  <c r="V10" s="1"/>
  <c r="B80"/>
  <c r="V80" s="1"/>
  <c r="D10"/>
  <c r="X10" s="1"/>
  <c r="D62"/>
  <c r="X62" s="1"/>
  <c r="D8"/>
  <c r="X8" s="1"/>
  <c r="C95"/>
  <c r="W95" s="1"/>
  <c r="D87"/>
  <c r="X87" s="1"/>
  <c r="C99"/>
  <c r="W99" s="1"/>
  <c r="B35"/>
  <c r="V35" s="1"/>
  <c r="C25"/>
  <c r="W25" s="1"/>
  <c r="E102" i="15"/>
  <c r="Q104"/>
  <c r="D104"/>
  <c r="S102" i="16"/>
  <c r="U58"/>
  <c r="T58"/>
  <c r="J58"/>
  <c r="S58"/>
  <c r="Q58"/>
  <c r="Q103" s="1"/>
  <c r="N103"/>
  <c r="U102"/>
  <c r="M103"/>
  <c r="O102"/>
  <c r="G103"/>
  <c r="L103"/>
  <c r="I103"/>
  <c r="H103"/>
  <c r="R102"/>
  <c r="R58"/>
  <c r="AI43" i="10"/>
  <c r="AI58" s="1"/>
  <c r="H33" i="5"/>
  <c r="N33" s="1"/>
  <c r="N11"/>
  <c r="H12"/>
  <c r="N12" s="1"/>
  <c r="B7" i="1" s="1"/>
  <c r="H44" i="2"/>
  <c r="N44" s="1"/>
  <c r="DY43" i="14"/>
  <c r="DY58" s="1"/>
  <c r="DY32"/>
  <c r="CV84"/>
  <c r="CV102" s="1"/>
  <c r="AN58"/>
  <c r="BM43" i="13"/>
  <c r="BM58" s="1"/>
  <c r="BB102" i="12"/>
  <c r="BA84"/>
  <c r="BA102" s="1"/>
  <c r="BD43"/>
  <c r="BD58" s="1"/>
  <c r="J50" i="2"/>
  <c r="P50" s="1"/>
  <c r="R84" i="12"/>
  <c r="R102" s="1"/>
  <c r="R58"/>
  <c r="BM43" i="11"/>
  <c r="BM58" s="1"/>
  <c r="O43"/>
  <c r="O58" s="1"/>
  <c r="G22" i="5"/>
  <c r="G33"/>
  <c r="B58" i="2"/>
  <c r="N58" s="1"/>
  <c r="H27" i="1" s="1"/>
  <c r="Z97" i="16"/>
  <c r="G10" i="5"/>
  <c r="G20"/>
  <c r="X96" i="15"/>
  <c r="E102" i="10"/>
  <c r="AX102"/>
  <c r="BB104"/>
  <c r="BC104" s="1"/>
  <c r="J57" i="2"/>
  <c r="U104" i="10"/>
  <c r="AP104"/>
  <c r="CB102"/>
  <c r="L104"/>
  <c r="BM102"/>
  <c r="CM104"/>
  <c r="CD102"/>
  <c r="H57" i="2"/>
  <c r="H66" s="1"/>
  <c r="AQ104" i="10"/>
  <c r="AA104"/>
  <c r="AD102"/>
  <c r="AY102"/>
  <c r="AB104"/>
  <c r="AD104" s="1"/>
  <c r="AI84"/>
  <c r="AI102" s="1"/>
  <c r="Z58"/>
  <c r="P104"/>
  <c r="AX104"/>
  <c r="H51" i="5"/>
  <c r="BV104" i="10"/>
  <c r="BK104"/>
  <c r="BM104" s="1"/>
  <c r="AX58"/>
  <c r="O58"/>
  <c r="AM104"/>
  <c r="AN104" s="1"/>
  <c r="AD58"/>
  <c r="V104"/>
  <c r="Z104" s="1"/>
  <c r="AO104"/>
  <c r="T58"/>
  <c r="Z18" i="16"/>
  <c r="BD32" i="9"/>
  <c r="BD43" s="1"/>
  <c r="BD58" s="1"/>
  <c r="BC32"/>
  <c r="V26" i="16"/>
  <c r="H20" i="5"/>
  <c r="N20" s="1"/>
  <c r="X31" i="16"/>
  <c r="I52" i="5"/>
  <c r="O52" s="1"/>
  <c r="W53" i="16"/>
  <c r="J54" i="2"/>
  <c r="P54" s="1"/>
  <c r="AZ104" i="9"/>
  <c r="Z23" i="15"/>
  <c r="Y23"/>
  <c r="W23"/>
  <c r="CE43" i="10"/>
  <c r="CE58" s="1"/>
  <c r="CO74"/>
  <c r="CH57"/>
  <c r="BH32"/>
  <c r="Z11" i="15"/>
  <c r="F11" i="16" s="1"/>
  <c r="CG57" i="10"/>
  <c r="CQ99"/>
  <c r="BM83" i="11"/>
  <c r="BM84" s="1"/>
  <c r="AE84" i="9"/>
  <c r="AE102" s="1"/>
  <c r="AE104" s="1"/>
  <c r="U43" i="12"/>
  <c r="U58" s="1"/>
  <c r="BC102" i="10"/>
  <c r="T101" i="12"/>
  <c r="CL104" i="10"/>
  <c r="BO104" i="13"/>
  <c r="BS104" s="1"/>
  <c r="T84"/>
  <c r="T102" s="1"/>
  <c r="CV43" i="14"/>
  <c r="CV58" s="1"/>
  <c r="BW104"/>
  <c r="BX104" s="1"/>
  <c r="BR43" i="13"/>
  <c r="Z20" i="15"/>
  <c r="BD104" i="11"/>
  <c r="T32" i="12"/>
  <c r="T43" s="1"/>
  <c r="AN102"/>
  <c r="BK42"/>
  <c r="CR84" i="14"/>
  <c r="CR102" s="1"/>
  <c r="O102" i="12"/>
  <c r="AC104" i="11"/>
  <c r="Z27" i="16"/>
  <c r="S102" i="12"/>
  <c r="DW84" i="14"/>
  <c r="DW102" s="1"/>
  <c r="CG74" i="10"/>
  <c r="CG84" s="1"/>
  <c r="I104" i="14"/>
  <c r="BL57" i="12"/>
  <c r="BM45"/>
  <c r="AE6" i="20"/>
  <c r="AE22" s="1"/>
  <c r="K6"/>
  <c r="K22" s="1"/>
  <c r="W6"/>
  <c r="W22" s="1"/>
  <c r="Y6"/>
  <c r="Y22" s="1"/>
  <c r="Z104" i="9"/>
  <c r="X11" i="15"/>
  <c r="AX43" i="11"/>
  <c r="AX58" s="1"/>
  <c r="B104" i="14"/>
  <c r="F104" s="1"/>
  <c r="CG104"/>
  <c r="CH104" s="1"/>
  <c r="DU42"/>
  <c r="DU43" s="1"/>
  <c r="AZ43" i="9"/>
  <c r="AZ58" s="1"/>
  <c r="Z71" i="16"/>
  <c r="CE84" i="10"/>
  <c r="CE102" s="1"/>
  <c r="BK74" i="12"/>
  <c r="Y43" i="9"/>
  <c r="Y58" s="1"/>
  <c r="AS43" i="10"/>
  <c r="AS58" s="1"/>
  <c r="CM43"/>
  <c r="CM58" s="1"/>
  <c r="Z41" i="16"/>
  <c r="AS104" i="10"/>
  <c r="J84"/>
  <c r="J102" s="1"/>
  <c r="BX84"/>
  <c r="Y24" i="15"/>
  <c r="E43" i="9"/>
  <c r="E58" s="1"/>
  <c r="CA104" i="10"/>
  <c r="CB104" s="1"/>
  <c r="Y43" i="11"/>
  <c r="Y58" s="1"/>
  <c r="BN42"/>
  <c r="BJ84"/>
  <c r="BJ102" s="1"/>
  <c r="BB58" i="12"/>
  <c r="AG104"/>
  <c r="AZ84" i="9"/>
  <c r="AZ102" s="1"/>
  <c r="AI43" i="11"/>
  <c r="AI58" s="1"/>
  <c r="AA104"/>
  <c r="AX84"/>
  <c r="AX102" s="1"/>
  <c r="J102"/>
  <c r="BC42" i="12"/>
  <c r="AR104"/>
  <c r="BC74"/>
  <c r="BC84" s="1"/>
  <c r="CB32" i="13"/>
  <c r="CB43" s="1"/>
  <c r="CB74"/>
  <c r="CG43" i="14"/>
  <c r="CG58" s="1"/>
  <c r="X86" i="15"/>
  <c r="D86" i="16" s="1"/>
  <c r="AU104" i="10"/>
  <c r="AY104" s="1"/>
  <c r="CG101"/>
  <c r="AW104" i="12"/>
  <c r="BW84" i="13"/>
  <c r="K57" i="14"/>
  <c r="EA70"/>
  <c r="U43" i="15"/>
  <c r="U58" s="1"/>
  <c r="H36" i="2"/>
  <c r="N36" s="1"/>
  <c r="L40"/>
  <c r="DB84" i="14"/>
  <c r="DB102" s="1"/>
  <c r="T102" i="15"/>
  <c r="Y20"/>
  <c r="E20" i="16" s="1"/>
  <c r="Y20" s="1"/>
  <c r="BF84" i="10"/>
  <c r="BF102" s="1"/>
  <c r="DP43" i="14"/>
  <c r="DP58" s="1"/>
  <c r="O102" i="10"/>
  <c r="AI84" i="11"/>
  <c r="AI102" s="1"/>
  <c r="O102"/>
  <c r="BW43" i="14"/>
  <c r="BW58" s="1"/>
  <c r="EA88"/>
  <c r="EA101" s="1"/>
  <c r="J53" i="5"/>
  <c r="P53" s="1"/>
  <c r="CA58" i="13"/>
  <c r="BD102" i="11"/>
  <c r="E84" i="13"/>
  <c r="E102" s="1"/>
  <c r="CD43" i="10"/>
  <c r="CD58" s="1"/>
  <c r="BH83"/>
  <c r="O58" i="12"/>
  <c r="Q104" i="14"/>
  <c r="DR104" s="1"/>
  <c r="L56" i="2"/>
  <c r="R56" s="1"/>
  <c r="X95" i="15"/>
  <c r="D95" i="16" s="1"/>
  <c r="X95" s="1"/>
  <c r="BA104" i="11"/>
  <c r="BC104" s="1"/>
  <c r="P104" i="9"/>
  <c r="BU104" i="10"/>
  <c r="BX104" s="1"/>
  <c r="AL104" i="11"/>
  <c r="O84" i="12"/>
  <c r="BU104" i="14"/>
  <c r="AN43" i="11"/>
  <c r="AN58" s="1"/>
  <c r="AX58" i="14"/>
  <c r="DR43"/>
  <c r="DR58" s="1"/>
  <c r="Z26" i="15"/>
  <c r="W26"/>
  <c r="H17" i="5"/>
  <c r="N17" s="1"/>
  <c r="B9" i="1" s="1"/>
  <c r="V23" i="16"/>
  <c r="BD74" i="9"/>
  <c r="DP104" i="14"/>
  <c r="DQ104" s="1"/>
  <c r="T58" i="11"/>
  <c r="Z28" i="15"/>
  <c r="CM102" i="10"/>
  <c r="G104" i="14"/>
  <c r="AI43"/>
  <c r="AI58" s="1"/>
  <c r="AS84"/>
  <c r="AS102" s="1"/>
  <c r="N104" i="9"/>
  <c r="BF104" i="11"/>
  <c r="AD58" i="14"/>
  <c r="N15" i="2"/>
  <c r="M104" i="9"/>
  <c r="BC101"/>
  <c r="AY43" i="10"/>
  <c r="AY58" s="1"/>
  <c r="N104"/>
  <c r="O104" s="1"/>
  <c r="BD104"/>
  <c r="AO84"/>
  <c r="AO102" s="1"/>
  <c r="AN43"/>
  <c r="AN58" s="1"/>
  <c r="AM104" i="11"/>
  <c r="Z48" i="16"/>
  <c r="T42" i="12"/>
  <c r="BH58"/>
  <c r="AF104"/>
  <c r="BJ83"/>
  <c r="E104" i="10"/>
  <c r="CC84"/>
  <c r="CC102" s="1"/>
  <c r="F84" i="11"/>
  <c r="BL84"/>
  <c r="BL102" s="1"/>
  <c r="AS43" i="14"/>
  <c r="AS58" s="1"/>
  <c r="DZ15"/>
  <c r="BF104"/>
  <c r="Z35" i="16"/>
  <c r="CL84" i="10"/>
  <c r="AG104" i="13"/>
  <c r="AN84"/>
  <c r="AN102" s="1"/>
  <c r="O102"/>
  <c r="EA62" i="14"/>
  <c r="J101"/>
  <c r="BD84" i="10"/>
  <c r="BD102" s="1"/>
  <c r="E58" i="11"/>
  <c r="BK102"/>
  <c r="BI84" i="12"/>
  <c r="BI102" s="1"/>
  <c r="O43" i="13"/>
  <c r="O58" s="1"/>
  <c r="J84"/>
  <c r="J102" s="1"/>
  <c r="BH102"/>
  <c r="CB101"/>
  <c r="Z47" i="16"/>
  <c r="CF84" i="10"/>
  <c r="CF102" s="1"/>
  <c r="J42" i="2"/>
  <c r="P42" s="1"/>
  <c r="J18" i="1" s="1"/>
  <c r="P84" i="12"/>
  <c r="P102" s="1"/>
  <c r="X52" i="15"/>
  <c r="L104" i="11"/>
  <c r="BJ104" s="1"/>
  <c r="X48" i="15"/>
  <c r="DZ100" i="14"/>
  <c r="Y28" i="15"/>
  <c r="AD84" i="12"/>
  <c r="AD102" s="1"/>
  <c r="EA49" i="14"/>
  <c r="EA57" s="1"/>
  <c r="EA76"/>
  <c r="EA92"/>
  <c r="DB58"/>
  <c r="Y102"/>
  <c r="CQ104"/>
  <c r="CR104" s="1"/>
  <c r="W73" i="15"/>
  <c r="C73" i="16" s="1"/>
  <c r="W73" s="1"/>
  <c r="DT102" i="14"/>
  <c r="BN101" i="11"/>
  <c r="V65" i="16"/>
  <c r="E102" i="9"/>
  <c r="F104"/>
  <c r="AO58" i="10"/>
  <c r="X79" i="15"/>
  <c r="D79" i="16" s="1"/>
  <c r="X79" s="1"/>
  <c r="BA43" i="9"/>
  <c r="BA58" s="1"/>
  <c r="V104" i="11"/>
  <c r="AD84"/>
  <c r="AD102" s="1"/>
  <c r="BZ104" i="14"/>
  <c r="CB104" s="1"/>
  <c r="CC104" s="1"/>
  <c r="BH43" i="11"/>
  <c r="BH58" s="1"/>
  <c r="BJ43"/>
  <c r="BJ58" s="1"/>
  <c r="Y84"/>
  <c r="Y102" s="1"/>
  <c r="W72" i="15"/>
  <c r="C72" i="16" s="1"/>
  <c r="W72" s="1"/>
  <c r="BM100" i="12"/>
  <c r="Y104" i="14"/>
  <c r="Z104" s="1"/>
  <c r="AJ102" i="11"/>
  <c r="AQ104" i="14"/>
  <c r="AS104" s="1"/>
  <c r="AT104" s="1"/>
  <c r="O102"/>
  <c r="E84"/>
  <c r="E102" s="1"/>
  <c r="C30" i="1"/>
  <c r="Q56" i="5"/>
  <c r="H32"/>
  <c r="N32" s="1"/>
  <c r="B18" i="1" s="1"/>
  <c r="F65" i="2"/>
  <c r="O58" i="15"/>
  <c r="L104"/>
  <c r="P104" s="1"/>
  <c r="M69" i="2"/>
  <c r="T43" i="15"/>
  <c r="T58" s="1"/>
  <c r="C104"/>
  <c r="AT104" i="12"/>
  <c r="AS104"/>
  <c r="L38" i="2"/>
  <c r="R38" s="1"/>
  <c r="Z76" i="16"/>
  <c r="AI104" i="11"/>
  <c r="AJ104"/>
  <c r="BN32" i="12"/>
  <c r="J63" i="5"/>
  <c r="P63" s="1"/>
  <c r="AY104" i="11"/>
  <c r="AN104" i="12"/>
  <c r="AO104"/>
  <c r="C44" i="16"/>
  <c r="L63" i="5"/>
  <c r="R61"/>
  <c r="H40" i="2"/>
  <c r="N40" s="1"/>
  <c r="V79" i="16"/>
  <c r="E104" i="13"/>
  <c r="BZ104"/>
  <c r="F104"/>
  <c r="CP101" i="10"/>
  <c r="X89" i="15"/>
  <c r="D89" i="16" s="1"/>
  <c r="BK57" i="12"/>
  <c r="BM44"/>
  <c r="W70" i="15"/>
  <c r="C70" i="16" s="1"/>
  <c r="W70" s="1"/>
  <c r="J53" i="2"/>
  <c r="Y22" i="15"/>
  <c r="DV74" i="14"/>
  <c r="T101" i="16"/>
  <c r="T102" s="1"/>
  <c r="BG104" i="14"/>
  <c r="DT104" s="1"/>
  <c r="DY104" s="1"/>
  <c r="Y54" i="16"/>
  <c r="CG84" i="14"/>
  <c r="CG102" s="1"/>
  <c r="C45" i="2"/>
  <c r="CQ10" i="10"/>
  <c r="CR10"/>
  <c r="Z10" i="15" s="1"/>
  <c r="F10" i="16" s="1"/>
  <c r="W10" i="15"/>
  <c r="C10" i="16" s="1"/>
  <c r="W81" i="15"/>
  <c r="C81" i="16" s="1"/>
  <c r="W81" s="1"/>
  <c r="B39" i="5"/>
  <c r="BI83" i="10"/>
  <c r="W68" i="15"/>
  <c r="C68" i="16" s="1"/>
  <c r="W68" s="1"/>
  <c r="W94" i="15"/>
  <c r="C94" i="16" s="1"/>
  <c r="W94" s="1"/>
  <c r="F55" i="2"/>
  <c r="X29" i="15"/>
  <c r="Y29"/>
  <c r="F66" i="2"/>
  <c r="Z99" i="16"/>
  <c r="H31" i="2"/>
  <c r="V72" i="16"/>
  <c r="AJ104" i="12"/>
  <c r="AI104"/>
  <c r="H16" i="2"/>
  <c r="N16" s="1"/>
  <c r="H7" i="1" s="1"/>
  <c r="V66" i="16"/>
  <c r="L37" i="5"/>
  <c r="R37" s="1"/>
  <c r="Z40" i="16"/>
  <c r="BI57" i="10"/>
  <c r="M61" i="5"/>
  <c r="I63"/>
  <c r="O63" s="1"/>
  <c r="DY101" i="14"/>
  <c r="X85" i="15"/>
  <c r="CH101" i="10"/>
  <c r="EA33" i="14"/>
  <c r="EA42" s="1"/>
  <c r="DZ42"/>
  <c r="N68" i="2"/>
  <c r="H70"/>
  <c r="N70" s="1"/>
  <c r="H38" i="5"/>
  <c r="N38" s="1"/>
  <c r="V41" i="16"/>
  <c r="CC101" i="13"/>
  <c r="H52" i="5"/>
  <c r="N52" s="1"/>
  <c r="V53" i="16"/>
  <c r="BH102" i="11"/>
  <c r="W104" i="13"/>
  <c r="AS102" i="10"/>
  <c r="J58" i="11"/>
  <c r="C33" i="2"/>
  <c r="CQ9" i="10"/>
  <c r="W9" i="15"/>
  <c r="C9" i="16" s="1"/>
  <c r="CR9" i="10"/>
  <c r="Z9" i="15" s="1"/>
  <c r="F9" i="16" s="1"/>
  <c r="G40" i="2"/>
  <c r="W37" i="15"/>
  <c r="C37" i="16" s="1"/>
  <c r="D55" i="2"/>
  <c r="P56"/>
  <c r="D45"/>
  <c r="BN101" i="12"/>
  <c r="B33" i="2"/>
  <c r="L43"/>
  <c r="AD104" i="12"/>
  <c r="AE104"/>
  <c r="G14" i="2"/>
  <c r="S14"/>
  <c r="W88" i="15"/>
  <c r="C88" i="16" s="1"/>
  <c r="W88" s="1"/>
  <c r="H24" i="5"/>
  <c r="N24" s="1"/>
  <c r="V30" i="16"/>
  <c r="I49" i="5"/>
  <c r="H49"/>
  <c r="N49" s="1"/>
  <c r="V50" i="16"/>
  <c r="BM15" i="12"/>
  <c r="BK32"/>
  <c r="W15" i="15"/>
  <c r="I35" i="5"/>
  <c r="O35" s="1"/>
  <c r="Y56" i="15"/>
  <c r="C56" i="16"/>
  <c r="DX74" i="14"/>
  <c r="DZ60"/>
  <c r="J34" i="5"/>
  <c r="P34" s="1"/>
  <c r="X37" i="16"/>
  <c r="I16" i="5"/>
  <c r="O16" s="1"/>
  <c r="V61" i="16"/>
  <c r="X18"/>
  <c r="I45" i="5"/>
  <c r="I44" s="1"/>
  <c r="CQ98" i="10"/>
  <c r="W98" i="15"/>
  <c r="C98" i="16" s="1"/>
  <c r="Y12" i="15"/>
  <c r="E12" i="16" s="1"/>
  <c r="I32" i="2"/>
  <c r="I56"/>
  <c r="G11" i="5"/>
  <c r="F33" i="2"/>
  <c r="N57"/>
  <c r="B66"/>
  <c r="CQ8" i="10"/>
  <c r="CR8"/>
  <c r="W8" i="15"/>
  <c r="C8" i="16" s="1"/>
  <c r="L16" i="5"/>
  <c r="R16" s="1"/>
  <c r="Z21" i="16"/>
  <c r="CO42" i="10"/>
  <c r="CO43" s="1"/>
  <c r="CO58" s="1"/>
  <c r="W33" i="15"/>
  <c r="C33" i="16" s="1"/>
  <c r="W55" i="15"/>
  <c r="C55" i="16" s="1"/>
  <c r="W77" i="15"/>
  <c r="C77" i="16" s="1"/>
  <c r="W77" s="1"/>
  <c r="S26" i="2"/>
  <c r="D33"/>
  <c r="B55"/>
  <c r="B65"/>
  <c r="B13" i="5"/>
  <c r="CC104" i="10"/>
  <c r="BI32"/>
  <c r="CP57"/>
  <c r="X44" i="15"/>
  <c r="X73"/>
  <c r="D73" i="16" s="1"/>
  <c r="X73" s="1"/>
  <c r="CQ45" i="10"/>
  <c r="W45" i="15"/>
  <c r="CP74" i="10"/>
  <c r="X60" i="15"/>
  <c r="H22" i="5"/>
  <c r="N22" s="1"/>
  <c r="V28" i="16"/>
  <c r="K104" i="12"/>
  <c r="J104"/>
  <c r="S62" i="5"/>
  <c r="M62"/>
  <c r="E55" i="2"/>
  <c r="CH74" i="10"/>
  <c r="CH84" s="1"/>
  <c r="J48" i="5"/>
  <c r="J35"/>
  <c r="P35" s="1"/>
  <c r="X38" i="16"/>
  <c r="J45" i="5"/>
  <c r="X46" i="16"/>
  <c r="AE104" i="11"/>
  <c r="AD104"/>
  <c r="BJ57" i="12"/>
  <c r="V46" i="15"/>
  <c r="B46" i="16" s="1"/>
  <c r="Y104" i="12"/>
  <c r="Z104"/>
  <c r="BA104"/>
  <c r="I54" i="2"/>
  <c r="BM85" i="12"/>
  <c r="W85" i="15"/>
  <c r="BK101" i="12"/>
  <c r="DZ75" i="14"/>
  <c r="DX83"/>
  <c r="I63" i="2"/>
  <c r="Y100" i="15"/>
  <c r="C100" i="16"/>
  <c r="J15" i="5"/>
  <c r="P15" s="1"/>
  <c r="X20" i="16"/>
  <c r="BN8" i="12"/>
  <c r="BM8"/>
  <c r="I44" i="2"/>
  <c r="I42"/>
  <c r="O42" s="1"/>
  <c r="I18" i="1" s="1"/>
  <c r="H63" i="5"/>
  <c r="N63" s="1"/>
  <c r="N61"/>
  <c r="AS104" i="13"/>
  <c r="AT104"/>
  <c r="J52" i="5"/>
  <c r="P52" s="1"/>
  <c r="X53" i="16"/>
  <c r="CO83" i="10"/>
  <c r="W75" i="15"/>
  <c r="C75" i="16" s="1"/>
  <c r="W75" s="1"/>
  <c r="J36" i="5"/>
  <c r="P36" s="1"/>
  <c r="X39" i="16"/>
  <c r="DZ71" i="14"/>
  <c r="EA71" s="1"/>
  <c r="EA74" s="1"/>
  <c r="W71" i="15"/>
  <c r="C71" i="16" s="1"/>
  <c r="BL42" i="12"/>
  <c r="W20" i="16"/>
  <c r="I51" i="5"/>
  <c r="O51" s="1"/>
  <c r="CQ97" i="10"/>
  <c r="W97" i="15"/>
  <c r="C97" i="16" s="1"/>
  <c r="CP42" i="10"/>
  <c r="CP43" s="1"/>
  <c r="X33" i="15"/>
  <c r="D33" i="16" s="1"/>
  <c r="J6" i="20"/>
  <c r="J22" s="1"/>
  <c r="AG6"/>
  <c r="AG22" s="1"/>
  <c r="CG43" i="10"/>
  <c r="CG58" s="1"/>
  <c r="CB58"/>
  <c r="BB104" i="12"/>
  <c r="CF58" i="10"/>
  <c r="AJ102" i="9"/>
  <c r="J102"/>
  <c r="BN57" i="11"/>
  <c r="J43" i="12"/>
  <c r="J58" s="1"/>
  <c r="DS58" i="14"/>
  <c r="BL101" i="12"/>
  <c r="CB84" i="13"/>
  <c r="CB102" s="1"/>
  <c r="BR84"/>
  <c r="BR102" s="1"/>
  <c r="BI101" i="10"/>
  <c r="BD43" i="11"/>
  <c r="BD58" s="1"/>
  <c r="BR58" i="13"/>
  <c r="DX42" i="14"/>
  <c r="BJ42" i="12"/>
  <c r="BJ43" s="1"/>
  <c r="BJ58" s="1"/>
  <c r="DX101" i="14"/>
  <c r="CN101" i="10"/>
  <c r="BC57" i="12"/>
  <c r="CQ43" i="14"/>
  <c r="CQ58" s="1"/>
  <c r="W39" i="15"/>
  <c r="C39" i="16" s="1"/>
  <c r="H104" i="15"/>
  <c r="BI74" i="10"/>
  <c r="Z89" i="16"/>
  <c r="J32" i="14"/>
  <c r="J57"/>
  <c r="J74"/>
  <c r="Z67" i="16"/>
  <c r="DS84" i="14"/>
  <c r="DS102" s="1"/>
  <c r="BC58" i="10"/>
  <c r="BG43"/>
  <c r="BG58" s="1"/>
  <c r="Z25" i="16"/>
  <c r="AD43" i="9"/>
  <c r="AD58" s="1"/>
  <c r="AD104" s="1"/>
  <c r="BD101"/>
  <c r="CC58" i="10"/>
  <c r="E43"/>
  <c r="E58" s="1"/>
  <c r="BW84"/>
  <c r="BW102" s="1"/>
  <c r="BC42" i="9"/>
  <c r="BC43" s="1"/>
  <c r="BC58" s="1"/>
  <c r="CH42" i="10"/>
  <c r="CH43" s="1"/>
  <c r="CH58" s="1"/>
  <c r="CD104"/>
  <c r="AS84" i="9"/>
  <c r="AS102" s="1"/>
  <c r="AS104" s="1"/>
  <c r="AY104" s="1"/>
  <c r="J43" i="13"/>
  <c r="J58" s="1"/>
  <c r="Y84" i="9"/>
  <c r="Y102" s="1"/>
  <c r="AN102" i="11"/>
  <c r="AZ43" i="12"/>
  <c r="AZ58" s="1"/>
  <c r="AX43"/>
  <c r="AX58" s="1"/>
  <c r="T43" i="13"/>
  <c r="T58" s="1"/>
  <c r="BX58" i="10"/>
  <c r="J102" i="12"/>
  <c r="BH43" i="13"/>
  <c r="BH58" s="1"/>
  <c r="BK104"/>
  <c r="BW102"/>
  <c r="AX84"/>
  <c r="AX102" s="1"/>
  <c r="DG43" i="14"/>
  <c r="DG58" s="1"/>
  <c r="AX102"/>
  <c r="DV57"/>
  <c r="H42" i="2"/>
  <c r="N42" s="1"/>
  <c r="H18" i="1" s="1"/>
  <c r="AT43" i="11"/>
  <c r="AT58" s="1"/>
  <c r="BE104"/>
  <c r="BI104" s="1"/>
  <c r="BN74"/>
  <c r="BN84" s="1"/>
  <c r="BC43" i="13"/>
  <c r="BC58" s="1"/>
  <c r="AX43"/>
  <c r="AX58" s="1"/>
  <c r="BZ84"/>
  <c r="BZ102" s="1"/>
  <c r="DU57" i="14"/>
  <c r="DL84"/>
  <c r="DL102" s="1"/>
  <c r="CL102"/>
  <c r="BF43" i="10"/>
  <c r="BF58" s="1"/>
  <c r="AJ43" i="11"/>
  <c r="AJ58" s="1"/>
  <c r="F43" i="14"/>
  <c r="F58" s="1"/>
  <c r="J83"/>
  <c r="X40" i="15"/>
  <c r="J32" i="5" s="1"/>
  <c r="P32" s="1"/>
  <c r="D18" i="1" s="1"/>
  <c r="Y102" i="10"/>
  <c r="BJ74" i="12"/>
  <c r="J28" i="2"/>
  <c r="Q43" i="12"/>
  <c r="Q58" s="1"/>
  <c r="DZ85" i="14"/>
  <c r="O43"/>
  <c r="O58" s="1"/>
  <c r="V89" i="15"/>
  <c r="W24"/>
  <c r="T74" i="12"/>
  <c r="T84" s="1"/>
  <c r="T102" s="1"/>
  <c r="H10" i="2"/>
  <c r="DV32" i="14"/>
  <c r="M104"/>
  <c r="T57" i="12"/>
  <c r="K32" i="14"/>
  <c r="CB57" i="13"/>
  <c r="DU84" i="14"/>
  <c r="DY84"/>
  <c r="BN104" i="10"/>
  <c r="W27" i="15"/>
  <c r="C27" i="16" s="1"/>
  <c r="C11" i="20"/>
  <c r="C19"/>
  <c r="D19" s="1"/>
  <c r="E19" s="1"/>
  <c r="AF6"/>
  <c r="AF22" s="1"/>
  <c r="G32" i="5"/>
  <c r="CN32" i="10"/>
  <c r="V16" i="15"/>
  <c r="B16" i="16" s="1"/>
  <c r="W40" i="15"/>
  <c r="C40" i="16" s="1"/>
  <c r="W63" i="15"/>
  <c r="C63" i="16" s="1"/>
  <c r="W63" s="1"/>
  <c r="H14" i="5"/>
  <c r="N14" s="1"/>
  <c r="V22" i="16"/>
  <c r="G31" i="5"/>
  <c r="Y104" i="10"/>
  <c r="L36" i="5"/>
  <c r="R36" s="1"/>
  <c r="Z39" i="16"/>
  <c r="Y104" i="11"/>
  <c r="Z104"/>
  <c r="J33" i="5"/>
  <c r="P33" s="1"/>
  <c r="X36" i="16"/>
  <c r="W96" i="15"/>
  <c r="C96" i="16" s="1"/>
  <c r="CQ96" i="10"/>
  <c r="AS104" i="11"/>
  <c r="AT104"/>
  <c r="L54" i="2"/>
  <c r="L52" s="1"/>
  <c r="O104" i="11"/>
  <c r="H53" i="5"/>
  <c r="N53" s="1"/>
  <c r="V54" i="16"/>
  <c r="AI104" i="13"/>
  <c r="AJ104"/>
  <c r="DV42" i="14"/>
  <c r="U42"/>
  <c r="U43" s="1"/>
  <c r="U58" s="1"/>
  <c r="J54" i="5"/>
  <c r="P54" s="1"/>
  <c r="X55" i="16"/>
  <c r="I38" i="5"/>
  <c r="O38" s="1"/>
  <c r="CN42" i="10"/>
  <c r="CN43" s="1"/>
  <c r="V33" i="15"/>
  <c r="B33" i="16" s="1"/>
  <c r="I33" i="5"/>
  <c r="O33" s="1"/>
  <c r="K104" i="11"/>
  <c r="J104"/>
  <c r="DX57" i="14"/>
  <c r="DZ44"/>
  <c r="DZ57" s="1"/>
  <c r="G12" i="5"/>
  <c r="G19"/>
  <c r="X21" i="15"/>
  <c r="D21" i="16" s="1"/>
  <c r="W61" i="15"/>
  <c r="W79"/>
  <c r="C79" i="16" s="1"/>
  <c r="W79" s="1"/>
  <c r="H15" i="5"/>
  <c r="N15" s="1"/>
  <c r="V20" i="16"/>
  <c r="W64" i="15"/>
  <c r="C64" i="16" s="1"/>
  <c r="W64" s="1"/>
  <c r="H36" i="5"/>
  <c r="N36" s="1"/>
  <c r="V39" i="16"/>
  <c r="H56" i="2"/>
  <c r="N56" s="1"/>
  <c r="V93" i="16"/>
  <c r="H28" i="2"/>
  <c r="V70" i="16"/>
  <c r="L31" i="2"/>
  <c r="J31" i="5"/>
  <c r="P31" s="1"/>
  <c r="D17" i="1" s="1"/>
  <c r="X34" i="16"/>
  <c r="BL83" i="12"/>
  <c r="X75" i="15"/>
  <c r="D75" i="16" s="1"/>
  <c r="X75" s="1"/>
  <c r="J38" i="5"/>
  <c r="P38" s="1"/>
  <c r="X41" i="16"/>
  <c r="H31" i="5"/>
  <c r="N31" s="1"/>
  <c r="B17" i="1" s="1"/>
  <c r="V34" i="16"/>
  <c r="G15" i="2"/>
  <c r="V32" i="15"/>
  <c r="J31" i="2"/>
  <c r="L52" i="5"/>
  <c r="G14"/>
  <c r="B9"/>
  <c r="G17"/>
  <c r="G28" i="2"/>
  <c r="G16"/>
  <c r="W48" i="15"/>
  <c r="C48" i="16" s="1"/>
  <c r="W65" i="15"/>
  <c r="C65" i="16" s="1"/>
  <c r="W65" s="1"/>
  <c r="AE104" i="10"/>
  <c r="W31" i="15"/>
  <c r="W51"/>
  <c r="C51" i="16" s="1"/>
  <c r="W51" s="1"/>
  <c r="J104" i="10"/>
  <c r="K104"/>
  <c r="DZ22" i="14"/>
  <c r="EA22" s="1"/>
  <c r="DX32"/>
  <c r="CN83" i="10"/>
  <c r="V76" i="15"/>
  <c r="B76" i="16" s="1"/>
  <c r="E104" i="12"/>
  <c r="R104"/>
  <c r="F104"/>
  <c r="AX104"/>
  <c r="AY104"/>
  <c r="W92" i="15"/>
  <c r="C92" i="16" s="1"/>
  <c r="W92" s="1"/>
  <c r="X23" i="15"/>
  <c r="CQ103" i="10"/>
  <c r="CR103"/>
  <c r="W103" i="15"/>
  <c r="H35" i="5"/>
  <c r="N35" s="1"/>
  <c r="V38" i="16"/>
  <c r="H54" i="5"/>
  <c r="N54" s="1"/>
  <c r="V55" i="16"/>
  <c r="H32" i="2"/>
  <c r="N32" s="1"/>
  <c r="V73" i="16"/>
  <c r="I48" i="5"/>
  <c r="BK83" i="12"/>
  <c r="BK84" s="1"/>
  <c r="H16" i="5"/>
  <c r="N16" s="1"/>
  <c r="V21" i="16"/>
  <c r="W34" i="15"/>
  <c r="C34" i="16" s="1"/>
  <c r="CP83" i="10"/>
  <c r="X76" i="15"/>
  <c r="J44" i="2"/>
  <c r="P44" s="1"/>
  <c r="I50"/>
  <c r="J49" i="5"/>
  <c r="P49" s="1"/>
  <c r="D100" i="16"/>
  <c r="BH104" i="12"/>
  <c r="BI104"/>
  <c r="J15" i="2"/>
  <c r="P15" s="1"/>
  <c r="BN103" i="12"/>
  <c r="BM103"/>
  <c r="J11" i="2"/>
  <c r="P11" s="1"/>
  <c r="DZ69" i="14"/>
  <c r="EA69" s="1"/>
  <c r="W69" i="15"/>
  <c r="C69" i="16" s="1"/>
  <c r="W69" s="1"/>
  <c r="H21" i="5"/>
  <c r="N21" s="1"/>
  <c r="V27" i="16"/>
  <c r="W90" i="15"/>
  <c r="C90" i="16" s="1"/>
  <c r="W90" s="1"/>
  <c r="BL74" i="12"/>
  <c r="BM60"/>
  <c r="M68" i="2"/>
  <c r="BC104" i="13"/>
  <c r="BD104"/>
  <c r="W62" i="15"/>
  <c r="C62" i="16" s="1"/>
  <c r="W62" s="1"/>
  <c r="DZ16" i="14"/>
  <c r="EA16" s="1"/>
  <c r="EA32" s="1"/>
  <c r="BS104" i="10"/>
  <c r="BR104"/>
  <c r="W67" i="15"/>
  <c r="C67" i="16" s="1"/>
  <c r="Y86" i="15"/>
  <c r="C86" i="16"/>
  <c r="V88" i="15"/>
  <c r="BI42" i="10"/>
  <c r="AX104" i="9"/>
  <c r="C39" i="5"/>
  <c r="G24" i="2"/>
  <c r="G59"/>
  <c r="BM101" i="11"/>
  <c r="BJ101" i="12"/>
  <c r="CO101" i="10"/>
  <c r="V74" i="15"/>
  <c r="DK104" i="14"/>
  <c r="DL104" s="1"/>
  <c r="X97" i="15"/>
  <c r="X6" i="20"/>
  <c r="X22" s="1"/>
  <c r="S27" i="2"/>
  <c r="T43" i="9"/>
  <c r="T58" s="1"/>
  <c r="AN43"/>
  <c r="AN58" s="1"/>
  <c r="AN104" s="1"/>
  <c r="AT104" s="1"/>
  <c r="BB102"/>
  <c r="AD43" i="13"/>
  <c r="AD58" s="1"/>
  <c r="BD83" i="9"/>
  <c r="Z12" i="15"/>
  <c r="F12" i="16" s="1"/>
  <c r="BY43" i="13"/>
  <c r="BY58" s="1"/>
  <c r="BW58"/>
  <c r="BQ104"/>
  <c r="BR104" s="1"/>
  <c r="DL58" i="14"/>
  <c r="BI58" i="12"/>
  <c r="BH101" i="10"/>
  <c r="BB43" i="9"/>
  <c r="BB58" s="1"/>
  <c r="BH42" i="10"/>
  <c r="CN74"/>
  <c r="G57" i="2"/>
  <c r="J43" i="9"/>
  <c r="J58" s="1"/>
  <c r="J104" s="1"/>
  <c r="BH57" i="10"/>
  <c r="BA104" i="9"/>
  <c r="BM43" i="10"/>
  <c r="BM58" s="1"/>
  <c r="BX102"/>
  <c r="BH74"/>
  <c r="BH84" s="1"/>
  <c r="AI104" i="9"/>
  <c r="BC83"/>
  <c r="BC84" s="1"/>
  <c r="BC102" s="1"/>
  <c r="BK43" i="11"/>
  <c r="BK58" s="1"/>
  <c r="J42" i="14"/>
  <c r="G56" i="2"/>
  <c r="P43" i="12"/>
  <c r="P58" s="1"/>
  <c r="AY43" i="11"/>
  <c r="AY58" s="1"/>
  <c r="C104"/>
  <c r="BG104"/>
  <c r="BH104" s="1"/>
  <c r="F102"/>
  <c r="S104" i="12"/>
  <c r="BL104" s="1"/>
  <c r="AZ84"/>
  <c r="AZ102" s="1"/>
  <c r="BC101"/>
  <c r="CR42" i="14"/>
  <c r="CR43" s="1"/>
  <c r="CR58" s="1"/>
  <c r="Z8" i="15"/>
  <c r="CN57" i="10"/>
  <c r="CL102"/>
  <c r="AW104" i="11"/>
  <c r="BL104" s="1"/>
  <c r="BM86" i="12"/>
  <c r="BZ43" i="13"/>
  <c r="BZ58" s="1"/>
  <c r="AC104"/>
  <c r="AD104" s="1"/>
  <c r="T104" i="14"/>
  <c r="Z30" i="15"/>
  <c r="BC32" i="12"/>
  <c r="BC43" s="1"/>
  <c r="H84" i="14"/>
  <c r="H102" s="1"/>
  <c r="H104" s="1"/>
  <c r="DU101"/>
  <c r="CC43" i="13"/>
  <c r="CC58" s="1"/>
  <c r="AI43"/>
  <c r="AI58" s="1"/>
  <c r="AA104"/>
  <c r="AE104" s="1"/>
  <c r="AD84"/>
  <c r="AD102" s="1"/>
  <c r="BY102"/>
  <c r="AN104" i="14"/>
  <c r="AO104" s="1"/>
  <c r="K42"/>
  <c r="K43" s="1"/>
  <c r="K58" s="1"/>
  <c r="CM104"/>
  <c r="W60" i="15"/>
  <c r="U84" i="12"/>
  <c r="U102" s="1"/>
  <c r="E43" i="14"/>
  <c r="E58" s="1"/>
  <c r="K83"/>
  <c r="K84" s="1"/>
  <c r="K102" s="1"/>
  <c r="BR58" i="10"/>
  <c r="AD58" i="11"/>
  <c r="BH102" i="12"/>
  <c r="DF102" i="14"/>
  <c r="CQ44" i="10"/>
  <c r="DV83" i="14"/>
  <c r="DV101"/>
  <c r="AZ104" i="12"/>
  <c r="BE58" i="10"/>
  <c r="BN32" i="11"/>
  <c r="BL32" i="12"/>
  <c r="BM84" i="14"/>
  <c r="BM102" s="1"/>
  <c r="DZ96"/>
  <c r="Z84" i="10"/>
  <c r="Z102" s="1"/>
  <c r="S43" i="12"/>
  <c r="S58" s="1"/>
  <c r="AO43" i="13"/>
  <c r="AO58" s="1"/>
  <c r="C15" i="20"/>
  <c r="D15" s="1"/>
  <c r="E15" s="1"/>
  <c r="AH6"/>
  <c r="AH22" s="1"/>
  <c r="O63" i="2" l="1"/>
  <c r="I58"/>
  <c r="O58" s="1"/>
  <c r="I27" i="1" s="1"/>
  <c r="J52" i="2"/>
  <c r="K18" i="5"/>
  <c r="Q18" s="1"/>
  <c r="E10" i="1" s="1"/>
  <c r="R52" i="2"/>
  <c r="L25" i="1" s="1"/>
  <c r="Z74" i="16"/>
  <c r="D76"/>
  <c r="X76" s="1"/>
  <c r="J37" i="2"/>
  <c r="P37" s="1"/>
  <c r="J25"/>
  <c r="P25" s="1"/>
  <c r="J8" i="1" s="1"/>
  <c r="P28" i="2"/>
  <c r="F30" i="16"/>
  <c r="Z30" s="1"/>
  <c r="L24" i="5"/>
  <c r="R24" s="1"/>
  <c r="J44"/>
  <c r="J59"/>
  <c r="P59" s="1"/>
  <c r="C23" i="16"/>
  <c r="W23" s="1"/>
  <c r="I17" i="5"/>
  <c r="O17" s="1"/>
  <c r="C9" i="1" s="1"/>
  <c r="L6"/>
  <c r="U104" i="15"/>
  <c r="X74" i="16"/>
  <c r="D23"/>
  <c r="J17" i="5"/>
  <c r="P17" s="1"/>
  <c r="D9" i="1" s="1"/>
  <c r="D29" i="16"/>
  <c r="X29" s="1"/>
  <c r="J23" i="5"/>
  <c r="P23" s="1"/>
  <c r="E22" i="16"/>
  <c r="Y22" s="1"/>
  <c r="K14" i="5"/>
  <c r="Q11"/>
  <c r="K9"/>
  <c r="R11"/>
  <c r="L9"/>
  <c r="J6" i="1"/>
  <c r="E29" i="16"/>
  <c r="Y29" s="1"/>
  <c r="K23" i="5"/>
  <c r="Q23" s="1"/>
  <c r="E28" i="16"/>
  <c r="Y28" s="1"/>
  <c r="K22" i="5"/>
  <c r="Q22" s="1"/>
  <c r="AB28" i="15"/>
  <c r="L22" i="5"/>
  <c r="R22" s="1"/>
  <c r="F28" i="16"/>
  <c r="AB26" i="15"/>
  <c r="L18" i="5"/>
  <c r="R18" s="1"/>
  <c r="F10" i="1" s="1"/>
  <c r="F26" i="16"/>
  <c r="Z26" s="1"/>
  <c r="L20" i="5"/>
  <c r="R20" s="1"/>
  <c r="L17"/>
  <c r="R17" s="1"/>
  <c r="F9" i="1" s="1"/>
  <c r="F23" i="16"/>
  <c r="Z23" s="1"/>
  <c r="P14" i="5"/>
  <c r="I32"/>
  <c r="O32" s="1"/>
  <c r="C18" i="1" s="1"/>
  <c r="C31" i="16"/>
  <c r="I25" i="5"/>
  <c r="O25" s="1"/>
  <c r="C61" i="16"/>
  <c r="W61" s="1"/>
  <c r="I10" i="2"/>
  <c r="O10" s="1"/>
  <c r="C26" i="16"/>
  <c r="W26" s="1"/>
  <c r="I18" i="5"/>
  <c r="I20"/>
  <c r="O20" s="1"/>
  <c r="AB20" i="15"/>
  <c r="F20" i="16"/>
  <c r="Z20" s="1"/>
  <c r="E23"/>
  <c r="Y23" s="1"/>
  <c r="K17" i="5"/>
  <c r="Q17" s="1"/>
  <c r="E9" i="1" s="1"/>
  <c r="P11" i="5"/>
  <c r="J9"/>
  <c r="P9" s="1"/>
  <c r="I13"/>
  <c r="O13" s="1"/>
  <c r="C8" i="1" s="1"/>
  <c r="O14" i="5"/>
  <c r="O11"/>
  <c r="I9"/>
  <c r="O9" s="1"/>
  <c r="N18"/>
  <c r="B10" i="1" s="1"/>
  <c r="J18" i="5"/>
  <c r="I37" i="2"/>
  <c r="O37" s="1"/>
  <c r="BJ104" i="12"/>
  <c r="BH104" i="14"/>
  <c r="BI104" s="1"/>
  <c r="N51" i="5"/>
  <c r="H50"/>
  <c r="N50" s="1"/>
  <c r="B26" i="1" s="1"/>
  <c r="I58" i="5"/>
  <c r="O58" s="1"/>
  <c r="J65" i="2"/>
  <c r="P65" s="1"/>
  <c r="J55"/>
  <c r="P55" s="1"/>
  <c r="J26" i="1" s="1"/>
  <c r="D64" i="2"/>
  <c r="C64"/>
  <c r="AB101" i="15"/>
  <c r="AB57"/>
  <c r="AB74"/>
  <c r="AB84" s="1"/>
  <c r="BN43" i="11"/>
  <c r="AB42" i="15"/>
  <c r="AB30"/>
  <c r="AB23"/>
  <c r="D97" i="16"/>
  <c r="X97" s="1"/>
  <c r="D48"/>
  <c r="X48" s="1"/>
  <c r="Z12"/>
  <c r="B88"/>
  <c r="V88" s="1"/>
  <c r="B89"/>
  <c r="B101" s="1"/>
  <c r="F8"/>
  <c r="Z8" s="1"/>
  <c r="D96"/>
  <c r="X96" s="1"/>
  <c r="D40"/>
  <c r="J51" i="5"/>
  <c r="P51" s="1"/>
  <c r="D52" i="16"/>
  <c r="X52" s="1"/>
  <c r="S22" i="5"/>
  <c r="Z28" i="16"/>
  <c r="D11"/>
  <c r="X11" s="1"/>
  <c r="S103"/>
  <c r="J103"/>
  <c r="P103"/>
  <c r="O103"/>
  <c r="K103"/>
  <c r="R103"/>
  <c r="U103" s="1"/>
  <c r="E64" i="2"/>
  <c r="S59"/>
  <c r="BJ84" i="12"/>
  <c r="BJ102" s="1"/>
  <c r="K15" i="5"/>
  <c r="Q15" s="1"/>
  <c r="N66" i="2"/>
  <c r="CP84" i="10"/>
  <c r="L15" i="5"/>
  <c r="S19"/>
  <c r="CQ32" i="10"/>
  <c r="Y21" i="15"/>
  <c r="E21" i="16" s="1"/>
  <c r="Y21" s="1"/>
  <c r="CR32" i="10"/>
  <c r="Z22" i="15"/>
  <c r="DV84" i="14"/>
  <c r="DV102" s="1"/>
  <c r="L53" i="5"/>
  <c r="R53" s="1"/>
  <c r="L21"/>
  <c r="R21" s="1"/>
  <c r="BC58" i="12"/>
  <c r="BK102"/>
  <c r="L54" i="5"/>
  <c r="R54" s="1"/>
  <c r="BL43" i="12"/>
  <c r="BL58" s="1"/>
  <c r="BK43"/>
  <c r="BK58" s="1"/>
  <c r="L38" i="5"/>
  <c r="R38" s="1"/>
  <c r="C103" i="16"/>
  <c r="B103"/>
  <c r="C26" i="5"/>
  <c r="C40" s="1"/>
  <c r="C60" s="1"/>
  <c r="C64" s="1"/>
  <c r="F39"/>
  <c r="BI43" i="10"/>
  <c r="BI58" s="1"/>
  <c r="BF104"/>
  <c r="J66" i="2"/>
  <c r="P66" s="1"/>
  <c r="P57"/>
  <c r="L57"/>
  <c r="R57" s="1"/>
  <c r="CP102" i="10"/>
  <c r="CG102"/>
  <c r="AT104"/>
  <c r="G60" i="2"/>
  <c r="BD84" i="9"/>
  <c r="BD102" s="1"/>
  <c r="J40" i="2"/>
  <c r="P40" s="1"/>
  <c r="AN104" i="11"/>
  <c r="AO104"/>
  <c r="I31" i="2"/>
  <c r="O31" s="1"/>
  <c r="CQ42" i="10"/>
  <c r="CQ43" s="1"/>
  <c r="CE104"/>
  <c r="CH104" s="1"/>
  <c r="CA104" i="13"/>
  <c r="CB104" s="1"/>
  <c r="CR57" i="10"/>
  <c r="D103" i="16"/>
  <c r="DY102" i="14"/>
  <c r="CP58" i="10"/>
  <c r="CO84"/>
  <c r="CO102" s="1"/>
  <c r="CQ101"/>
  <c r="BN58" i="11"/>
  <c r="U104" i="14"/>
  <c r="BC102" i="12"/>
  <c r="BH43" i="10"/>
  <c r="BH58" s="1"/>
  <c r="BM102" i="11"/>
  <c r="BM83" i="12"/>
  <c r="CQ74" i="10"/>
  <c r="CN58"/>
  <c r="P104" i="11"/>
  <c r="BN57" i="12"/>
  <c r="DU102" i="14"/>
  <c r="DU58"/>
  <c r="BN102" i="11"/>
  <c r="H58" i="5"/>
  <c r="N58" s="1"/>
  <c r="CH102" i="10"/>
  <c r="R60" i="2"/>
  <c r="S60" s="1"/>
  <c r="D26" i="5"/>
  <c r="E104" i="9"/>
  <c r="CR101" i="10"/>
  <c r="BG104"/>
  <c r="BH104" s="1"/>
  <c r="Y53" i="16"/>
  <c r="J43" i="14"/>
  <c r="J58" s="1"/>
  <c r="CF104" i="10"/>
  <c r="CG104" s="1"/>
  <c r="Y11" i="15"/>
  <c r="E11" i="16" s="1"/>
  <c r="DV43" i="14"/>
  <c r="DV58" s="1"/>
  <c r="Y104" i="9"/>
  <c r="H47" i="5"/>
  <c r="N47" s="1"/>
  <c r="BE104" i="10"/>
  <c r="BI104" s="1"/>
  <c r="DW104" i="14"/>
  <c r="BW104" i="10"/>
  <c r="E30" i="1"/>
  <c r="E104" i="15"/>
  <c r="F104"/>
  <c r="G9" i="5"/>
  <c r="G25" i="2"/>
  <c r="B74" i="16"/>
  <c r="S61" i="5"/>
  <c r="J104" i="14"/>
  <c r="K104" s="1"/>
  <c r="I53" i="2"/>
  <c r="I52" s="1"/>
  <c r="R31"/>
  <c r="X30" i="16"/>
  <c r="I37" i="5"/>
  <c r="O37" s="1"/>
  <c r="I36"/>
  <c r="O36" s="1"/>
  <c r="W12" i="16"/>
  <c r="Y12" s="1"/>
  <c r="I28" i="2"/>
  <c r="L31" i="5"/>
  <c r="R31" s="1"/>
  <c r="F17" i="1" s="1"/>
  <c r="Z34" i="16"/>
  <c r="X16"/>
  <c r="J38" i="2"/>
  <c r="P38" s="1"/>
  <c r="W49" i="16"/>
  <c r="Y49" s="1"/>
  <c r="U104" i="12"/>
  <c r="BK104"/>
  <c r="T104"/>
  <c r="G13" i="5"/>
  <c r="W11" i="16"/>
  <c r="Z11"/>
  <c r="I40" i="2"/>
  <c r="O40" s="1"/>
  <c r="H30" i="5"/>
  <c r="V42" i="15"/>
  <c r="V43" s="1"/>
  <c r="R54" i="2"/>
  <c r="H10" i="5"/>
  <c r="V16" i="16"/>
  <c r="D11" i="20"/>
  <c r="C6"/>
  <c r="C22" s="1"/>
  <c r="I21" i="5"/>
  <c r="O21" s="1"/>
  <c r="L34"/>
  <c r="R34" s="1"/>
  <c r="Z37" i="16"/>
  <c r="L44" i="2"/>
  <c r="L42"/>
  <c r="R42" s="1"/>
  <c r="L18" i="1" s="1"/>
  <c r="BM104" i="13"/>
  <c r="BN104"/>
  <c r="L33" i="5"/>
  <c r="R33" s="1"/>
  <c r="Z36" i="16"/>
  <c r="J104" i="15"/>
  <c r="K104"/>
  <c r="W16" i="16"/>
  <c r="X26"/>
  <c r="K44" i="2"/>
  <c r="O44"/>
  <c r="Q44" s="1"/>
  <c r="BD104" i="12"/>
  <c r="BC104"/>
  <c r="X99" i="16"/>
  <c r="Y99" s="1"/>
  <c r="L11" i="2"/>
  <c r="Z74" i="15"/>
  <c r="B64" i="2"/>
  <c r="Y8" i="15"/>
  <c r="E8" i="16" s="1"/>
  <c r="O32" i="2"/>
  <c r="W46" i="16"/>
  <c r="Y46" s="1"/>
  <c r="W21"/>
  <c r="W50"/>
  <c r="Y50" s="1"/>
  <c r="G55" i="2"/>
  <c r="L65"/>
  <c r="R65" s="1"/>
  <c r="W29" i="16"/>
  <c r="W18"/>
  <c r="W47"/>
  <c r="Y47" s="1"/>
  <c r="S69" i="2"/>
  <c r="R40"/>
  <c r="CR74" i="10"/>
  <c r="T58" i="12"/>
  <c r="BM42"/>
  <c r="CR83" i="10"/>
  <c r="DX84" i="14"/>
  <c r="DX102" s="1"/>
  <c r="BM101" i="12"/>
  <c r="DZ74" i="14"/>
  <c r="BN74" i="12"/>
  <c r="N10" i="2"/>
  <c r="CB58" i="13"/>
  <c r="BM57" i="12"/>
  <c r="X32" i="15"/>
  <c r="V101"/>
  <c r="Y60"/>
  <c r="W74"/>
  <c r="C60" i="16"/>
  <c r="M70" i="2"/>
  <c r="O50"/>
  <c r="Q50" s="1"/>
  <c r="K50"/>
  <c r="J37" i="5"/>
  <c r="P37" s="1"/>
  <c r="X40" i="16"/>
  <c r="P48" i="5"/>
  <c r="J47"/>
  <c r="P47" s="1"/>
  <c r="D29" i="1" s="1"/>
  <c r="D31" s="1"/>
  <c r="W32" i="15"/>
  <c r="Y15"/>
  <c r="I34" i="5"/>
  <c r="O34" s="1"/>
  <c r="BK104" i="11"/>
  <c r="E104"/>
  <c r="F104"/>
  <c r="BD104" i="9"/>
  <c r="L48" i="5"/>
  <c r="Z49" i="16"/>
  <c r="L35" i="5"/>
  <c r="R35" s="1"/>
  <c r="Z38" i="16"/>
  <c r="L30" i="5"/>
  <c r="R30" s="1"/>
  <c r="Z42" i="15"/>
  <c r="I31" i="5"/>
  <c r="O31" s="1"/>
  <c r="C17" i="1" s="1"/>
  <c r="I15" i="2"/>
  <c r="O15" s="1"/>
  <c r="B26" i="5"/>
  <c r="B40" s="1"/>
  <c r="B60" s="1"/>
  <c r="B64" s="1"/>
  <c r="M52"/>
  <c r="R52"/>
  <c r="S52" s="1"/>
  <c r="V15" i="16"/>
  <c r="H25" i="2"/>
  <c r="N25" s="1"/>
  <c r="H8" i="1" s="1"/>
  <c r="N28" i="2"/>
  <c r="I11"/>
  <c r="O11" s="1"/>
  <c r="W52" i="16"/>
  <c r="W89"/>
  <c r="K42" i="2"/>
  <c r="Q42" s="1"/>
  <c r="K18" i="1" s="1"/>
  <c r="Y85" i="15"/>
  <c r="W101"/>
  <c r="C85" i="16"/>
  <c r="K54" i="2"/>
  <c r="M54" s="1"/>
  <c r="O54"/>
  <c r="Q54" s="1"/>
  <c r="H45" i="5"/>
  <c r="V57" i="15"/>
  <c r="C45" i="16"/>
  <c r="Y45" i="15"/>
  <c r="D44" i="16"/>
  <c r="X57" i="15"/>
  <c r="I54" i="5"/>
  <c r="O54" s="1"/>
  <c r="I30"/>
  <c r="O30" s="1"/>
  <c r="W42" i="15"/>
  <c r="K56" i="2"/>
  <c r="M56" s="1"/>
  <c r="O56"/>
  <c r="Q56" s="1"/>
  <c r="S56" s="1"/>
  <c r="Y104" i="13"/>
  <c r="Z104"/>
  <c r="Z101" i="15"/>
  <c r="W35" i="16"/>
  <c r="X101" i="15"/>
  <c r="D85" i="16"/>
  <c r="M63" i="5"/>
  <c r="H30" i="2"/>
  <c r="N30" s="1"/>
  <c r="H9" i="1" s="1"/>
  <c r="N31" i="2"/>
  <c r="G65"/>
  <c r="I57"/>
  <c r="I55" s="1"/>
  <c r="O55" s="1"/>
  <c r="I26" i="1" s="1"/>
  <c r="I43" i="2"/>
  <c r="W76" i="16"/>
  <c r="DX43" i="14"/>
  <c r="DX58" s="1"/>
  <c r="AX104" i="11"/>
  <c r="CQ57" i="10"/>
  <c r="BB104" i="9"/>
  <c r="BC104" s="1"/>
  <c r="BN83" i="12"/>
  <c r="CN84" i="10"/>
  <c r="CN102" s="1"/>
  <c r="F64" i="2"/>
  <c r="BL84" i="12"/>
  <c r="BL102" s="1"/>
  <c r="H13" i="5"/>
  <c r="N13" s="1"/>
  <c r="B8" i="1" s="1"/>
  <c r="CQ83" i="10"/>
  <c r="CQ84" s="1"/>
  <c r="CQ102" s="1"/>
  <c r="D46" i="2"/>
  <c r="BM32" i="12"/>
  <c r="C46" i="2"/>
  <c r="BI84" i="10"/>
  <c r="BI102" s="1"/>
  <c r="S24" i="2"/>
  <c r="W57" i="15"/>
  <c r="B45" i="2"/>
  <c r="B46" s="1"/>
  <c r="F45"/>
  <c r="BY104" i="13"/>
  <c r="CC104" s="1"/>
  <c r="F26" i="5"/>
  <c r="L32" i="2"/>
  <c r="R32" s="1"/>
  <c r="Y103" i="15"/>
  <c r="Z103"/>
  <c r="W17" i="16"/>
  <c r="H55" i="2"/>
  <c r="H64" s="1"/>
  <c r="N64" s="1"/>
  <c r="H65"/>
  <c r="N65" s="1"/>
  <c r="D39" i="5"/>
  <c r="J30"/>
  <c r="X42" i="15"/>
  <c r="DZ83" i="14"/>
  <c r="DZ84" s="1"/>
  <c r="EA75"/>
  <c r="EA83" s="1"/>
  <c r="EA84" s="1"/>
  <c r="EA102" s="1"/>
  <c r="D60" i="16"/>
  <c r="X74" i="15"/>
  <c r="X28" i="16"/>
  <c r="R43" i="2"/>
  <c r="Y9" i="15"/>
  <c r="E9" i="16" s="1"/>
  <c r="G62" i="2"/>
  <c r="R62"/>
  <c r="S62" s="1"/>
  <c r="Y10" i="15"/>
  <c r="E10" i="16" s="1"/>
  <c r="X15"/>
  <c r="L49" i="5"/>
  <c r="Z50" i="16"/>
  <c r="L28" i="2"/>
  <c r="R28" s="1"/>
  <c r="I47" i="5"/>
  <c r="O47" s="1"/>
  <c r="K48"/>
  <c r="K58" s="1"/>
  <c r="Q58" s="1"/>
  <c r="O48"/>
  <c r="H38" i="2"/>
  <c r="N38" s="1"/>
  <c r="H37"/>
  <c r="V83" i="15"/>
  <c r="V84" s="1"/>
  <c r="P31" i="2"/>
  <c r="J36"/>
  <c r="P36" s="1"/>
  <c r="J16" i="1" s="1"/>
  <c r="X83" i="15"/>
  <c r="J16" i="5"/>
  <c r="P16" s="1"/>
  <c r="X21" i="16"/>
  <c r="G18" i="5"/>
  <c r="W36" i="16"/>
  <c r="W41"/>
  <c r="O104" i="14"/>
  <c r="P104" s="1"/>
  <c r="DS104"/>
  <c r="DU104" s="1"/>
  <c r="DV104" s="1"/>
  <c r="L51" i="5"/>
  <c r="Z52" i="16"/>
  <c r="I36" i="2"/>
  <c r="O36" s="1"/>
  <c r="I16" i="1" s="1"/>
  <c r="W83" i="15"/>
  <c r="P45" i="5"/>
  <c r="J32" i="2"/>
  <c r="P32" s="1"/>
  <c r="W22" i="16"/>
  <c r="K45" i="5"/>
  <c r="K44" s="1"/>
  <c r="O45"/>
  <c r="W38" i="16"/>
  <c r="O49" i="5"/>
  <c r="Q49" s="1"/>
  <c r="K49"/>
  <c r="K59" s="1"/>
  <c r="Q59" s="1"/>
  <c r="I51" i="2"/>
  <c r="L45" i="5"/>
  <c r="L44" s="1"/>
  <c r="Z57" i="15"/>
  <c r="L36" i="2"/>
  <c r="R36" s="1"/>
  <c r="Z83" i="15"/>
  <c r="G37" i="2"/>
  <c r="P53"/>
  <c r="X89" i="16"/>
  <c r="R63" i="5"/>
  <c r="H16" i="1"/>
  <c r="DZ32" i="14"/>
  <c r="DZ43" s="1"/>
  <c r="DZ58" s="1"/>
  <c r="BH102" i="10"/>
  <c r="S68" i="2"/>
  <c r="BM74" i="12"/>
  <c r="BM84" s="1"/>
  <c r="DZ101" i="14"/>
  <c r="J84"/>
  <c r="J102" s="1"/>
  <c r="BN42" i="12"/>
  <c r="BN43" s="1"/>
  <c r="CR42" i="10"/>
  <c r="V74" i="16"/>
  <c r="EA43" i="14"/>
  <c r="EA58" s="1"/>
  <c r="Y44" i="15"/>
  <c r="I38" i="2"/>
  <c r="O38" s="1"/>
  <c r="V87" i="16"/>
  <c r="P52" i="2" l="1"/>
  <c r="J25" i="1" s="1"/>
  <c r="J28" s="1"/>
  <c r="J64" i="2"/>
  <c r="P64" s="1"/>
  <c r="O52"/>
  <c r="I25" i="1" s="1"/>
  <c r="I64" i="2"/>
  <c r="O64" s="1"/>
  <c r="V89" i="16"/>
  <c r="I50" i="5"/>
  <c r="O50" s="1"/>
  <c r="I59"/>
  <c r="O59" s="1"/>
  <c r="C16" i="1"/>
  <c r="O39" i="5"/>
  <c r="F16" i="1"/>
  <c r="R39" i="5"/>
  <c r="G66" i="2"/>
  <c r="O45"/>
  <c r="I17" i="1"/>
  <c r="R9" i="5"/>
  <c r="Q14"/>
  <c r="I25" i="2"/>
  <c r="O25" s="1"/>
  <c r="I8" i="1" s="1"/>
  <c r="O28" i="2"/>
  <c r="R15" i="5"/>
  <c r="S15" s="1"/>
  <c r="I6" i="1"/>
  <c r="P45" i="2"/>
  <c r="J17" i="1"/>
  <c r="L25" i="2"/>
  <c r="R25" s="1"/>
  <c r="J39" i="5"/>
  <c r="P30"/>
  <c r="F22" i="16"/>
  <c r="Z22" s="1"/>
  <c r="L14" i="5"/>
  <c r="C6" i="1"/>
  <c r="D6"/>
  <c r="Q9" i="5"/>
  <c r="L16" i="1"/>
  <c r="R45" i="2"/>
  <c r="H45"/>
  <c r="N37"/>
  <c r="P18" i="5"/>
  <c r="D10" i="1" s="1"/>
  <c r="I26" i="5"/>
  <c r="O18"/>
  <c r="C10" i="1" s="1"/>
  <c r="J13" i="5"/>
  <c r="P13" s="1"/>
  <c r="D8" i="1" s="1"/>
  <c r="I28"/>
  <c r="L58" i="5"/>
  <c r="L50"/>
  <c r="R50" s="1"/>
  <c r="F26" i="1" s="1"/>
  <c r="R49" i="5"/>
  <c r="L59"/>
  <c r="J58"/>
  <c r="P58" s="1"/>
  <c r="J50"/>
  <c r="P50" s="1"/>
  <c r="C26" i="1"/>
  <c r="Q31" i="2"/>
  <c r="AB102" i="15"/>
  <c r="AB22"/>
  <c r="AB32" s="1"/>
  <c r="AB43" s="1"/>
  <c r="AB58" s="1"/>
  <c r="M22" i="5"/>
  <c r="M51"/>
  <c r="Y11" i="16"/>
  <c r="V101"/>
  <c r="Y57" i="15"/>
  <c r="T103" i="16"/>
  <c r="BM102" i="12"/>
  <c r="CQ58" i="10"/>
  <c r="M38" i="5"/>
  <c r="CR43" i="10"/>
  <c r="CR58" s="1"/>
  <c r="BN58" i="12"/>
  <c r="L55" i="2"/>
  <c r="L64" s="1"/>
  <c r="X43" i="15"/>
  <c r="X58" s="1"/>
  <c r="S38" i="5"/>
  <c r="C67" i="2"/>
  <c r="B67"/>
  <c r="B71" s="1"/>
  <c r="D40" i="5"/>
  <c r="D60" s="1"/>
  <c r="D64" s="1"/>
  <c r="Y76" i="16"/>
  <c r="Y52"/>
  <c r="E26" i="5"/>
  <c r="G26" s="1"/>
  <c r="S70" i="2"/>
  <c r="E33"/>
  <c r="G33" s="1"/>
  <c r="CN104" i="10"/>
  <c r="CR104" s="1"/>
  <c r="CO104"/>
  <c r="L66" i="2"/>
  <c r="R66" s="1"/>
  <c r="C57" i="16"/>
  <c r="M12" i="5"/>
  <c r="K31" i="2"/>
  <c r="Q48" i="5"/>
  <c r="Y42" i="15"/>
  <c r="V102"/>
  <c r="S20" i="5"/>
  <c r="CP104" i="10"/>
  <c r="X104" i="15" s="1"/>
  <c r="M20" i="5"/>
  <c r="CR84" i="10"/>
  <c r="CR102" s="1"/>
  <c r="I30" i="2"/>
  <c r="O30" s="1"/>
  <c r="I9" i="1" s="1"/>
  <c r="Y89" i="16"/>
  <c r="B32"/>
  <c r="E45" i="2"/>
  <c r="G45" s="1"/>
  <c r="M37"/>
  <c r="Q45" i="5"/>
  <c r="Z84" i="15"/>
  <c r="Z102" s="1"/>
  <c r="W84"/>
  <c r="W102" s="1"/>
  <c r="V32" i="16"/>
  <c r="K55" i="2"/>
  <c r="Q55" s="1"/>
  <c r="K26" i="1" s="1"/>
  <c r="O51" i="2"/>
  <c r="Q51" s="1"/>
  <c r="K51"/>
  <c r="I65"/>
  <c r="O65" s="1"/>
  <c r="D83" i="16"/>
  <c r="X83"/>
  <c r="W9"/>
  <c r="Y9" s="1"/>
  <c r="Z9"/>
  <c r="F103"/>
  <c r="E103"/>
  <c r="M11" i="2"/>
  <c r="M35" i="5"/>
  <c r="S35"/>
  <c r="C74" i="16"/>
  <c r="K21" i="5"/>
  <c r="Q21" s="1"/>
  <c r="M28" i="2"/>
  <c r="K36" i="5"/>
  <c r="J29" i="1"/>
  <c r="J31" s="1"/>
  <c r="F57" i="16"/>
  <c r="Z46"/>
  <c r="Z57" s="1"/>
  <c r="K36" i="2"/>
  <c r="I45"/>
  <c r="C29" i="1"/>
  <c r="C31" s="1"/>
  <c r="Q47" i="5"/>
  <c r="G58" i="2"/>
  <c r="C42" i="16"/>
  <c r="W33"/>
  <c r="W55"/>
  <c r="Y55" s="1"/>
  <c r="B57"/>
  <c r="V46"/>
  <c r="V57" s="1"/>
  <c r="I30" i="1"/>
  <c r="S63" i="2"/>
  <c r="M10"/>
  <c r="K15"/>
  <c r="W34" i="16"/>
  <c r="K34" i="5"/>
  <c r="Q34" s="1"/>
  <c r="W15" i="16"/>
  <c r="C32"/>
  <c r="W98"/>
  <c r="Y98" s="1"/>
  <c r="N33" i="2"/>
  <c r="H6" i="1"/>
  <c r="H12" s="1"/>
  <c r="M44" i="2"/>
  <c r="R44"/>
  <c r="S44" s="1"/>
  <c r="W27" i="16"/>
  <c r="V33"/>
  <c r="V42" s="1"/>
  <c r="B42"/>
  <c r="M10" i="5"/>
  <c r="M37"/>
  <c r="S37"/>
  <c r="D32" i="16"/>
  <c r="DZ102" i="14"/>
  <c r="D67" i="2"/>
  <c r="H33"/>
  <c r="H46" s="1"/>
  <c r="H67" s="1"/>
  <c r="H71" s="1"/>
  <c r="Q32"/>
  <c r="N55"/>
  <c r="H26" i="1" s="1"/>
  <c r="H28" s="1"/>
  <c r="H32" s="1"/>
  <c r="S54" i="2"/>
  <c r="DX104" i="14"/>
  <c r="DZ104" s="1"/>
  <c r="EA104" s="1"/>
  <c r="S12" i="5"/>
  <c r="P44"/>
  <c r="D25" i="1" s="1"/>
  <c r="Z10" i="16"/>
  <c r="W10"/>
  <c r="Y10" s="1"/>
  <c r="W97"/>
  <c r="Y97" s="1"/>
  <c r="M54" i="5"/>
  <c r="S54"/>
  <c r="X57" i="16"/>
  <c r="D57"/>
  <c r="L39" i="5"/>
  <c r="F74" i="16"/>
  <c r="W71"/>
  <c r="Y71" s="1"/>
  <c r="Z17"/>
  <c r="L45" i="2"/>
  <c r="O44" i="5"/>
  <c r="C25" i="1" s="1"/>
  <c r="W96" i="16"/>
  <c r="Y96" s="1"/>
  <c r="J45" i="2"/>
  <c r="W48" i="16"/>
  <c r="Y48" s="1"/>
  <c r="X33"/>
  <c r="X42" s="1"/>
  <c r="D42"/>
  <c r="S25" i="5"/>
  <c r="M25"/>
  <c r="Z33" i="16"/>
  <c r="Z42" s="1"/>
  <c r="F42"/>
  <c r="M24" i="5"/>
  <c r="S24"/>
  <c r="W104" i="15"/>
  <c r="BM104" i="11"/>
  <c r="BN104"/>
  <c r="W67" i="16"/>
  <c r="Y67" s="1"/>
  <c r="W8"/>
  <c r="Y8" s="1"/>
  <c r="R11" i="2"/>
  <c r="M32" i="5"/>
  <c r="M42" i="2"/>
  <c r="D6" i="20"/>
  <c r="D22" s="1"/>
  <c r="E11"/>
  <c r="E6" s="1"/>
  <c r="E22" s="1"/>
  <c r="H9" i="5"/>
  <c r="H26" s="1"/>
  <c r="N10"/>
  <c r="Z16" i="16"/>
  <c r="W39"/>
  <c r="M17" i="5"/>
  <c r="V58" i="15"/>
  <c r="G64" i="2"/>
  <c r="Y83" i="15"/>
  <c r="S23" i="5"/>
  <c r="W43" i="15"/>
  <c r="W58" s="1"/>
  <c r="Y101"/>
  <c r="Y32"/>
  <c r="K16" i="5"/>
  <c r="Q16" s="1"/>
  <c r="Y74" i="15"/>
  <c r="F83" i="16"/>
  <c r="Z83"/>
  <c r="K57" i="2"/>
  <c r="M57" s="1"/>
  <c r="O57"/>
  <c r="Q57" s="1"/>
  <c r="S57" s="1"/>
  <c r="C101" i="16"/>
  <c r="K40" i="2"/>
  <c r="M38"/>
  <c r="S38"/>
  <c r="R45" i="5"/>
  <c r="C83" i="16"/>
  <c r="R51" i="5"/>
  <c r="B83" i="16"/>
  <c r="B84" s="1"/>
  <c r="B102" s="1"/>
  <c r="V76"/>
  <c r="V83" s="1"/>
  <c r="V84" s="1"/>
  <c r="D74"/>
  <c r="E39" i="5"/>
  <c r="G39" s="1"/>
  <c r="G30"/>
  <c r="F40"/>
  <c r="R15" i="2"/>
  <c r="O43"/>
  <c r="Q43" s="1"/>
  <c r="S43" s="1"/>
  <c r="K43"/>
  <c r="M43" s="1"/>
  <c r="D101" i="16"/>
  <c r="X101"/>
  <c r="F101"/>
  <c r="Z101"/>
  <c r="I39" i="5"/>
  <c r="H44"/>
  <c r="N45"/>
  <c r="H59"/>
  <c r="N59" s="1"/>
  <c r="W31" i="16"/>
  <c r="M31" i="5"/>
  <c r="L47"/>
  <c r="R47" s="1"/>
  <c r="R48"/>
  <c r="W37" i="16"/>
  <c r="M33" i="5"/>
  <c r="S33"/>
  <c r="H39"/>
  <c r="N30"/>
  <c r="BN104" i="12"/>
  <c r="BM104"/>
  <c r="S16" i="2"/>
  <c r="W40" i="16"/>
  <c r="X23"/>
  <c r="O53" i="2"/>
  <c r="Q53" s="1"/>
  <c r="K53"/>
  <c r="I66"/>
  <c r="O66" s="1"/>
  <c r="X84" i="15"/>
  <c r="X102" s="1"/>
  <c r="J30" i="2"/>
  <c r="P30" s="1"/>
  <c r="I57" i="5"/>
  <c r="BN84" i="12"/>
  <c r="BN102" s="1"/>
  <c r="M23" i="5"/>
  <c r="F46" i="2"/>
  <c r="BM43" i="12"/>
  <c r="BM58" s="1"/>
  <c r="K32" i="2"/>
  <c r="Z32" i="15"/>
  <c r="Z43" s="1"/>
  <c r="Z58" s="1"/>
  <c r="L30" i="2"/>
  <c r="R30" s="1"/>
  <c r="L9" i="1" s="1"/>
  <c r="C12" l="1"/>
  <c r="C28"/>
  <c r="M15" i="2"/>
  <c r="Q15"/>
  <c r="M40"/>
  <c r="Q40"/>
  <c r="S40" s="1"/>
  <c r="J26" i="5"/>
  <c r="Y74" i="16"/>
  <c r="D12" i="1"/>
  <c r="K13" i="5"/>
  <c r="Q13" s="1"/>
  <c r="E8" i="1" s="1"/>
  <c r="L8"/>
  <c r="L12" s="1"/>
  <c r="R33" i="2"/>
  <c r="R46" s="1"/>
  <c r="M36"/>
  <c r="Q36"/>
  <c r="F6" i="1"/>
  <c r="O33" i="2"/>
  <c r="R64"/>
  <c r="R55"/>
  <c r="L26" i="1" s="1"/>
  <c r="L28" s="1"/>
  <c r="L13" i="5"/>
  <c r="R14"/>
  <c r="J9" i="1"/>
  <c r="J12" s="1"/>
  <c r="J13" s="1"/>
  <c r="P33" i="2"/>
  <c r="P46" s="1"/>
  <c r="E6" i="1"/>
  <c r="E12" s="1"/>
  <c r="K52" i="2"/>
  <c r="M36" i="5"/>
  <c r="Q36"/>
  <c r="S36" s="1"/>
  <c r="D16" i="1"/>
  <c r="P39" i="5"/>
  <c r="W74" i="16"/>
  <c r="P26" i="5"/>
  <c r="I12" i="1"/>
  <c r="I13" s="1"/>
  <c r="O46" i="2"/>
  <c r="J57" i="5"/>
  <c r="O57"/>
  <c r="K26"/>
  <c r="O26"/>
  <c r="O40" s="1"/>
  <c r="P57"/>
  <c r="D26" i="1"/>
  <c r="D28" s="1"/>
  <c r="D32" s="1"/>
  <c r="E29"/>
  <c r="E31" s="1"/>
  <c r="S63" i="5"/>
  <c r="D71" i="2"/>
  <c r="C71"/>
  <c r="J32" i="1"/>
  <c r="M14" i="5"/>
  <c r="V102" i="16"/>
  <c r="S51" i="5"/>
  <c r="K30" i="2"/>
  <c r="Q30" s="1"/>
  <c r="Y43" i="15"/>
  <c r="Y58" s="1"/>
  <c r="K45" i="2"/>
  <c r="M45" s="1"/>
  <c r="S14" i="5"/>
  <c r="M55" i="2"/>
  <c r="D43" i="16"/>
  <c r="D58" s="1"/>
  <c r="E46" i="2"/>
  <c r="E67" s="1"/>
  <c r="S28"/>
  <c r="Y57" i="16"/>
  <c r="V104" i="15"/>
  <c r="Z104" s="1"/>
  <c r="F32" i="16"/>
  <c r="F43" s="1"/>
  <c r="F58" s="1"/>
  <c r="B43"/>
  <c r="B58" s="1"/>
  <c r="CQ104" i="10"/>
  <c r="S15" i="2"/>
  <c r="L33"/>
  <c r="L46" s="1"/>
  <c r="F84" i="16"/>
  <c r="F102" s="1"/>
  <c r="S11" i="2"/>
  <c r="I33"/>
  <c r="I46" s="1"/>
  <c r="Z32" i="16"/>
  <c r="Z43" s="1"/>
  <c r="Z58" s="1"/>
  <c r="E57"/>
  <c r="I40" i="5"/>
  <c r="I60" s="1"/>
  <c r="I64" s="1"/>
  <c r="E83" i="16"/>
  <c r="W57"/>
  <c r="C84"/>
  <c r="C102" s="1"/>
  <c r="K39" i="5"/>
  <c r="M39" s="1"/>
  <c r="V43" i="16"/>
  <c r="V58" s="1"/>
  <c r="N67" i="2"/>
  <c r="N71" s="1"/>
  <c r="M11" i="5"/>
  <c r="S11"/>
  <c r="M58"/>
  <c r="R58"/>
  <c r="S58" s="1"/>
  <c r="S30"/>
  <c r="R59"/>
  <c r="S32"/>
  <c r="J20" i="1"/>
  <c r="Q44" i="5"/>
  <c r="E25" i="1" s="1"/>
  <c r="E28" s="1"/>
  <c r="D20"/>
  <c r="M25" i="2"/>
  <c r="M18" i="5"/>
  <c r="Y84" i="15"/>
  <c r="Y102" s="1"/>
  <c r="M30" i="5"/>
  <c r="E40"/>
  <c r="E60" s="1"/>
  <c r="E64" s="1"/>
  <c r="D84" i="16"/>
  <c r="D102" s="1"/>
  <c r="M59" i="5"/>
  <c r="S17"/>
  <c r="J40"/>
  <c r="W42" i="16"/>
  <c r="Y42"/>
  <c r="J33" i="2"/>
  <c r="B16" i="1"/>
  <c r="B20" s="1"/>
  <c r="N39" i="5"/>
  <c r="S31"/>
  <c r="F60"/>
  <c r="Y83" i="16"/>
  <c r="W83"/>
  <c r="H17" i="1"/>
  <c r="H20" s="1"/>
  <c r="N45" i="2"/>
  <c r="N46" s="1"/>
  <c r="H40" i="5"/>
  <c r="N9"/>
  <c r="Y104" i="15"/>
  <c r="Y15" i="16"/>
  <c r="Y32" s="1"/>
  <c r="W32"/>
  <c r="K30" i="1"/>
  <c r="S58" i="2"/>
  <c r="K65"/>
  <c r="E101" i="16"/>
  <c r="X32"/>
  <c r="X43" s="1"/>
  <c r="X58" s="1"/>
  <c r="S10" i="5"/>
  <c r="E42" i="16"/>
  <c r="E74"/>
  <c r="X84"/>
  <c r="X102" s="1"/>
  <c r="F67" i="2"/>
  <c r="H57" i="5"/>
  <c r="N44"/>
  <c r="M50"/>
  <c r="K66" i="2"/>
  <c r="L57" i="5"/>
  <c r="R44"/>
  <c r="F25" i="1" s="1"/>
  <c r="F28" s="1"/>
  <c r="F32" s="1"/>
  <c r="Y101" i="16"/>
  <c r="W101"/>
  <c r="S42" i="2"/>
  <c r="S37"/>
  <c r="Z84" i="16"/>
  <c r="Z102" s="1"/>
  <c r="E32"/>
  <c r="C43"/>
  <c r="C58" s="1"/>
  <c r="Q26" i="5" l="1"/>
  <c r="Q40" s="1"/>
  <c r="Q52" i="2"/>
  <c r="K64"/>
  <c r="Q64" s="1"/>
  <c r="S64" s="1"/>
  <c r="R57" i="5"/>
  <c r="Q57"/>
  <c r="Q60" s="1"/>
  <c r="Q64" s="1"/>
  <c r="R13"/>
  <c r="L26"/>
  <c r="O60"/>
  <c r="O64" s="1"/>
  <c r="M66" i="2"/>
  <c r="Q66"/>
  <c r="S66" s="1"/>
  <c r="M65"/>
  <c r="Q65"/>
  <c r="S65" s="1"/>
  <c r="J60" i="5"/>
  <c r="J64" s="1"/>
  <c r="P40"/>
  <c r="P60" s="1"/>
  <c r="P64" s="1"/>
  <c r="K9" i="1"/>
  <c r="K12" s="1"/>
  <c r="K13" s="1"/>
  <c r="Q33" i="2"/>
  <c r="K16" i="1"/>
  <c r="Q45" i="2"/>
  <c r="Q46" s="1"/>
  <c r="M52"/>
  <c r="E71"/>
  <c r="V103" i="16"/>
  <c r="J21" i="1"/>
  <c r="J67" i="2"/>
  <c r="J46"/>
  <c r="S55"/>
  <c r="J33" i="1"/>
  <c r="M13" i="5"/>
  <c r="G46" i="2"/>
  <c r="G40" i="5"/>
  <c r="I67" i="2"/>
  <c r="O67" s="1"/>
  <c r="O71" s="1"/>
  <c r="X103" i="16"/>
  <c r="L32" i="1"/>
  <c r="L33" s="1"/>
  <c r="H21"/>
  <c r="F20"/>
  <c r="E84" i="16"/>
  <c r="E102" s="1"/>
  <c r="Y43"/>
  <c r="Y58" s="1"/>
  <c r="L67" i="2"/>
  <c r="R67" s="1"/>
  <c r="R71" s="1"/>
  <c r="S50" i="5"/>
  <c r="B25" i="1"/>
  <c r="B28" s="1"/>
  <c r="B32" s="1"/>
  <c r="H33" s="1"/>
  <c r="N57" i="5"/>
  <c r="D22" i="1"/>
  <c r="D36" s="1"/>
  <c r="S18" i="5"/>
  <c r="S25" i="2"/>
  <c r="S59" i="5"/>
  <c r="K57"/>
  <c r="M57" s="1"/>
  <c r="H22" i="1"/>
  <c r="H36" s="1"/>
  <c r="K33" i="2"/>
  <c r="K46" s="1"/>
  <c r="S36"/>
  <c r="E43" i="16"/>
  <c r="E58" s="1"/>
  <c r="H60" i="5"/>
  <c r="H64" s="1"/>
  <c r="Y84" i="16"/>
  <c r="Y102" s="1"/>
  <c r="L20" i="1"/>
  <c r="S39" i="5"/>
  <c r="K40"/>
  <c r="M9"/>
  <c r="C20" i="1"/>
  <c r="E20"/>
  <c r="I20"/>
  <c r="K20"/>
  <c r="G67" i="2"/>
  <c r="F71"/>
  <c r="B6" i="1"/>
  <c r="B12" s="1"/>
  <c r="N26" i="5"/>
  <c r="N40" s="1"/>
  <c r="F64"/>
  <c r="G64" s="1"/>
  <c r="G60"/>
  <c r="I29" i="1"/>
  <c r="I31" s="1"/>
  <c r="K29"/>
  <c r="S10" i="2"/>
  <c r="W84" i="16"/>
  <c r="W102" s="1"/>
  <c r="W43"/>
  <c r="W58" s="1"/>
  <c r="K25" i="1" l="1"/>
  <c r="K28" s="1"/>
  <c r="S52" i="2"/>
  <c r="L21" i="1"/>
  <c r="J71" i="2"/>
  <c r="P67"/>
  <c r="P71" s="1"/>
  <c r="F8" i="1"/>
  <c r="F12" s="1"/>
  <c r="L13" s="1"/>
  <c r="R26" i="5"/>
  <c r="R40" s="1"/>
  <c r="R60" s="1"/>
  <c r="R64" s="1"/>
  <c r="G71" i="2"/>
  <c r="M64"/>
  <c r="S45"/>
  <c r="S13" i="5"/>
  <c r="I21" i="1"/>
  <c r="K21"/>
  <c r="K60" i="5"/>
  <c r="K64" s="1"/>
  <c r="N60"/>
  <c r="N64" s="1"/>
  <c r="E22" i="1"/>
  <c r="C22"/>
  <c r="I71" i="2"/>
  <c r="C32" i="1"/>
  <c r="E32"/>
  <c r="L71" i="2"/>
  <c r="B22" i="1"/>
  <c r="B36" s="1"/>
  <c r="H13"/>
  <c r="M33" i="2"/>
  <c r="W103" i="16"/>
  <c r="I32" i="1"/>
  <c r="L22"/>
  <c r="L36" s="1"/>
  <c r="M26" i="5"/>
  <c r="L40"/>
  <c r="S57"/>
  <c r="K32" i="1"/>
  <c r="F22"/>
  <c r="F36" s="1"/>
  <c r="S9" i="5"/>
  <c r="C36" i="1" l="1"/>
  <c r="S46" i="2"/>
  <c r="S33"/>
  <c r="E36" i="1"/>
  <c r="K33"/>
  <c r="I33"/>
  <c r="I22"/>
  <c r="I36" s="1"/>
  <c r="K22"/>
  <c r="K36" s="1"/>
  <c r="J22"/>
  <c r="J36" s="1"/>
  <c r="K67" i="2"/>
  <c r="Q67" s="1"/>
  <c r="Q71" s="1"/>
  <c r="S71" s="1"/>
  <c r="M46"/>
  <c r="Z103" i="16"/>
  <c r="Y103"/>
  <c r="S26" i="5"/>
  <c r="M40"/>
  <c r="L60"/>
  <c r="S67" i="2" l="1"/>
  <c r="S40" i="5"/>
  <c r="L64"/>
  <c r="M64" s="1"/>
  <c r="M60"/>
  <c r="K71" i="2"/>
  <c r="M71" s="1"/>
  <c r="M67"/>
  <c r="S64" i="5" l="1"/>
  <c r="S60"/>
</calcChain>
</file>

<file path=xl/sharedStrings.xml><?xml version="1.0" encoding="utf-8"?>
<sst xmlns="http://schemas.openxmlformats.org/spreadsheetml/2006/main" count="3952" uniqueCount="1521">
  <si>
    <t>KIADÁSOK</t>
  </si>
  <si>
    <t>2015.évi eredeti ktv.</t>
  </si>
  <si>
    <t>2015.évi ktv               V. mód.</t>
  </si>
  <si>
    <t>Változás
+, -</t>
  </si>
  <si>
    <t>2015.évi módosított ktv.</t>
  </si>
  <si>
    <t>2015. évi teljesítés</t>
  </si>
  <si>
    <t>BEVÉTELEK</t>
  </si>
  <si>
    <t xml:space="preserve">A. MŰKÖDÉSI KÖLTSÉGVETÉSI MÉRLEG </t>
  </si>
  <si>
    <t>I. Működési kiadások</t>
  </si>
  <si>
    <t>II. Működési bevételek</t>
  </si>
  <si>
    <t xml:space="preserve">  1. Személyi juttatások</t>
  </si>
  <si>
    <t>13. Működési célú támogatások ÁHT-n belülről</t>
  </si>
  <si>
    <t xml:space="preserve">  2. Munkaadókat terhelő jár. és szociális hozzájárulási adó</t>
  </si>
  <si>
    <t>14. Közhatalmi bevételek</t>
  </si>
  <si>
    <t xml:space="preserve">  3. Dologi kiadások </t>
  </si>
  <si>
    <t>15. Működési bevételek</t>
  </si>
  <si>
    <t xml:space="preserve">  4. Ellátottak pénzbeli juttatásai</t>
  </si>
  <si>
    <t>16. Működési célú átvett pénzeszközök ÁHT-n kívülről</t>
  </si>
  <si>
    <t xml:space="preserve">  5. Egyéb működési célú kiadások</t>
  </si>
  <si>
    <t>működési egyenleg</t>
  </si>
  <si>
    <t>B. FELHALMOZÁSI KÖLTSÉGVETÉSI MÉRLEG</t>
  </si>
  <si>
    <t>III. Felhalmozási kiadások</t>
  </si>
  <si>
    <t>IV. Felhalmozási bevételek</t>
  </si>
  <si>
    <t xml:space="preserve">  6. Beruházások</t>
  </si>
  <si>
    <t>17. Felhalmozási bevételek</t>
  </si>
  <si>
    <t xml:space="preserve">  7. Felújítások</t>
  </si>
  <si>
    <t>18. Felhalmozási célú támogatások ÁHT-n belülről</t>
  </si>
  <si>
    <t xml:space="preserve">  8. Egyéb felhalmozási célú kiadások</t>
  </si>
  <si>
    <t>19. Felhalmozási célú átvett pénzeszközök ÁHT-n kívülről</t>
  </si>
  <si>
    <t>felhalmozási egyenleg</t>
  </si>
  <si>
    <t>KÖLTSÉGVETÉSI KIADÁSOK ÖSSZESEN (A+B)</t>
  </si>
  <si>
    <t>KÖLTSÉGVETÉSI BEVÉTELEK ÖSSZESEN (A+B)</t>
  </si>
  <si>
    <t xml:space="preserve"> </t>
  </si>
  <si>
    <t>C. FINANSZÍROZÁSI MÉRLEG</t>
  </si>
  <si>
    <t>V. Finanszírozási kiadások</t>
  </si>
  <si>
    <t>VI. Finanszírozási bevételek</t>
  </si>
  <si>
    <t xml:space="preserve">  9. Belföldi finanszírozás kiadásai</t>
  </si>
  <si>
    <t>20. Lekötött bankbetétek megszüntetésének bevételei</t>
  </si>
  <si>
    <t>11. Központi, irányító szervi támogatás folyósítása</t>
  </si>
  <si>
    <t>22. Maradvány igénybevétele</t>
  </si>
  <si>
    <t>23. Központi, irányító szervi támogatás folyósítása</t>
  </si>
  <si>
    <t>Belső finanszírozási kiadások</t>
  </si>
  <si>
    <t>Belső finanszírozási bevételek</t>
  </si>
  <si>
    <t>10. Belföldi értékpapírok kiadásai</t>
  </si>
  <si>
    <t>21. Belföldi értékpapírok bevételei</t>
  </si>
  <si>
    <t>12. Külföldi finanszírozás kiadásai</t>
  </si>
  <si>
    <t>24. Külföldi finanszírozás bevételei</t>
  </si>
  <si>
    <t>Külső finanszírozási kiadások</t>
  </si>
  <si>
    <t>Külső finanszírozási bevételek</t>
  </si>
  <si>
    <t>Finanszírozási egyenleg</t>
  </si>
  <si>
    <t xml:space="preserve">D. Korrekció: Intézmények és PH támogatása </t>
  </si>
  <si>
    <t>KIADÁSOK ÖSSZESEN (A+B+C+D)</t>
  </si>
  <si>
    <t>BEVÉTELEK ÖSSZESEN (A+B+C+D)</t>
  </si>
  <si>
    <t>Belső finanszírozás</t>
  </si>
  <si>
    <t>18. Fejlesztési célú hitel törlesztése</t>
  </si>
  <si>
    <t>32. Működési pénzmaradvány</t>
  </si>
  <si>
    <t>19. Fejlesztési célú kötvény törlesztése</t>
  </si>
  <si>
    <t>33. Felhalmozási pénzmaradvány</t>
  </si>
  <si>
    <t>Külső finanszírozás</t>
  </si>
  <si>
    <t>38. Működési célú kölcsön</t>
  </si>
  <si>
    <t>41. Felhalmozási célú kötvénykibocsájtás</t>
  </si>
  <si>
    <t>ezer forintban</t>
  </si>
  <si>
    <t>Megnevezés</t>
  </si>
  <si>
    <t xml:space="preserve">Intézmények és PH </t>
  </si>
  <si>
    <t>Önkormányzati feladatok</t>
  </si>
  <si>
    <t>Önkormányzat összesen</t>
  </si>
  <si>
    <t>Főkönyvi számlák megjelőlésével</t>
  </si>
  <si>
    <t>2015. évi eredeti ktv.</t>
  </si>
  <si>
    <t>2015. évi teljesítés %-ban</t>
  </si>
  <si>
    <t>1.</t>
  </si>
  <si>
    <t>2.</t>
  </si>
  <si>
    <t>3.</t>
  </si>
  <si>
    <t>4</t>
  </si>
  <si>
    <t>7.</t>
  </si>
  <si>
    <t>8.</t>
  </si>
  <si>
    <t>12.</t>
  </si>
  <si>
    <t>13.</t>
  </si>
  <si>
    <t>I. Működési célú támogatások ÁHT-n belülről</t>
  </si>
  <si>
    <t xml:space="preserve">    1. Önkorm. működési költségvetési támogatása </t>
  </si>
  <si>
    <t xml:space="preserve">    2. Elvonások és befízetések bevételei</t>
  </si>
  <si>
    <t xml:space="preserve">    3. Működési célú kölcsönök visszatérülése</t>
  </si>
  <si>
    <t xml:space="preserve">    4. Támogatásértékű bevétel társadalombiztosítástól </t>
  </si>
  <si>
    <t xml:space="preserve">    5. Egyéb működési célú támogatások</t>
  </si>
  <si>
    <t>II. Közhatalmi bevételek</t>
  </si>
  <si>
    <t xml:space="preserve">    1. Helyi adók </t>
  </si>
  <si>
    <t xml:space="preserve">        Ebből: Telekadó</t>
  </si>
  <si>
    <t xml:space="preserve">                   Építményadó</t>
  </si>
  <si>
    <t xml:space="preserve">                   Iparűzési adó</t>
  </si>
  <si>
    <t xml:space="preserve">                   Talajterhelési díj</t>
  </si>
  <si>
    <t xml:space="preserve">                  Adópótlék, adóbírság bevételei</t>
  </si>
  <si>
    <t xml:space="preserve">    3. Gépjárműadó </t>
  </si>
  <si>
    <t xml:space="preserve">    4. Egyéb közhatalmi bevételek </t>
  </si>
  <si>
    <t>III.  Működési bevételek</t>
  </si>
  <si>
    <t xml:space="preserve">    3.11  Étkezési bevételek</t>
  </si>
  <si>
    <t xml:space="preserve">    3.12  Étkezési bevételek ÁFÁ-ja</t>
  </si>
  <si>
    <t xml:space="preserve">    3.2  Egyéb működési bevételek </t>
  </si>
  <si>
    <t xml:space="preserve">    3.3  Egyéb sajátos működési bevételek</t>
  </si>
  <si>
    <t>IV.   Működési célú átvett pénzeszközök ÁHT-n kívülről</t>
  </si>
  <si>
    <t xml:space="preserve">    1. Működési célú kölcsönök visszatérülése</t>
  </si>
  <si>
    <t xml:space="preserve">    2. Működési célú átvett pénzeszközök</t>
  </si>
  <si>
    <t>I. Felhalmozási bevételek</t>
  </si>
  <si>
    <t>II. Felhalmozási célú támogatások ÁHT-n belülről</t>
  </si>
  <si>
    <t xml:space="preserve">    1. Önkorm. felhalmozási célú támogatása </t>
  </si>
  <si>
    <t xml:space="preserve">    2. Felhalmozási célú kölcsönök visszatérülése</t>
  </si>
  <si>
    <t xml:space="preserve">    3. Felhalmozási célú pénzeszközátvétel</t>
  </si>
  <si>
    <t xml:space="preserve">III.Felhalmozási célú átvett pénzeszközö ÁHT-n kívülről </t>
  </si>
  <si>
    <t xml:space="preserve">    1. Felhalmozási célú kölcsönök visszatérülése</t>
  </si>
  <si>
    <t xml:space="preserve">    2. Egyéb felhalmozási célú átvett pénzeszközök</t>
  </si>
  <si>
    <t>Költségvetési bevételek összesen (A+B)</t>
  </si>
  <si>
    <t>I.   Belföldi finanszírozás bevételei ÁHT-n kívülről</t>
  </si>
  <si>
    <t xml:space="preserve">   1. Hosszú lejáratú hitelek, kölcsönök felvétele</t>
  </si>
  <si>
    <t xml:space="preserve">   2. Rövid lejáratú hitelek, kölcsönök felvétele</t>
  </si>
  <si>
    <t>II.  Lekötött bankbetétek megszüntetése</t>
  </si>
  <si>
    <t xml:space="preserve">  1. Hosszú lejáratú lekötött bankbetétek megszüntetése</t>
  </si>
  <si>
    <t xml:space="preserve">  2. Rövid lejáratú bankbetétek megszüntetése</t>
  </si>
  <si>
    <t>III. Maradvány igénybevétele</t>
  </si>
  <si>
    <t xml:space="preserve">   1. Maradvány igénybevétele - Működési</t>
  </si>
  <si>
    <t xml:space="preserve">   2. Maradvány igénybevétele - Felhalmozási</t>
  </si>
  <si>
    <t>IV. Központi, irányító szervi támogatás folyósítása</t>
  </si>
  <si>
    <t xml:space="preserve">   1. Központi támogatás - Működési</t>
  </si>
  <si>
    <t xml:space="preserve">   2. Irányító szervi támogatás - Működési</t>
  </si>
  <si>
    <t xml:space="preserve">   3. Központi támogatás  - Felhalmozási</t>
  </si>
  <si>
    <t xml:space="preserve">   4. Irányító szervi támogatás - Felhalmozási</t>
  </si>
  <si>
    <t>C. Finanszírozási bevételek összesen (I+…+IV)</t>
  </si>
  <si>
    <t>Működési finanszírozás bevételei</t>
  </si>
  <si>
    <t>Felhalmozási finanszírozás bevételei</t>
  </si>
  <si>
    <t>Összesen (A+B+C)</t>
  </si>
  <si>
    <t xml:space="preserve">Korrekció működés: Intézmények és PH támogatása </t>
  </si>
  <si>
    <t>Korrekció felhalmozás: Intézmények és PH támogatása</t>
  </si>
  <si>
    <t xml:space="preserve">D.Korrekció összesen: Intézmények és PH támogatása </t>
  </si>
  <si>
    <t>Bevételek összesen (A+B+C+D)</t>
  </si>
  <si>
    <t>M e g n e v e z é s</t>
  </si>
  <si>
    <t>2015. évi eredeti ktv</t>
  </si>
  <si>
    <t>ellenőrző képlet</t>
  </si>
  <si>
    <t>I. POLGÁRMESTERI HIVATAL</t>
  </si>
  <si>
    <t>Működési célú átvett pénzeszközök</t>
  </si>
  <si>
    <t>Egyéb működési célú támogatások ÁHT-n belül</t>
  </si>
  <si>
    <t>Kp-i ktv.szervtől műk.c.tám. - Választás -  Önkorm. Kp-i</t>
  </si>
  <si>
    <t>PM</t>
  </si>
  <si>
    <t>Kp-i ktv.szervtől műk.c.tám. - Választás -  Nemzetiségi  Kp-i</t>
  </si>
  <si>
    <t>Egyéb működési célú támogatások ÁHT-n belül összesen:</t>
  </si>
  <si>
    <t>Működési célú átvett pénzeszközök ÁHT-n kívül</t>
  </si>
  <si>
    <t>Működési célú átvett pénzeszközök ÁHT-n kívül összesen:</t>
  </si>
  <si>
    <t>Felhalmozási célra átvett pénzeszköz</t>
  </si>
  <si>
    <t>Támogatásértékű  felhalmozási bevétel ÁHT-én belülről</t>
  </si>
  <si>
    <t>Támogatásértékű  felhalmozási bevételek</t>
  </si>
  <si>
    <t>Államháztartáson kívülről</t>
  </si>
  <si>
    <t>I. POLGÁRMESTERI HIVATAL MINDÖSSZESEN:</t>
  </si>
  <si>
    <t>II. INTÉZMÉNYEK</t>
  </si>
  <si>
    <t>Egyéb működési célú támogatások ÁHT-n belülről</t>
  </si>
  <si>
    <t>Ifjúsági és Sportközpont</t>
  </si>
  <si>
    <t xml:space="preserve"> - "Szemünk előtt a kultúra" projekt tám.</t>
  </si>
  <si>
    <t>Egyesített Bölcsődék</t>
  </si>
  <si>
    <t xml:space="preserve"> - OGY, OEP választás - távolléti díj</t>
  </si>
  <si>
    <t>Napsugár Óvoda</t>
  </si>
  <si>
    <t>Kertvárosi Összevont Óvoda</t>
  </si>
  <si>
    <t>Palotai Vadvirág Óvoda</t>
  </si>
  <si>
    <t>Micimackó Óvoda</t>
  </si>
  <si>
    <t>Mosolykert Óvoda</t>
  </si>
  <si>
    <t>Pestújhelyi Óvoda</t>
  </si>
  <si>
    <t>Molnár Viktor Óvoda</t>
  </si>
  <si>
    <t>Mozdonyvezető Óvoda</t>
  </si>
  <si>
    <t>Ákombákom Óvoda</t>
  </si>
  <si>
    <t>Egyesített Szociális Intézmények</t>
  </si>
  <si>
    <t>Csokonai Művelődési Központ</t>
  </si>
  <si>
    <t>Csokonai Kulturális és Spotközpont</t>
  </si>
  <si>
    <t>Egészségügyi Intézmény</t>
  </si>
  <si>
    <t>Gazdasági és Működtetési Központ</t>
  </si>
  <si>
    <t xml:space="preserve"> - Munkaügyi Központ - közfoglalkoztatás</t>
  </si>
  <si>
    <t>Egyéb működési célú támogatások ÁHT-n belülről összesen:</t>
  </si>
  <si>
    <t>Működési célú támogatások ÁHT-n kivülről</t>
  </si>
  <si>
    <t>Csokonai Kulturális és Sporközpont</t>
  </si>
  <si>
    <t xml:space="preserve"> - MVM Ovit  - Újpalotai Napok</t>
  </si>
  <si>
    <t>Kossuth Lajos Általános Iskola</t>
  </si>
  <si>
    <t>Károly Róbert SZKI</t>
  </si>
  <si>
    <t>Kontyfa Középiskola</t>
  </si>
  <si>
    <t>László Gyula Gimnázium</t>
  </si>
  <si>
    <t>Száraznád NOK</t>
  </si>
  <si>
    <t>Működési célú támogatások ÁHT-n kivülről összesen:</t>
  </si>
  <si>
    <t>OEP-támogatás</t>
  </si>
  <si>
    <t>Felhalmozási célú támogatások</t>
  </si>
  <si>
    <t>Felhalmozási célú támogatások ÁHT-n belül</t>
  </si>
  <si>
    <t>Czabán Általános Iskola</t>
  </si>
  <si>
    <t>Intézményi lekötött PM</t>
  </si>
  <si>
    <t>Hartyán Általános Iskola</t>
  </si>
  <si>
    <t>Kolozsvár utcai Általános Iskola</t>
  </si>
  <si>
    <t>Neptun Általános Iskola</t>
  </si>
  <si>
    <t>Szent Korona Általános Iskola</t>
  </si>
  <si>
    <t>Szociális Foglalkoztató</t>
  </si>
  <si>
    <t xml:space="preserve">            MEH -Pályázat</t>
  </si>
  <si>
    <t>KEOP pályázat</t>
  </si>
  <si>
    <t>CSMK - műtárgy beszerzés</t>
  </si>
  <si>
    <t>NKA - műtárgy beszerzés</t>
  </si>
  <si>
    <t>Munkaügyi Központ - közfoglalkoztatás</t>
  </si>
  <si>
    <t>Felhalmozási célú támogatások ÁHT-n belül összesen:</t>
  </si>
  <si>
    <t>Egyéb felhalmozási célú átvett pénzeszközök ÁHT-n kívül</t>
  </si>
  <si>
    <t>Egyesített Szociális Intézmény</t>
  </si>
  <si>
    <t>Egyéb felhalmozási célú átvett pénzeszközök ÁHT-n kívül összesen:</t>
  </si>
  <si>
    <t>II. INTÉZMÉNYEK MINDÖSSZESEN:</t>
  </si>
  <si>
    <t>III. ÖNKORMÁNYZAT</t>
  </si>
  <si>
    <t>Bérkompenzáció</t>
  </si>
  <si>
    <t>Ágazati pótlék</t>
  </si>
  <si>
    <t>Foglalkoztatási támogatás (ESZI)</t>
  </si>
  <si>
    <t>Utcai foglalkoztatás (ESZI)</t>
  </si>
  <si>
    <t>Fogyatékos gyerekek ellátása</t>
  </si>
  <si>
    <t>Mezei őrszolgálat</t>
  </si>
  <si>
    <t>Zsókavár II.ütem -KMOP-5.1.1/C-09-2f</t>
  </si>
  <si>
    <t>Zsókavár III.ütem ESZA KMOP-5.1.1/B-12k-2012-0002</t>
  </si>
  <si>
    <t>Fő úti bölcsöde fejlesztés KMOP-4.5.2-11-2012-0032</t>
  </si>
  <si>
    <t>Kontyfa Iskola KEOP-5.5.0/A/12-2013-0275</t>
  </si>
  <si>
    <t>Felhalmozási célú pénzeszközátvétel ÁHT-n belül</t>
  </si>
  <si>
    <t>Központosított felhasználású támogatás útépítés</t>
  </si>
  <si>
    <t>Patyolat Óvoda KMOP-4-6-1-11</t>
  </si>
  <si>
    <t xml:space="preserve">Zsókavár II.ütem -KMOP-5.1.1/C-09-2f-átvett pénzeszköz </t>
  </si>
  <si>
    <t>Zsókavár III. ütem Szociális városrehabilitáció KMOP-5.1.1/B-12-k-2012-0002</t>
  </si>
  <si>
    <t>Dréher szobor - NKA 397/180</t>
  </si>
  <si>
    <t>Felhalmozási célú pénzeszközátvétel ÁHT-n belül összesen:</t>
  </si>
  <si>
    <t>Járdafelújításra átvett pe. háztartásoktól</t>
  </si>
  <si>
    <t>ELMŰ Közműfejl.hzj.-Zsókavár III.ütem Szoc.városrehab.KMOP-5.1.1/B-12k-2012-0002</t>
  </si>
  <si>
    <t>IV. ÖNKORMÁNYZAT MINDÖSSZESEN:</t>
  </si>
  <si>
    <t>V.</t>
  </si>
  <si>
    <t>ÖNKORMÁNYZAT ÖSSZESEN:</t>
  </si>
  <si>
    <t>Egyéb belf.forrásból műk.c.rövid lej.hitel felvét  (452-311)</t>
  </si>
  <si>
    <t>Vállalkozástól származó műk.c.rövid lej.hitel</t>
  </si>
  <si>
    <t>Egyéb belf.forr. műk.c.rövid lej.hitel felvét összesen</t>
  </si>
  <si>
    <t>Működési célú támogatások összesen:</t>
  </si>
  <si>
    <t>Felhalmozási célra átvett pénzeszk. összesen:</t>
  </si>
  <si>
    <t>Előző évi ktgv. visszatérülés</t>
  </si>
  <si>
    <t>ÖNKORMÁNYZAT ÁTVETT PÉNZESZKÖZEI MINDÖSSZESEN:</t>
  </si>
  <si>
    <t>VI.</t>
  </si>
  <si>
    <t>Működési célú kölcsönök visszatérülése</t>
  </si>
  <si>
    <t>1. Támogatások és befízetések bevételei ÁHT-n belül</t>
  </si>
  <si>
    <t>1. Támogatások és befízetések bevételei ÁHT-n belül összesen:</t>
  </si>
  <si>
    <t>2. Működési célú kölcsönök visszatérülése ÁHT-n kívül</t>
  </si>
  <si>
    <t>Sódergödör lakótelep fűtés, melegvíz</t>
  </si>
  <si>
    <t>Háztartásoktól műk.c.visszatérítendő tám, kölcsönök - Szociális kölcsön visszafizetés</t>
  </si>
  <si>
    <t>2. Működési célú kölcsönök visszatérülése ÁHT-n kívül összesen:</t>
  </si>
  <si>
    <t>VII.</t>
  </si>
  <si>
    <t>Felhalmozási célú kölcsönök visszatérülése</t>
  </si>
  <si>
    <t>1. Felhalmozási célú kölcsönök visszatérülése ÁHT-n belül</t>
  </si>
  <si>
    <t>1. Felhalmozási c.kölcsönök visszatérülése ÁHT-n belül összesen:</t>
  </si>
  <si>
    <t>2. Felhalmozási célú kölcsönök visszatérülése ÁHT-n kívül</t>
  </si>
  <si>
    <t>Munkáltatói kölcsönből visszatérülés</t>
  </si>
  <si>
    <t>Helyi lak.ép.támogatás</t>
  </si>
  <si>
    <t>Társasházak és Szövetkezeti lakások  felújítására adott kölcsön visszafizetése</t>
  </si>
  <si>
    <t>2. Felhalmozási c.kölcsönök visszatérülése ÁHT-n kívül összesen:</t>
  </si>
  <si>
    <t xml:space="preserve">Állami támogatás </t>
  </si>
  <si>
    <t>Működési célú központosított</t>
  </si>
  <si>
    <t>Fejlesztési célú támogatások</t>
  </si>
  <si>
    <t>Költségvetési támogatás összesen</t>
  </si>
  <si>
    <t>I. INTÉZMÉNYEK</t>
  </si>
  <si>
    <t>Csokonai Kulturális és Sportközpont</t>
  </si>
  <si>
    <t xml:space="preserve">Egyesített Szociális Intézmény </t>
  </si>
  <si>
    <t>Ifjúsági és Sport Központ</t>
  </si>
  <si>
    <t xml:space="preserve">Gazdasági Működtetési Központ </t>
  </si>
  <si>
    <t>Rákospalotai Hetedhét Óvoda</t>
  </si>
  <si>
    <t>Hartyán-Árendás Összevont Óvoda</t>
  </si>
  <si>
    <t>Napsugár Összevont Óvoda</t>
  </si>
  <si>
    <t>Rákospalotai Kertvárosi Óvoda</t>
  </si>
  <si>
    <t xml:space="preserve"> Intézmények összesen:</t>
  </si>
  <si>
    <t>Intézmények</t>
  </si>
  <si>
    <t>ÖNKORMÁNYZAT MINDÖSSZESEN:</t>
  </si>
  <si>
    <t>GMK-ból állami fenntartású intézmények</t>
  </si>
  <si>
    <t>Hubay Jenő Zeneiskola</t>
  </si>
  <si>
    <t>Károly Róbert Általános Iskola</t>
  </si>
  <si>
    <t>Rákospalotai Kossuth Lajos Általános Iskola</t>
  </si>
  <si>
    <t>Pestújhelyi Általános Iskola</t>
  </si>
  <si>
    <t>Dózsa Gy.Gimn. és Táncműv.Szakközépisk.</t>
  </si>
  <si>
    <t>Kontyfa Középiskola és Általános Iskola</t>
  </si>
  <si>
    <t>Állami fenntartású intézmények</t>
  </si>
  <si>
    <t>A. MŰKÖDÉSI KIADÁSOK</t>
  </si>
  <si>
    <t xml:space="preserve">  I. Személyi juttatások</t>
  </si>
  <si>
    <t xml:space="preserve">    1.1 Foglalkoztatottak személyi juttatásai</t>
  </si>
  <si>
    <t xml:space="preserve">    1.2 Külső személyi juttatások</t>
  </si>
  <si>
    <t xml:space="preserve"> II. Munkaadókat terhelő jár. és szociális hozzájárulási adó</t>
  </si>
  <si>
    <t>III. Dologi kiadások</t>
  </si>
  <si>
    <t xml:space="preserve">    3.1 Egyéb dologi kiadások</t>
  </si>
  <si>
    <t xml:space="preserve">    3.21 Étkezési kiadások (nettó érték)</t>
  </si>
  <si>
    <t xml:space="preserve">    3.22 Étkezési kiadások ÁFÁ-ja</t>
  </si>
  <si>
    <t>IV.  Ellátottak pénzbeli juttatásai</t>
  </si>
  <si>
    <t>V. Egyéb működési célú kiadások</t>
  </si>
  <si>
    <t xml:space="preserve">   5.0 Elvonások és befizetések</t>
  </si>
  <si>
    <t xml:space="preserve">   5.1 Egyéb működési célú támogatások ÁHT-n belülre</t>
  </si>
  <si>
    <t xml:space="preserve">   5.2 Működési célú kölcsönök ÁHT-n belülre</t>
  </si>
  <si>
    <t xml:space="preserve">   5.3 Egyéb működési célú támogatások ÁHT-n kívülre</t>
  </si>
  <si>
    <t xml:space="preserve">   5.4 Működési célú kölcsönök ÁHT-n kívülre</t>
  </si>
  <si>
    <t xml:space="preserve">   5.5 Általános tartalék</t>
  </si>
  <si>
    <t xml:space="preserve">   5.6 Működési céltartalék</t>
  </si>
  <si>
    <t>B. FELHALMOZÁSI KIADÁSOK</t>
  </si>
  <si>
    <t xml:space="preserve">  I. Beruházások</t>
  </si>
  <si>
    <t xml:space="preserve"> II. Felújítások</t>
  </si>
  <si>
    <t>III. Egyéb felhalmozási célú kiadások</t>
  </si>
  <si>
    <t xml:space="preserve">   1. Egyéb felhalmozási célú támogatások ÁHT-n belülre</t>
  </si>
  <si>
    <t xml:space="preserve">   2. Felhalmozási célú kölcsönök ÁHT-n belülre</t>
  </si>
  <si>
    <t xml:space="preserve">   3. Egyéb felhalmozási célú támogatások ÁHT-n kívülre</t>
  </si>
  <si>
    <t xml:space="preserve">   4. Felhalmozási célú kölcsönök ÁHT-n kívülre</t>
  </si>
  <si>
    <t xml:space="preserve">   5. Lakástámogatás</t>
  </si>
  <si>
    <t xml:space="preserve">   6. Felhalmozási céltartalék</t>
  </si>
  <si>
    <t>B. Felhalm. kiadások összesen (I+...+III)</t>
  </si>
  <si>
    <t>I. Belföldi finanszírozási kiadásai</t>
  </si>
  <si>
    <t xml:space="preserve">  1. Hosszú lejáratú hitelek, kölcsönök törlesztése ÁHT-n kív.</t>
  </si>
  <si>
    <t xml:space="preserve">  2. Rövid lejáratú hitelek, kölcsönök törlesztése ÁHT-n kív.</t>
  </si>
  <si>
    <t>II. Belföldi értékpapírok kiadásai</t>
  </si>
  <si>
    <t xml:space="preserve">  1. Forgatási c.belf.értékpapírok vásárlása, beváltása</t>
  </si>
  <si>
    <t xml:space="preserve">  2. Befektetési c.belf.értékpapírok vásárlása, beváltása</t>
  </si>
  <si>
    <t>III. Központi, irányító szervi támogatás folyósítása</t>
  </si>
  <si>
    <t xml:space="preserve">  1. Központi támogatás - Működési</t>
  </si>
  <si>
    <t xml:space="preserve">  2. Irányító szervi támogatás - Működési</t>
  </si>
  <si>
    <t xml:space="preserve">  3. Központi támogatás  - Felhalmozási</t>
  </si>
  <si>
    <t xml:space="preserve">  4. Irányító szervi támogatás - Felhalmozási</t>
  </si>
  <si>
    <t>IV. Külföldi finanszírozás kiadásai</t>
  </si>
  <si>
    <t>C. Finanszírozás kiadások összesen (I+…+IV)</t>
  </si>
  <si>
    <t>Működési finanszírozás kiadásai</t>
  </si>
  <si>
    <t>Felhalmozási finanszírozás kiadásai</t>
  </si>
  <si>
    <t>Kiadások összesen (A+B+C+D)</t>
  </si>
  <si>
    <t>Ellenőrző szám</t>
  </si>
  <si>
    <t>I. Működési célú támogatásértékű kiadások</t>
  </si>
  <si>
    <t>1. Működési célú támogatások ÁHT-n belülre</t>
  </si>
  <si>
    <t>Állami gondozási díj (60%) továbbutalása</t>
  </si>
  <si>
    <t>Központi ktv.-i szervnek - Választás Önk. Kp-i</t>
  </si>
  <si>
    <t>Helyi Önk.és ktv.-i szervnek - Választás Önk. Kp-i</t>
  </si>
  <si>
    <t>Központi ktv.-i szervnek - Választás Nemzetiségi Kp-i</t>
  </si>
  <si>
    <t>1. Működési célú támogatások ÁHT-n belülre összesen:</t>
  </si>
  <si>
    <t>2. Működési célú támogatás ÁHT-n kívülre</t>
  </si>
  <si>
    <t>Egyéb vállalkozásnak - Választás Önk. Kp-i</t>
  </si>
  <si>
    <t>Egyéb vállalkozásnak - Választás Nemzetiségi Kp-i</t>
  </si>
  <si>
    <t>2. Működési célú támogatás ÁHT-n kívülre összesen:</t>
  </si>
  <si>
    <t xml:space="preserve"> Működési célú támogatások összesen</t>
  </si>
  <si>
    <t>(1+2)</t>
  </si>
  <si>
    <t>II. Felhalmozási célú pénzeszközátadás</t>
  </si>
  <si>
    <t>1. Felhalmozási célú támogatásértékű kiadás ÁHT-n belül</t>
  </si>
  <si>
    <t>1. Felhalmozási célú támogatásértékű kiadás összesen</t>
  </si>
  <si>
    <t xml:space="preserve"> 2. Felhalmozási célú pénzeszközátadás ÁHT-n kívülre</t>
  </si>
  <si>
    <t xml:space="preserve">2. Államháztartáson kívül összesen: </t>
  </si>
  <si>
    <t xml:space="preserve">Felhalmozási célra átadott pénzeszköz összesen </t>
  </si>
  <si>
    <t>I. POLGÁRMESTERI HIVATAL ÖSSZESEN:</t>
  </si>
  <si>
    <t xml:space="preserve">2. Államháztartáson kívülre összesen: </t>
  </si>
  <si>
    <t>Működési célú támogatásértékű kiadások összesen</t>
  </si>
  <si>
    <t xml:space="preserve"> II. Felhalmozási célra átadott pénzeszköz  </t>
  </si>
  <si>
    <t xml:space="preserve">1. Felhalmozási célú támogatásértékű pénzeszközátadás </t>
  </si>
  <si>
    <t>NKA-tól kapott tám.továbbadása CSKSK-nak</t>
  </si>
  <si>
    <t>1. Felhalmozási célú támogatásértékű pe. átadás összesen</t>
  </si>
  <si>
    <t>2. Felhalmozási célú pénzeszközátadás ÁHT-n kívülre (382)</t>
  </si>
  <si>
    <t>Előző évi felhalmozási célú EI-maradvány átadás összesen</t>
  </si>
  <si>
    <t>INTÉZMÉNYEK MINDÖSSZESEN:</t>
  </si>
  <si>
    <t>I. Működési célú támogatások</t>
  </si>
  <si>
    <t>Egyéb fejezeti kezelésű előirányzatok (Iskolák)</t>
  </si>
  <si>
    <t>Gyermekönkormányzat támogatása</t>
  </si>
  <si>
    <t>Mezei őrszolgálatba való társulás</t>
  </si>
  <si>
    <t>Kerületi Szabó Ervin Könyvtár</t>
  </si>
  <si>
    <t>Bp-i Rendőrfőkapítányság -  XV.ker.Rendőrkapitányság</t>
  </si>
  <si>
    <t>Térfigyelő kamera üzemeltetése XV.ker.Rendőrkapitányság</t>
  </si>
  <si>
    <t>Középiskolák határon túli</t>
  </si>
  <si>
    <t>Nemzetiségi Önkormányzat támogatása</t>
  </si>
  <si>
    <t>Bolgár NÖK</t>
  </si>
  <si>
    <t>Cigány NÖK</t>
  </si>
  <si>
    <t>Görög NÖK</t>
  </si>
  <si>
    <t>Horvát NÖK</t>
  </si>
  <si>
    <t>Német NÖK</t>
  </si>
  <si>
    <t>Örmény NÖK</t>
  </si>
  <si>
    <t>Román NÖK</t>
  </si>
  <si>
    <t>Szerb NÖK</t>
  </si>
  <si>
    <t>2. Működési célú támogatások ÁHT-n kívülre</t>
  </si>
  <si>
    <t>Palota-15 Nonprofit Kft. de minimis támogatása</t>
  </si>
  <si>
    <t>Palota-15 Nonprofit Kft. közfoglalk. (bér és jár.)</t>
  </si>
  <si>
    <t>Répszolg Kft. közfoglalkoztatás (bér és jár.)</t>
  </si>
  <si>
    <t>Háztartásoknak - Jöjjön ki Palotára</t>
  </si>
  <si>
    <t xml:space="preserve">Alapítványok támogatása </t>
  </si>
  <si>
    <t>Alapítvány az Ifjúság és Tánc és Zeneművészeti Nevelésért</t>
  </si>
  <si>
    <t>Alapítvány a Kultúrált Közösségért</t>
  </si>
  <si>
    <t>CORTEX Alapítvány az Agysérültek Rehabilitációjáért</t>
  </si>
  <si>
    <t>Csutkababa Alapítvány</t>
  </si>
  <si>
    <t>Drogprevenciós Alapítvány</t>
  </si>
  <si>
    <t>Értelmes Életért Alapítvány</t>
  </si>
  <si>
    <t>Gondoskodás Gyermekeinkért Alapítvány</t>
  </si>
  <si>
    <t>Gyerekpalota Alapítvány</t>
  </si>
  <si>
    <t>Jézus Szive Alapítvány</t>
  </si>
  <si>
    <t>Kavicsosi Deák Alapítvány</t>
  </si>
  <si>
    <t>Kegyelem Alapítvány</t>
  </si>
  <si>
    <t>Klebelsberg If. Kp.</t>
  </si>
  <si>
    <t>Korona Oktatási Alapítvány</t>
  </si>
  <si>
    <t>Korszerű Tudással Építsd a Jövőnket Alapítvány</t>
  </si>
  <si>
    <t>Közrend és Vagyonvédelmi Közalapítvány</t>
  </si>
  <si>
    <t>Kultúrműhely Alapítvány</t>
  </si>
  <si>
    <t>Lehetőség a Rászorulóknak Alapítvány</t>
  </si>
  <si>
    <t>Magyar Zenei Kulturális Alapítvány</t>
  </si>
  <si>
    <t xml:space="preserve">MÁV Szimfonikus Zenekari Alapítvány </t>
  </si>
  <si>
    <t>Meixner Alapítvány</t>
  </si>
  <si>
    <t>Mezőségi Őrzőkőr Közhasznú Alapítvány</t>
  </si>
  <si>
    <t>Micimackó és a Természet Alapítvány</t>
  </si>
  <si>
    <t>Mini manó Alapítvány</t>
  </si>
  <si>
    <t>Pestújhelyi Iskoláért Alapítvány</t>
  </si>
  <si>
    <t>Pro Scola Georgius Dózsa Alapítvány</t>
  </si>
  <si>
    <t>Református Misszió Alapítvány</t>
  </si>
  <si>
    <t>Szabó Miklós Lelki Pásztor Szellemi Hagyatékát Őrző Alapítvány</t>
  </si>
  <si>
    <t>Szoc.Rehab. Alapítvány</t>
  </si>
  <si>
    <t>Szülők, tanítványok a Kolozsvár úti Iskoláért Alapítvány</t>
  </si>
  <si>
    <t xml:space="preserve">      Tavasz Kórus Alapítvány</t>
  </si>
  <si>
    <t xml:space="preserve">Sportszervezetek támogatása:                                  </t>
  </si>
  <si>
    <t xml:space="preserve">Femina </t>
  </si>
  <si>
    <t xml:space="preserve">Edőcs István Ökölvívó Egyesület </t>
  </si>
  <si>
    <t xml:space="preserve">Palota Röplabda SC </t>
  </si>
  <si>
    <t>Pestújhelyi Sport Club</t>
  </si>
  <si>
    <t xml:space="preserve">BLF Kosárlabda Klub </t>
  </si>
  <si>
    <t>Dynamic Karate Sportegyesület</t>
  </si>
  <si>
    <t>Kinizsi TTK</t>
  </si>
  <si>
    <t>REAC Sport Kft.</t>
  </si>
  <si>
    <t>REAC Sportiskola SE</t>
  </si>
  <si>
    <t>Diáksport-egyesületek</t>
  </si>
  <si>
    <t>Szabadidősport-egyesületek</t>
  </si>
  <si>
    <t>Egyházak műk.c.támogatása pályázat</t>
  </si>
  <si>
    <t>Bárka Baptista Gyülekezet</t>
  </si>
  <si>
    <t>Budapest-Újpest Görög Katolikus Egyházközség</t>
  </si>
  <si>
    <t>BZSH Újpesti Templomkörzet</t>
  </si>
  <si>
    <t>BZSH Zuglói Templomkörzet</t>
  </si>
  <si>
    <t>Fészek Keresztény közösség</t>
  </si>
  <si>
    <t>Pestújhelyi Evangélikus Egyház</t>
  </si>
  <si>
    <t>Keresztelő Szent János Plébánia</t>
  </si>
  <si>
    <t>Pestújhelyi Keresztelő Szent János Plébánia</t>
  </si>
  <si>
    <t>Pestújhelyi Református Egyházközség</t>
  </si>
  <si>
    <t>Pestújhely-Újpalota Evangélikus Egyházközség</t>
  </si>
  <si>
    <t>Pestújhely-Újpalota Református Egyházközség</t>
  </si>
  <si>
    <t>Pestújhely-Újvárosi Református Egyházközség</t>
  </si>
  <si>
    <t>R.pal. Kertvárosi Szent Margit Plébánia</t>
  </si>
  <si>
    <t>Református Misszió Központ</t>
  </si>
  <si>
    <t>Rpal. Újvárosi Református Egyházközösség</t>
  </si>
  <si>
    <t>Rpal. Óvárosi Református Egyházközség</t>
  </si>
  <si>
    <t>Rpal.Baptista Gyülekezet</t>
  </si>
  <si>
    <t>Rpal.Evangélikus Egyházközség</t>
  </si>
  <si>
    <t>Rpal.Magyarok Nagyasszonya  Főplébánia</t>
  </si>
  <si>
    <t>Rpal.MÁV-telepi Jézus Szíve Plébánia</t>
  </si>
  <si>
    <t>Újpalotai Református Misszió</t>
  </si>
  <si>
    <t>Úlpalotai Boldog Salkaházi Sára Plébánia</t>
  </si>
  <si>
    <t>Vöröskereszt támogatása</t>
  </si>
  <si>
    <t>KoMa 08 Kft. támogatása</t>
  </si>
  <si>
    <t>Egyesületek támogatása</t>
  </si>
  <si>
    <t>56-os Szövetség XV.ker. Szervezete</t>
  </si>
  <si>
    <t>Asociatia Dr. Urmánczy Nándor Egyesület</t>
  </si>
  <si>
    <t>Bp-i Legyőzhetetlen Feketék Kosárlabda Sportegyesület</t>
  </si>
  <si>
    <t>Bűnmegelőzési Polgárőrség XV.ker.</t>
  </si>
  <si>
    <t>CORTEX alapítvány az Agysérültek Rehabilitációjáért</t>
  </si>
  <si>
    <t xml:space="preserve">Czabán DSE </t>
  </si>
  <si>
    <t>Dalnoki Jenő Labdarúgó Akadémia</t>
  </si>
  <si>
    <t>Együtt Újpalotáért Egyesület</t>
  </si>
  <si>
    <t>Együtt Újpalotáért Kult. és Szoc. Érdekképviseleti Egyesület</t>
  </si>
  <si>
    <t>Első Magyar Gó Egyesület</t>
  </si>
  <si>
    <t>Északi Fény Természetjáró Egyesület</t>
  </si>
  <si>
    <t>Európai Hátrányos Helyzetűek Közhasznú Egyesülete</t>
  </si>
  <si>
    <t>Gaál István Egyesület</t>
  </si>
  <si>
    <t>Hartyán Diáksport Egyesület</t>
  </si>
  <si>
    <t>Hercules Fiai Honvéd Sportegyesület</t>
  </si>
  <si>
    <t>Idősek és Nyugdíjasok Egyesülete XV.ker.</t>
  </si>
  <si>
    <t>Ifjúsági Caritas Egyesület</t>
  </si>
  <si>
    <t xml:space="preserve">KoMa 08 Kft. </t>
  </si>
  <si>
    <t>Kontyfa Diáksport Egyesület</t>
  </si>
  <si>
    <t>Kontyfa Sportiskola Sportegyesület</t>
  </si>
  <si>
    <t>Korona Diáksport Egyesület</t>
  </si>
  <si>
    <t>Közbiztonsági Polgárőr Gjmű.Felderítő Közhasznú Egyesület</t>
  </si>
  <si>
    <t>Közösségfejlesztők Egyesülete</t>
  </si>
  <si>
    <t>Magyar Építészeti Kamara</t>
  </si>
  <si>
    <t>Magyar Go Egyesület</t>
  </si>
  <si>
    <t>Magyar Hallássérültek Sportszövetsége</t>
  </si>
  <si>
    <t>Magyar Kanizsai Udvari Kamaraszínház Nonprofit kft.</t>
  </si>
  <si>
    <t>Magyar Kushido Fortuna Karate Sportegyesület</t>
  </si>
  <si>
    <t>Magyar Numizmatikai Társulat</t>
  </si>
  <si>
    <t>Manna Kulturális Egyesület</t>
  </si>
  <si>
    <t>MÁV Telep Baráti Köre Közhasznú Egyesület</t>
  </si>
  <si>
    <t>Nagycsaládosok Újpalotai Egyesülete</t>
  </si>
  <si>
    <t>Nihon Újpalotai Sportegyesület</t>
  </si>
  <si>
    <t>ÖTHÉT Egyesület</t>
  </si>
  <si>
    <t>Palotai Csokonai Asztali-labdarúgó Egyesület</t>
  </si>
  <si>
    <t>Palotai Polgárőrség ÖTE</t>
  </si>
  <si>
    <t>Pestújhelyi Pátria Közhasznú Egyesület</t>
  </si>
  <si>
    <t>Rákospalota Kolozsvár DSE</t>
  </si>
  <si>
    <t>Rákospalota Örökségünk Egyesülete</t>
  </si>
  <si>
    <t>Rákospalotai Madárbarát Egyesület</t>
  </si>
  <si>
    <t>Rászorulókat Támogatók Egyesülete</t>
  </si>
  <si>
    <t>Segítsd az Iskoládat Közhasznú Egyesület</t>
  </si>
  <si>
    <t>Szilas Néptáncegyüttes Egyesület</t>
  </si>
  <si>
    <t>Szolidáris Kisnyugdíjasok Egyesülete</t>
  </si>
  <si>
    <t xml:space="preserve">Tegyünk együtt Rp.-Kertvárosért Kh.Egyesület </t>
  </si>
  <si>
    <t>Testvériség  Sport Egyesület</t>
  </si>
  <si>
    <t>Újpalota Sportegyesület</t>
  </si>
  <si>
    <t>Újpalotaiak Baráti Köre Művelődési és Érdekvédelmi Egyesület</t>
  </si>
  <si>
    <t>Unilever Tömegsport Egyesület</t>
  </si>
  <si>
    <t>Victoria Sport Club</t>
  </si>
  <si>
    <t>2. Működési célú támogatások ÁHT-n kívülre összesen:</t>
  </si>
  <si>
    <t>II. Felhalmozási célú támogatások</t>
  </si>
  <si>
    <t>1. Felhalmozási célú támogatások ÁHT-n belülre</t>
  </si>
  <si>
    <t>Bp.XV.ker.Rendőrkapitányság - eszköz besz.támogatás</t>
  </si>
  <si>
    <t>Bp-i Történeti Múzeum -Olvasztár szobor felújítása</t>
  </si>
  <si>
    <t>Lakás elidegenítési bev 50%-a (Főv. javára)</t>
  </si>
  <si>
    <t>I.Világháborús Haditechnikai Park és Oktatási Központ</t>
  </si>
  <si>
    <t>Városüzemeltetés Bp. Fővárosnak KEOP tám. programban megvalósuló projekthez önerő</t>
  </si>
  <si>
    <t>1. Felhalmozási célú támogatások ÁHT-n belülre összesen:</t>
  </si>
  <si>
    <t xml:space="preserve"> 2. Felhalmozási célú támogatások ÁHT-n kívülre</t>
  </si>
  <si>
    <t>Start Plusz babakötvény</t>
  </si>
  <si>
    <t>Palota-15 (gépjármű, eszköz, szoftver) felhalm.c.támog.</t>
  </si>
  <si>
    <t>Önkormányzati lakásmegváltás</t>
  </si>
  <si>
    <t>Háztartásoknak (passzív zajvédelem) pályázat</t>
  </si>
  <si>
    <t>Társasházi kamerarendszer pályázati keret</t>
  </si>
  <si>
    <t xml:space="preserve">Civil szervezetek beruházási támogatása </t>
  </si>
  <si>
    <t>Egyéb alapítványok</t>
  </si>
  <si>
    <t>Meixner Alapítvány beruházási tám. (kazán csere)</t>
  </si>
  <si>
    <t>Közrendvédelmi Alapítvány</t>
  </si>
  <si>
    <t>Drogpevenciós Alapítvány</t>
  </si>
  <si>
    <t>Periféria Alapítvány</t>
  </si>
  <si>
    <t xml:space="preserve">Civil szervezetek felújítási támogatása </t>
  </si>
  <si>
    <t>Egyházak beruházási támogatása</t>
  </si>
  <si>
    <t>Rákospalota-Kertvárosi Plébánia</t>
  </si>
  <si>
    <t>MÁV telepi Templom</t>
  </si>
  <si>
    <t>É-P Görög Kat. Parókia</t>
  </si>
  <si>
    <t>Rpal. Újvárosi Református Egyházközség</t>
  </si>
  <si>
    <t>Református Iszákosmentő Misszió</t>
  </si>
  <si>
    <t>Református Egyházközség</t>
  </si>
  <si>
    <t>Pestújhelyi Keresztelő Szent  János Plébánia</t>
  </si>
  <si>
    <t>Szent Margit Plébánia</t>
  </si>
  <si>
    <t>Árpádhazi Szt. Erzsébet Plébánia</t>
  </si>
  <si>
    <t>Egyházak felújítási támogatása</t>
  </si>
  <si>
    <t xml:space="preserve"> 2. Felhalmozási célú támogatások ÁHT-n kívülre összesen :</t>
  </si>
  <si>
    <t>II. Felhalmozási célú támogatások összesen</t>
  </si>
  <si>
    <t>III. ÖNKORMÁNYZAT MINDÖSSZESEN:</t>
  </si>
  <si>
    <t>(I+II)</t>
  </si>
  <si>
    <t>ÖNKORMÁNYZAT  ÖSSZESEN</t>
  </si>
  <si>
    <t xml:space="preserve">   Működési célú támogatásértékű kiadások összesen: </t>
  </si>
  <si>
    <t xml:space="preserve">   Felhalmozási célra átadott pénzeszköz összesen:</t>
  </si>
  <si>
    <t>Önkormányzat</t>
  </si>
  <si>
    <t>Müködési célú kölcsönök</t>
  </si>
  <si>
    <t>1. Müködési célú kölcsönök ÁHT-n belülre</t>
  </si>
  <si>
    <t>1. Müködési célú kölcsönök ÁHT-n belülre összesen:</t>
  </si>
  <si>
    <t>2. Müködési célú kölcsönök ÁHT-n kívülre</t>
  </si>
  <si>
    <t>Háztartásoknak - szociális kölcsön alap</t>
  </si>
  <si>
    <t>2. Müködési célú kölcsönök ÁHT-n kívülre összesen:</t>
  </si>
  <si>
    <t>Működési célú kölcsönök összesen</t>
  </si>
  <si>
    <t>Felhalmozási célú kölcsönök</t>
  </si>
  <si>
    <t>1. Felhalmozási célú kölcsönök ÁHT-n belülre</t>
  </si>
  <si>
    <t>1. Felhalmozási célú kölcsönök ÁHT-n belülre összesen:</t>
  </si>
  <si>
    <t>2. Felhalmozási célú kölcsönök ÁHT-n kívülre</t>
  </si>
  <si>
    <t>Munkáltatói kölcsönhöz visszatérülésből</t>
  </si>
  <si>
    <t>Társasházak és Szövetkezeti lakások felúj.(pályázat)</t>
  </si>
  <si>
    <t>Lakásépítésre, vásárlásra tám. (Helyi tám.)</t>
  </si>
  <si>
    <t>2. Felhalmozási célú kölcsönök ÁHT-n kívülre összesen:</t>
  </si>
  <si>
    <t>Felhalmozási célú kölcsönök összesen</t>
  </si>
  <si>
    <t xml:space="preserve"> Lakástámogatás</t>
  </si>
  <si>
    <t>Lakásépítésre, vásárlásra tám. (Ifjú házasok tám.)</t>
  </si>
  <si>
    <t>Örökség- és értékvédelmi pályázat</t>
  </si>
  <si>
    <t>Zsókavár III. ütem Szociális városrehabilitáció KMOP-5.1.1/B-12-k-2012-0002- önkorm.saját</t>
  </si>
  <si>
    <t>Lakástámogatás összesen:</t>
  </si>
  <si>
    <t>Címrend</t>
  </si>
  <si>
    <t>Költségvetési szerv</t>
  </si>
  <si>
    <t>Ifjúsági- és Sportközpont</t>
  </si>
  <si>
    <t xml:space="preserve">Rákospalotai Hetedhét Óvoda </t>
  </si>
  <si>
    <t xml:space="preserve">Hartyán-Árendás Összevont Óvoda  </t>
  </si>
  <si>
    <t>Rákospalotai Kertvárosi Összevont Óvoda</t>
  </si>
  <si>
    <t xml:space="preserve">Pestújhelyi Óvoda </t>
  </si>
  <si>
    <t>Gazdasági Működtetési Központ</t>
  </si>
  <si>
    <t>Kormányzati funkciók</t>
  </si>
  <si>
    <t xml:space="preserve">összesen </t>
  </si>
  <si>
    <t>Gazdálkodási jogkör szerint</t>
  </si>
  <si>
    <t>önálló intézmény</t>
  </si>
  <si>
    <t>önállóan működő intézmény</t>
  </si>
  <si>
    <t>Előirányzat megnevezése</t>
  </si>
  <si>
    <t>2015.évi módosított ei.</t>
  </si>
  <si>
    <t>17.</t>
  </si>
  <si>
    <t>18.</t>
  </si>
  <si>
    <t>22.</t>
  </si>
  <si>
    <t>23.</t>
  </si>
  <si>
    <t>27.</t>
  </si>
  <si>
    <t>28.</t>
  </si>
  <si>
    <t>32.</t>
  </si>
  <si>
    <t>33.</t>
  </si>
  <si>
    <t>37.</t>
  </si>
  <si>
    <t>38.</t>
  </si>
  <si>
    <t>42.</t>
  </si>
  <si>
    <t>43.</t>
  </si>
  <si>
    <t>47.</t>
  </si>
  <si>
    <t>48.</t>
  </si>
  <si>
    <t>52.</t>
  </si>
  <si>
    <t>53.</t>
  </si>
  <si>
    <t>57.</t>
  </si>
  <si>
    <t>58.</t>
  </si>
  <si>
    <t>62.</t>
  </si>
  <si>
    <t>63.</t>
  </si>
  <si>
    <t>67.</t>
  </si>
  <si>
    <t>68.</t>
  </si>
  <si>
    <t>72.</t>
  </si>
  <si>
    <t>73.</t>
  </si>
  <si>
    <t>77.</t>
  </si>
  <si>
    <t>78.</t>
  </si>
  <si>
    <t>82.</t>
  </si>
  <si>
    <t>83.</t>
  </si>
  <si>
    <t>87.</t>
  </si>
  <si>
    <t>88.</t>
  </si>
  <si>
    <t>1.1 Foglalkoztatottak személyi juttatásai</t>
  </si>
  <si>
    <t>1.2 Külső személyi juttatások</t>
  </si>
  <si>
    <t xml:space="preserve">  2. Munkaadókat terhelő járulékok és szociális hzj adó</t>
  </si>
  <si>
    <t xml:space="preserve">  3. Dologi kiadások</t>
  </si>
  <si>
    <t>3.1 Étkezési kiadások nettó értéke</t>
  </si>
  <si>
    <t>3.2 Étkezési kiadások ÁFÁ-ja</t>
  </si>
  <si>
    <t>3.3 Egyéb dologi kiadások</t>
  </si>
  <si>
    <t>5.0 Elvonások és befizetések</t>
  </si>
  <si>
    <t>5.1 Egyéb működési célú támogatások ÁHT-n belülre</t>
  </si>
  <si>
    <t>5.2 Működési célú kölcsönök ÁHT-n belülre</t>
  </si>
  <si>
    <t>5.3 Egyéb működési célú támogatások ÁHT-n kívülre</t>
  </si>
  <si>
    <t>5.4 Működési célú kölcsönök ÁHT-n kívülre</t>
  </si>
  <si>
    <t>5.5 Általános tartalék</t>
  </si>
  <si>
    <t>5.6 Működési céltartalék</t>
  </si>
  <si>
    <t>Működési kiadások összesen</t>
  </si>
  <si>
    <t>8.1 Egyéb felhalmozási célú támogatások ÁHT-n belülre</t>
  </si>
  <si>
    <t>8.2 Felhalmozási célú kölcsönök ÁHT-n belülre</t>
  </si>
  <si>
    <t>8.3 Egyéb felhalmozási célú támogatások ÁHT-n kívülre</t>
  </si>
  <si>
    <t>8.4 Felhalmozási célú kölcsönök ÁHT-n kívülre</t>
  </si>
  <si>
    <t>8.5 Lakástámogatás</t>
  </si>
  <si>
    <t>8.6 Felhalmozási céltartalék</t>
  </si>
  <si>
    <t>Felhalmozási kiadások összesen</t>
  </si>
  <si>
    <t>Költségvetési kiadások összesen</t>
  </si>
  <si>
    <t xml:space="preserve">  9.  Finanszírozási kiadások</t>
  </si>
  <si>
    <t>9.1  Hitel-, kölcsöntörlesztése ÁHT-n kívülre</t>
  </si>
  <si>
    <t>9.11 Hosszú lejáratú hitelek, kölcsönök törlesztése</t>
  </si>
  <si>
    <t>9.12 Rövid lejáratú hitelek, kölcsönök törlesztése</t>
  </si>
  <si>
    <t>9.2  Belföldi értékpapírok kiadásai</t>
  </si>
  <si>
    <t>9.21 Forgatási c.belf.értékpapírok vásárlása, beváltása</t>
  </si>
  <si>
    <t>9.22 Befektetési c.belf.értékpapírok vásárlása, beváltása</t>
  </si>
  <si>
    <t>9.3  Központi, irányító szervi támogatás folyósítása</t>
  </si>
  <si>
    <t>9.31 Központi támogatás folyósítása - Működési</t>
  </si>
  <si>
    <t>9.32 Irányító szervi támogatás folyósítása - Működési</t>
  </si>
  <si>
    <t>9.33 Központi támogatás folyósítása - Felhalmozási</t>
  </si>
  <si>
    <t>9.34 Irányító szervi támogatás folyósítása - Felhalmozási</t>
  </si>
  <si>
    <t>9.4 Külföldi finanszírozás kiadásai</t>
  </si>
  <si>
    <t>Finanszirozási kiadások összesen</t>
  </si>
  <si>
    <t xml:space="preserve">Kiadások összesen </t>
  </si>
  <si>
    <t>BEVÉTELEK        ezer forintban</t>
  </si>
  <si>
    <t xml:space="preserve">  1. Működési célú támogatások ÁHT-n belülről</t>
  </si>
  <si>
    <t>1.1 Önkormányzatok működési támogatása</t>
  </si>
  <si>
    <t>1.2 Elvonások és befizetések bevételei</t>
  </si>
  <si>
    <t>1.3 Működési célú kölcsönök visszatérülése ÁHT-n belül</t>
  </si>
  <si>
    <t xml:space="preserve">1.4 Társadalombiztosítási - OEP - támogatás  </t>
  </si>
  <si>
    <t>1.5 Egyéb működési célú támogatások ÁHT-n belülről</t>
  </si>
  <si>
    <t xml:space="preserve">  3. Közhatalmi bevételek</t>
  </si>
  <si>
    <t xml:space="preserve">  4. Működési bevételek</t>
  </si>
  <si>
    <t>4.1 Intézményi étkezési bevételek</t>
  </si>
  <si>
    <t>4.2 Intézményi étkezési bevételek ÁFÁ-ja</t>
  </si>
  <si>
    <t>4.3 Egyéb működési bevételek</t>
  </si>
  <si>
    <t xml:space="preserve">  6. Működési célú átvett pénzeszközök</t>
  </si>
  <si>
    <t>6.1 Működési célú kölcsön visszatérülése ÁHT-n kívül</t>
  </si>
  <si>
    <t>6.2 Működési célú átvett pénzeszközök  ÁHT-n kívül</t>
  </si>
  <si>
    <t>Működési bevételek összesen</t>
  </si>
  <si>
    <t xml:space="preserve">  5. Felhalmozási bevételek</t>
  </si>
  <si>
    <t xml:space="preserve">  6. Felhalmozási célú  támogatások</t>
  </si>
  <si>
    <t>6.1 Önkorm. felhalmozási célú  támogatása</t>
  </si>
  <si>
    <t>6.2 Felhalm. célú kölcsönök visszatérülése ÁHT-n belül</t>
  </si>
  <si>
    <t>6.3 Felhalmozási célú pénzeszközátvétel ÁHT-n belül</t>
  </si>
  <si>
    <t xml:space="preserve">  7. Felhalmozási célú átvett pénzeszközök</t>
  </si>
  <si>
    <t>7.1 Felhalm. célú kölcsönök visszatérülése ÁHT-n kívül</t>
  </si>
  <si>
    <t>7.2 Egyéb felhalm célú átvett pénzeszközök ÁHT-n kivül</t>
  </si>
  <si>
    <t>Felhalmozási bevételek összesen</t>
  </si>
  <si>
    <t>Költségvetési bevételek összesen</t>
  </si>
  <si>
    <t xml:space="preserve">  9.   Finanszírozási bevételek</t>
  </si>
  <si>
    <t>9.1   Belföldi finanszírozás bevételei ÁHT-n kívülről</t>
  </si>
  <si>
    <t>9.11  Hosszú lejáratú hitelek, kölcsönök felvétele</t>
  </si>
  <si>
    <t>9.12  Rövid lejáratú hitelek, kölcsönök felvétele</t>
  </si>
  <si>
    <t>9.2    Belföldi értékpapírok bevételei</t>
  </si>
  <si>
    <t>9.21  Forgatási c.belf.értékpapírok bev., érték., kibocsát.,</t>
  </si>
  <si>
    <t>9.22  Befektetési c.belf.értékpapírok bev., érték., kibocsát.</t>
  </si>
  <si>
    <t>9.3    Maradvány igénybevétele</t>
  </si>
  <si>
    <t>9.31  Maradvány igénybevétele - Működési</t>
  </si>
  <si>
    <t>9.32  Maradvány igénybevétele - Felhalmozási</t>
  </si>
  <si>
    <t>9.33  Központi, irányító szervi támogatás folyósítása</t>
  </si>
  <si>
    <t>9.331  Központi támogatás - Működési</t>
  </si>
  <si>
    <t>9.332  Irányító szervi támogatás - Működési</t>
  </si>
  <si>
    <t>9.333  Központi támogatás  - Felhalmozási</t>
  </si>
  <si>
    <t>9.334  Irányító szervi támogatás - Felhalmozási</t>
  </si>
  <si>
    <t>9.4      Külföldi finanszírozás kiadásai</t>
  </si>
  <si>
    <t>Finanszírozási bevételek összesen</t>
  </si>
  <si>
    <t>Bevételek összesen</t>
  </si>
  <si>
    <t>Kontroll: kiadás-bevétel egyenlege</t>
  </si>
  <si>
    <t>Hubay Jenő Alapfokú Műv.Okt.Int.</t>
  </si>
  <si>
    <t xml:space="preserve">Czabán Általános Iskola </t>
  </si>
  <si>
    <t xml:space="preserve">Pestújhelyi Általános Iskola   </t>
  </si>
  <si>
    <t>Dózsa György Gimnázium és Táncművészeti Szakközépiskola</t>
  </si>
  <si>
    <t>Kontyfa Középiskola, Szakiskola és Általános Iskola</t>
  </si>
  <si>
    <t>Kerületi Nevelési Tanácsadó</t>
  </si>
  <si>
    <t xml:space="preserve">László Gyula Gimnázium és Általános Iskola </t>
  </si>
  <si>
    <t>Száraznád Nevelési-Oktatási Központ, Általános Iskola, Szakiskola, Speciális Szakiskola</t>
  </si>
  <si>
    <t>Állami fenntartású Intézmények</t>
  </si>
  <si>
    <t>6.1 Önkorm. felhalmozási célú támogatása</t>
  </si>
  <si>
    <t>9.331 Központi támogatás - Működési</t>
  </si>
  <si>
    <t>9.332 Irányító szervi támogatás - Működési</t>
  </si>
  <si>
    <t>9.333 Központi támogatás  - Felhalmozási</t>
  </si>
  <si>
    <t>9.4    Külföldi finanszírozás kiadásai</t>
  </si>
  <si>
    <t>Feladat/Bev. és Kiad.</t>
  </si>
  <si>
    <t>Önkormányzatok és önkormányzati hivatalok jogalkotó és általános igazgatási tevékenysége</t>
  </si>
  <si>
    <t>Adó-, vám- és jövedéki igazolás</t>
  </si>
  <si>
    <t>Állampolgársági ügyek</t>
  </si>
  <si>
    <t>Támogatási célú finanszírozási műveletek</t>
  </si>
  <si>
    <t>Közterület rendjének fenntartása</t>
  </si>
  <si>
    <t>Fogyatékossággal összefüggő pénzbeli ellátások, támogatások</t>
  </si>
  <si>
    <t>Gyermekvédelmi pénzbeli és természetbeni ellátások</t>
  </si>
  <si>
    <t>Munkanélküli aktív korúak ellátásai</t>
  </si>
  <si>
    <t>Lakásfenntartással, lakhatással összefüggő ellátások</t>
  </si>
  <si>
    <t>Országgyűlési, önkormányzati és európai parlamenti képviselőválasztásokhoz kapcsolódó tevékenységek</t>
  </si>
  <si>
    <t>Polgármesteri Hivatal összesen</t>
  </si>
  <si>
    <t>011130</t>
  </si>
  <si>
    <t>011220</t>
  </si>
  <si>
    <t>016030</t>
  </si>
  <si>
    <t>018030</t>
  </si>
  <si>
    <t>031030</t>
  </si>
  <si>
    <t>101231</t>
  </si>
  <si>
    <t>105010</t>
  </si>
  <si>
    <t>106020</t>
  </si>
  <si>
    <t>016010</t>
  </si>
  <si>
    <t>2014.évi eredeti ktv.</t>
  </si>
  <si>
    <t>2015.évi ktv               III. mód.</t>
  </si>
  <si>
    <t>2015.évi ktv               IV. mód.</t>
  </si>
  <si>
    <t>26.</t>
  </si>
  <si>
    <t>29.</t>
  </si>
  <si>
    <t>30.</t>
  </si>
  <si>
    <t>31.</t>
  </si>
  <si>
    <t>34.</t>
  </si>
  <si>
    <t>35.</t>
  </si>
  <si>
    <t xml:space="preserve">Közfoglalkoztatottak létszáma (fő)  </t>
  </si>
  <si>
    <t>3.11 Étkezési kiadások nettó értéke</t>
  </si>
  <si>
    <t>3.12 Étkezési kiadások ÁFÁ-ja</t>
  </si>
  <si>
    <t>Költségvetési kadások összesen</t>
  </si>
  <si>
    <t>Finanszírozási kiadások összesen</t>
  </si>
  <si>
    <t>9.4      Külföldi finanszírozás bevételei</t>
  </si>
  <si>
    <t>Központi támogatás</t>
  </si>
  <si>
    <t>Önkormányzati támogatási igény</t>
  </si>
  <si>
    <t>2</t>
  </si>
  <si>
    <t>A közszolgálat egyetemes humánerő-gazdálkodása</t>
  </si>
  <si>
    <t>Az önkormányzati vagyonnal való gazdálkodással kapcsolatos feladatok</t>
  </si>
  <si>
    <t>Más szerv részére végzett pénzügyi-gazdálkodási, üzemeltetési, egyéb szolgáltatások</t>
  </si>
  <si>
    <t>Kiemelt állami és önkormányzati rendezvények</t>
  </si>
  <si>
    <t>Önkormányzatok elszámolásai a központi költségvetéssel</t>
  </si>
  <si>
    <t>Általános közszolgáltatások</t>
  </si>
  <si>
    <t>Bűnmegelőzés</t>
  </si>
  <si>
    <t>Közrend és közbiztonság</t>
  </si>
  <si>
    <t>Általános közszolgáltatások,                                                                                     Közrend és közbiztonság</t>
  </si>
  <si>
    <t>013110</t>
  </si>
  <si>
    <t>013350</t>
  </si>
  <si>
    <t>013360</t>
  </si>
  <si>
    <t>016080</t>
  </si>
  <si>
    <t>018010</t>
  </si>
  <si>
    <t>összesen (1…7)</t>
  </si>
  <si>
    <t>031060</t>
  </si>
  <si>
    <t>összesen  (10+…..+12)</t>
  </si>
  <si>
    <t xml:space="preserve">összesen (19+22) </t>
  </si>
  <si>
    <t xml:space="preserve">2015. évi teljesítés
</t>
  </si>
  <si>
    <t>2015.évi ktv               I. mód.</t>
  </si>
  <si>
    <t>Differencia</t>
  </si>
  <si>
    <t>21.</t>
  </si>
  <si>
    <t>24.</t>
  </si>
  <si>
    <t>25.</t>
  </si>
  <si>
    <t>46.</t>
  </si>
  <si>
    <t>49.</t>
  </si>
  <si>
    <t>50.</t>
  </si>
  <si>
    <t>51.</t>
  </si>
  <si>
    <t>54.</t>
  </si>
  <si>
    <t>55.</t>
  </si>
  <si>
    <t>71.</t>
  </si>
  <si>
    <t>74.</t>
  </si>
  <si>
    <t>75.</t>
  </si>
  <si>
    <t>76.</t>
  </si>
  <si>
    <t>79.</t>
  </si>
  <si>
    <t>80.</t>
  </si>
  <si>
    <t>86.</t>
  </si>
  <si>
    <t>89.</t>
  </si>
  <si>
    <t>90.</t>
  </si>
  <si>
    <t>91.</t>
  </si>
  <si>
    <t>92.</t>
  </si>
  <si>
    <t>93.</t>
  </si>
  <si>
    <t>94.</t>
  </si>
  <si>
    <t>95.</t>
  </si>
  <si>
    <t>,</t>
  </si>
  <si>
    <t>9.2   Lekötött bankbetétek megszüntetése</t>
  </si>
  <si>
    <t>9.21  Hosszú lejáratú lekötött bankbetétek megszüntetése</t>
  </si>
  <si>
    <t>9.22  Rövid lejáratú lekötött bankbetétek megszüntetése</t>
  </si>
  <si>
    <t>Start-munka program - Téli közfoglalkoztatás</t>
  </si>
  <si>
    <t>Hosszabb időtartamú közfoglalkoztatás</t>
  </si>
  <si>
    <t>Út, autópálya építése</t>
  </si>
  <si>
    <t>Városi és elővárosi közúti személyszállítás</t>
  </si>
  <si>
    <t>Közutak, hidak, alagutak üzemeltetése, fenntartása</t>
  </si>
  <si>
    <t>Vezetékes műsorelosztás, városi és kábeltelevíziós rendszerek</t>
  </si>
  <si>
    <t>Gazdasági ügyek</t>
  </si>
  <si>
    <t>041232</t>
  </si>
  <si>
    <t>041233</t>
  </si>
  <si>
    <t>045120</t>
  </si>
  <si>
    <t>045140</t>
  </si>
  <si>
    <t>045160</t>
  </si>
  <si>
    <t>046020</t>
  </si>
  <si>
    <t>(1+…+28)</t>
  </si>
  <si>
    <t>4.</t>
  </si>
  <si>
    <t>5.</t>
  </si>
  <si>
    <t>36.</t>
  </si>
  <si>
    <t>39.</t>
  </si>
  <si>
    <t>40.</t>
  </si>
  <si>
    <t>41.</t>
  </si>
  <si>
    <t>44.</t>
  </si>
  <si>
    <t>45.</t>
  </si>
  <si>
    <t>56.</t>
  </si>
  <si>
    <t>59.</t>
  </si>
  <si>
    <t>60.</t>
  </si>
  <si>
    <t>6.1 Önkorm felhalmozási célú támogatása</t>
  </si>
  <si>
    <t xml:space="preserve">      </t>
  </si>
  <si>
    <t>Nem veszélyes (települési) hulladék vegyes (ömlesztett) begyűjtése, szállítása, átrakása</t>
  </si>
  <si>
    <t>Szenyvízcsatorna építése, fenntartása, üzemeltetése</t>
  </si>
  <si>
    <t>Környezetvédelem</t>
  </si>
  <si>
    <t>Lakáshoz jutást segítő támogatások</t>
  </si>
  <si>
    <t>Közvilágítás</t>
  </si>
  <si>
    <t>Zöldterület-kezelés</t>
  </si>
  <si>
    <t>Város-, községgazdálkodási egyéb szolgáltatások</t>
  </si>
  <si>
    <t>Háziorvosi alapellátás</t>
  </si>
  <si>
    <t>Orvosi- és nővérszálló, hozzátartozói szállás fenntartása, üzemeltetése</t>
  </si>
  <si>
    <t>Lakásépítés és kommunális létesítmények</t>
  </si>
  <si>
    <t>Környzetvédelem, Lakásépítés és kommunális létesítmények</t>
  </si>
  <si>
    <t>051030</t>
  </si>
  <si>
    <t>052080</t>
  </si>
  <si>
    <t>összesen</t>
  </si>
  <si>
    <t>061030</t>
  </si>
  <si>
    <t>064010</t>
  </si>
  <si>
    <t>066010</t>
  </si>
  <si>
    <t>066020</t>
  </si>
  <si>
    <t>072111</t>
  </si>
  <si>
    <t>076050</t>
  </si>
  <si>
    <t>2014.évi eredeti ktv</t>
  </si>
  <si>
    <t>2014.évi ktv               I. mód.</t>
  </si>
  <si>
    <t>11.</t>
  </si>
  <si>
    <t>14.</t>
  </si>
  <si>
    <t>15.</t>
  </si>
  <si>
    <t>61.</t>
  </si>
  <si>
    <t>64.</t>
  </si>
  <si>
    <t>65.</t>
  </si>
  <si>
    <t>Versenysport- és utánpótlás-nevelési tevékenység és támogatása</t>
  </si>
  <si>
    <t>Iskolai, diáksport-tevékenység és támogatása</t>
  </si>
  <si>
    <t>Szabadidősport- (rekreációs sport-) tevékenység és támogatása</t>
  </si>
  <si>
    <t>Színházak tevékenysége</t>
  </si>
  <si>
    <t>Történelmi hely, építmény, egyéb látványosság működtetése és megóvása</t>
  </si>
  <si>
    <t>Közművelődés - közösségi és társadalmi részvétel fejlesztése</t>
  </si>
  <si>
    <t>Közművelődés - egész életre kiterjedő tanulás, amatőr művészetek</t>
  </si>
  <si>
    <t>Egyéb kiadói tevékenység</t>
  </si>
  <si>
    <t>Civil szervezetek működési támogatása</t>
  </si>
  <si>
    <t>Civil szervezetek program támogatása</t>
  </si>
  <si>
    <t>Egyházak közösségi és hitéleti tevékenységének támogatása</t>
  </si>
  <si>
    <t>A fiatalok társadalmi integrációját segítő struktúra, szakmai szolgáltatások fejlesztése, működtetése</t>
  </si>
  <si>
    <t>Mindenféle egyéb szabadidős szolgáltatás</t>
  </si>
  <si>
    <t>Óvodai nevelés, ellátás működtetési feladatai</t>
  </si>
  <si>
    <t>Köznevelési intézmény 1-4 évfolyamán tanulók nevelésével, oktatásával összefüggő működtetési feladatok</t>
  </si>
  <si>
    <t>Szabadidő, sport, kultúra és vallás</t>
  </si>
  <si>
    <t>081041</t>
  </si>
  <si>
    <t>081043</t>
  </si>
  <si>
    <t>081045</t>
  </si>
  <si>
    <t>082020</t>
  </si>
  <si>
    <t>082070</t>
  </si>
  <si>
    <t>082091</t>
  </si>
  <si>
    <t>082093</t>
  </si>
  <si>
    <t>083030</t>
  </si>
  <si>
    <t>084031</t>
  </si>
  <si>
    <t>084032</t>
  </si>
  <si>
    <t>084040</t>
  </si>
  <si>
    <t>084070</t>
  </si>
  <si>
    <t>086090</t>
  </si>
  <si>
    <t>091140</t>
  </si>
  <si>
    <t>091220</t>
  </si>
  <si>
    <t>Hallgatói és oktatói ösztöndíjak, egyéb juttatások</t>
  </si>
  <si>
    <t>Oktatás</t>
  </si>
  <si>
    <t>Pszichiátriai betegek átmeneti ellátása</t>
  </si>
  <si>
    <t>Szenvedélybetegek átmeneti ellátása</t>
  </si>
  <si>
    <t>Pszichiátriai betegek nappali ellátása</t>
  </si>
  <si>
    <t>Szenvedélybetegek nappali ellátása</t>
  </si>
  <si>
    <t>Pszichiátriai betegek közösségi alapellátása</t>
  </si>
  <si>
    <t>Szenvedélybetegek közösségi alapellátása (kivéve: alacsonyküszöbű ellátás)</t>
  </si>
  <si>
    <t>Betegséggel kapcsolatos pénzbeli ellátások, támogatások</t>
  </si>
  <si>
    <t>Fogyatékossággal élők nappali ellátása</t>
  </si>
  <si>
    <t>Idősek, demens betegek nappali ellátása</t>
  </si>
  <si>
    <t>Az időskorúak társadalmi integrációját célzó programok</t>
  </si>
  <si>
    <t>Gyermekek átmeneti ellátása</t>
  </si>
  <si>
    <t>Gyermekek napközbeni ellátása</t>
  </si>
  <si>
    <t>Utcai szociális munka</t>
  </si>
  <si>
    <t>Szociális foglalkoztatás</t>
  </si>
  <si>
    <t>Jelzőrendszeres házi segítségnyújtás</t>
  </si>
  <si>
    <t>Egyéb szociális pénzbeli és természetbeni ellátások, támogatások</t>
  </si>
  <si>
    <t>Szociális védelem</t>
  </si>
  <si>
    <t>Oktatás, Szociális védelem</t>
  </si>
  <si>
    <t>094260</t>
  </si>
  <si>
    <t>101131</t>
  </si>
  <si>
    <t>101132</t>
  </si>
  <si>
    <t>101141</t>
  </si>
  <si>
    <t>101142</t>
  </si>
  <si>
    <t>101143</t>
  </si>
  <si>
    <t>101144</t>
  </si>
  <si>
    <t>101150</t>
  </si>
  <si>
    <t>101221</t>
  </si>
  <si>
    <t>102030</t>
  </si>
  <si>
    <t>102050</t>
  </si>
  <si>
    <t>104012</t>
  </si>
  <si>
    <t>104030</t>
  </si>
  <si>
    <t>107016</t>
  </si>
  <si>
    <t>107030</t>
  </si>
  <si>
    <t>107053</t>
  </si>
  <si>
    <t>107060</t>
  </si>
  <si>
    <t>2015.évi ktv               VI. mód.</t>
  </si>
  <si>
    <t>2014.évi ktv               VI. mód.</t>
  </si>
  <si>
    <t>2014.évi ktv               VII. mód.</t>
  </si>
  <si>
    <t>6.</t>
  </si>
  <si>
    <t>9.</t>
  </si>
  <si>
    <t>10.</t>
  </si>
  <si>
    <t>97.</t>
  </si>
  <si>
    <t>98.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</si>
  <si>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</si>
  <si>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</si>
  <si>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</si>
  <si>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</si>
  <si>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</si>
  <si>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</si>
  <si>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</si>
  <si>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</si>
  <si>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</si>
  <si>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</si>
  <si>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</si>
  <si>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</si>
  <si>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</si>
  <si>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</si>
  <si>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</si>
  <si>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</si>
  <si>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</si>
  <si>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</si>
  <si>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</si>
  <si>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</si>
  <si>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122.</t>
  </si>
  <si>
    <t>123.</t>
  </si>
  <si>
    <t>126.</t>
  </si>
  <si>
    <t>127.</t>
  </si>
  <si>
    <t>128.</t>
  </si>
  <si>
    <t>129.</t>
  </si>
  <si>
    <t>130.</t>
  </si>
  <si>
    <t>Az önkormányzatok funkcióra nem sorolható bevételei államháztartásom kívülről</t>
  </si>
  <si>
    <t>Forgatási és befektetési célú finanszírozási műveletek</t>
  </si>
  <si>
    <t>Fejezeti és általános tartalékok elszámolása</t>
  </si>
  <si>
    <t>Korrekció összesen</t>
  </si>
  <si>
    <t>Önkormányzati COFOG</t>
  </si>
  <si>
    <t>900020</t>
  </si>
  <si>
    <t>900060</t>
  </si>
  <si>
    <t>900070</t>
  </si>
  <si>
    <t>Támogatásokból származó duplázódás miatt</t>
  </si>
  <si>
    <t xml:space="preserve">2015.évi módosított ktv </t>
  </si>
  <si>
    <t>16.</t>
  </si>
  <si>
    <t>20.</t>
  </si>
  <si>
    <t>Intézmények támogatása</t>
  </si>
  <si>
    <t>Polgármesteri Hivatal támogatása</t>
  </si>
  <si>
    <t xml:space="preserve">Önkormányzat </t>
  </si>
  <si>
    <t xml:space="preserve"> (korrekció )</t>
  </si>
  <si>
    <t xml:space="preserve"> korrigált összesen ( 1+4 )</t>
  </si>
  <si>
    <t>9.2    Lekötött bankbetétek megszüntetése</t>
  </si>
  <si>
    <t>Működési jellegű címzett tartalék</t>
  </si>
  <si>
    <t>Egyházak működési célú támogatása</t>
  </si>
  <si>
    <t>Civil szervezetek pályázati kerete</t>
  </si>
  <si>
    <t>Polgármester célkerete</t>
  </si>
  <si>
    <t>Kárpát medencei magyar közösségek tám.</t>
  </si>
  <si>
    <t>Rendvédelmi, rendészeti szervezetek tám.kerete</t>
  </si>
  <si>
    <t xml:space="preserve">Környezetvédelmi alap </t>
  </si>
  <si>
    <t>Nyelvvizsga pályázat</t>
  </si>
  <si>
    <t>Tanulmányi ösztöndíj-pályázat</t>
  </si>
  <si>
    <t>Közművelődési és sport célú pályázat</t>
  </si>
  <si>
    <t>SNI-s gyerekek pályázati kerete</t>
  </si>
  <si>
    <t>Nyári gyermek sporttáboroztatás támogatása pály.</t>
  </si>
  <si>
    <t>Kerületi iskolák 5-12. évfolyamai részére határon túli magyar lakta településekre történő utazásának támogatása</t>
  </si>
  <si>
    <t>Likviditási tartalék</t>
  </si>
  <si>
    <t xml:space="preserve">Intézményi nyugdíjba vonuláshoz kötödő felmentés, végkielégítés </t>
  </si>
  <si>
    <t>Intézményvezetői prémium, jutalom</t>
  </si>
  <si>
    <t>Vis maior keret</t>
  </si>
  <si>
    <t>Intézmények beiskolázási támogatása</t>
  </si>
  <si>
    <t>Intézményi szociális segély kerete (temetés, betegség)</t>
  </si>
  <si>
    <t>Intézményi jutalomkeret</t>
  </si>
  <si>
    <t>Intézményi bankszámla költségtérítés</t>
  </si>
  <si>
    <t>Intézményi étkeztetés-vásárolt közszolgáltatás</t>
  </si>
  <si>
    <t>Szakhatósági keret</t>
  </si>
  <si>
    <t>Hibaelhárítási  kerete</t>
  </si>
  <si>
    <t>Vagyonbiztosítási keret</t>
  </si>
  <si>
    <t>Önkormányzat pályázati önrész kerete</t>
  </si>
  <si>
    <t>ESZI Gondozó Ház pályázati önrész</t>
  </si>
  <si>
    <t>Köznevelési normatíva tartaléka</t>
  </si>
  <si>
    <t>Adósságrendezés FŐTÁV kamat nélkül</t>
  </si>
  <si>
    <t>Lakás biztonság növelése (heveder zár)</t>
  </si>
  <si>
    <t>Működési tartalék összesen:</t>
  </si>
  <si>
    <t>Felhalmozási jellegű címzett tartalék</t>
  </si>
  <si>
    <t>Egyházak felhalm.célú támogatása</t>
  </si>
  <si>
    <t>Lakásbiztonság növelése (hevederzár)</t>
  </si>
  <si>
    <t xml:space="preserve">Fejlesztési alap </t>
  </si>
  <si>
    <t>Emléktáblák készítése, állítása</t>
  </si>
  <si>
    <t>ESZI Gondozó Ház - ablakcsere pályázati önrész</t>
  </si>
  <si>
    <t>Opál u-i felnőt háziorvosi rendelő felúj.50% pály.önr.</t>
  </si>
  <si>
    <t>Felhalmozási tartalék összesen:</t>
  </si>
  <si>
    <t>Cimzett tartalékok összesen:</t>
  </si>
  <si>
    <t>Feladat</t>
  </si>
  <si>
    <t>2015.évi ktv. V. mód.</t>
  </si>
  <si>
    <t>Módosítás</t>
  </si>
  <si>
    <t>2015.évi teljesítés</t>
  </si>
  <si>
    <t>Teljes költség</t>
  </si>
  <si>
    <t>Források</t>
  </si>
  <si>
    <t>Bruttó</t>
  </si>
  <si>
    <t>nettó</t>
  </si>
  <si>
    <t>ÁFA</t>
  </si>
  <si>
    <t>önk-i               saját</t>
  </si>
  <si>
    <t>átv.                 pe.</t>
  </si>
  <si>
    <t xml:space="preserve">közp.          tám.
</t>
  </si>
  <si>
    <t>210. évi kötvény</t>
  </si>
  <si>
    <t>2011. évi kötvény</t>
  </si>
  <si>
    <t>2010.  évi kötvény</t>
  </si>
  <si>
    <t>2011.   évi kötvény</t>
  </si>
  <si>
    <t>Össze-
sen</t>
  </si>
  <si>
    <t>önk-i saját</t>
  </si>
  <si>
    <t>átv. pe.</t>
  </si>
  <si>
    <t xml:space="preserve">közp.
tám.
</t>
  </si>
  <si>
    <t>2010. évi kötvény</t>
  </si>
  <si>
    <t>átv.pe.</t>
  </si>
  <si>
    <t>I. Költségvetési intézmények felújítási feladatai</t>
  </si>
  <si>
    <t>Rákos út 77/A. orvosi rendelők felújítása</t>
  </si>
  <si>
    <t>Rákos út 77/A. gépészeti felújítás</t>
  </si>
  <si>
    <t>Rákos út 77/A. kazánház felújítása</t>
  </si>
  <si>
    <t>Egyesített Bölcsödék</t>
  </si>
  <si>
    <t>Gyermekmosdók nyilászáróinak cseréje (XV/6)</t>
  </si>
  <si>
    <t>Pincei csatorna alapvezeték cseréje (XV/10)</t>
  </si>
  <si>
    <t>Bejárati ajtó csere (Idősek Klubja)</t>
  </si>
  <si>
    <t>Közmű- és energiamérés kialakítása (több telephely)</t>
  </si>
  <si>
    <t>Bernecebaráti Gyermektábor felújítása</t>
  </si>
  <si>
    <t>Agárdi üdülő nyílászáró csere és vizesblokk felújítás</t>
  </si>
  <si>
    <t>Nyílászáró csere és tisztasági festés</t>
  </si>
  <si>
    <t>Vizesblokk és egyéb helyiségek felújítása</t>
  </si>
  <si>
    <t>Csoportszobák, vizes helyiségek homlokzati nyílászáróinak cseréje</t>
  </si>
  <si>
    <t>Ablakcseréhez kapcsolódó felújítási munkák</t>
  </si>
  <si>
    <t>Csoportszobákban homlokzati nyílászárók cseréje (I.sz.Tagó.)</t>
  </si>
  <si>
    <t>Nyílászáró csere, vezetői iroda, emeleti tálaló felúj.</t>
  </si>
  <si>
    <t>Főbejárat, oldalsó bej.ajtó, hátsó portál csere (Dózsa Gimn.)</t>
  </si>
  <si>
    <t>Lapostető szigetelésének felújítása (Károly R.Ált.Isk.)</t>
  </si>
  <si>
    <t>Lapostető vízszigeteléséek cseréje (László Gy.Gimn.)</t>
  </si>
  <si>
    <t>Meixner Iskola folyosó felújítása</t>
  </si>
  <si>
    <t>II.emeleti folyosó homlokzati nyílászáróinak cseréje (Kolozsvár Isk.)</t>
  </si>
  <si>
    <t>Kazánház rekonstrukció (Czabán Általános Iskola)</t>
  </si>
  <si>
    <t>Tornatermek parketta-burkolata és folyosói ajtók felújítása (László G.)</t>
  </si>
  <si>
    <t>Tantermek parketta-burkolata és folyosói ajtók felújítása (László G.)</t>
  </si>
  <si>
    <t>Utcai homlokzat részleges felújítása</t>
  </si>
  <si>
    <t>Iskolaudvar burkolat felújítása (Kossuth Ált.Isk.)</t>
  </si>
  <si>
    <t>I. Intézményi összesen</t>
  </si>
  <si>
    <t xml:space="preserve">Polgármesteri Hivatal saját felújításai </t>
  </si>
  <si>
    <t>54001.</t>
  </si>
  <si>
    <t>Informatikai eszközök felújítása</t>
  </si>
  <si>
    <t>54002.</t>
  </si>
  <si>
    <t>B. ép. Fsz.I.em. és A. ép. II.em. konyhák felújítása</t>
  </si>
  <si>
    <t>Részleges kazáncsere (Fűtés korszerűsítés) jólteljesítési PM</t>
  </si>
  <si>
    <t>II. Polgármesteri Hivatal összesen</t>
  </si>
  <si>
    <t xml:space="preserve">Városgazdálkodási tevékenység </t>
  </si>
  <si>
    <t>52001.</t>
  </si>
  <si>
    <t>Járda felújítás</t>
  </si>
  <si>
    <t>52002.</t>
  </si>
  <si>
    <t>Járda felújítás 2014. évben beérkezett pályázatok</t>
  </si>
  <si>
    <t>52003.</t>
  </si>
  <si>
    <t>Járda felújítás pályzat</t>
  </si>
  <si>
    <t>52004.</t>
  </si>
  <si>
    <t>Járda felújítás, társasházi övezetekben, ipari technológiával épület lakóterületeken</t>
  </si>
  <si>
    <t>52005.</t>
  </si>
  <si>
    <t>Közlekedési korrekció</t>
  </si>
  <si>
    <t>52006.</t>
  </si>
  <si>
    <t>Hőtáv vezeték felújításához kapcsolódó közter. rekonstrukciók</t>
  </si>
  <si>
    <t>52007.</t>
  </si>
  <si>
    <t>Parkoló felújítás Újpalota</t>
  </si>
  <si>
    <t>52008.</t>
  </si>
  <si>
    <t>Útfelújítás Vasutaskert u.</t>
  </si>
  <si>
    <t>52009.</t>
  </si>
  <si>
    <t>Út és parkoló felújítása Ozmán u.</t>
  </si>
  <si>
    <t>52010.</t>
  </si>
  <si>
    <t>Hősök útja út- és csatorna felújítás</t>
  </si>
  <si>
    <t>52011.</t>
  </si>
  <si>
    <t>Konytyfa u. rekreációs park és játszótér felújítás tervezés</t>
  </si>
  <si>
    <t>52012.</t>
  </si>
  <si>
    <t>Játszóterek felújítása</t>
  </si>
  <si>
    <t>52013.</t>
  </si>
  <si>
    <t>Dühöngők felújítása</t>
  </si>
  <si>
    <t>52014.</t>
  </si>
  <si>
    <t>ÉPK 4. épület életveszély elhárítás (RUP)</t>
  </si>
  <si>
    <t>52015.</t>
  </si>
  <si>
    <t>Zsókavár III.ütem KMOP-5.1.1/B-12k-2012-0002 (átvett pénzeszköz)</t>
  </si>
  <si>
    <t>42016.</t>
  </si>
  <si>
    <t xml:space="preserve">Zsókavár II.ütem KMOP-2007-5.1.1/C-09-2f-2011-0001 átvett pe </t>
  </si>
  <si>
    <t>42014.</t>
  </si>
  <si>
    <t xml:space="preserve">Zsókavár III.ütem Szociális városrehabilitáció KMOP-5.1.1/B-12k-2012-0002 (átvett pe) </t>
  </si>
  <si>
    <t>Zsókavár III.ütem Szociális városrehabilitáció KMOP-5.1.1/B-12k-2012-0002 (átvett pe)-FAD-os</t>
  </si>
  <si>
    <t>32029.</t>
  </si>
  <si>
    <t>Fő úti bölcsőde - Magyar u. szárny (2011. évi kötvény) PM</t>
  </si>
  <si>
    <t>46002.</t>
  </si>
  <si>
    <t>Nem lakás felújítási alap (önk. saját) PM</t>
  </si>
  <si>
    <t>42022.</t>
  </si>
  <si>
    <t>Járda felújítás pályzat (saját) PM</t>
  </si>
  <si>
    <t>42002.</t>
  </si>
  <si>
    <t>Járda felújítások - Újpalota (Répszolg) PM</t>
  </si>
  <si>
    <t>42004.</t>
  </si>
  <si>
    <t>Közlekedési korrekció PM</t>
  </si>
  <si>
    <t>52016.</t>
  </si>
  <si>
    <t>Közterület felújítás Dugonics utca, Wesselényi utca, Gergő utca, Nádastó utca</t>
  </si>
  <si>
    <t>Bácska u. parkoló felújítása</t>
  </si>
  <si>
    <t>Száraznád utcai Isk.varrótechnika terem felújítás</t>
  </si>
  <si>
    <t>Kontyfa utcai Isk. tanáriszoba, tantermek, vizesblokkok, folyosó felúj.</t>
  </si>
  <si>
    <t>Liva malom felújítása</t>
  </si>
  <si>
    <t>Opál u-i felnőtt háziorvosi rendelő felúj.pály.50%-os önrészel</t>
  </si>
  <si>
    <t>52023.</t>
  </si>
  <si>
    <t>Saját v. bérelt ingatlan hasznosítása (Palota Holding Rt.)</t>
  </si>
  <si>
    <t>56001.</t>
  </si>
  <si>
    <t xml:space="preserve">Lakás felújítási alap </t>
  </si>
  <si>
    <t>56002.</t>
  </si>
  <si>
    <t>Nem lakás felújítási alap</t>
  </si>
  <si>
    <t>56003.</t>
  </si>
  <si>
    <t>Nyugdíjas ház nyillászáró csere</t>
  </si>
  <si>
    <t>36001.</t>
  </si>
  <si>
    <t>Lakás felújítási alap (2011. évi kötvény) PM</t>
  </si>
  <si>
    <t>46001.</t>
  </si>
  <si>
    <t>Lakás felújítási alap (önkorm. saját) PM</t>
  </si>
  <si>
    <t>46004.</t>
  </si>
  <si>
    <t>XV.ker.Eötvös u.123.sz.alatti épület felújítása PM</t>
  </si>
  <si>
    <t>46003.</t>
  </si>
  <si>
    <t>Hagyományos épületek talajvíz elleni szigetelése  PM</t>
  </si>
  <si>
    <t>46005.</t>
  </si>
  <si>
    <t>Meixner iskola radiátor csere  PM</t>
  </si>
  <si>
    <t>Vezetékes műsorelosztás, városi és kábelteleviziós rendszerek (Média)</t>
  </si>
  <si>
    <t>III. XV. ker. Önkormányzat összesen</t>
  </si>
  <si>
    <t>2015.évi módosított előirányzat</t>
  </si>
  <si>
    <t>átv.                    pe.</t>
  </si>
  <si>
    <t>2010.       évi   kötvény</t>
  </si>
  <si>
    <t>2011.    évi     kötvény</t>
  </si>
  <si>
    <t>átv.        pe.</t>
  </si>
  <si>
    <t>átv.                              pe.</t>
  </si>
  <si>
    <t>2010.        évi        kötvény</t>
  </si>
  <si>
    <t>2011.            évi         kötvény</t>
  </si>
  <si>
    <t>I. Költségvetési intézmények fejlesztési feladatai</t>
  </si>
  <si>
    <t>Nagyértékű orvosi műszer beszerzés</t>
  </si>
  <si>
    <t>Kisértékű orvosi műszer beszerzés</t>
  </si>
  <si>
    <t>Informatikai gép, berendezés beszerzés</t>
  </si>
  <si>
    <t>Operációs rendszer, Smile program beszerzés</t>
  </si>
  <si>
    <t>Fénymásoló beszerzés</t>
  </si>
  <si>
    <t>Rádiófrekvenciás adatátviteli eszközök cseréje</t>
  </si>
  <si>
    <t>Szoftver és mentést szolgáló eszközök beszerzése</t>
  </si>
  <si>
    <t>Iktatóprogram rendszerének kiépítése</t>
  </si>
  <si>
    <t>Kisértékű egyéb gép beszerzés</t>
  </si>
  <si>
    <t>Tehergépkocsi beszerzés</t>
  </si>
  <si>
    <t>Rákos út 77/A. kazánok és fűtőberendezések korszerűsítése</t>
  </si>
  <si>
    <t>Kisértékű egyéb gép, berendezés beszerzés</t>
  </si>
  <si>
    <t>Gyepszőnyeg telepítése</t>
  </si>
  <si>
    <t>Kisértékű informatikai eszköz beszerzés</t>
  </si>
  <si>
    <t>Nagyteljesítményű fénymásoló beszerzés</t>
  </si>
  <si>
    <t>Vagyonvédelmi rendszer bővítése</t>
  </si>
  <si>
    <t>Oklevélszerkesztő program beszerzése</t>
  </si>
  <si>
    <t>"Szemünk előtt a kultúra" mini-projekthez kisértékű eszk.besz.</t>
  </si>
  <si>
    <t>Kertészeti gépek beszerzése (fűnyíró, műtrágyaszóró, ágnyeső)</t>
  </si>
  <si>
    <t>Műtárgyak vásárlása</t>
  </si>
  <si>
    <t>Kozák tér Művelődési Ház előtér</t>
  </si>
  <si>
    <t>Agárdi üdülő beruházás (20 db kerékpár, sportudvar, kerrti sátor)</t>
  </si>
  <si>
    <t>Hetedhét Óvoda</t>
  </si>
  <si>
    <t>Ipari mosogatógép beszerzés</t>
  </si>
  <si>
    <t>II.  Gazdasági Működtetési Központ</t>
  </si>
  <si>
    <t>Esőtető építése (Czabán Ált.Isk.)</t>
  </si>
  <si>
    <t>Életvesz.,romos épületrész bontása, öntöző-vízesblokk (Dózsa Gimn.)</t>
  </si>
  <si>
    <t>Kazánház és fűtési hál.hirdraulikai szétválaszt.,szivattyú beép.,szabályozószelepek beépítése (Károl yR.Ált.Isk.)</t>
  </si>
  <si>
    <t>Közfoglalkoztatás beruh.célú tám. (kisértékű t.e.)</t>
  </si>
  <si>
    <t>Kazáncsere, jogszabályi előírástól eltérő rendszer helyreáll. (Pestújhelyi Ált.Isk.)</t>
  </si>
  <si>
    <t>Kazánház rekonstrukció (Czabán Ált.Isk.)</t>
  </si>
  <si>
    <t>Konditerem épületében kazán lecserélése (Dózsa Gimn.)</t>
  </si>
  <si>
    <t>Kisértékű tárgyi eszköz beszerzés (Hartyán Ált.Isk.)</t>
  </si>
  <si>
    <t>Kisértékű tárgyi eszköz beszerzés (Károly R. Ált.Isk.)</t>
  </si>
  <si>
    <t>Kisértékű tárgyi eszköz beszerzés (Czabán Ált.Isk.)</t>
  </si>
  <si>
    <t>Kisértékű tárgyi eszköz beszerzés (Kolozsvár Ált.Isk.)</t>
  </si>
  <si>
    <t>Kisértékű tárgyi eszköz beszerzés (Dózsa Gimn.)</t>
  </si>
  <si>
    <t>Kisértékű tárgyi eszköz beszerzés (Kossuth Ált.Isk.)</t>
  </si>
  <si>
    <t>Kisértékű tárgyi eszköz beszerzés (Szent Korona Ált.Isk.)</t>
  </si>
  <si>
    <t>Kisértékű tárgyi eszköz beszerzés (László Gy.Gimn.)</t>
  </si>
  <si>
    <t>Kisértékű tárgyi eszköz beszerzés (Hubay)</t>
  </si>
  <si>
    <t>Kisértékű tárgyi eszköz beszerzés (Pestújhelyi Ált.Isk.)</t>
  </si>
  <si>
    <t>Kazánház és szekunder fűtési hálózat rek. (Kárroly Róbert)</t>
  </si>
  <si>
    <t>Haszongépjármű beszerzés</t>
  </si>
  <si>
    <t>Főzőkonyhák fejlesztésének támogatása</t>
  </si>
  <si>
    <t>Szünetmentes tápegység számítógéphez</t>
  </si>
  <si>
    <t>LCD kijelző laptophoz (Kolozsvár Ált.Isk.)</t>
  </si>
  <si>
    <t>Főzőüst beszerzés (Központi)</t>
  </si>
  <si>
    <t>Hartyán-Árendás Óvoda</t>
  </si>
  <si>
    <t>Polgármesteri Hivatal saját beruházásai</t>
  </si>
  <si>
    <t>53001.</t>
  </si>
  <si>
    <t>Légkondicionáló berendezés beszerzés B ép.fsz.ÜSZI előtér, pénztár, és II.235. helyiségekbe</t>
  </si>
  <si>
    <t>53002.</t>
  </si>
  <si>
    <t>Egyéb gép, berendez, felszerelés vásárlása</t>
  </si>
  <si>
    <t>53003.</t>
  </si>
  <si>
    <t>Kis értékű bútorok</t>
  </si>
  <si>
    <t>53004.</t>
  </si>
  <si>
    <t>Egyéb kisértékü tárgyi eszköz</t>
  </si>
  <si>
    <t>53005.</t>
  </si>
  <si>
    <t>Szerszámok</t>
  </si>
  <si>
    <t>53006.</t>
  </si>
  <si>
    <t>Kis értékű szellemi termékek vásárlása</t>
  </si>
  <si>
    <t>53007.</t>
  </si>
  <si>
    <t>Kis értékű számítástechnikai eszközök vásárlása</t>
  </si>
  <si>
    <t>53008.</t>
  </si>
  <si>
    <t>Vagyoni értékű jogok (szoftver beszerzés)</t>
  </si>
  <si>
    <t>53009.</t>
  </si>
  <si>
    <t>Számítástechnikai eszközök vásárlása</t>
  </si>
  <si>
    <t>53010.</t>
  </si>
  <si>
    <t>Számítógépes hálózat</t>
  </si>
  <si>
    <t>53011.</t>
  </si>
  <si>
    <t>Nyílászáró csere</t>
  </si>
  <si>
    <t>53012.</t>
  </si>
  <si>
    <t>Polgármesteri Hivatal szervezeti átalakításhoz kapcsolódóan alagsori, félemeleti irodák, helységek kialakítása beruházás (központi iktató, kabinet, lakás-helyiség csoport)- 5 db klímakészülék beszerz. A C.ép. Fsz. központi iktatóba, bútorok beszerz, tárgyaló helységek, frakció szobák kialakítása</t>
  </si>
  <si>
    <t>Polg.Hiv. szerv.egység átalakítás miatt 5 db klíma, bútorok beszerzés</t>
  </si>
  <si>
    <t>43004.</t>
  </si>
  <si>
    <t>43005.</t>
  </si>
  <si>
    <t>43006.</t>
  </si>
  <si>
    <t>43007.</t>
  </si>
  <si>
    <t>II. Polgármesteri Hivatal mindösszesen</t>
  </si>
  <si>
    <t>51001.</t>
  </si>
  <si>
    <t>Ingatlan vásárlás</t>
  </si>
  <si>
    <t>51002.</t>
  </si>
  <si>
    <t>Díszpolgárok portréja</t>
  </si>
  <si>
    <t>51003.</t>
  </si>
  <si>
    <t>Új Kerületi Építési Szabályzat terveztetése</t>
  </si>
  <si>
    <t>51004.</t>
  </si>
  <si>
    <t>Fő tér művelődési ház tervezése</t>
  </si>
  <si>
    <t>51005.</t>
  </si>
  <si>
    <t>Hősök úti rendelő lift tervei és tervaktualizálás</t>
  </si>
  <si>
    <t>51006.</t>
  </si>
  <si>
    <t>Rákospalotai múzeum tervpályázat</t>
  </si>
  <si>
    <t>51007.</t>
  </si>
  <si>
    <t>Útépítés tervezése</t>
  </si>
  <si>
    <t>51008.</t>
  </si>
  <si>
    <t>Drégelyvár u.-Molnár V. u. sarok behajtó út tervezés</t>
  </si>
  <si>
    <t>51009.</t>
  </si>
  <si>
    <t>Útfelújítás Örjárat u. (Gergő u.-Nádastó u. között) tervezés</t>
  </si>
  <si>
    <t>51010.</t>
  </si>
  <si>
    <t>Szerencs utcai tehermentesítő csatorna és útpálya felújítás tervezés</t>
  </si>
  <si>
    <t>51011.</t>
  </si>
  <si>
    <t>Régifóti út - Csobogós u. csapadékvíz csatorna tervezés</t>
  </si>
  <si>
    <t>51012.</t>
  </si>
  <si>
    <t>Konytfa u. 10. parkoló tervezés</t>
  </si>
  <si>
    <t>51013.</t>
  </si>
  <si>
    <t>Nyírpalota u. 1-21. mögött sportpark tervezése</t>
  </si>
  <si>
    <t>51014.</t>
  </si>
  <si>
    <t>Útépítés Kp-i forrásból</t>
  </si>
  <si>
    <t>51015.</t>
  </si>
  <si>
    <t>Járda építés</t>
  </si>
  <si>
    <t>51016.</t>
  </si>
  <si>
    <t>Konytfa u. 10. parkoló építés</t>
  </si>
  <si>
    <t>51017.</t>
  </si>
  <si>
    <t>Zsókavár-Nyírpalota parkoló építés</t>
  </si>
  <si>
    <t>51018.</t>
  </si>
  <si>
    <t>Tempo 30 övezetek terveztetése</t>
  </si>
  <si>
    <t>51019.</t>
  </si>
  <si>
    <t>Hiányzó közműszakaszok építése</t>
  </si>
  <si>
    <t>51020.</t>
  </si>
  <si>
    <t>Kovácsi K. tér csapadékvíz csatorna közmű építés</t>
  </si>
  <si>
    <t>51021.</t>
  </si>
  <si>
    <t>IKT közműfejlesztés</t>
  </si>
  <si>
    <t>51022.</t>
  </si>
  <si>
    <t>Zöldfelület, faültetés</t>
  </si>
  <si>
    <t>51023.</t>
  </si>
  <si>
    <t>Fasor rekonstrukció</t>
  </si>
  <si>
    <t>51024.</t>
  </si>
  <si>
    <t>Közvilágítás hálózat fejlesztése</t>
  </si>
  <si>
    <t>51025.</t>
  </si>
  <si>
    <t>Kutyafuttatók létesítése</t>
  </si>
  <si>
    <t>51026.</t>
  </si>
  <si>
    <t xml:space="preserve">"Miénk a tér" - Mézeskalács tér, Obsitos tér, Taksony sor, Énekes u., Illés Gy. U.2-10., Nyírpalota u. 23-35. </t>
  </si>
  <si>
    <t>51027.</t>
  </si>
  <si>
    <t>PH kerékpártároló építése</t>
  </si>
  <si>
    <t>51028.</t>
  </si>
  <si>
    <t>ÉPK 13. jelű épület házi orvosi és szakrendelővé alakítás</t>
  </si>
  <si>
    <t>51029.</t>
  </si>
  <si>
    <t>Óvodai tornaszoba tervdokumentáció</t>
  </si>
  <si>
    <t>51030.</t>
  </si>
  <si>
    <t>InSpirál Ház bútorok, belsőépítészet - Zsókavár III. ütem (RUP-15)</t>
  </si>
  <si>
    <t>31061.</t>
  </si>
  <si>
    <t>Rákospalota Városközpont KSZT felülvizsgálata PM</t>
  </si>
  <si>
    <t>31043.</t>
  </si>
  <si>
    <t>ÉPK nővérszálló tervei PM</t>
  </si>
  <si>
    <t>41002.</t>
  </si>
  <si>
    <t>ÉPK 3 épület terveinek elkészítése PM</t>
  </si>
  <si>
    <t>41040.</t>
  </si>
  <si>
    <t>ÉPK tervezési program az egész együttesre, uszoda vázlatterv és elhelyezési terv PM</t>
  </si>
  <si>
    <t>41043.</t>
  </si>
  <si>
    <t>Sport- és Rendezvény Központ tervezése PM</t>
  </si>
  <si>
    <t>41004.</t>
  </si>
  <si>
    <t>Deák u. háziorvosi rendelő engedélyezési tervek PM</t>
  </si>
  <si>
    <t>31037.</t>
  </si>
  <si>
    <t>Zsókavár III. ütem pályázaton kívüli rész (2011. évi kötvény) PM</t>
  </si>
  <si>
    <t>41015.</t>
  </si>
  <si>
    <t>Hiányzó közműszakaszok építése-FAD-os PM</t>
  </si>
  <si>
    <t>41018.</t>
  </si>
  <si>
    <t>Faiskola (Kovácsi K. tér) PM</t>
  </si>
  <si>
    <t>41021.</t>
  </si>
  <si>
    <t>Kamaszpark létesítése (Karácsony Benő park) PM</t>
  </si>
  <si>
    <t>InSpirál Ház bútorok, belsőépít. - Zsókavár III. ütem (RUP-15) PM</t>
  </si>
  <si>
    <t>41003.</t>
  </si>
  <si>
    <t>Hősök úti rendelő átépítési tervei PM</t>
  </si>
  <si>
    <t>41037.</t>
  </si>
  <si>
    <t>Ifjúsági Közösségi Tér I-II ütem (RUP-15) PM</t>
  </si>
  <si>
    <t>41049.</t>
  </si>
  <si>
    <t>Település és Környezetvédelmi program  PM</t>
  </si>
  <si>
    <t>51031.</t>
  </si>
  <si>
    <t>Kisajátítás (telekalakítás)</t>
  </si>
  <si>
    <t>51032.</t>
  </si>
  <si>
    <t>Deák utcai orvosi rendelő átépítése</t>
  </si>
  <si>
    <t>Deák utcai orvosi rendelő átépítése (RUP-15)</t>
  </si>
  <si>
    <t>51033.</t>
  </si>
  <si>
    <t>ÉPK 17. ép. helyén parkoló tervezés, építés (közvilágítással, védett fasor visszatelepítésével együtt)</t>
  </si>
  <si>
    <t>51034.</t>
  </si>
  <si>
    <t>Beruházások közműfejlesztési hozzájárulásai ( Deák u., orv. rend. ÉPK l3. épület)</t>
  </si>
  <si>
    <t>51035.</t>
  </si>
  <si>
    <t>Közösségi kertek kialakítása Újpalotán</t>
  </si>
  <si>
    <t>51036.</t>
  </si>
  <si>
    <t>Meixner Általános Iskola és Alapfokú Művészetoktatási Intézmény műfüves pálya kialakítása önkormányzati önrész (VI. ütem)</t>
  </si>
  <si>
    <t>51037.</t>
  </si>
  <si>
    <t>Háziorvosi praxisok informatikai fejlesztése, interface kapcsolat kialakítása (orvosi informatikai fejl. Pályázat helyett javasolt, hogy az önkormányzat által kerüljön a fejlesztés megvalósításra)</t>
  </si>
  <si>
    <t>51038.</t>
  </si>
  <si>
    <t>RP. nagytemplom emlékfasor közvilágítása</t>
  </si>
  <si>
    <t>51039.</t>
  </si>
  <si>
    <t>51040.</t>
  </si>
  <si>
    <t>Száraznád utcai Isk. új tankonyha kialakítás</t>
  </si>
  <si>
    <t>Saját v. bérelt ingatlan haszn. (Palota Holding Zrt.)</t>
  </si>
  <si>
    <t>45004.</t>
  </si>
  <si>
    <t>Nyitott ajtó klíma szerelése  PM</t>
  </si>
  <si>
    <t>57001.</t>
  </si>
  <si>
    <t xml:space="preserve">Stúdió fejlesztés </t>
  </si>
  <si>
    <t>41063.</t>
  </si>
  <si>
    <t>Média Törzstőke emelés PM</t>
  </si>
  <si>
    <t>Rehabilitáció és Közfoglalkoztatás (Palota-15)</t>
  </si>
  <si>
    <t>Eszköz beszerzések</t>
  </si>
  <si>
    <t>Szoftverfejlesztések</t>
  </si>
  <si>
    <t>Gjmű beszerzés</t>
  </si>
  <si>
    <t>Felhalmozási címzett tartalék</t>
  </si>
  <si>
    <t>Opál u-i felnőt háziorvosi rendelő felúj.50% pály.önrész</t>
  </si>
  <si>
    <t>Fejlesztési céltartalékok összesen</t>
  </si>
  <si>
    <t xml:space="preserve">2015.évi módosított ktv. </t>
  </si>
  <si>
    <t>2010.         évi         kötvény</t>
  </si>
  <si>
    <t>2011.           évi             kötvény</t>
  </si>
  <si>
    <t>átv.            pe.</t>
  </si>
  <si>
    <t>2010.           évi             kötvény</t>
  </si>
  <si>
    <t>2011.           évi         kötvény</t>
  </si>
  <si>
    <t xml:space="preserve">Zsókavár III.ütem KMOP-5.1.1/B-12k-2012-0002 </t>
  </si>
  <si>
    <t xml:space="preserve">KMOP-2007-5.1.1/C pályázat Zsókavár u. II.ütem </t>
  </si>
  <si>
    <t>KMOP-4.5.2-11-2012-0032 Fő úti bölcsöde</t>
  </si>
  <si>
    <t xml:space="preserve">Kontyfa Isk. KEOP-2012-5.5.0/A </t>
  </si>
  <si>
    <t>Társasházak felújítási pályázata</t>
  </si>
  <si>
    <t>NKA 3974/260 sz. pályázat (Albert Camus mellszobor)</t>
  </si>
  <si>
    <t>Kiemelt pályázatok összesen</t>
  </si>
  <si>
    <t>Bp. Főváros XV. ker. Önkormányzata 2015. évi költségvetés központi támogatási előirányzatainak teljesítése a támogatást felhasználó költségvetési szervek szerint</t>
  </si>
  <si>
    <t>Működési célú támogatások</t>
  </si>
  <si>
    <t>Elszámolásból származó bevételek</t>
  </si>
  <si>
    <t>Működési célú költségvetési és kiegegészítő támogatások</t>
  </si>
  <si>
    <t>Települési önkormányzatok támogatásai</t>
  </si>
  <si>
    <t>II. Elvonások és befizetések</t>
  </si>
  <si>
    <t>A helyi önk.törvényi előiráson alapuló befizetések</t>
  </si>
  <si>
    <t>GMK</t>
  </si>
  <si>
    <t>Elvonások és befizetések összesen:</t>
  </si>
  <si>
    <t>Pajtás étterem étkezési kiadásai</t>
  </si>
  <si>
    <t>2015.évi eredeti ei.</t>
  </si>
  <si>
    <t>2015.évi módosított ei.
+, -</t>
  </si>
  <si>
    <t>19.</t>
  </si>
  <si>
    <t>69.</t>
  </si>
  <si>
    <t>9.3  Központi támogatás nettó finansz.előleg visszafiz.</t>
  </si>
  <si>
    <t>9.33  Központi támogatás nettó finansz.előleg</t>
  </si>
  <si>
    <t>Bp. Főváros Kormányhivatal - Nyári diákmunka program</t>
  </si>
  <si>
    <t>II. POLGÁRMESTERI HIVATAL</t>
  </si>
  <si>
    <t>Hivatal</t>
  </si>
  <si>
    <t>Polgármesteri Hivatal összesen:</t>
  </si>
  <si>
    <t>III. XV.ker. ÖNKORMÁNYZAT</t>
  </si>
  <si>
    <t>XV.ker. Önkormányzat</t>
  </si>
  <si>
    <t>XV.ker. Önkormányzat összesen:</t>
  </si>
  <si>
    <t>III. ÖNKORMÁNYZAT ÖSSZESEN:</t>
  </si>
  <si>
    <t xml:space="preserve">Polgármesteri Hivatal </t>
  </si>
  <si>
    <t>XV.ker.Önkormányzat</t>
  </si>
  <si>
    <t xml:space="preserve"> - NKA - Speciart Újpalota program</t>
  </si>
  <si>
    <t xml:space="preserve"> - NKA - Adeline és Palota Galéria éves kiállítási program</t>
  </si>
  <si>
    <t xml:space="preserve"> - NKA - Táncházak megrendezése</t>
  </si>
  <si>
    <t xml:space="preserve"> - TÁMOP - dohányzás leszokás támogató pontol kialakítása</t>
  </si>
  <si>
    <t xml:space="preserve"> - KLIK - Hubay tandíj</t>
  </si>
  <si>
    <t xml:space="preserve"> -  vállalkozótól sponzori támogatás</t>
  </si>
  <si>
    <t>Alapítványi tám. - betegemelő beszerzése</t>
  </si>
  <si>
    <t>Czabán Általános Iskola (Sportiskolai tevékenység)</t>
  </si>
  <si>
    <t>REAC Sportiskola SE (Czabán Ált.Isk.)</t>
  </si>
  <si>
    <t>1956. Magyar Nemzetőrség</t>
  </si>
  <si>
    <t>XV. Kerületi Fúvószenekari Egyesület</t>
  </si>
  <si>
    <t>Palotai Polgárőrség Bűnmegelőzési és Önvédelmi Egyesület</t>
  </si>
  <si>
    <t>Siketek Sport Clubja</t>
  </si>
  <si>
    <t>Állami tám.elsz.miatti visszafizetés</t>
  </si>
  <si>
    <t>MÁK bírság</t>
  </si>
  <si>
    <t>Helyi Önk.előző évi elsz.származó kiadás</t>
  </si>
  <si>
    <t>Heim Pál Gyermekkórház - gyermekorvosi ügyeleti autó</t>
  </si>
  <si>
    <t>IV. és XV. Ker. Hivatásos Tűzőrség (IV.ker. Önkormányzattal közösen gépjármű beszerzés)</t>
  </si>
  <si>
    <t>Kerékpártárolók létesítésére pályázat</t>
  </si>
  <si>
    <t>Zsókavár III. ütem Szociális Városrehabilitáció KMOP-5.1.1/B-12-k-2012-0002 (önkorm.saját)</t>
  </si>
  <si>
    <t xml:space="preserve">Budapest Újpalotai Boldog Salkaházi Sára Plébánia </t>
  </si>
  <si>
    <t>Bezsilla telephely felújítása (XV/2)</t>
  </si>
  <si>
    <t>Belső helyiségek felújítása (Idősek Klubja  Arany J.u.)</t>
  </si>
  <si>
    <t>2 db udvari bejárati ajtó csere (Vácrátót tér)</t>
  </si>
  <si>
    <t>III. és V. csoportszobák nyílászáróinak cseréje</t>
  </si>
  <si>
    <t>Csatorna szaksz cseréje és átalakítása</t>
  </si>
  <si>
    <t>Régi épületszárny tetőfelújítása (Kolozsvár Isk.)</t>
  </si>
  <si>
    <t>Bejárati portál és előtető csere (Czabán Ált.Isk.)</t>
  </si>
  <si>
    <t>Főzőüst felújítás (GMK - Kavicsos főzőkonyha)</t>
  </si>
  <si>
    <t>Beépített szekrények cseréje (XV/6.Wesselényi)</t>
  </si>
  <si>
    <t>Csoportszobák bépített szkrényeinek cseréje (XV/10. Konytyfa)</t>
  </si>
  <si>
    <t>Szocio. NET szakmai szoftverrendszer bővítése</t>
  </si>
  <si>
    <t>Árendás köz 4-6. épületben irodák kialakítása</t>
  </si>
  <si>
    <t>Betegemelő (alapítványi támogatás)</t>
  </si>
  <si>
    <t>Család- és gyermekjóléti Központ támogatása (BMÖGF/615-2/2015. tám.okirat) - eszközbeszerzések</t>
  </si>
  <si>
    <t>Szociális Foglalk. SZF-SZ-048/13-2010. Szerződés alapján (tárgyi eszköz beszerzés)</t>
  </si>
  <si>
    <t>Árendás köz 4. telephelyen vizesblokk kialakítása</t>
  </si>
  <si>
    <t>Beépített szekrények cseréje</t>
  </si>
  <si>
    <t>Tálaló konyha bútor csere</t>
  </si>
  <si>
    <t>Közfoglalkoztatás beruh.célú tám. (10115/26/00348.sz.szerződés)</t>
  </si>
  <si>
    <t>Közfoglalkoztatás beruh.célú tám. (10115/26/00333.sz.szerződés)</t>
  </si>
  <si>
    <t>Kisértékű tárgyi eszköz beszerzés (Száraznád Isk.)</t>
  </si>
  <si>
    <t>Kisértékű tárgyi eszköz beszerzés (Kontyfa Isk.)</t>
  </si>
  <si>
    <t>Kisértékű tárgyi eszköz beszerzés (Kerületi Nevelési Tanácsadó)</t>
  </si>
  <si>
    <t>2 db táncterem burkolat kialakítás (Dózsa Gimn.)</t>
  </si>
  <si>
    <t>Volt gondnoki lakás tanári szobává alakítása (Dózsa Gimn.)</t>
  </si>
  <si>
    <t>Tálalókonyha bútorainak cseréje (Károly R. Ált.Isk.)</t>
  </si>
  <si>
    <t>Riasztórendszer bővítése (Neptun Iskola)</t>
  </si>
  <si>
    <t>Riasztórendszer bővítése (Károly R. Iskola)</t>
  </si>
  <si>
    <t>Riasztórendszer bővítése (Kontyfa Iskola)</t>
  </si>
  <si>
    <t>Fénymásoló alkatrész csere (Kontyfa Iskola)</t>
  </si>
  <si>
    <t>Hálózati tároló (Kontyfa Iskola)</t>
  </si>
  <si>
    <t>Vonalkód leolvasó készülékek (GMK)</t>
  </si>
  <si>
    <t>Kisértékű vagyoni értékű jog beszerzés (GMK)</t>
  </si>
  <si>
    <t>Udvarra néző homlokzatra burkolat ( Hartyán Ált. Isk.)</t>
  </si>
  <si>
    <t xml:space="preserve">       Bp. Főváros  XV. ker. Önkormányzat  2015.évi ktv.  felújítási előirányzatainak teljesítése feladatonként és forrásonként bruttó összegben  (ezer Ft)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</si>
  <si>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Rákos út 77/A. kazánok és fűtőberendezések</t>
  </si>
  <si>
    <t>Rákos út 77/A. tűzi-víz szivattyú, kazán szivattyú felújítás</t>
  </si>
  <si>
    <t>Tanuszodai felújítása (vezetékek átalakítása, folyókák felújítása)</t>
  </si>
  <si>
    <t xml:space="preserve">    Bp. Főváros  XV. ker. Önkormányzat 2015.évi ktv. fejlesztési előirányzatainak  teljesítése feladatonként és forrásonként  (ezer Ft)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</si>
  <si>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Bernecebaráti tábor eszközbeszerzései (szivattyú csere, számítógép beszerzés)</t>
  </si>
  <si>
    <t>Érdekeltség növelő támogatás ( műszaki technikai eszköz bőv., berend. tárgyak gyarapítása, ép. felújítás, karbantartás )</t>
  </si>
  <si>
    <t>Fejlesztési támogatás ( műtárgyak vásárlása)</t>
  </si>
  <si>
    <t>Csokonai Művelődési Ház színpad</t>
  </si>
  <si>
    <t>Tanuszoda - keringető szivattyú csere</t>
  </si>
  <si>
    <t>Óvodai tornaszoba tervdokumentáció (GMK)</t>
  </si>
  <si>
    <t>gépjármű beszerzés</t>
  </si>
  <si>
    <t>Füstgép (kisértékű) - Csomópont</t>
  </si>
  <si>
    <t>Pult (kisértékű) - Csomópont</t>
  </si>
  <si>
    <t>Közkutak létesítése</t>
  </si>
  <si>
    <t>Újpalotai futókőr tervezése</t>
  </si>
  <si>
    <t>Haditechnikai Park kerítés, villágítás</t>
  </si>
  <si>
    <t>Hősök útja csatorna építés</t>
  </si>
  <si>
    <t>51041.</t>
  </si>
  <si>
    <t>51042.</t>
  </si>
  <si>
    <t>51043.</t>
  </si>
  <si>
    <t>51044.</t>
  </si>
  <si>
    <t>51045.</t>
  </si>
  <si>
    <t>51046.</t>
  </si>
  <si>
    <t>Nyugdíjas ház bútorbeszerzés</t>
  </si>
  <si>
    <t xml:space="preserve">6.4 Társadalombiztosítási - OEP - támogatás  </t>
  </si>
  <si>
    <t>Kozák tér Művelődési Ház előtér (FAD)</t>
  </si>
  <si>
    <t>ISK, Csokonai MK megszűnés kiskincstár</t>
  </si>
  <si>
    <t>Kormányhivatal parlagfűirtás</t>
  </si>
  <si>
    <t>KGRben</t>
  </si>
  <si>
    <t>eltérés</t>
  </si>
  <si>
    <t>5. Központi támogatás - műk.nettó finansz.előleg visszafiz.</t>
  </si>
  <si>
    <t xml:space="preserve">   4.Támogatásértékű bevétel társadalombiztosítástól OEP</t>
  </si>
  <si>
    <t>Spirál ház Zsókavár 24-28 - Fő szennyvíz gyűjtő csatorna szakasz csere (RUP-15)</t>
  </si>
  <si>
    <t xml:space="preserve">Take Care Kft. </t>
  </si>
  <si>
    <t xml:space="preserve">   5. Központi támogatás - Működési Nettó finanszírozás előleg</t>
  </si>
  <si>
    <t>Bp.Főváros XV.ker. Önkormányzata 2015. évi költségvetés működési és felhalmozási céltartalékainak előirányzatai</t>
  </si>
  <si>
    <t xml:space="preserve">Bp. Főváros  XV. ker. Önkormányzat 2015.évi ktv.  kiemelt pályázatok előirányzatainak teljesítése feladatonként és forrásonként bruttó összegben  (ezer Ft)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</si>
  <si>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Beteghívó rendszer, nyomtató beszerzés </t>
    </r>
    <r>
      <rPr>
        <b/>
        <sz val="10"/>
        <color indexed="8"/>
        <rFont val="Times New Roman"/>
        <family val="1"/>
        <charset val="238"/>
      </rPr>
      <t>PM</t>
    </r>
  </si>
  <si>
    <r>
      <t xml:space="preserve">Gyógyító jellegű gép-műszer beszerzés, pótlás </t>
    </r>
    <r>
      <rPr>
        <b/>
        <sz val="10"/>
        <color indexed="8"/>
        <rFont val="Times New Roman"/>
        <family val="1"/>
        <charset val="238"/>
      </rPr>
      <t>PM</t>
    </r>
  </si>
  <si>
    <r>
      <t xml:space="preserve">Klíma beszerzés </t>
    </r>
    <r>
      <rPr>
        <b/>
        <sz val="10"/>
        <color indexed="8"/>
        <rFont val="Times New Roman"/>
        <family val="1"/>
        <charset val="238"/>
      </rPr>
      <t>PM</t>
    </r>
  </si>
  <si>
    <r>
      <t xml:space="preserve">Flat panel RTG-hez </t>
    </r>
    <r>
      <rPr>
        <b/>
        <sz val="10"/>
        <color indexed="8"/>
        <rFont val="Times New Roman"/>
        <family val="1"/>
        <charset val="238"/>
      </rPr>
      <t>PM</t>
    </r>
  </si>
  <si>
    <r>
      <t xml:space="preserve">Kisértékű egyéb gép, berendezés beszerzés </t>
    </r>
    <r>
      <rPr>
        <b/>
        <sz val="10"/>
        <color indexed="8"/>
        <rFont val="Times New Roman"/>
        <family val="1"/>
        <charset val="238"/>
      </rPr>
      <t>PM</t>
    </r>
  </si>
  <si>
    <r>
      <t xml:space="preserve">Kisértékű informatikai eszköz beszerzés (GMK Központ) </t>
    </r>
    <r>
      <rPr>
        <b/>
        <sz val="10"/>
        <color indexed="8"/>
        <rFont val="Times New Roman"/>
        <family val="1"/>
        <charset val="238"/>
      </rPr>
      <t>PM</t>
    </r>
  </si>
  <si>
    <r>
      <t xml:space="preserve">Kisértékű egyéb gép, berendezés beszerzés (GMK Központ) </t>
    </r>
    <r>
      <rPr>
        <b/>
        <sz val="10"/>
        <color indexed="8"/>
        <rFont val="Times New Roman"/>
        <family val="1"/>
        <charset val="238"/>
      </rPr>
      <t>PM</t>
    </r>
  </si>
  <si>
    <r>
      <t xml:space="preserve">Kisértékű egyéb gép, berendezés beszerzés (Hubay) </t>
    </r>
    <r>
      <rPr>
        <b/>
        <sz val="10"/>
        <color indexed="8"/>
        <rFont val="Times New Roman"/>
        <family val="1"/>
        <charset val="238"/>
      </rPr>
      <t>PM</t>
    </r>
  </si>
  <si>
    <r>
      <t xml:space="preserve">Kamerás megfigyelőrendszer kiép.műfüv.pályákhoz </t>
    </r>
    <r>
      <rPr>
        <b/>
        <sz val="10"/>
        <color indexed="8"/>
        <rFont val="Times New Roman"/>
        <family val="1"/>
        <charset val="238"/>
      </rPr>
      <t>PM</t>
    </r>
  </si>
  <si>
    <r>
      <t xml:space="preserve">Kisértékű egyéb gép beszerzése (Központ) </t>
    </r>
    <r>
      <rPr>
        <b/>
        <sz val="10"/>
        <color indexed="8"/>
        <rFont val="Times New Roman"/>
        <family val="1"/>
        <charset val="238"/>
      </rPr>
      <t>PM</t>
    </r>
  </si>
  <si>
    <r>
      <t xml:space="preserve">Kisértékűinformatikai eszköz beszerzése (Központ) </t>
    </r>
    <r>
      <rPr>
        <b/>
        <sz val="10"/>
        <color indexed="8"/>
        <rFont val="Times New Roman"/>
        <family val="1"/>
        <charset val="238"/>
      </rPr>
      <t>PM</t>
    </r>
  </si>
  <si>
    <r>
      <t xml:space="preserve">IV. Önkormányzat összesen </t>
    </r>
    <r>
      <rPr>
        <sz val="12"/>
        <rFont val="Times New Roman"/>
        <family val="1"/>
        <charset val="238"/>
      </rPr>
      <t>(I+III.)</t>
    </r>
  </si>
  <si>
    <r>
      <t xml:space="preserve">Civil és nemzetiségi ház kialakítása </t>
    </r>
    <r>
      <rPr>
        <sz val="10"/>
        <color indexed="22"/>
        <rFont val="Times New Roman"/>
        <family val="1"/>
        <charset val="238"/>
      </rPr>
      <t>(felújítás)</t>
    </r>
  </si>
  <si>
    <r>
      <t xml:space="preserve">Tornaterem felújítás (Hartyán Ált.Isk.) </t>
    </r>
    <r>
      <rPr>
        <b/>
        <sz val="10"/>
        <rFont val="Times New Roman"/>
        <family val="1"/>
        <charset val="238"/>
      </rPr>
      <t>PM</t>
    </r>
  </si>
  <si>
    <r>
      <t xml:space="preserve">Faház felújítás (Hartyán Ált.Isk.) </t>
    </r>
    <r>
      <rPr>
        <b/>
        <sz val="10"/>
        <rFont val="Times New Roman"/>
        <family val="1"/>
        <charset val="238"/>
      </rPr>
      <t>PM</t>
    </r>
  </si>
  <si>
    <r>
      <t xml:space="preserve">HMV hőcserélő cseréje (Pestújhelyi Ált.Isk.) </t>
    </r>
    <r>
      <rPr>
        <b/>
        <sz val="10"/>
        <rFont val="Times New Roman"/>
        <family val="1"/>
        <charset val="238"/>
      </rPr>
      <t>PM</t>
    </r>
  </si>
  <si>
    <r>
      <t xml:space="preserve">IV. Önkormányzat összesen </t>
    </r>
    <r>
      <rPr>
        <sz val="12"/>
        <rFont val="Times New Roman"/>
        <family val="1"/>
        <charset val="238"/>
      </rPr>
      <t>(I+IV.)</t>
    </r>
  </si>
  <si>
    <t>Bp. Főváros XV. ker. Önkormányzata 2015. évi költségvetés támogatásértékű kiadások, pénzeszközátadás és kölcsönök előirányzatainak teljesítése</t>
  </si>
  <si>
    <t>Bp. Főváros  XV. ker. Önkormányzat 2015. évi költségvetés kiadási előirányzatainak teljesítése</t>
  </si>
  <si>
    <r>
      <t xml:space="preserve">A. Működési kiadások összesen  </t>
    </r>
    <r>
      <rPr>
        <sz val="10"/>
        <color indexed="8"/>
        <rFont val="Times New Roman"/>
        <family val="1"/>
        <charset val="238"/>
      </rPr>
      <t>(I+...+V)</t>
    </r>
  </si>
  <si>
    <r>
      <t>Költségvetési kiadások mindössz.</t>
    </r>
    <r>
      <rPr>
        <b/>
        <sz val="10"/>
        <color indexed="8"/>
        <rFont val="Times New Roman"/>
        <family val="1"/>
        <charset val="238"/>
      </rPr>
      <t>(A+B)</t>
    </r>
  </si>
  <si>
    <r>
      <t xml:space="preserve">C. FINANSZÍROZÁSI KIADÁSOK    </t>
    </r>
    <r>
      <rPr>
        <i/>
        <sz val="12"/>
        <rFont val="Times New Roman"/>
        <family val="1"/>
        <charset val="238"/>
      </rPr>
      <t>ezer Ft-ban</t>
    </r>
  </si>
  <si>
    <t>Bp. Főváros XV. ker. Önkormányzata 2015. évi költségvetés átvett pénzeszközök  és támogatások, kölcsönök visszatérülésének teljesítése</t>
  </si>
  <si>
    <r>
      <t>Műk.célra átvett pénzeszk. Összesen :</t>
    </r>
    <r>
      <rPr>
        <sz val="10"/>
        <rFont val="Times New Roman"/>
        <family val="1"/>
        <charset val="238"/>
      </rPr>
      <t xml:space="preserve"> </t>
    </r>
  </si>
  <si>
    <r>
      <t>Működési célú átvett pénzeszközök össz.:</t>
    </r>
    <r>
      <rPr>
        <sz val="10"/>
        <rFont val="Times New Roman"/>
        <family val="1"/>
        <charset val="238"/>
      </rPr>
      <t xml:space="preserve"> (1+2)</t>
    </r>
  </si>
  <si>
    <r>
      <t>Államháztartáson kívülről összesen</t>
    </r>
    <r>
      <rPr>
        <sz val="10"/>
        <rFont val="Times New Roman"/>
        <family val="1"/>
        <charset val="238"/>
      </rPr>
      <t>:</t>
    </r>
  </si>
  <si>
    <r>
      <t>Felhalmozási célú átvett pénzeszköz össz.:</t>
    </r>
    <r>
      <rPr>
        <sz val="10"/>
        <rFont val="Times New Roman"/>
        <family val="1"/>
        <charset val="238"/>
      </rPr>
      <t xml:space="preserve"> (1+2)</t>
    </r>
  </si>
  <si>
    <r>
      <t>Működési célú átvett pénzeszköz össz.:</t>
    </r>
    <r>
      <rPr>
        <sz val="10"/>
        <rFont val="Times New Roman"/>
        <family val="1"/>
        <charset val="238"/>
      </rPr>
      <t xml:space="preserve"> (1+2+3)</t>
    </r>
  </si>
  <si>
    <r>
      <t>Műk.célú támogatások összesen:</t>
    </r>
    <r>
      <rPr>
        <sz val="10"/>
        <rFont val="Times New Roman"/>
        <family val="1"/>
        <charset val="238"/>
      </rPr>
      <t xml:space="preserve"> </t>
    </r>
  </si>
  <si>
    <r>
      <t>Működési célú kölcsönök össz.:</t>
    </r>
    <r>
      <rPr>
        <sz val="10"/>
        <rFont val="Times New Roman"/>
        <family val="1"/>
        <charset val="238"/>
      </rPr>
      <t xml:space="preserve"> (1+2)</t>
    </r>
  </si>
  <si>
    <r>
      <t>Felhalmozási célú kölcsönök össz.:</t>
    </r>
    <r>
      <rPr>
        <sz val="10"/>
        <rFont val="Times New Roman"/>
        <family val="1"/>
        <charset val="238"/>
      </rPr>
      <t xml:space="preserve"> (1+2)</t>
    </r>
  </si>
  <si>
    <t>Bp. Főváros  XV. ker. Önkormányzat 2015. évi költségvetés  bevételi előirányzatainak teljesítése</t>
  </si>
  <si>
    <r>
      <t xml:space="preserve">A. MŰKÖDÉSI BEVÉTELEK        </t>
    </r>
    <r>
      <rPr>
        <i/>
        <sz val="12"/>
        <rFont val="Times New Roman"/>
        <family val="1"/>
        <charset val="238"/>
      </rPr>
      <t xml:space="preserve"> ezer Ft-ban</t>
    </r>
  </si>
  <si>
    <r>
      <t>A. Működési bevételek össz.</t>
    </r>
    <r>
      <rPr>
        <sz val="10"/>
        <rFont val="Times New Roman"/>
        <family val="1"/>
        <charset val="238"/>
      </rPr>
      <t xml:space="preserve"> (I+...+IV.)</t>
    </r>
  </si>
  <si>
    <r>
      <t xml:space="preserve">B. FELHALMOZÁSI BEVÉTELEK    </t>
    </r>
    <r>
      <rPr>
        <i/>
        <sz val="12"/>
        <rFont val="Times New Roman"/>
        <family val="1"/>
        <charset val="238"/>
      </rPr>
      <t>ezer Ft-ban</t>
    </r>
  </si>
  <si>
    <r>
      <t>B. Felhalmozási bevételek össz.</t>
    </r>
    <r>
      <rPr>
        <sz val="10"/>
        <rFont val="Times New Roman"/>
        <family val="1"/>
        <charset val="238"/>
      </rPr>
      <t xml:space="preserve"> (I+...+III)</t>
    </r>
  </si>
  <si>
    <r>
      <t xml:space="preserve">C. FINANSZÍROZÁSI BEVÉTELEK    </t>
    </r>
    <r>
      <rPr>
        <i/>
        <sz val="12"/>
        <rFont val="Times New Roman"/>
        <family val="1"/>
        <charset val="238"/>
      </rPr>
      <t>ezer Ft-ban</t>
    </r>
  </si>
  <si>
    <r>
      <t xml:space="preserve">A. Működési kiadások össz. </t>
    </r>
    <r>
      <rPr>
        <sz val="10"/>
        <color indexed="8"/>
        <rFont val="Times New Roman"/>
        <family val="1"/>
        <charset val="238"/>
      </rPr>
      <t>(1+...+5)</t>
    </r>
  </si>
  <si>
    <r>
      <t xml:space="preserve">A. Működési bevételek össz. </t>
    </r>
    <r>
      <rPr>
        <sz val="10"/>
        <color indexed="8"/>
        <rFont val="Times New Roman"/>
        <family val="1"/>
        <charset val="238"/>
      </rPr>
      <t>(20+...+26)</t>
    </r>
  </si>
  <si>
    <r>
      <t>B.Felhalmozási kiadások össz.</t>
    </r>
    <r>
      <rPr>
        <sz val="8.5"/>
        <color indexed="8"/>
        <rFont val="Times New Roman"/>
        <family val="1"/>
        <charset val="238"/>
      </rPr>
      <t>(6+….+8)</t>
    </r>
  </si>
  <si>
    <r>
      <t xml:space="preserve">B. Felhalm. bevételek össz. </t>
    </r>
    <r>
      <rPr>
        <sz val="9.5"/>
        <color indexed="8"/>
        <rFont val="Times New Roman"/>
        <family val="1"/>
        <charset val="238"/>
      </rPr>
      <t>(26+...+31)</t>
    </r>
  </si>
  <si>
    <r>
      <t xml:space="preserve">C.Finanszírozási kiadások össz. </t>
    </r>
    <r>
      <rPr>
        <sz val="10"/>
        <color indexed="8"/>
        <rFont val="Times New Roman"/>
        <family val="1"/>
        <charset val="238"/>
      </rPr>
      <t>(9+…..+12)</t>
    </r>
  </si>
  <si>
    <r>
      <t xml:space="preserve">C.Finanszírozási bevételek össz. </t>
    </r>
    <r>
      <rPr>
        <sz val="10"/>
        <color indexed="8"/>
        <rFont val="Times New Roman"/>
        <family val="1"/>
        <charset val="238"/>
      </rPr>
      <t>(9+…..+12)</t>
    </r>
  </si>
  <si>
    <r>
      <t>Engedélyezett álláshelyek száma (fő)</t>
    </r>
    <r>
      <rPr>
        <u/>
        <sz val="11"/>
        <color indexed="8"/>
        <rFont val="Times New Roman"/>
        <family val="1"/>
        <charset val="238"/>
      </rPr>
      <t xml:space="preserve">  2015.01.01-től</t>
    </r>
  </si>
  <si>
    <r>
      <t>Engedélyezett álláshelyek száma (fő)</t>
    </r>
    <r>
      <rPr>
        <u/>
        <sz val="11"/>
        <color indexed="8"/>
        <rFont val="Times New Roman"/>
        <family val="1"/>
        <charset val="238"/>
      </rPr>
      <t xml:space="preserve">  2014.09.01-től</t>
    </r>
  </si>
  <si>
    <r>
      <t>Engedélyezett álláshelyek száma (fő)</t>
    </r>
    <r>
      <rPr>
        <u/>
        <sz val="11"/>
        <color indexed="8"/>
        <rFont val="Times New Roman"/>
        <family val="1"/>
        <charset val="238"/>
      </rPr>
      <t xml:space="preserve">  2014.10.01-től</t>
    </r>
  </si>
  <si>
    <r>
      <t xml:space="preserve">KIADÁSOK         </t>
    </r>
    <r>
      <rPr>
        <i/>
        <sz val="11"/>
        <color indexed="8"/>
        <rFont val="Times New Roman"/>
        <family val="1"/>
        <charset val="238"/>
      </rPr>
      <t xml:space="preserve"> </t>
    </r>
    <r>
      <rPr>
        <b/>
        <i/>
        <sz val="11"/>
        <color indexed="8"/>
        <rFont val="Times New Roman"/>
        <family val="1"/>
        <charset val="238"/>
      </rPr>
      <t>ezer forintban</t>
    </r>
  </si>
  <si>
    <r>
      <t>Engedélyezett álláshelyek száma (fő)</t>
    </r>
    <r>
      <rPr>
        <u/>
        <sz val="10"/>
        <color indexed="8"/>
        <rFont val="Times New Roman"/>
        <family val="1"/>
        <charset val="238"/>
      </rPr>
      <t xml:space="preserve">  2015.01.01-től</t>
    </r>
  </si>
  <si>
    <r>
      <t>Engedélyezett álláshelyek száma (fő)</t>
    </r>
    <r>
      <rPr>
        <u/>
        <sz val="10"/>
        <color indexed="8"/>
        <rFont val="Times New Roman"/>
        <family val="1"/>
        <charset val="238"/>
      </rPr>
      <t xml:space="preserve">  2015.04.01-től</t>
    </r>
  </si>
  <si>
    <r>
      <t>Engedélyezett álláshelyek száma (fő)</t>
    </r>
    <r>
      <rPr>
        <u/>
        <sz val="10"/>
        <color indexed="8"/>
        <rFont val="Times New Roman"/>
        <family val="1"/>
        <charset val="238"/>
      </rPr>
      <t xml:space="preserve">  2015.05.06-tól</t>
    </r>
  </si>
  <si>
    <r>
      <t>Engedélyezett álláshelyek száma (fő)</t>
    </r>
    <r>
      <rPr>
        <u/>
        <sz val="10"/>
        <color indexed="8"/>
        <rFont val="Times New Roman"/>
        <family val="1"/>
        <charset val="238"/>
      </rPr>
      <t xml:space="preserve">  2015.09.01-től</t>
    </r>
  </si>
  <si>
    <r>
      <t xml:space="preserve">KIADÁSOK         </t>
    </r>
    <r>
      <rPr>
        <i/>
        <sz val="10"/>
        <color indexed="8"/>
        <rFont val="Times New Roman"/>
        <family val="1"/>
        <charset val="238"/>
      </rPr>
      <t xml:space="preserve"> </t>
    </r>
    <r>
      <rPr>
        <b/>
        <i/>
        <sz val="10"/>
        <color indexed="8"/>
        <rFont val="Times New Roman"/>
        <family val="1"/>
        <charset val="238"/>
      </rPr>
      <t>ezer forintban</t>
    </r>
  </si>
  <si>
    <r>
      <t xml:space="preserve">KIADÁSOK         </t>
    </r>
    <r>
      <rPr>
        <b/>
        <i/>
        <sz val="9"/>
        <color indexed="8"/>
        <rFont val="Times New Roman"/>
        <family val="1"/>
        <charset val="238"/>
      </rPr>
      <t xml:space="preserve"> </t>
    </r>
    <r>
      <rPr>
        <b/>
        <sz val="9"/>
        <color indexed="8"/>
        <rFont val="Times New Roman"/>
        <family val="1"/>
        <charset val="238"/>
      </rPr>
      <t>ezer forintban</t>
    </r>
  </si>
  <si>
    <r>
      <t>Szabadon felhasználható maradvány</t>
    </r>
    <r>
      <rPr>
        <sz val="10"/>
        <color indexed="9"/>
        <rFont val="Times New Roman"/>
        <family val="1"/>
        <charset val="238"/>
      </rPr>
      <t xml:space="preserve"> tartalék (nem felosztott, későbbi döntések alapján új feladatok pénzügyi fedezetére)</t>
    </r>
  </si>
  <si>
    <r>
      <t>Civil és nemzetiségi ház kialakítása</t>
    </r>
    <r>
      <rPr>
        <sz val="10"/>
        <color indexed="22"/>
        <rFont val="Times New Roman"/>
        <family val="1"/>
        <charset val="238"/>
      </rPr>
      <t xml:space="preserve"> (felújítás)</t>
    </r>
  </si>
  <si>
    <t xml:space="preserve">Budapest Főváros  XV. ker. Önkormányzat 2015. évi bevételeinek és kiadásainak mérlegszerű bemutatása (ezer Ft) </t>
  </si>
</sst>
</file>

<file path=xl/styles.xml><?xml version="1.0" encoding="utf-8"?>
<styleSheet xmlns="http://schemas.openxmlformats.org/spreadsheetml/2006/main">
  <numFmts count="4">
    <numFmt numFmtId="41" formatCode="_-* #,##0\ _F_t_-;\-* #,##0\ _F_t_-;_-* &quot;-&quot;\ _F_t_-;_-@_-"/>
    <numFmt numFmtId="164" formatCode="#,##0_ ;\-#,##0\ "/>
    <numFmt numFmtId="165" formatCode="0.0"/>
    <numFmt numFmtId="166" formatCode="_-* #,##0.00\ _F_t_-;\-* #,##0.00\ _F_t_-;_-* \-??\ _F_t_-;_-@_-"/>
  </numFmts>
  <fonts count="69"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5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2"/>
      <color rgb="FFFF0000"/>
      <name val="Times New Roman"/>
      <family val="1"/>
      <charset val="238"/>
    </font>
    <font>
      <sz val="10"/>
      <color indexed="2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sz val="9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3.5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i/>
      <sz val="8.5"/>
      <color indexed="8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4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3.5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9.3000000000000007"/>
      <name val="Times New Roman"/>
      <family val="1"/>
      <charset val="238"/>
    </font>
    <font>
      <b/>
      <sz val="8.5"/>
      <color indexed="8"/>
      <name val="Times New Roman"/>
      <family val="1"/>
      <charset val="238"/>
    </font>
    <font>
      <sz val="8.5"/>
      <color indexed="8"/>
      <name val="Times New Roman"/>
      <family val="1"/>
      <charset val="238"/>
    </font>
    <font>
      <b/>
      <sz val="9.5"/>
      <color indexed="8"/>
      <name val="Times New Roman"/>
      <family val="1"/>
      <charset val="238"/>
    </font>
    <font>
      <sz val="9.5"/>
      <color indexed="8"/>
      <name val="Times New Roman"/>
      <family val="1"/>
      <charset val="238"/>
    </font>
    <font>
      <b/>
      <u/>
      <sz val="10"/>
      <color indexed="8"/>
      <name val="Times New Roman"/>
      <family val="1"/>
      <charset val="238"/>
    </font>
    <font>
      <i/>
      <u/>
      <sz val="11"/>
      <color indexed="8"/>
      <name val="Times New Roman"/>
      <family val="1"/>
      <charset val="238"/>
    </font>
    <font>
      <i/>
      <u/>
      <sz val="11"/>
      <name val="Times New Roman"/>
      <family val="1"/>
      <charset val="238"/>
    </font>
    <font>
      <u/>
      <sz val="11"/>
      <color indexed="8"/>
      <name val="Times New Roman"/>
      <family val="1"/>
      <charset val="238"/>
    </font>
    <font>
      <i/>
      <u/>
      <sz val="10"/>
      <color indexed="8"/>
      <name val="Times New Roman"/>
      <family val="1"/>
      <charset val="238"/>
    </font>
    <font>
      <u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9"/>
      <color indexed="10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i/>
      <u/>
      <sz val="10"/>
      <color indexed="8"/>
      <name val="Times New Roman"/>
      <family val="1"/>
      <charset val="238"/>
    </font>
    <font>
      <sz val="10"/>
      <color indexed="9"/>
      <name val="Times New Roman"/>
      <family val="1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17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6" fontId="6" fillId="0" borderId="0" applyFill="0" applyBorder="0" applyAlignment="0" applyProtection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2339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5" fillId="0" borderId="5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38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/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/>
    <xf numFmtId="3" fontId="3" fillId="0" borderId="22" xfId="0" applyNumberFormat="1" applyFont="1" applyBorder="1" applyAlignment="1">
      <alignment horizontal="center" vertical="center"/>
    </xf>
    <xf numFmtId="0" fontId="4" fillId="0" borderId="39" xfId="0" applyFont="1" applyBorder="1" applyAlignment="1"/>
    <xf numFmtId="3" fontId="3" fillId="0" borderId="4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6" borderId="47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 wrapText="1"/>
    </xf>
    <xf numFmtId="3" fontId="3" fillId="0" borderId="39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left" vertical="center"/>
    </xf>
    <xf numFmtId="0" fontId="4" fillId="0" borderId="50" xfId="0" applyFont="1" applyFill="1" applyBorder="1"/>
    <xf numFmtId="3" fontId="3" fillId="0" borderId="57" xfId="0" applyNumberFormat="1" applyFont="1" applyBorder="1"/>
    <xf numFmtId="3" fontId="3" fillId="0" borderId="56" xfId="0" applyNumberFormat="1" applyFont="1" applyBorder="1"/>
    <xf numFmtId="3" fontId="3" fillId="0" borderId="50" xfId="0" applyNumberFormat="1" applyFont="1" applyBorder="1"/>
    <xf numFmtId="3" fontId="3" fillId="0" borderId="43" xfId="0" applyNumberFormat="1" applyFont="1" applyBorder="1"/>
    <xf numFmtId="3" fontId="10" fillId="0" borderId="43" xfId="0" applyNumberFormat="1" applyFont="1" applyBorder="1"/>
    <xf numFmtId="3" fontId="10" fillId="0" borderId="50" xfId="0" applyNumberFormat="1" applyFont="1" applyBorder="1"/>
    <xf numFmtId="3" fontId="3" fillId="2" borderId="42" xfId="0" applyNumberFormat="1" applyFont="1" applyFill="1" applyBorder="1"/>
    <xf numFmtId="3" fontId="3" fillId="2" borderId="43" xfId="0" applyNumberFormat="1" applyFont="1" applyFill="1" applyBorder="1"/>
    <xf numFmtId="0" fontId="3" fillId="0" borderId="15" xfId="0" applyFont="1" applyFill="1" applyBorder="1" applyAlignment="1">
      <alignment horizontal="left" vertical="center"/>
    </xf>
    <xf numFmtId="0" fontId="11" fillId="0" borderId="13" xfId="0" applyFont="1" applyFill="1" applyBorder="1" applyAlignment="1" applyProtection="1">
      <alignment wrapText="1"/>
      <protection locked="0"/>
    </xf>
    <xf numFmtId="3" fontId="4" fillId="0" borderId="10" xfId="0" applyNumberFormat="1" applyFont="1" applyBorder="1"/>
    <xf numFmtId="3" fontId="4" fillId="0" borderId="15" xfId="0" applyNumberFormat="1" applyFont="1" applyBorder="1"/>
    <xf numFmtId="3" fontId="4" fillId="0" borderId="13" xfId="0" applyNumberFormat="1" applyFont="1" applyBorder="1"/>
    <xf numFmtId="3" fontId="4" fillId="0" borderId="0" xfId="0" applyNumberFormat="1" applyFont="1" applyBorder="1"/>
    <xf numFmtId="3" fontId="3" fillId="2" borderId="14" xfId="0" applyNumberFormat="1" applyFont="1" applyFill="1" applyBorder="1"/>
    <xf numFmtId="3" fontId="4" fillId="2" borderId="0" xfId="0" applyNumberFormat="1" applyFont="1" applyFill="1" applyBorder="1"/>
    <xf numFmtId="3" fontId="4" fillId="2" borderId="13" xfId="0" applyNumberFormat="1" applyFont="1" applyFill="1" applyBorder="1"/>
    <xf numFmtId="0" fontId="12" fillId="0" borderId="15" xfId="0" applyFont="1" applyBorder="1" applyAlignment="1">
      <alignment horizontal="left" vertical="center"/>
    </xf>
    <xf numFmtId="0" fontId="11" fillId="0" borderId="0" xfId="0" applyFont="1" applyFill="1" applyBorder="1" applyAlignment="1" applyProtection="1">
      <alignment wrapText="1"/>
      <protection locked="0"/>
    </xf>
    <xf numFmtId="3" fontId="4" fillId="0" borderId="10" xfId="0" applyNumberFormat="1" applyFont="1" applyFill="1" applyBorder="1"/>
    <xf numFmtId="0" fontId="3" fillId="0" borderId="0" xfId="0" applyFont="1"/>
    <xf numFmtId="0" fontId="13" fillId="0" borderId="13" xfId="0" applyFont="1" applyFill="1" applyBorder="1" applyAlignment="1" applyProtection="1">
      <alignment wrapText="1"/>
      <protection locked="0"/>
    </xf>
    <xf numFmtId="3" fontId="14" fillId="0" borderId="0" xfId="0" applyNumberFormat="1" applyFont="1" applyBorder="1"/>
    <xf numFmtId="3" fontId="14" fillId="0" borderId="13" xfId="0" applyNumberFormat="1" applyFont="1" applyBorder="1"/>
    <xf numFmtId="0" fontId="10" fillId="0" borderId="15" xfId="0" applyFont="1" applyBorder="1" applyAlignment="1"/>
    <xf numFmtId="3" fontId="14" fillId="0" borderId="15" xfId="0" applyNumberFormat="1" applyFont="1" applyBorder="1"/>
    <xf numFmtId="0" fontId="14" fillId="0" borderId="0" xfId="0" applyFont="1"/>
    <xf numFmtId="0" fontId="13" fillId="0" borderId="0" xfId="0" applyFont="1" applyFill="1" applyBorder="1" applyAlignment="1" applyProtection="1">
      <alignment wrapText="1"/>
      <protection locked="0"/>
    </xf>
    <xf numFmtId="0" fontId="3" fillId="5" borderId="1" xfId="0" applyFont="1" applyFill="1" applyBorder="1" applyAlignment="1">
      <alignment vertical="center"/>
    </xf>
    <xf numFmtId="0" fontId="3" fillId="5" borderId="16" xfId="0" applyFont="1" applyFill="1" applyBorder="1" applyAlignment="1">
      <alignment vertical="center"/>
    </xf>
    <xf numFmtId="3" fontId="3" fillId="5" borderId="1" xfId="0" applyNumberFormat="1" applyFont="1" applyFill="1" applyBorder="1" applyAlignment="1">
      <alignment vertical="center"/>
    </xf>
    <xf numFmtId="3" fontId="3" fillId="5" borderId="21" xfId="0" applyNumberFormat="1" applyFont="1" applyFill="1" applyBorder="1" applyAlignment="1">
      <alignment vertical="center"/>
    </xf>
    <xf numFmtId="3" fontId="3" fillId="5" borderId="19" xfId="0" applyNumberFormat="1" applyFont="1" applyFill="1" applyBorder="1" applyAlignment="1">
      <alignment vertical="center"/>
    </xf>
    <xf numFmtId="3" fontId="3" fillId="5" borderId="20" xfId="0" applyNumberFormat="1" applyFont="1" applyFill="1" applyBorder="1" applyAlignment="1">
      <alignment vertical="center"/>
    </xf>
    <xf numFmtId="3" fontId="3" fillId="5" borderId="18" xfId="0" applyNumberFormat="1" applyFont="1" applyFill="1" applyBorder="1" applyAlignment="1">
      <alignment vertical="center"/>
    </xf>
    <xf numFmtId="3" fontId="3" fillId="5" borderId="16" xfId="0" applyNumberFormat="1" applyFont="1" applyFill="1" applyBorder="1" applyAlignment="1">
      <alignment vertical="center"/>
    </xf>
    <xf numFmtId="3" fontId="3" fillId="5" borderId="25" xfId="0" applyNumberFormat="1" applyFont="1" applyFill="1" applyBorder="1" applyAlignment="1">
      <alignment vertical="center"/>
    </xf>
    <xf numFmtId="0" fontId="11" fillId="0" borderId="0" xfId="0" applyFont="1"/>
    <xf numFmtId="3" fontId="4" fillId="0" borderId="0" xfId="0" applyNumberFormat="1" applyFont="1"/>
    <xf numFmtId="3" fontId="11" fillId="0" borderId="0" xfId="0" applyNumberFormat="1" applyFont="1"/>
    <xf numFmtId="3" fontId="13" fillId="0" borderId="0" xfId="0" applyNumberFormat="1" applyFont="1"/>
    <xf numFmtId="3" fontId="15" fillId="0" borderId="0" xfId="0" applyNumberFormat="1" applyFont="1"/>
    <xf numFmtId="0" fontId="16" fillId="0" borderId="0" xfId="0" applyFont="1"/>
    <xf numFmtId="0" fontId="4" fillId="0" borderId="0" xfId="0" applyFont="1" applyBorder="1"/>
    <xf numFmtId="0" fontId="13" fillId="0" borderId="0" xfId="0" applyFont="1"/>
    <xf numFmtId="0" fontId="15" fillId="0" borderId="0" xfId="0" applyFont="1"/>
    <xf numFmtId="0" fontId="11" fillId="0" borderId="0" xfId="7" applyFont="1" applyBorder="1"/>
    <xf numFmtId="0" fontId="3" fillId="0" borderId="0" xfId="7" applyFont="1" applyFill="1" applyBorder="1" applyAlignment="1">
      <alignment horizontal="center" vertical="center"/>
    </xf>
    <xf numFmtId="0" fontId="4" fillId="0" borderId="0" xfId="7" applyFont="1" applyBorder="1" applyAlignment="1"/>
    <xf numFmtId="0" fontId="4" fillId="0" borderId="0" xfId="7" applyFont="1" applyAlignment="1"/>
    <xf numFmtId="0" fontId="4" fillId="0" borderId="0" xfId="7" applyFont="1"/>
    <xf numFmtId="3" fontId="3" fillId="0" borderId="1" xfId="7" applyNumberFormat="1" applyFont="1" applyBorder="1" applyAlignment="1">
      <alignment horizontal="center" vertical="center"/>
    </xf>
    <xf numFmtId="3" fontId="3" fillId="0" borderId="2" xfId="7" applyNumberFormat="1" applyFont="1" applyBorder="1" applyAlignment="1">
      <alignment horizontal="center" vertical="center"/>
    </xf>
    <xf numFmtId="3" fontId="3" fillId="0" borderId="19" xfId="7" applyNumberFormat="1" applyFont="1" applyBorder="1" applyAlignment="1">
      <alignment horizontal="center" vertical="center" wrapText="1"/>
    </xf>
    <xf numFmtId="0" fontId="3" fillId="0" borderId="45" xfId="7" applyFont="1" applyBorder="1" applyAlignment="1">
      <alignment horizontal="center" vertical="center" wrapText="1"/>
    </xf>
    <xf numFmtId="0" fontId="3" fillId="0" borderId="63" xfId="7" applyFont="1" applyBorder="1" applyAlignment="1">
      <alignment horizontal="center" vertical="center" wrapText="1"/>
    </xf>
    <xf numFmtId="0" fontId="3" fillId="0" borderId="111" xfId="7" applyFont="1" applyBorder="1" applyAlignment="1">
      <alignment horizontal="center" vertical="center" wrapText="1"/>
    </xf>
    <xf numFmtId="3" fontId="3" fillId="0" borderId="63" xfId="7" applyNumberFormat="1" applyFont="1" applyBorder="1" applyAlignment="1">
      <alignment horizontal="center" vertical="center"/>
    </xf>
    <xf numFmtId="3" fontId="3" fillId="0" borderId="79" xfId="7" applyNumberFormat="1" applyFont="1" applyBorder="1" applyAlignment="1">
      <alignment horizontal="center" vertical="center"/>
    </xf>
    <xf numFmtId="3" fontId="3" fillId="0" borderId="65" xfId="7" applyNumberFormat="1" applyFont="1" applyBorder="1" applyAlignment="1">
      <alignment horizontal="center" vertical="center" wrapText="1"/>
    </xf>
    <xf numFmtId="0" fontId="3" fillId="0" borderId="79" xfId="7" applyFont="1" applyBorder="1" applyAlignment="1">
      <alignment horizontal="center" vertical="center" wrapText="1"/>
    </xf>
    <xf numFmtId="0" fontId="3" fillId="12" borderId="79" xfId="7" applyFont="1" applyFill="1" applyBorder="1" applyAlignment="1">
      <alignment horizontal="center" vertical="center" wrapText="1"/>
    </xf>
    <xf numFmtId="0" fontId="3" fillId="12" borderId="63" xfId="7" applyFont="1" applyFill="1" applyBorder="1" applyAlignment="1">
      <alignment horizontal="center" vertical="center" wrapText="1"/>
    </xf>
    <xf numFmtId="0" fontId="3" fillId="12" borderId="74" xfId="7" applyFont="1" applyFill="1" applyBorder="1" applyAlignment="1">
      <alignment horizontal="center" vertical="center" wrapText="1"/>
    </xf>
    <xf numFmtId="0" fontId="3" fillId="0" borderId="65" xfId="7" applyFont="1" applyBorder="1" applyAlignment="1">
      <alignment horizontal="center" vertical="center" wrapText="1"/>
    </xf>
    <xf numFmtId="0" fontId="3" fillId="0" borderId="1" xfId="7" applyFont="1" applyBorder="1" applyAlignment="1">
      <alignment horizontal="center" vertical="center" wrapText="1"/>
    </xf>
    <xf numFmtId="0" fontId="3" fillId="0" borderId="2" xfId="7" applyFont="1" applyBorder="1" applyAlignment="1">
      <alignment horizontal="center" vertical="center" wrapText="1"/>
    </xf>
    <xf numFmtId="0" fontId="3" fillId="0" borderId="66" xfId="7" applyFont="1" applyBorder="1" applyAlignment="1"/>
    <xf numFmtId="0" fontId="14" fillId="0" borderId="0" xfId="7" applyFont="1" applyBorder="1" applyAlignment="1"/>
    <xf numFmtId="3" fontId="3" fillId="0" borderId="22" xfId="7" applyNumberFormat="1" applyFont="1" applyBorder="1" applyAlignment="1">
      <alignment horizontal="center" vertical="center"/>
    </xf>
    <xf numFmtId="0" fontId="4" fillId="0" borderId="38" xfId="7" applyFont="1" applyBorder="1" applyAlignment="1"/>
    <xf numFmtId="3" fontId="3" fillId="0" borderId="41" xfId="7" applyNumberFormat="1" applyFont="1" applyBorder="1" applyAlignment="1">
      <alignment horizontal="center" vertical="center" wrapText="1"/>
    </xf>
    <xf numFmtId="0" fontId="3" fillId="0" borderId="15" xfId="7" applyFont="1" applyBorder="1" applyAlignment="1">
      <alignment horizontal="center" vertical="center"/>
    </xf>
    <xf numFmtId="0" fontId="3" fillId="0" borderId="0" xfId="7" applyFont="1" applyBorder="1" applyAlignment="1">
      <alignment horizontal="center" vertical="center" wrapText="1"/>
    </xf>
    <xf numFmtId="3" fontId="3" fillId="0" borderId="97" xfId="7" applyNumberFormat="1" applyFont="1" applyBorder="1" applyAlignment="1">
      <alignment horizontal="center" vertical="center"/>
    </xf>
    <xf numFmtId="0" fontId="4" fillId="0" borderId="61" xfId="7" applyFont="1" applyBorder="1" applyAlignment="1"/>
    <xf numFmtId="3" fontId="3" fillId="0" borderId="62" xfId="7" applyNumberFormat="1" applyFont="1" applyBorder="1" applyAlignment="1">
      <alignment horizontal="center" vertical="center" wrapText="1"/>
    </xf>
    <xf numFmtId="0" fontId="3" fillId="0" borderId="66" xfId="7" applyFont="1" applyBorder="1" applyAlignment="1">
      <alignment horizontal="center" vertical="center"/>
    </xf>
    <xf numFmtId="0" fontId="3" fillId="15" borderId="102" xfId="7" applyFont="1" applyFill="1" applyBorder="1" applyAlignment="1">
      <alignment horizontal="center" vertical="center" wrapText="1"/>
    </xf>
    <xf numFmtId="0" fontId="3" fillId="15" borderId="61" xfId="7" applyFont="1" applyFill="1" applyBorder="1" applyAlignment="1">
      <alignment horizontal="center" vertical="center"/>
    </xf>
    <xf numFmtId="0" fontId="3" fillId="15" borderId="61" xfId="7" applyFont="1" applyFill="1" applyBorder="1" applyAlignment="1">
      <alignment horizontal="center" vertical="center" wrapText="1"/>
    </xf>
    <xf numFmtId="0" fontId="3" fillId="15" borderId="62" xfId="7" applyFont="1" applyFill="1" applyBorder="1" applyAlignment="1">
      <alignment horizontal="center" vertical="center" wrapText="1"/>
    </xf>
    <xf numFmtId="3" fontId="3" fillId="0" borderId="61" xfId="7" applyNumberFormat="1" applyFont="1" applyBorder="1" applyAlignment="1">
      <alignment horizontal="center" vertical="center"/>
    </xf>
    <xf numFmtId="0" fontId="3" fillId="0" borderId="60" xfId="7" applyFont="1" applyBorder="1" applyAlignment="1">
      <alignment horizontal="center" vertical="center"/>
    </xf>
    <xf numFmtId="0" fontId="3" fillId="0" borderId="61" xfId="7" applyFont="1" applyBorder="1" applyAlignment="1">
      <alignment horizontal="center" vertical="center" wrapText="1"/>
    </xf>
    <xf numFmtId="0" fontId="3" fillId="0" borderId="62" xfId="7" applyFont="1" applyBorder="1" applyAlignment="1">
      <alignment horizontal="center" vertical="center" wrapText="1"/>
    </xf>
    <xf numFmtId="0" fontId="3" fillId="0" borderId="67" xfId="7" applyFont="1" applyBorder="1" applyAlignment="1">
      <alignment horizontal="center" vertical="center" wrapText="1"/>
    </xf>
    <xf numFmtId="3" fontId="3" fillId="0" borderId="38" xfId="7" applyNumberFormat="1" applyFont="1" applyBorder="1" applyAlignment="1">
      <alignment horizontal="center" vertical="center"/>
    </xf>
    <xf numFmtId="0" fontId="3" fillId="0" borderId="39" xfId="7" applyFont="1" applyBorder="1" applyAlignment="1">
      <alignment horizontal="center" vertical="center"/>
    </xf>
    <xf numFmtId="0" fontId="3" fillId="0" borderId="38" xfId="7" applyFont="1" applyBorder="1" applyAlignment="1">
      <alignment horizontal="center" vertical="center" wrapText="1"/>
    </xf>
    <xf numFmtId="0" fontId="3" fillId="0" borderId="41" xfId="7" applyFont="1" applyBorder="1" applyAlignment="1">
      <alignment horizontal="center" vertical="center" wrapText="1"/>
    </xf>
    <xf numFmtId="0" fontId="3" fillId="0" borderId="99" xfId="7" applyFont="1" applyFill="1" applyBorder="1" applyAlignment="1">
      <alignment horizontal="left" vertical="center"/>
    </xf>
    <xf numFmtId="0" fontId="14" fillId="0" borderId="100" xfId="7" applyFont="1" applyFill="1" applyBorder="1"/>
    <xf numFmtId="3" fontId="3" fillId="0" borderId="57" xfId="7" applyNumberFormat="1" applyFont="1" applyBorder="1"/>
    <xf numFmtId="3" fontId="3" fillId="0" borderId="43" xfId="7" applyNumberFormat="1" applyFont="1" applyBorder="1"/>
    <xf numFmtId="3" fontId="3" fillId="0" borderId="50" xfId="7" applyNumberFormat="1" applyFont="1" applyBorder="1"/>
    <xf numFmtId="3" fontId="3" fillId="0" borderId="56" xfId="7" applyNumberFormat="1" applyFont="1" applyBorder="1"/>
    <xf numFmtId="3" fontId="3" fillId="0" borderId="101" xfId="7" applyNumberFormat="1" applyFont="1" applyBorder="1"/>
    <xf numFmtId="3" fontId="3" fillId="0" borderId="95" xfId="7" applyNumberFormat="1" applyFont="1" applyBorder="1"/>
    <xf numFmtId="3" fontId="3" fillId="0" borderId="100" xfId="7" applyNumberFormat="1" applyFont="1" applyBorder="1"/>
    <xf numFmtId="3" fontId="3" fillId="0" borderId="99" xfId="7" applyNumberFormat="1" applyFont="1" applyBorder="1"/>
    <xf numFmtId="3" fontId="3" fillId="12" borderId="104" xfId="7" applyNumberFormat="1" applyFont="1" applyFill="1" applyBorder="1"/>
    <xf numFmtId="3" fontId="3" fillId="12" borderId="95" xfId="7" applyNumberFormat="1" applyFont="1" applyFill="1" applyBorder="1"/>
    <xf numFmtId="3" fontId="3" fillId="12" borderId="100" xfId="7" applyNumberFormat="1" applyFont="1" applyFill="1" applyBorder="1"/>
    <xf numFmtId="0" fontId="13" fillId="0" borderId="0" xfId="7" applyFont="1" applyFill="1" applyBorder="1" applyAlignment="1" applyProtection="1">
      <alignment wrapText="1"/>
      <protection locked="0"/>
    </xf>
    <xf numFmtId="3" fontId="4" fillId="0" borderId="10" xfId="7" applyNumberFormat="1" applyFont="1" applyBorder="1"/>
    <xf numFmtId="3" fontId="4" fillId="0" borderId="0" xfId="7" applyNumberFormat="1" applyFont="1" applyBorder="1"/>
    <xf numFmtId="3" fontId="4" fillId="0" borderId="13" xfId="7" applyNumberFormat="1" applyFont="1" applyBorder="1"/>
    <xf numFmtId="3" fontId="4" fillId="0" borderId="98" xfId="7" applyNumberFormat="1" applyFont="1" applyBorder="1"/>
    <xf numFmtId="3" fontId="4" fillId="0" borderId="67" xfId="7" applyNumberFormat="1" applyFont="1" applyBorder="1"/>
    <xf numFmtId="3" fontId="3" fillId="12" borderId="103" xfId="7" applyNumberFormat="1" applyFont="1" applyFill="1" applyBorder="1"/>
    <xf numFmtId="3" fontId="4" fillId="12" borderId="0" xfId="7" applyNumberFormat="1" applyFont="1" applyFill="1" applyBorder="1"/>
    <xf numFmtId="3" fontId="4" fillId="12" borderId="67" xfId="7" applyNumberFormat="1" applyFont="1" applyFill="1" applyBorder="1"/>
    <xf numFmtId="3" fontId="4" fillId="0" borderId="66" xfId="7" applyNumberFormat="1" applyFont="1" applyBorder="1"/>
    <xf numFmtId="0" fontId="13" fillId="0" borderId="67" xfId="7" applyFont="1" applyFill="1" applyBorder="1" applyAlignment="1" applyProtection="1">
      <alignment wrapText="1"/>
      <protection locked="0"/>
    </xf>
    <xf numFmtId="3" fontId="4" fillId="0" borderId="15" xfId="7" applyNumberFormat="1" applyFont="1" applyBorder="1"/>
    <xf numFmtId="3" fontId="3" fillId="0" borderId="10" xfId="7" applyNumberFormat="1" applyFont="1" applyBorder="1" applyAlignment="1">
      <alignment horizontal="center" vertical="center"/>
    </xf>
    <xf numFmtId="3" fontId="3" fillId="0" borderId="13" xfId="7" applyNumberFormat="1" applyFont="1" applyBorder="1" applyAlignment="1">
      <alignment horizontal="center" vertical="center" wrapText="1"/>
    </xf>
    <xf numFmtId="3" fontId="3" fillId="0" borderId="98" xfId="7" applyNumberFormat="1" applyFont="1" applyBorder="1" applyAlignment="1">
      <alignment horizontal="center" vertical="center"/>
    </xf>
    <xf numFmtId="3" fontId="3" fillId="0" borderId="67" xfId="7" applyNumberFormat="1" applyFont="1" applyBorder="1" applyAlignment="1">
      <alignment horizontal="center" vertical="center" wrapText="1"/>
    </xf>
    <xf numFmtId="0" fontId="3" fillId="15" borderId="103" xfId="7" applyFont="1" applyFill="1" applyBorder="1" applyAlignment="1">
      <alignment horizontal="center" vertical="center" wrapText="1"/>
    </xf>
    <xf numFmtId="0" fontId="3" fillId="15" borderId="0" xfId="7" applyFont="1" applyFill="1" applyBorder="1" applyAlignment="1">
      <alignment horizontal="center" vertical="center"/>
    </xf>
    <xf numFmtId="0" fontId="3" fillId="15" borderId="0" xfId="7" applyFont="1" applyFill="1" applyBorder="1" applyAlignment="1">
      <alignment horizontal="center" vertical="center" wrapText="1"/>
    </xf>
    <xf numFmtId="0" fontId="3" fillId="15" borderId="67" xfId="7" applyFont="1" applyFill="1" applyBorder="1" applyAlignment="1">
      <alignment horizontal="center" vertical="center" wrapText="1"/>
    </xf>
    <xf numFmtId="3" fontId="3" fillId="0" borderId="0" xfId="7" applyNumberFormat="1" applyFont="1" applyBorder="1" applyAlignment="1">
      <alignment horizontal="center" vertical="center"/>
    </xf>
    <xf numFmtId="0" fontId="3" fillId="0" borderId="13" xfId="7" applyFont="1" applyBorder="1" applyAlignment="1">
      <alignment horizontal="center" vertical="center" wrapText="1"/>
    </xf>
    <xf numFmtId="0" fontId="17" fillId="0" borderId="66" xfId="7" applyFont="1" applyFill="1" applyBorder="1"/>
    <xf numFmtId="3" fontId="4" fillId="0" borderId="98" xfId="7" applyNumberFormat="1" applyFont="1" applyFill="1" applyBorder="1"/>
    <xf numFmtId="3" fontId="4" fillId="0" borderId="0" xfId="7" applyNumberFormat="1" applyFont="1" applyFill="1" applyBorder="1"/>
    <xf numFmtId="3" fontId="4" fillId="0" borderId="67" xfId="7" applyNumberFormat="1" applyFont="1" applyFill="1" applyBorder="1"/>
    <xf numFmtId="3" fontId="3" fillId="15" borderId="103" xfId="7" applyNumberFormat="1" applyFont="1" applyFill="1" applyBorder="1"/>
    <xf numFmtId="3" fontId="4" fillId="15" borderId="0" xfId="7" applyNumberFormat="1" applyFont="1" applyFill="1" applyBorder="1"/>
    <xf numFmtId="3" fontId="4" fillId="15" borderId="67" xfId="7" applyNumberFormat="1" applyFont="1" applyFill="1" applyBorder="1"/>
    <xf numFmtId="0" fontId="5" fillId="0" borderId="0" xfId="7" applyFont="1" applyFill="1" applyBorder="1" applyAlignment="1" applyProtection="1">
      <alignment wrapText="1"/>
      <protection locked="0"/>
    </xf>
    <xf numFmtId="3" fontId="3" fillId="15" borderId="0" xfId="7" applyNumberFormat="1" applyFont="1" applyFill="1" applyBorder="1"/>
    <xf numFmtId="0" fontId="10" fillId="0" borderId="101" xfId="7" applyFont="1" applyFill="1" applyBorder="1"/>
    <xf numFmtId="3" fontId="17" fillId="0" borderId="66" xfId="7" applyNumberFormat="1" applyFont="1" applyBorder="1"/>
    <xf numFmtId="0" fontId="13" fillId="0" borderId="0" xfId="7" applyFont="1" applyFill="1" applyBorder="1" applyAlignment="1" applyProtection="1">
      <alignment horizontal="left" wrapText="1"/>
      <protection locked="0"/>
    </xf>
    <xf numFmtId="3" fontId="3" fillId="0" borderId="103" xfId="7" applyNumberFormat="1" applyFont="1" applyFill="1" applyBorder="1"/>
    <xf numFmtId="0" fontId="4" fillId="0" borderId="66" xfId="7" applyFont="1" applyBorder="1"/>
    <xf numFmtId="0" fontId="14" fillId="0" borderId="0" xfId="7" applyFont="1" applyFill="1" applyBorder="1"/>
    <xf numFmtId="0" fontId="11" fillId="0" borderId="0" xfId="7" applyFont="1"/>
    <xf numFmtId="0" fontId="11" fillId="0" borderId="103" xfId="7" applyFont="1" applyBorder="1"/>
    <xf numFmtId="0" fontId="11" fillId="0" borderId="67" xfId="7" applyFont="1" applyBorder="1"/>
    <xf numFmtId="0" fontId="11" fillId="0" borderId="98" xfId="7" applyFont="1" applyBorder="1"/>
    <xf numFmtId="0" fontId="11" fillId="0" borderId="66" xfId="7" applyFont="1" applyBorder="1"/>
    <xf numFmtId="0" fontId="11" fillId="0" borderId="10" xfId="7" applyFont="1" applyBorder="1"/>
    <xf numFmtId="0" fontId="11" fillId="0" borderId="13" xfId="7" applyFont="1" applyBorder="1"/>
    <xf numFmtId="0" fontId="11" fillId="0" borderId="15" xfId="7" applyFont="1" applyBorder="1"/>
    <xf numFmtId="0" fontId="3" fillId="0" borderId="0" xfId="7" applyFont="1" applyFill="1" applyBorder="1" applyAlignment="1">
      <alignment horizontal="center" vertical="center" wrapText="1"/>
    </xf>
    <xf numFmtId="0" fontId="3" fillId="0" borderId="67" xfId="7" applyFont="1" applyFill="1" applyBorder="1" applyAlignment="1">
      <alignment horizontal="center" vertical="center" wrapText="1"/>
    </xf>
    <xf numFmtId="0" fontId="3" fillId="0" borderId="66" xfId="7" applyFont="1" applyFill="1" applyBorder="1" applyAlignment="1">
      <alignment horizontal="left" vertical="center"/>
    </xf>
    <xf numFmtId="3" fontId="4" fillId="0" borderId="115" xfId="7" applyNumberFormat="1" applyFont="1" applyBorder="1"/>
    <xf numFmtId="3" fontId="4" fillId="0" borderId="118" xfId="7" applyNumberFormat="1" applyFont="1" applyBorder="1"/>
    <xf numFmtId="3" fontId="4" fillId="0" borderId="53" xfId="7" applyNumberFormat="1" applyFont="1" applyBorder="1"/>
    <xf numFmtId="3" fontId="4" fillId="0" borderId="119" xfId="7" applyNumberFormat="1" applyFont="1" applyBorder="1"/>
    <xf numFmtId="3" fontId="3" fillId="0" borderId="66" xfId="7" applyNumberFormat="1" applyFont="1" applyBorder="1"/>
    <xf numFmtId="0" fontId="4" fillId="0" borderId="98" xfId="7" applyFont="1" applyBorder="1"/>
    <xf numFmtId="0" fontId="4" fillId="0" borderId="67" xfId="7" applyFont="1" applyBorder="1"/>
    <xf numFmtId="0" fontId="4" fillId="0" borderId="0" xfId="7" applyFont="1" applyBorder="1"/>
    <xf numFmtId="3" fontId="4" fillId="0" borderId="66" xfId="7" applyNumberFormat="1" applyFont="1" applyFill="1" applyBorder="1"/>
    <xf numFmtId="0" fontId="13" fillId="0" borderId="95" xfId="7" applyFont="1" applyFill="1" applyBorder="1" applyAlignment="1" applyProtection="1">
      <alignment wrapText="1"/>
      <protection locked="0"/>
    </xf>
    <xf numFmtId="3" fontId="3" fillId="0" borderId="116" xfId="7" applyNumberFormat="1" applyFont="1" applyBorder="1"/>
    <xf numFmtId="3" fontId="3" fillId="0" borderId="120" xfId="7" applyNumberFormat="1" applyFont="1" applyBorder="1"/>
    <xf numFmtId="3" fontId="3" fillId="0" borderId="121" xfId="7" applyNumberFormat="1" applyFont="1" applyBorder="1"/>
    <xf numFmtId="3" fontId="4" fillId="0" borderId="58" xfId="7" applyNumberFormat="1" applyFont="1" applyBorder="1"/>
    <xf numFmtId="3" fontId="4" fillId="0" borderId="76" xfId="7" applyNumberFormat="1" applyFont="1" applyBorder="1"/>
    <xf numFmtId="3" fontId="4" fillId="0" borderId="77" xfId="7" applyNumberFormat="1" applyFont="1" applyBorder="1"/>
    <xf numFmtId="3" fontId="4" fillId="0" borderId="78" xfId="7" applyNumberFormat="1" applyFont="1" applyBorder="1"/>
    <xf numFmtId="3" fontId="4" fillId="0" borderId="24" xfId="7" applyNumberFormat="1" applyFont="1" applyBorder="1"/>
    <xf numFmtId="0" fontId="13" fillId="0" borderId="100" xfId="7" applyFont="1" applyFill="1" applyBorder="1" applyAlignment="1" applyProtection="1">
      <alignment wrapText="1"/>
      <protection locked="0"/>
    </xf>
    <xf numFmtId="3" fontId="3" fillId="0" borderId="95" xfId="7" applyNumberFormat="1" applyFont="1" applyFill="1" applyBorder="1"/>
    <xf numFmtId="3" fontId="3" fillId="0" borderId="100" xfId="7" applyNumberFormat="1" applyFont="1" applyFill="1" applyBorder="1"/>
    <xf numFmtId="3" fontId="3" fillId="0" borderId="120" xfId="7" applyNumberFormat="1" applyFont="1" applyFill="1" applyBorder="1"/>
    <xf numFmtId="3" fontId="3" fillId="0" borderId="121" xfId="7" applyNumberFormat="1" applyFont="1" applyFill="1" applyBorder="1"/>
    <xf numFmtId="3" fontId="3" fillId="12" borderId="0" xfId="7" applyNumberFormat="1" applyFont="1" applyFill="1" applyBorder="1"/>
    <xf numFmtId="3" fontId="3" fillId="12" borderId="67" xfId="7" applyNumberFormat="1" applyFont="1" applyFill="1" applyBorder="1"/>
    <xf numFmtId="3" fontId="4" fillId="0" borderId="26" xfId="7" applyNumberFormat="1" applyFont="1" applyBorder="1"/>
    <xf numFmtId="3" fontId="4" fillId="0" borderId="96" xfId="7" applyNumberFormat="1" applyFont="1" applyBorder="1"/>
    <xf numFmtId="3" fontId="3" fillId="0" borderId="112" xfId="7" applyNumberFormat="1" applyFont="1" applyBorder="1"/>
    <xf numFmtId="3" fontId="4" fillId="0" borderId="59" xfId="7" applyNumberFormat="1" applyFont="1" applyBorder="1"/>
    <xf numFmtId="3" fontId="4" fillId="0" borderId="75" xfId="7" applyNumberFormat="1" applyFont="1" applyBorder="1"/>
    <xf numFmtId="3" fontId="4" fillId="0" borderId="117" xfId="7" applyNumberFormat="1" applyFont="1" applyBorder="1"/>
    <xf numFmtId="3" fontId="4" fillId="0" borderId="106" xfId="7" applyNumberFormat="1" applyFont="1" applyBorder="1"/>
    <xf numFmtId="3" fontId="4" fillId="0" borderId="107" xfId="7" applyNumberFormat="1" applyFont="1" applyBorder="1"/>
    <xf numFmtId="0" fontId="3" fillId="13" borderId="63" xfId="7" applyFont="1" applyFill="1" applyBorder="1" applyAlignment="1">
      <alignment vertical="center"/>
    </xf>
    <xf numFmtId="0" fontId="10" fillId="13" borderId="64" xfId="7" applyFont="1" applyFill="1" applyBorder="1" applyAlignment="1">
      <alignment vertical="center"/>
    </xf>
    <xf numFmtId="3" fontId="3" fillId="5" borderId="1" xfId="7" applyNumberFormat="1" applyFont="1" applyFill="1" applyBorder="1" applyAlignment="1">
      <alignment vertical="center"/>
    </xf>
    <xf numFmtId="3" fontId="3" fillId="5" borderId="2" xfId="7" applyNumberFormat="1" applyFont="1" applyFill="1" applyBorder="1" applyAlignment="1">
      <alignment vertical="center"/>
    </xf>
    <xf numFmtId="3" fontId="3" fillId="5" borderId="19" xfId="7" applyNumberFormat="1" applyFont="1" applyFill="1" applyBorder="1" applyAlignment="1">
      <alignment vertical="center"/>
    </xf>
    <xf numFmtId="3" fontId="3" fillId="5" borderId="20" xfId="7" applyNumberFormat="1" applyFont="1" applyFill="1" applyBorder="1" applyAlignment="1">
      <alignment vertical="center"/>
    </xf>
    <xf numFmtId="3" fontId="3" fillId="13" borderId="63" xfId="7" applyNumberFormat="1" applyFont="1" applyFill="1" applyBorder="1" applyAlignment="1">
      <alignment vertical="center"/>
    </xf>
    <xf numFmtId="3" fontId="3" fillId="13" borderId="79" xfId="7" applyNumberFormat="1" applyFont="1" applyFill="1" applyBorder="1" applyAlignment="1">
      <alignment vertical="center"/>
    </xf>
    <xf numFmtId="3" fontId="3" fillId="13" borderId="65" xfId="7" applyNumberFormat="1" applyFont="1" applyFill="1" applyBorder="1" applyAlignment="1">
      <alignment vertical="center"/>
    </xf>
    <xf numFmtId="3" fontId="3" fillId="13" borderId="93" xfId="7" applyNumberFormat="1" applyFont="1" applyFill="1" applyBorder="1" applyAlignment="1">
      <alignment vertical="center"/>
    </xf>
    <xf numFmtId="3" fontId="3" fillId="13" borderId="80" xfId="7" applyNumberFormat="1" applyFont="1" applyFill="1" applyBorder="1" applyAlignment="1">
      <alignment vertical="center"/>
    </xf>
    <xf numFmtId="3" fontId="3" fillId="13" borderId="64" xfId="7" applyNumberFormat="1" applyFont="1" applyFill="1" applyBorder="1" applyAlignment="1">
      <alignment vertical="center"/>
    </xf>
    <xf numFmtId="3" fontId="3" fillId="13" borderId="94" xfId="7" applyNumberFormat="1" applyFont="1" applyFill="1" applyBorder="1" applyAlignment="1">
      <alignment vertical="center"/>
    </xf>
    <xf numFmtId="3" fontId="3" fillId="5" borderId="25" xfId="7" applyNumberFormat="1" applyFont="1" applyFill="1" applyBorder="1" applyAlignment="1">
      <alignment vertical="center"/>
    </xf>
    <xf numFmtId="3" fontId="3" fillId="5" borderId="18" xfId="7" applyNumberFormat="1" applyFont="1" applyFill="1" applyBorder="1" applyAlignment="1">
      <alignment vertical="center"/>
    </xf>
    <xf numFmtId="0" fontId="3" fillId="0" borderId="0" xfId="7" applyFont="1" applyAlignment="1">
      <alignment vertical="center"/>
    </xf>
    <xf numFmtId="0" fontId="11" fillId="0" borderId="60" xfId="7" applyFont="1" applyBorder="1"/>
    <xf numFmtId="0" fontId="13" fillId="0" borderId="62" xfId="7" applyFont="1" applyBorder="1"/>
    <xf numFmtId="3" fontId="11" fillId="0" borderId="41" xfId="7" applyNumberFormat="1" applyFont="1" applyBorder="1"/>
    <xf numFmtId="3" fontId="11" fillId="0" borderId="39" xfId="7" applyNumberFormat="1" applyFont="1" applyBorder="1"/>
    <xf numFmtId="3" fontId="11" fillId="0" borderId="38" xfId="7" applyNumberFormat="1" applyFont="1" applyBorder="1"/>
    <xf numFmtId="3" fontId="11" fillId="0" borderId="62" xfId="7" applyNumberFormat="1" applyFont="1" applyBorder="1"/>
    <xf numFmtId="3" fontId="11" fillId="0" borderId="60" xfId="7" applyNumberFormat="1" applyFont="1" applyBorder="1"/>
    <xf numFmtId="3" fontId="11" fillId="0" borderId="61" xfId="7" applyNumberFormat="1" applyFont="1" applyBorder="1"/>
    <xf numFmtId="3" fontId="11" fillId="0" borderId="0" xfId="7" applyNumberFormat="1" applyFont="1" applyBorder="1"/>
    <xf numFmtId="3" fontId="18" fillId="0" borderId="60" xfId="7" applyNumberFormat="1" applyFont="1" applyBorder="1"/>
    <xf numFmtId="3" fontId="11" fillId="0" borderId="113" xfId="7" applyNumberFormat="1" applyFont="1" applyBorder="1"/>
    <xf numFmtId="3" fontId="11" fillId="0" borderId="97" xfId="7" applyNumberFormat="1" applyFont="1" applyBorder="1"/>
    <xf numFmtId="0" fontId="16" fillId="0" borderId="61" xfId="7" applyFont="1" applyBorder="1"/>
    <xf numFmtId="0" fontId="16" fillId="0" borderId="62" xfId="7" applyFont="1" applyBorder="1"/>
    <xf numFmtId="3" fontId="11" fillId="0" borderId="22" xfId="7" applyNumberFormat="1" applyFont="1" applyBorder="1"/>
    <xf numFmtId="0" fontId="10" fillId="0" borderId="50" xfId="0" applyFont="1" applyBorder="1"/>
    <xf numFmtId="3" fontId="3" fillId="2" borderId="50" xfId="0" applyNumberFormat="1" applyFont="1" applyFill="1" applyBorder="1"/>
    <xf numFmtId="1" fontId="19" fillId="0" borderId="15" xfId="0" applyNumberFormat="1" applyFont="1" applyFill="1" applyBorder="1" applyAlignment="1">
      <alignment horizontal="left" vertical="center"/>
    </xf>
    <xf numFmtId="3" fontId="4" fillId="0" borderId="15" xfId="0" applyNumberFormat="1" applyFont="1" applyFill="1" applyBorder="1"/>
    <xf numFmtId="1" fontId="19" fillId="0" borderId="15" xfId="0" applyNumberFormat="1" applyFont="1" applyFill="1" applyBorder="1"/>
    <xf numFmtId="3" fontId="14" fillId="0" borderId="13" xfId="0" applyNumberFormat="1" applyFont="1" applyFill="1" applyBorder="1" applyAlignment="1">
      <alignment wrapText="1"/>
    </xf>
    <xf numFmtId="1" fontId="19" fillId="0" borderId="15" xfId="0" applyNumberFormat="1" applyFont="1" applyFill="1" applyBorder="1" applyAlignment="1">
      <alignment horizontal="left"/>
    </xf>
    <xf numFmtId="0" fontId="20" fillId="0" borderId="15" xfId="0" applyFont="1" applyBorder="1"/>
    <xf numFmtId="0" fontId="4" fillId="0" borderId="15" xfId="0" applyFont="1" applyBorder="1"/>
    <xf numFmtId="3" fontId="4" fillId="0" borderId="45" xfId="0" applyNumberFormat="1" applyFont="1" applyBorder="1"/>
    <xf numFmtId="3" fontId="4" fillId="0" borderId="36" xfId="0" applyNumberFormat="1" applyFont="1" applyBorder="1"/>
    <xf numFmtId="3" fontId="3" fillId="0" borderId="35" xfId="0" applyNumberFormat="1" applyFont="1" applyFill="1" applyBorder="1"/>
    <xf numFmtId="3" fontId="4" fillId="6" borderId="29" xfId="0" applyNumberFormat="1" applyFont="1" applyFill="1" applyBorder="1"/>
    <xf numFmtId="3" fontId="4" fillId="6" borderId="36" xfId="0" applyNumberFormat="1" applyFont="1" applyFill="1" applyBorder="1"/>
    <xf numFmtId="0" fontId="10" fillId="5" borderId="19" xfId="0" applyFont="1" applyFill="1" applyBorder="1" applyAlignment="1">
      <alignment vertical="center"/>
    </xf>
    <xf numFmtId="3" fontId="3" fillId="5" borderId="39" xfId="0" applyNumberFormat="1" applyFont="1" applyFill="1" applyBorder="1" applyAlignment="1">
      <alignment vertical="center"/>
    </xf>
    <xf numFmtId="3" fontId="3" fillId="5" borderId="40" xfId="0" applyNumberFormat="1" applyFont="1" applyFill="1" applyBorder="1" applyAlignment="1">
      <alignment vertical="center"/>
    </xf>
    <xf numFmtId="3" fontId="3" fillId="5" borderId="54" xfId="0" applyNumberFormat="1" applyFont="1" applyFill="1" applyBorder="1" applyAlignment="1">
      <alignment vertical="center"/>
    </xf>
    <xf numFmtId="3" fontId="3" fillId="5" borderId="2" xfId="0" applyNumberFormat="1" applyFont="1" applyFill="1" applyBorder="1" applyAlignment="1">
      <alignment vertical="center"/>
    </xf>
    <xf numFmtId="3" fontId="4" fillId="0" borderId="39" xfId="0" applyNumberFormat="1" applyFont="1" applyBorder="1"/>
    <xf numFmtId="3" fontId="4" fillId="0" borderId="38" xfId="0" applyNumberFormat="1" applyFont="1" applyBorder="1"/>
    <xf numFmtId="3" fontId="4" fillId="0" borderId="41" xfId="0" applyNumberFormat="1" applyFont="1" applyBorder="1"/>
    <xf numFmtId="3" fontId="3" fillId="0" borderId="31" xfId="0" applyNumberFormat="1" applyFont="1" applyFill="1" applyBorder="1"/>
    <xf numFmtId="3" fontId="4" fillId="0" borderId="0" xfId="0" applyNumberFormat="1" applyFont="1" applyFill="1" applyBorder="1"/>
    <xf numFmtId="3" fontId="4" fillId="0" borderId="13" xfId="0" applyNumberFormat="1" applyFont="1" applyFill="1" applyBorder="1"/>
    <xf numFmtId="0" fontId="14" fillId="0" borderId="50" xfId="0" applyFont="1" applyFill="1" applyBorder="1"/>
    <xf numFmtId="3" fontId="3" fillId="2" borderId="49" xfId="0" applyNumberFormat="1" applyFont="1" applyFill="1" applyBorder="1"/>
    <xf numFmtId="1" fontId="21" fillId="0" borderId="15" xfId="0" applyNumberFormat="1" applyFont="1" applyBorder="1" applyAlignment="1">
      <alignment horizontal="left"/>
    </xf>
    <xf numFmtId="3" fontId="3" fillId="2" borderId="31" xfId="0" applyNumberFormat="1" applyFont="1" applyFill="1" applyBorder="1"/>
    <xf numFmtId="1" fontId="21" fillId="0" borderId="15" xfId="0" applyNumberFormat="1" applyFont="1" applyFill="1" applyBorder="1" applyAlignment="1">
      <alignment horizontal="left"/>
    </xf>
    <xf numFmtId="0" fontId="13" fillId="0" borderId="13" xfId="0" applyFont="1" applyFill="1" applyBorder="1" applyAlignment="1">
      <alignment wrapText="1"/>
    </xf>
    <xf numFmtId="0" fontId="13" fillId="0" borderId="67" xfId="0" applyFont="1" applyFill="1" applyBorder="1" applyAlignment="1" applyProtection="1">
      <alignment wrapText="1"/>
      <protection locked="0"/>
    </xf>
    <xf numFmtId="0" fontId="3" fillId="0" borderId="56" xfId="0" applyFont="1" applyFill="1" applyBorder="1"/>
    <xf numFmtId="0" fontId="14" fillId="0" borderId="50" xfId="0" applyFont="1" applyBorder="1"/>
    <xf numFmtId="0" fontId="13" fillId="0" borderId="13" xfId="0" applyFont="1" applyFill="1" applyBorder="1" applyAlignment="1">
      <alignment horizontal="left"/>
    </xf>
    <xf numFmtId="0" fontId="14" fillId="0" borderId="13" xfId="0" applyFont="1" applyFill="1" applyBorder="1"/>
    <xf numFmtId="0" fontId="13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3" fontId="4" fillId="0" borderId="29" xfId="0" applyNumberFormat="1" applyFont="1" applyBorder="1"/>
    <xf numFmtId="0" fontId="10" fillId="5" borderId="16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3" fontId="3" fillId="0" borderId="38" xfId="0" applyNumberFormat="1" applyFont="1" applyFill="1" applyBorder="1" applyAlignment="1">
      <alignment vertical="center"/>
    </xf>
    <xf numFmtId="3" fontId="3" fillId="0" borderId="39" xfId="0" applyNumberFormat="1" applyFont="1" applyFill="1" applyBorder="1" applyAlignment="1">
      <alignment vertical="center"/>
    </xf>
    <xf numFmtId="3" fontId="3" fillId="0" borderId="41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2" fillId="0" borderId="1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0" fontId="18" fillId="0" borderId="0" xfId="0" applyFont="1" applyFill="1"/>
    <xf numFmtId="0" fontId="11" fillId="0" borderId="0" xfId="0" applyFont="1" applyFill="1"/>
    <xf numFmtId="0" fontId="14" fillId="0" borderId="0" xfId="0" applyFont="1" applyBorder="1"/>
    <xf numFmtId="3" fontId="3" fillId="0" borderId="1" xfId="0" applyNumberFormat="1" applyFont="1" applyBorder="1"/>
    <xf numFmtId="3" fontId="4" fillId="0" borderId="16" xfId="0" applyNumberFormat="1" applyFont="1" applyBorder="1"/>
    <xf numFmtId="3" fontId="4" fillId="0" borderId="19" xfId="0" applyNumberFormat="1" applyFont="1" applyBorder="1"/>
    <xf numFmtId="0" fontId="4" fillId="0" borderId="13" xfId="0" applyFont="1" applyBorder="1"/>
    <xf numFmtId="0" fontId="12" fillId="0" borderId="39" xfId="0" applyFont="1" applyBorder="1" applyAlignment="1">
      <alignment horizontal="left" vertical="center"/>
    </xf>
    <xf numFmtId="0" fontId="15" fillId="0" borderId="41" xfId="0" applyFont="1" applyBorder="1" applyAlignment="1">
      <alignment horizontal="left"/>
    </xf>
    <xf numFmtId="3" fontId="3" fillId="0" borderId="3" xfId="0" applyNumberFormat="1" applyFont="1" applyBorder="1"/>
    <xf numFmtId="3" fontId="3" fillId="0" borderId="4" xfId="0" applyNumberFormat="1" applyFont="1" applyBorder="1"/>
    <xf numFmtId="3" fontId="3" fillId="0" borderId="7" xfId="0" applyNumberFormat="1" applyFont="1" applyBorder="1"/>
    <xf numFmtId="3" fontId="3" fillId="0" borderId="6" xfId="0" applyNumberFormat="1" applyFont="1" applyBorder="1"/>
    <xf numFmtId="3" fontId="3" fillId="2" borderId="23" xfId="0" applyNumberFormat="1" applyFont="1" applyFill="1" applyBorder="1"/>
    <xf numFmtId="3" fontId="3" fillId="2" borderId="4" xfId="0" applyNumberFormat="1" applyFont="1" applyFill="1" applyBorder="1"/>
    <xf numFmtId="0" fontId="24" fillId="0" borderId="15" xfId="0" applyFont="1" applyBorder="1" applyAlignment="1">
      <alignment horizontal="left" vertical="center"/>
    </xf>
    <xf numFmtId="0" fontId="26" fillId="0" borderId="13" xfId="0" applyFont="1" applyFill="1" applyBorder="1" applyAlignment="1">
      <alignment wrapText="1"/>
    </xf>
    <xf numFmtId="0" fontId="13" fillId="0" borderId="13" xfId="0" applyFont="1" applyFill="1" applyBorder="1" applyAlignment="1" applyProtection="1">
      <protection locked="0"/>
    </xf>
    <xf numFmtId="3" fontId="4" fillId="0" borderId="29" xfId="0" applyNumberFormat="1" applyFont="1" applyFill="1" applyBorder="1"/>
    <xf numFmtId="0" fontId="13" fillId="0" borderId="0" xfId="7" applyFont="1"/>
    <xf numFmtId="3" fontId="11" fillId="0" borderId="0" xfId="7" applyNumberFormat="1" applyFont="1"/>
    <xf numFmtId="3" fontId="18" fillId="0" borderId="0" xfId="7" applyNumberFormat="1" applyFont="1"/>
    <xf numFmtId="0" fontId="16" fillId="0" borderId="0" xfId="7" applyFont="1"/>
    <xf numFmtId="0" fontId="18" fillId="0" borderId="0" xfId="7" applyFont="1"/>
    <xf numFmtId="3" fontId="3" fillId="0" borderId="0" xfId="0" applyNumberFormat="1" applyFont="1" applyBorder="1"/>
    <xf numFmtId="3" fontId="3" fillId="5" borderId="172" xfId="0" applyNumberFormat="1" applyFont="1" applyFill="1" applyBorder="1" applyAlignment="1">
      <alignment vertical="center"/>
    </xf>
    <xf numFmtId="3" fontId="3" fillId="5" borderId="173" xfId="0" applyNumberFormat="1" applyFont="1" applyFill="1" applyBorder="1" applyAlignment="1">
      <alignment vertical="center"/>
    </xf>
    <xf numFmtId="3" fontId="3" fillId="5" borderId="174" xfId="0" applyNumberFormat="1" applyFont="1" applyFill="1" applyBorder="1" applyAlignment="1">
      <alignment vertical="center"/>
    </xf>
    <xf numFmtId="3" fontId="3" fillId="0" borderId="95" xfId="0" applyNumberFormat="1" applyFont="1" applyBorder="1"/>
    <xf numFmtId="3" fontId="3" fillId="0" borderId="0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5" borderId="63" xfId="0" applyNumberFormat="1" applyFont="1" applyFill="1" applyBorder="1" applyAlignment="1">
      <alignment vertical="center"/>
    </xf>
    <xf numFmtId="3" fontId="3" fillId="5" borderId="175" xfId="0" applyNumberFormat="1" applyFont="1" applyFill="1" applyBorder="1" applyAlignment="1">
      <alignment vertical="center"/>
    </xf>
    <xf numFmtId="3" fontId="3" fillId="5" borderId="64" xfId="0" applyNumberFormat="1" applyFont="1" applyFill="1" applyBorder="1" applyAlignment="1">
      <alignment vertical="center"/>
    </xf>
    <xf numFmtId="3" fontId="3" fillId="5" borderId="65" xfId="0" applyNumberFormat="1" applyFont="1" applyFill="1" applyBorder="1" applyAlignment="1">
      <alignment vertical="center"/>
    </xf>
    <xf numFmtId="3" fontId="3" fillId="0" borderId="63" xfId="0" applyNumberFormat="1" applyFont="1" applyFill="1" applyBorder="1" applyAlignment="1">
      <alignment vertical="center"/>
    </xf>
    <xf numFmtId="3" fontId="3" fillId="0" borderId="176" xfId="0" applyNumberFormat="1" applyFont="1" applyFill="1" applyBorder="1" applyAlignment="1">
      <alignment vertical="center"/>
    </xf>
    <xf numFmtId="3" fontId="3" fillId="0" borderId="64" xfId="0" applyNumberFormat="1" applyFont="1" applyFill="1" applyBorder="1" applyAlignment="1">
      <alignment vertical="center"/>
    </xf>
    <xf numFmtId="3" fontId="3" fillId="0" borderId="65" xfId="0" applyNumberFormat="1" applyFont="1" applyFill="1" applyBorder="1" applyAlignment="1">
      <alignment vertical="center"/>
    </xf>
    <xf numFmtId="3" fontId="4" fillId="0" borderId="63" xfId="0" applyNumberFormat="1" applyFont="1" applyBorder="1"/>
    <xf numFmtId="3" fontId="4" fillId="0" borderId="64" xfId="0" applyNumberFormat="1" applyFont="1" applyBorder="1"/>
    <xf numFmtId="3" fontId="4" fillId="0" borderId="65" xfId="0" applyNumberFormat="1" applyFont="1" applyBorder="1"/>
    <xf numFmtId="3" fontId="3" fillId="5" borderId="177" xfId="0" applyNumberFormat="1" applyFont="1" applyFill="1" applyBorder="1" applyAlignment="1">
      <alignment vertical="center"/>
    </xf>
    <xf numFmtId="0" fontId="8" fillId="0" borderId="29" xfId="7" applyFont="1" applyBorder="1" applyAlignment="1">
      <alignment horizontal="left" vertical="center"/>
    </xf>
    <xf numFmtId="3" fontId="3" fillId="0" borderId="29" xfId="7" applyNumberFormat="1" applyFont="1" applyBorder="1" applyAlignment="1">
      <alignment horizontal="center" vertical="center"/>
    </xf>
    <xf numFmtId="3" fontId="3" fillId="0" borderId="26" xfId="7" applyNumberFormat="1" applyFont="1" applyBorder="1" applyAlignment="1">
      <alignment horizontal="center" vertical="center"/>
    </xf>
    <xf numFmtId="3" fontId="3" fillId="0" borderId="29" xfId="7" applyNumberFormat="1" applyFont="1" applyBorder="1" applyAlignment="1">
      <alignment horizontal="center" vertical="center" wrapText="1"/>
    </xf>
    <xf numFmtId="3" fontId="3" fillId="0" borderId="64" xfId="7" applyNumberFormat="1" applyFont="1" applyBorder="1" applyAlignment="1">
      <alignment horizontal="center" vertical="center"/>
    </xf>
    <xf numFmtId="3" fontId="3" fillId="0" borderId="64" xfId="7" applyNumberFormat="1" applyFont="1" applyBorder="1" applyAlignment="1">
      <alignment horizontal="center" vertical="center" wrapText="1"/>
    </xf>
    <xf numFmtId="3" fontId="3" fillId="0" borderId="65" xfId="7" applyNumberFormat="1" applyFont="1" applyBorder="1" applyAlignment="1">
      <alignment horizontal="center" vertical="center"/>
    </xf>
    <xf numFmtId="0" fontId="3" fillId="15" borderId="63" xfId="7" applyFont="1" applyFill="1" applyBorder="1" applyAlignment="1">
      <alignment horizontal="center" vertical="center" wrapText="1"/>
    </xf>
    <xf numFmtId="0" fontId="3" fillId="15" borderId="79" xfId="7" applyFont="1" applyFill="1" applyBorder="1" applyAlignment="1">
      <alignment horizontal="center" vertical="center" wrapText="1"/>
    </xf>
    <xf numFmtId="0" fontId="3" fillId="15" borderId="65" xfId="7" applyFont="1" applyFill="1" applyBorder="1" applyAlignment="1">
      <alignment horizontal="center" vertical="center" wrapText="1"/>
    </xf>
    <xf numFmtId="0" fontId="3" fillId="15" borderId="75" xfId="7" applyFont="1" applyFill="1" applyBorder="1" applyAlignment="1">
      <alignment horizontal="center" vertical="center" wrapText="1"/>
    </xf>
    <xf numFmtId="3" fontId="3" fillId="0" borderId="19" xfId="7" applyNumberFormat="1" applyFont="1" applyBorder="1" applyAlignment="1">
      <alignment horizontal="center" vertical="center"/>
    </xf>
    <xf numFmtId="3" fontId="3" fillId="0" borderId="16" xfId="7" applyNumberFormat="1" applyFont="1" applyBorder="1" applyAlignment="1">
      <alignment horizontal="center" vertical="center" wrapText="1"/>
    </xf>
    <xf numFmtId="0" fontId="3" fillId="0" borderId="122" xfId="7" applyFont="1" applyBorder="1" applyAlignment="1">
      <alignment horizontal="center" vertical="center" wrapText="1"/>
    </xf>
    <xf numFmtId="0" fontId="3" fillId="6" borderId="123" xfId="7" applyFont="1" applyFill="1" applyBorder="1" applyAlignment="1">
      <alignment horizontal="center" vertical="center" wrapText="1"/>
    </xf>
    <xf numFmtId="0" fontId="3" fillId="6" borderId="124" xfId="7" applyFont="1" applyFill="1" applyBorder="1" applyAlignment="1">
      <alignment horizontal="center" vertical="center" wrapText="1"/>
    </xf>
    <xf numFmtId="0" fontId="3" fillId="0" borderId="60" xfId="7" applyFont="1" applyBorder="1" applyAlignment="1"/>
    <xf numFmtId="0" fontId="3" fillId="0" borderId="62" xfId="7" applyFont="1" applyBorder="1" applyAlignment="1">
      <alignment wrapText="1"/>
    </xf>
    <xf numFmtId="3" fontId="27" fillId="0" borderId="41" xfId="7" applyNumberFormat="1" applyFont="1" applyBorder="1" applyAlignment="1">
      <alignment horizontal="center" vertical="center"/>
    </xf>
    <xf numFmtId="3" fontId="27" fillId="0" borderId="39" xfId="7" applyNumberFormat="1" applyFont="1" applyBorder="1" applyAlignment="1">
      <alignment horizontal="center" vertical="center"/>
    </xf>
    <xf numFmtId="3" fontId="27" fillId="0" borderId="41" xfId="7" applyNumberFormat="1" applyFont="1" applyBorder="1" applyAlignment="1">
      <alignment horizontal="center" vertical="center" wrapText="1"/>
    </xf>
    <xf numFmtId="0" fontId="27" fillId="0" borderId="38" xfId="7" applyFont="1" applyBorder="1" applyAlignment="1">
      <alignment horizontal="center" vertical="center"/>
    </xf>
    <xf numFmtId="0" fontId="27" fillId="0" borderId="38" xfId="7" applyFont="1" applyBorder="1" applyAlignment="1">
      <alignment horizontal="center" vertical="center" wrapText="1"/>
    </xf>
    <xf numFmtId="3" fontId="27" fillId="0" borderId="62" xfId="7" applyNumberFormat="1" applyFont="1" applyBorder="1" applyAlignment="1">
      <alignment horizontal="center" vertical="center"/>
    </xf>
    <xf numFmtId="3" fontId="27" fillId="0" borderId="60" xfId="7" applyNumberFormat="1" applyFont="1" applyBorder="1" applyAlignment="1">
      <alignment horizontal="center" vertical="center"/>
    </xf>
    <xf numFmtId="3" fontId="27" fillId="0" borderId="62" xfId="7" applyNumberFormat="1" applyFont="1" applyBorder="1" applyAlignment="1">
      <alignment horizontal="center" vertical="center" wrapText="1"/>
    </xf>
    <xf numFmtId="0" fontId="27" fillId="0" borderId="61" xfId="7" applyFont="1" applyBorder="1" applyAlignment="1">
      <alignment horizontal="center" vertical="center"/>
    </xf>
    <xf numFmtId="0" fontId="27" fillId="0" borderId="61" xfId="7" applyFont="1" applyBorder="1" applyAlignment="1">
      <alignment horizontal="center" vertical="center" wrapText="1"/>
    </xf>
    <xf numFmtId="0" fontId="27" fillId="0" borderId="62" xfId="7" applyFont="1" applyBorder="1" applyAlignment="1">
      <alignment horizontal="center" vertical="center" wrapText="1"/>
    </xf>
    <xf numFmtId="0" fontId="27" fillId="15" borderId="102" xfId="7" applyFont="1" applyFill="1" applyBorder="1" applyAlignment="1">
      <alignment horizontal="center" vertical="center" wrapText="1"/>
    </xf>
    <xf numFmtId="0" fontId="27" fillId="15" borderId="61" xfId="7" applyFont="1" applyFill="1" applyBorder="1" applyAlignment="1">
      <alignment horizontal="center" vertical="center"/>
    </xf>
    <xf numFmtId="0" fontId="27" fillId="15" borderId="61" xfId="7" applyFont="1" applyFill="1" applyBorder="1" applyAlignment="1">
      <alignment horizontal="center" vertical="center" wrapText="1"/>
    </xf>
    <xf numFmtId="0" fontId="27" fillId="15" borderId="62" xfId="7" applyFont="1" applyFill="1" applyBorder="1" applyAlignment="1">
      <alignment horizontal="center" vertical="center" wrapText="1"/>
    </xf>
    <xf numFmtId="3" fontId="27" fillId="0" borderId="97" xfId="7" applyNumberFormat="1" applyFont="1" applyBorder="1" applyAlignment="1">
      <alignment horizontal="center" vertical="center"/>
    </xf>
    <xf numFmtId="3" fontId="27" fillId="0" borderId="61" xfId="7" applyNumberFormat="1" applyFont="1" applyBorder="1" applyAlignment="1">
      <alignment horizontal="center" vertical="center"/>
    </xf>
    <xf numFmtId="0" fontId="27" fillId="0" borderId="60" xfId="7" applyFont="1" applyBorder="1" applyAlignment="1">
      <alignment horizontal="center" vertical="center"/>
    </xf>
    <xf numFmtId="0" fontId="27" fillId="0" borderId="0" xfId="7" applyFont="1" applyBorder="1" applyAlignment="1">
      <alignment horizontal="center" vertical="center" wrapText="1"/>
    </xf>
    <xf numFmtId="3" fontId="27" fillId="0" borderId="22" xfId="7" applyNumberFormat="1" applyFont="1" applyBorder="1" applyAlignment="1">
      <alignment horizontal="center" vertical="center"/>
    </xf>
    <xf numFmtId="3" fontId="27" fillId="0" borderId="38" xfId="7" applyNumberFormat="1" applyFont="1" applyBorder="1" applyAlignment="1">
      <alignment horizontal="center" vertical="center"/>
    </xf>
    <xf numFmtId="3" fontId="27" fillId="0" borderId="38" xfId="7" applyNumberFormat="1" applyFont="1" applyBorder="1" applyAlignment="1">
      <alignment horizontal="center" vertical="center" wrapText="1"/>
    </xf>
    <xf numFmtId="0" fontId="27" fillId="0" borderId="125" xfId="7" applyFont="1" applyBorder="1" applyAlignment="1">
      <alignment horizontal="center" vertical="center"/>
    </xf>
    <xf numFmtId="0" fontId="27" fillId="0" borderId="126" xfId="7" applyFont="1" applyBorder="1" applyAlignment="1">
      <alignment horizontal="center" vertical="center" wrapText="1"/>
    </xf>
    <xf numFmtId="0" fontId="4" fillId="0" borderId="67" xfId="7" applyFont="1" applyBorder="1" applyAlignment="1">
      <alignment wrapText="1"/>
    </xf>
    <xf numFmtId="3" fontId="27" fillId="0" borderId="13" xfId="7" applyNumberFormat="1" applyFont="1" applyBorder="1" applyAlignment="1">
      <alignment horizontal="center" vertical="center"/>
    </xf>
    <xf numFmtId="0" fontId="28" fillId="0" borderId="15" xfId="7" applyFont="1" applyBorder="1" applyAlignment="1"/>
    <xf numFmtId="3" fontId="27" fillId="0" borderId="13" xfId="7" applyNumberFormat="1" applyFont="1" applyBorder="1" applyAlignment="1">
      <alignment horizontal="center" vertical="center" wrapText="1"/>
    </xf>
    <xf numFmtId="0" fontId="27" fillId="0" borderId="0" xfId="7" applyFont="1" applyBorder="1" applyAlignment="1">
      <alignment horizontal="center" vertical="center"/>
    </xf>
    <xf numFmtId="3" fontId="27" fillId="0" borderId="67" xfId="7" applyNumberFormat="1" applyFont="1" applyBorder="1" applyAlignment="1">
      <alignment horizontal="center" vertical="center"/>
    </xf>
    <xf numFmtId="0" fontId="28" fillId="0" borderId="66" xfId="7" applyFont="1" applyBorder="1" applyAlignment="1"/>
    <xf numFmtId="3" fontId="27" fillId="0" borderId="67" xfId="7" applyNumberFormat="1" applyFont="1" applyBorder="1" applyAlignment="1">
      <alignment horizontal="center" vertical="center" wrapText="1"/>
    </xf>
    <xf numFmtId="0" fontId="27" fillId="0" borderId="67" xfId="7" applyFont="1" applyBorder="1" applyAlignment="1">
      <alignment horizontal="center" vertical="center" wrapText="1"/>
    </xf>
    <xf numFmtId="0" fontId="27" fillId="15" borderId="103" xfId="7" applyFont="1" applyFill="1" applyBorder="1" applyAlignment="1">
      <alignment horizontal="center" vertical="center" wrapText="1"/>
    </xf>
    <xf numFmtId="0" fontId="27" fillId="15" borderId="0" xfId="7" applyFont="1" applyFill="1" applyBorder="1" applyAlignment="1">
      <alignment horizontal="center" vertical="center"/>
    </xf>
    <xf numFmtId="0" fontId="27" fillId="15" borderId="0" xfId="7" applyFont="1" applyFill="1" applyBorder="1" applyAlignment="1">
      <alignment horizontal="center" vertical="center" wrapText="1"/>
    </xf>
    <xf numFmtId="0" fontId="27" fillId="15" borderId="67" xfId="7" applyFont="1" applyFill="1" applyBorder="1" applyAlignment="1">
      <alignment horizontal="center" vertical="center" wrapText="1"/>
    </xf>
    <xf numFmtId="3" fontId="27" fillId="0" borderId="98" xfId="7" applyNumberFormat="1" applyFont="1" applyBorder="1" applyAlignment="1">
      <alignment horizontal="center" vertical="center"/>
    </xf>
    <xf numFmtId="3" fontId="27" fillId="0" borderId="0" xfId="7" applyNumberFormat="1" applyFont="1" applyBorder="1" applyAlignment="1">
      <alignment horizontal="center" vertical="center"/>
    </xf>
    <xf numFmtId="0" fontId="27" fillId="0" borderId="66" xfId="7" applyFont="1" applyBorder="1" applyAlignment="1">
      <alignment horizontal="center" vertical="center"/>
    </xf>
    <xf numFmtId="3" fontId="27" fillId="0" borderId="10" xfId="7" applyNumberFormat="1" applyFont="1" applyBorder="1" applyAlignment="1">
      <alignment horizontal="center" vertical="center"/>
    </xf>
    <xf numFmtId="3" fontId="27" fillId="0" borderId="0" xfId="7" applyNumberFormat="1" applyFont="1" applyBorder="1" applyAlignment="1">
      <alignment horizontal="center" vertical="center" wrapText="1"/>
    </xf>
    <xf numFmtId="0" fontId="4" fillId="0" borderId="100" xfId="7" applyFont="1" applyFill="1" applyBorder="1" applyAlignment="1">
      <alignment wrapText="1"/>
    </xf>
    <xf numFmtId="0" fontId="11" fillId="0" borderId="67" xfId="7" applyFont="1" applyFill="1" applyBorder="1" applyAlignment="1" applyProtection="1">
      <alignment wrapText="1"/>
      <protection locked="0"/>
    </xf>
    <xf numFmtId="0" fontId="11" fillId="0" borderId="66" xfId="0" applyFont="1" applyBorder="1"/>
    <xf numFmtId="3" fontId="4" fillId="0" borderId="66" xfId="0" applyNumberFormat="1" applyFont="1" applyBorder="1"/>
    <xf numFmtId="3" fontId="3" fillId="0" borderId="13" xfId="7" applyNumberFormat="1" applyFont="1" applyBorder="1" applyAlignment="1">
      <alignment horizontal="center" vertical="center"/>
    </xf>
    <xf numFmtId="0" fontId="4" fillId="0" borderId="15" xfId="7" applyFont="1" applyBorder="1" applyAlignment="1"/>
    <xf numFmtId="0" fontId="3" fillId="0" borderId="0" xfId="7" applyFont="1" applyBorder="1" applyAlignment="1">
      <alignment horizontal="center" vertical="center"/>
    </xf>
    <xf numFmtId="3" fontId="3" fillId="0" borderId="67" xfId="7" applyNumberFormat="1" applyFont="1" applyBorder="1" applyAlignment="1">
      <alignment horizontal="center" vertical="center"/>
    </xf>
    <xf numFmtId="0" fontId="4" fillId="0" borderId="66" xfId="7" applyFont="1" applyBorder="1" applyAlignment="1"/>
    <xf numFmtId="3" fontId="3" fillId="0" borderId="0" xfId="7" applyNumberFormat="1" applyFont="1" applyBorder="1" applyAlignment="1">
      <alignment horizontal="center" vertical="center" wrapText="1"/>
    </xf>
    <xf numFmtId="3" fontId="17" fillId="0" borderId="66" xfId="7" applyNumberFormat="1" applyFont="1" applyBorder="1" applyAlignment="1"/>
    <xf numFmtId="3" fontId="3" fillId="0" borderId="13" xfId="7" applyNumberFormat="1" applyFont="1" applyBorder="1" applyAlignment="1">
      <alignment horizontal="right" vertical="center" wrapText="1"/>
    </xf>
    <xf numFmtId="3" fontId="3" fillId="0" borderId="67" xfId="7" applyNumberFormat="1" applyFont="1" applyBorder="1" applyAlignment="1">
      <alignment horizontal="right" vertical="center" wrapText="1"/>
    </xf>
    <xf numFmtId="0" fontId="11" fillId="0" borderId="67" xfId="7" applyFont="1" applyFill="1" applyBorder="1" applyAlignment="1">
      <alignment wrapText="1"/>
    </xf>
    <xf numFmtId="3" fontId="4" fillId="0" borderId="66" xfId="0" applyNumberFormat="1" applyFont="1" applyFill="1" applyBorder="1"/>
    <xf numFmtId="3" fontId="4" fillId="0" borderId="67" xfId="0" applyNumberFormat="1" applyFont="1" applyFill="1" applyBorder="1"/>
    <xf numFmtId="3" fontId="4" fillId="0" borderId="67" xfId="0" applyNumberFormat="1" applyFont="1" applyBorder="1"/>
    <xf numFmtId="3" fontId="4" fillId="0" borderId="0" xfId="7" applyNumberFormat="1" applyFont="1" applyBorder="1" applyAlignment="1">
      <alignment horizontal="right" vertical="center"/>
    </xf>
    <xf numFmtId="3" fontId="4" fillId="0" borderId="67" xfId="7" applyNumberFormat="1" applyFont="1" applyBorder="1" applyAlignment="1">
      <alignment horizontal="right" vertical="center" wrapText="1"/>
    </xf>
    <xf numFmtId="0" fontId="4" fillId="0" borderId="66" xfId="7" applyFont="1" applyBorder="1" applyAlignment="1">
      <alignment horizontal="right" vertical="center"/>
    </xf>
    <xf numFmtId="0" fontId="3" fillId="0" borderId="100" xfId="7" applyFont="1" applyFill="1" applyBorder="1" applyAlignment="1">
      <alignment wrapText="1"/>
    </xf>
    <xf numFmtId="0" fontId="11" fillId="0" borderId="66" xfId="7" applyFont="1" applyFill="1" applyBorder="1" applyAlignment="1" applyProtection="1">
      <alignment horizontal="center" wrapText="1"/>
      <protection locked="0"/>
    </xf>
    <xf numFmtId="0" fontId="11" fillId="0" borderId="88" xfId="7" applyFont="1" applyFill="1" applyBorder="1" applyAlignment="1" applyProtection="1">
      <alignment horizontal="center" wrapText="1"/>
      <protection locked="0"/>
    </xf>
    <xf numFmtId="0" fontId="11" fillId="0" borderId="0" xfId="7" applyFont="1" applyFill="1" applyBorder="1" applyAlignment="1" applyProtection="1">
      <alignment horizontal="center" wrapText="1"/>
      <protection locked="0"/>
    </xf>
    <xf numFmtId="0" fontId="11" fillId="0" borderId="67" xfId="7" applyFont="1" applyBorder="1" applyAlignment="1">
      <alignment horizontal="center" wrapText="1"/>
    </xf>
    <xf numFmtId="0" fontId="11" fillId="0" borderId="103" xfId="7" applyFont="1" applyFill="1" applyBorder="1" applyAlignment="1" applyProtection="1">
      <alignment wrapText="1"/>
      <protection locked="0"/>
    </xf>
    <xf numFmtId="3" fontId="3" fillId="12" borderId="99" xfId="7" applyNumberFormat="1" applyFont="1" applyFill="1" applyBorder="1"/>
    <xf numFmtId="3" fontId="3" fillId="12" borderId="90" xfId="7" applyNumberFormat="1" applyFont="1" applyFill="1" applyBorder="1"/>
    <xf numFmtId="3" fontId="3" fillId="0" borderId="66" xfId="7" applyNumberFormat="1" applyFont="1" applyFill="1" applyBorder="1"/>
    <xf numFmtId="3" fontId="4" fillId="0" borderId="88" xfId="7" applyNumberFormat="1" applyFont="1" applyFill="1" applyBorder="1"/>
    <xf numFmtId="0" fontId="11" fillId="0" borderId="100" xfId="7" applyFont="1" applyFill="1" applyBorder="1" applyAlignment="1" applyProtection="1">
      <alignment wrapText="1"/>
      <protection locked="0"/>
    </xf>
    <xf numFmtId="3" fontId="3" fillId="12" borderId="66" xfId="7" applyNumberFormat="1" applyFont="1" applyFill="1" applyBorder="1"/>
    <xf numFmtId="3" fontId="4" fillId="12" borderId="88" xfId="7" applyNumberFormat="1" applyFont="1" applyFill="1" applyBorder="1"/>
    <xf numFmtId="0" fontId="11" fillId="0" borderId="66" xfId="7" applyFont="1" applyFill="1" applyBorder="1" applyAlignment="1" applyProtection="1">
      <alignment wrapText="1"/>
      <protection locked="0"/>
    </xf>
    <xf numFmtId="0" fontId="29" fillId="0" borderId="67" xfId="7" applyFont="1" applyFill="1" applyBorder="1" applyAlignment="1" applyProtection="1">
      <alignment wrapText="1"/>
      <protection locked="0"/>
    </xf>
    <xf numFmtId="3" fontId="3" fillId="15" borderId="66" xfId="7" applyNumberFormat="1" applyFont="1" applyFill="1" applyBorder="1"/>
    <xf numFmtId="3" fontId="4" fillId="15" borderId="88" xfId="7" applyNumberFormat="1" applyFont="1" applyFill="1" applyBorder="1"/>
    <xf numFmtId="0" fontId="11" fillId="0" borderId="74" xfId="7" applyFont="1" applyBorder="1"/>
    <xf numFmtId="0" fontId="11" fillId="0" borderId="75" xfId="7" applyFont="1" applyFill="1" applyBorder="1" applyAlignment="1" applyProtection="1">
      <alignment wrapText="1"/>
      <protection locked="0"/>
    </xf>
    <xf numFmtId="3" fontId="4" fillId="0" borderId="36" xfId="7" applyNumberFormat="1" applyFont="1" applyBorder="1"/>
    <xf numFmtId="3" fontId="4" fillId="0" borderId="45" xfId="7" applyNumberFormat="1" applyFont="1" applyBorder="1"/>
    <xf numFmtId="3" fontId="4" fillId="0" borderId="29" xfId="7" applyNumberFormat="1" applyFont="1" applyBorder="1"/>
    <xf numFmtId="3" fontId="4" fillId="0" borderId="74" xfId="7" applyNumberFormat="1" applyFont="1" applyBorder="1"/>
    <xf numFmtId="3" fontId="3" fillId="0" borderId="74" xfId="7" applyNumberFormat="1" applyFont="1" applyBorder="1"/>
    <xf numFmtId="3" fontId="4" fillId="0" borderId="105" xfId="7" applyNumberFormat="1" applyFont="1" applyBorder="1"/>
    <xf numFmtId="0" fontId="4" fillId="0" borderId="75" xfId="7" applyFont="1" applyBorder="1"/>
    <xf numFmtId="0" fontId="3" fillId="13" borderId="65" xfId="7" applyFont="1" applyFill="1" applyBorder="1" applyAlignment="1">
      <alignment vertical="center" wrapText="1"/>
    </xf>
    <xf numFmtId="3" fontId="3" fillId="5" borderId="16" xfId="7" applyNumberFormat="1" applyFont="1" applyFill="1" applyBorder="1" applyAlignment="1">
      <alignment vertical="center"/>
    </xf>
    <xf numFmtId="3" fontId="3" fillId="13" borderId="81" xfId="7" applyNumberFormat="1" applyFont="1" applyFill="1" applyBorder="1" applyAlignment="1">
      <alignment vertical="center"/>
    </xf>
    <xf numFmtId="3" fontId="3" fillId="5" borderId="108" xfId="7" applyNumberFormat="1" applyFont="1" applyFill="1" applyBorder="1" applyAlignment="1">
      <alignment vertical="center"/>
    </xf>
    <xf numFmtId="3" fontId="3" fillId="5" borderId="109" xfId="7" applyNumberFormat="1" applyFont="1" applyFill="1" applyBorder="1" applyAlignment="1">
      <alignment vertical="center"/>
    </xf>
    <xf numFmtId="3" fontId="3" fillId="5" borderId="110" xfId="7" applyNumberFormat="1" applyFont="1" applyFill="1" applyBorder="1" applyAlignment="1">
      <alignment vertical="center"/>
    </xf>
    <xf numFmtId="0" fontId="11" fillId="0" borderId="62" xfId="7" applyFont="1" applyBorder="1" applyAlignment="1">
      <alignment wrapText="1"/>
    </xf>
    <xf numFmtId="3" fontId="18" fillId="0" borderId="102" xfId="7" applyNumberFormat="1" applyFont="1" applyBorder="1"/>
    <xf numFmtId="0" fontId="16" fillId="0" borderId="0" xfId="7" applyFont="1" applyBorder="1"/>
    <xf numFmtId="3" fontId="11" fillId="0" borderId="66" xfId="7" applyNumberFormat="1" applyFont="1" applyBorder="1"/>
    <xf numFmtId="3" fontId="11" fillId="0" borderId="67" xfId="7" applyNumberFormat="1" applyFont="1" applyBorder="1"/>
    <xf numFmtId="0" fontId="3" fillId="0" borderId="50" xfId="0" applyFont="1" applyBorder="1" applyAlignment="1">
      <alignment wrapText="1"/>
    </xf>
    <xf numFmtId="3" fontId="3" fillId="0" borderId="120" xfId="0" applyNumberFormat="1" applyFont="1" applyBorder="1"/>
    <xf numFmtId="3" fontId="3" fillId="0" borderId="121" xfId="0" applyNumberFormat="1" applyFont="1" applyBorder="1"/>
    <xf numFmtId="0" fontId="11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left" wrapText="1"/>
    </xf>
    <xf numFmtId="0" fontId="4" fillId="0" borderId="13" xfId="0" applyFont="1" applyBorder="1" applyAlignment="1">
      <alignment wrapText="1"/>
    </xf>
    <xf numFmtId="0" fontId="4" fillId="0" borderId="13" xfId="0" applyFont="1" applyFill="1" applyBorder="1" applyAlignment="1">
      <alignment wrapText="1"/>
    </xf>
    <xf numFmtId="3" fontId="3" fillId="0" borderId="14" xfId="0" applyNumberFormat="1" applyFont="1" applyFill="1" applyBorder="1"/>
    <xf numFmtId="3" fontId="4" fillId="0" borderId="26" xfId="0" applyNumberFormat="1" applyFont="1" applyFill="1" applyBorder="1"/>
    <xf numFmtId="3" fontId="4" fillId="0" borderId="36" xfId="0" applyNumberFormat="1" applyFont="1" applyFill="1" applyBorder="1"/>
    <xf numFmtId="0" fontId="3" fillId="5" borderId="19" xfId="0" applyFont="1" applyFill="1" applyBorder="1" applyAlignment="1">
      <alignment vertical="center" wrapText="1"/>
    </xf>
    <xf numFmtId="3" fontId="3" fillId="5" borderId="127" xfId="0" applyNumberFormat="1" applyFont="1" applyFill="1" applyBorder="1" applyAlignment="1">
      <alignment vertical="center"/>
    </xf>
    <xf numFmtId="3" fontId="3" fillId="5" borderId="128" xfId="0" applyNumberFormat="1" applyFont="1" applyFill="1" applyBorder="1" applyAlignment="1">
      <alignment vertical="center"/>
    </xf>
    <xf numFmtId="0" fontId="4" fillId="0" borderId="50" xfId="0" applyFont="1" applyFill="1" applyBorder="1" applyAlignment="1">
      <alignment wrapText="1"/>
    </xf>
    <xf numFmtId="1" fontId="3" fillId="0" borderId="15" xfId="0" applyNumberFormat="1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3" fontId="3" fillId="5" borderId="14" xfId="0" applyNumberFormat="1" applyFont="1" applyFill="1" applyBorder="1"/>
    <xf numFmtId="3" fontId="4" fillId="5" borderId="0" xfId="0" applyNumberFormat="1" applyFont="1" applyFill="1" applyBorder="1"/>
    <xf numFmtId="3" fontId="4" fillId="5" borderId="13" xfId="0" applyNumberFormat="1" applyFont="1" applyFill="1" applyBorder="1"/>
    <xf numFmtId="0" fontId="4" fillId="0" borderId="13" xfId="0" applyFont="1" applyFill="1" applyBorder="1" applyAlignment="1">
      <alignment horizontal="left"/>
    </xf>
    <xf numFmtId="0" fontId="4" fillId="0" borderId="45" xfId="0" applyFont="1" applyBorder="1"/>
    <xf numFmtId="0" fontId="30" fillId="0" borderId="36" xfId="0" applyFont="1" applyFill="1" applyBorder="1"/>
    <xf numFmtId="3" fontId="4" fillId="0" borderId="26" xfId="0" applyNumberFormat="1" applyFont="1" applyBorder="1"/>
    <xf numFmtId="0" fontId="3" fillId="5" borderId="19" xfId="0" applyFont="1" applyFill="1" applyBorder="1" applyAlignment="1">
      <alignment vertical="center"/>
    </xf>
    <xf numFmtId="3" fontId="3" fillId="5" borderId="129" xfId="0" applyNumberFormat="1" applyFont="1" applyFill="1" applyBorder="1" applyAlignment="1">
      <alignment vertical="center"/>
    </xf>
    <xf numFmtId="3" fontId="3" fillId="5" borderId="130" xfId="0" applyNumberFormat="1" applyFont="1" applyFill="1" applyBorder="1" applyAlignment="1">
      <alignment vertical="center"/>
    </xf>
    <xf numFmtId="0" fontId="11" fillId="0" borderId="15" xfId="0" applyFont="1" applyBorder="1"/>
    <xf numFmtId="0" fontId="11" fillId="0" borderId="0" xfId="0" applyFont="1" applyBorder="1"/>
    <xf numFmtId="0" fontId="11" fillId="0" borderId="10" xfId="0" applyFont="1" applyFill="1" applyBorder="1"/>
    <xf numFmtId="3" fontId="4" fillId="0" borderId="39" xfId="0" applyNumberFormat="1" applyFont="1" applyFill="1" applyBorder="1"/>
    <xf numFmtId="3" fontId="4" fillId="0" borderId="38" xfId="0" applyNumberFormat="1" applyFont="1" applyFill="1" applyBorder="1"/>
    <xf numFmtId="3" fontId="4" fillId="0" borderId="41" xfId="0" applyNumberFormat="1" applyFont="1" applyFill="1" applyBorder="1"/>
    <xf numFmtId="0" fontId="11" fillId="0" borderId="1" xfId="0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131" xfId="0" applyNumberFormat="1" applyFont="1" applyFill="1" applyBorder="1" applyAlignment="1">
      <alignment horizontal="right" vertical="center"/>
    </xf>
    <xf numFmtId="3" fontId="3" fillId="0" borderId="132" xfId="0" applyNumberFormat="1" applyFont="1" applyFill="1" applyBorder="1" applyAlignment="1">
      <alignment horizontal="right" vertical="center"/>
    </xf>
    <xf numFmtId="3" fontId="3" fillId="0" borderId="133" xfId="0" applyNumberFormat="1" applyFont="1" applyFill="1" applyBorder="1" applyAlignment="1">
      <alignment horizontal="right" vertical="center"/>
    </xf>
    <xf numFmtId="3" fontId="4" fillId="0" borderId="13" xfId="7" applyNumberFormat="1" applyFont="1" applyBorder="1" applyAlignment="1">
      <alignment horizontal="right"/>
    </xf>
    <xf numFmtId="3" fontId="4" fillId="0" borderId="15" xfId="7" applyNumberFormat="1" applyFont="1" applyBorder="1" applyAlignment="1">
      <alignment horizontal="right"/>
    </xf>
    <xf numFmtId="3" fontId="4" fillId="0" borderId="0" xfId="7" applyNumberFormat="1" applyFont="1" applyBorder="1" applyAlignment="1">
      <alignment horizontal="right"/>
    </xf>
    <xf numFmtId="3" fontId="4" fillId="0" borderId="13" xfId="7" applyNumberFormat="1" applyFont="1" applyBorder="1" applyAlignment="1">
      <alignment horizontal="right" vertical="center"/>
    </xf>
    <xf numFmtId="0" fontId="4" fillId="0" borderId="15" xfId="7" applyFont="1" applyBorder="1" applyAlignment="1">
      <alignment horizontal="right"/>
    </xf>
    <xf numFmtId="3" fontId="4" fillId="0" borderId="13" xfId="7" applyNumberFormat="1" applyFont="1" applyBorder="1" applyAlignment="1">
      <alignment horizontal="right" vertical="center" wrapText="1"/>
    </xf>
    <xf numFmtId="0" fontId="4" fillId="0" borderId="0" xfId="7" applyFont="1" applyBorder="1" applyAlignment="1">
      <alignment horizontal="right" vertical="center"/>
    </xf>
    <xf numFmtId="0" fontId="4" fillId="0" borderId="0" xfId="7" applyFont="1" applyBorder="1" applyAlignment="1">
      <alignment horizontal="right" vertical="center" wrapText="1"/>
    </xf>
    <xf numFmtId="0" fontId="4" fillId="0" borderId="67" xfId="7" applyFont="1" applyBorder="1" applyAlignment="1">
      <alignment horizontal="right" vertical="center" wrapText="1"/>
    </xf>
    <xf numFmtId="0" fontId="14" fillId="0" borderId="0" xfId="4" applyFont="1"/>
    <xf numFmtId="0" fontId="14" fillId="0" borderId="0" xfId="4" applyFont="1" applyFill="1"/>
    <xf numFmtId="0" fontId="10" fillId="0" borderId="0" xfId="4" applyFont="1" applyBorder="1" applyAlignment="1">
      <alignment horizontal="centerContinuous" vertical="center" wrapText="1"/>
    </xf>
    <xf numFmtId="0" fontId="10" fillId="0" borderId="0" xfId="4" applyFont="1" applyFill="1" applyBorder="1" applyAlignment="1">
      <alignment horizontal="center" vertical="center" wrapText="1"/>
    </xf>
    <xf numFmtId="3" fontId="10" fillId="0" borderId="0" xfId="4" applyNumberFormat="1" applyFont="1" applyBorder="1" applyAlignment="1">
      <alignment horizontal="centerContinuous" vertical="center" wrapText="1"/>
    </xf>
    <xf numFmtId="0" fontId="14" fillId="0" borderId="0" xfId="4" applyFont="1" applyAlignment="1">
      <alignment horizontal="centerContinuous" vertical="center" wrapText="1"/>
    </xf>
    <xf numFmtId="0" fontId="31" fillId="0" borderId="0" xfId="4" applyFont="1" applyAlignment="1">
      <alignment horizontal="right"/>
    </xf>
    <xf numFmtId="0" fontId="31" fillId="0" borderId="0" xfId="4" applyFont="1" applyFill="1" applyAlignment="1">
      <alignment horizontal="right"/>
    </xf>
    <xf numFmtId="0" fontId="14" fillId="0" borderId="63" xfId="4" applyFont="1" applyBorder="1"/>
    <xf numFmtId="0" fontId="10" fillId="0" borderId="64" xfId="4" applyFont="1" applyBorder="1" applyAlignment="1">
      <alignment horizontal="centerContinuous" vertical="center" wrapText="1"/>
    </xf>
    <xf numFmtId="0" fontId="10" fillId="0" borderId="64" xfId="4" applyFont="1" applyFill="1" applyBorder="1" applyAlignment="1">
      <alignment horizontal="center" vertical="center" wrapText="1"/>
    </xf>
    <xf numFmtId="3" fontId="10" fillId="0" borderId="79" xfId="4" applyNumberFormat="1" applyFont="1" applyFill="1" applyBorder="1" applyAlignment="1">
      <alignment horizontal="center" vertical="center" wrapText="1"/>
    </xf>
    <xf numFmtId="0" fontId="10" fillId="0" borderId="79" xfId="4" applyFont="1" applyFill="1" applyBorder="1" applyAlignment="1">
      <alignment horizontal="center" vertical="center" wrapText="1"/>
    </xf>
    <xf numFmtId="3" fontId="10" fillId="0" borderId="2" xfId="4" applyNumberFormat="1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 wrapText="1"/>
    </xf>
    <xf numFmtId="0" fontId="14" fillId="0" borderId="0" xfId="4" applyFont="1" applyBorder="1"/>
    <xf numFmtId="0" fontId="14" fillId="0" borderId="0" xfId="4" applyFont="1" applyFill="1" applyBorder="1" applyAlignment="1">
      <alignment horizontal="center" vertical="center" wrapText="1"/>
    </xf>
    <xf numFmtId="0" fontId="32" fillId="0" borderId="0" xfId="4" applyFont="1" applyBorder="1" applyAlignment="1">
      <alignment horizontal="center" vertical="center" wrapText="1"/>
    </xf>
    <xf numFmtId="0" fontId="33" fillId="0" borderId="0" xfId="4" applyFont="1" applyBorder="1" applyAlignment="1">
      <alignment horizontal="left"/>
    </xf>
    <xf numFmtId="0" fontId="14" fillId="0" borderId="0" xfId="4" applyFont="1" applyAlignment="1">
      <alignment wrapText="1"/>
    </xf>
    <xf numFmtId="0" fontId="14" fillId="0" borderId="0" xfId="4" applyFont="1" applyFill="1" applyAlignment="1">
      <alignment horizontal="center"/>
    </xf>
    <xf numFmtId="3" fontId="14" fillId="0" borderId="0" xfId="4" applyNumberFormat="1" applyFont="1"/>
    <xf numFmtId="0" fontId="10" fillId="0" borderId="0" xfId="4" applyFont="1" applyBorder="1" applyAlignment="1">
      <alignment horizontal="center"/>
    </xf>
    <xf numFmtId="0" fontId="10" fillId="0" borderId="0" xfId="4" applyFont="1" applyFill="1" applyBorder="1" applyAlignment="1">
      <alignment horizontal="center"/>
    </xf>
    <xf numFmtId="0" fontId="10" fillId="0" borderId="0" xfId="4" applyFont="1" applyBorder="1"/>
    <xf numFmtId="0" fontId="10" fillId="0" borderId="0" xfId="4" applyFont="1" applyBorder="1" applyAlignment="1">
      <alignment wrapText="1"/>
    </xf>
    <xf numFmtId="0" fontId="10" fillId="0" borderId="0" xfId="4" applyFont="1" applyBorder="1" applyAlignment="1">
      <alignment vertical="center" wrapText="1"/>
    </xf>
    <xf numFmtId="0" fontId="14" fillId="0" borderId="0" xfId="4" applyFont="1" applyFill="1" applyBorder="1" applyAlignment="1">
      <alignment horizontal="center" vertical="center"/>
    </xf>
    <xf numFmtId="0" fontId="14" fillId="0" borderId="0" xfId="4" applyFont="1" applyBorder="1" applyAlignment="1">
      <alignment vertical="center"/>
    </xf>
    <xf numFmtId="3" fontId="14" fillId="0" borderId="0" xfId="4" applyNumberFormat="1" applyFont="1" applyBorder="1" applyAlignment="1">
      <alignment vertical="center"/>
    </xf>
    <xf numFmtId="0" fontId="14" fillId="0" borderId="0" xfId="4" applyFont="1" applyAlignment="1">
      <alignment vertical="center"/>
    </xf>
    <xf numFmtId="3" fontId="14" fillId="12" borderId="0" xfId="4" applyNumberFormat="1" applyFont="1" applyFill="1" applyProtection="1">
      <protection locked="0"/>
    </xf>
    <xf numFmtId="3" fontId="14" fillId="0" borderId="0" xfId="4" applyNumberFormat="1" applyFont="1" applyFill="1"/>
    <xf numFmtId="3" fontId="14" fillId="0" borderId="0" xfId="4" applyNumberFormat="1" applyFont="1" applyFill="1" applyProtection="1">
      <protection locked="0"/>
    </xf>
    <xf numFmtId="0" fontId="14" fillId="0" borderId="0" xfId="4" applyFont="1" applyFill="1" applyAlignment="1">
      <alignment wrapText="1"/>
    </xf>
    <xf numFmtId="0" fontId="10" fillId="0" borderId="0" xfId="4" applyFont="1" applyFill="1" applyAlignment="1">
      <alignment horizontal="center"/>
    </xf>
    <xf numFmtId="0" fontId="14" fillId="0" borderId="0" xfId="4" applyFont="1" applyFill="1" applyBorder="1" applyAlignment="1">
      <alignment horizontal="left" wrapText="1"/>
    </xf>
    <xf numFmtId="0" fontId="32" fillId="0" borderId="0" xfId="4" applyFont="1" applyBorder="1" applyAlignment="1">
      <alignment vertical="center" wrapText="1"/>
    </xf>
    <xf numFmtId="0" fontId="10" fillId="0" borderId="0" xfId="4" applyFont="1" applyFill="1" applyAlignment="1">
      <alignment horizontal="center" vertical="center"/>
    </xf>
    <xf numFmtId="0" fontId="10" fillId="0" borderId="0" xfId="4" applyFont="1" applyAlignment="1">
      <alignment vertical="center"/>
    </xf>
    <xf numFmtId="3" fontId="10" fillId="0" borderId="79" xfId="4" applyNumberFormat="1" applyFont="1" applyBorder="1" applyAlignment="1">
      <alignment vertical="center"/>
    </xf>
    <xf numFmtId="3" fontId="10" fillId="12" borderId="79" xfId="4" applyNumberFormat="1" applyFont="1" applyFill="1" applyBorder="1" applyAlignment="1">
      <alignment vertical="center"/>
    </xf>
    <xf numFmtId="3" fontId="10" fillId="0" borderId="79" xfId="4" applyNumberFormat="1" applyFont="1" applyFill="1" applyBorder="1" applyAlignment="1">
      <alignment vertical="center"/>
    </xf>
    <xf numFmtId="41" fontId="14" fillId="0" borderId="0" xfId="4" applyNumberFormat="1" applyFont="1" applyFill="1" applyBorder="1" applyAlignment="1">
      <alignment horizontal="center" vertical="center"/>
    </xf>
    <xf numFmtId="41" fontId="10" fillId="0" borderId="0" xfId="4" applyNumberFormat="1" applyFont="1" applyFill="1" applyBorder="1" applyAlignment="1">
      <alignment horizontal="center"/>
    </xf>
    <xf numFmtId="0" fontId="14" fillId="0" borderId="0" xfId="4" applyFont="1" applyFill="1" applyBorder="1" applyAlignment="1" applyProtection="1">
      <alignment wrapText="1"/>
      <protection locked="0"/>
    </xf>
    <xf numFmtId="0" fontId="10" fillId="0" borderId="0" xfId="4" applyFont="1" applyAlignment="1">
      <alignment horizontal="center" vertical="center" wrapText="1"/>
    </xf>
    <xf numFmtId="0" fontId="10" fillId="0" borderId="0" xfId="4" applyFont="1" applyAlignment="1">
      <alignment horizontal="center" vertical="center"/>
    </xf>
    <xf numFmtId="3" fontId="10" fillId="0" borderId="0" xfId="4" applyNumberFormat="1" applyFont="1" applyBorder="1"/>
    <xf numFmtId="3" fontId="10" fillId="0" borderId="0" xfId="4" applyNumberFormat="1" applyFont="1" applyFill="1" applyBorder="1" applyAlignment="1">
      <alignment vertical="center"/>
    </xf>
    <xf numFmtId="3" fontId="10" fillId="0" borderId="0" xfId="4" applyNumberFormat="1" applyFont="1" applyBorder="1" applyAlignment="1">
      <alignment vertical="center"/>
    </xf>
    <xf numFmtId="3" fontId="10" fillId="12" borderId="0" xfId="4" applyNumberFormat="1" applyFont="1" applyFill="1" applyBorder="1" applyAlignment="1">
      <alignment vertical="center"/>
    </xf>
    <xf numFmtId="0" fontId="3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3" fontId="14" fillId="0" borderId="0" xfId="4" applyNumberFormat="1" applyFont="1" applyFill="1" applyBorder="1" applyAlignment="1">
      <alignment vertical="center"/>
    </xf>
    <xf numFmtId="0" fontId="34" fillId="0" borderId="0" xfId="0" applyFont="1" applyBorder="1" applyAlignment="1">
      <alignment vertical="center" wrapText="1"/>
    </xf>
    <xf numFmtId="0" fontId="14" fillId="0" borderId="0" xfId="4" applyFont="1" applyBorder="1" applyAlignment="1">
      <alignment wrapText="1"/>
    </xf>
    <xf numFmtId="0" fontId="10" fillId="17" borderId="0" xfId="4" applyFont="1" applyFill="1" applyBorder="1" applyAlignment="1">
      <alignment wrapText="1"/>
    </xf>
    <xf numFmtId="0" fontId="10" fillId="0" borderId="0" xfId="4" applyFont="1"/>
    <xf numFmtId="3" fontId="14" fillId="0" borderId="0" xfId="4" applyNumberFormat="1" applyFont="1" applyProtection="1">
      <protection locked="0"/>
    </xf>
    <xf numFmtId="0" fontId="14" fillId="0" borderId="0" xfId="4" applyFont="1" applyFill="1" applyBorder="1" applyAlignment="1">
      <alignment vertical="center" wrapText="1"/>
    </xf>
    <xf numFmtId="3" fontId="10" fillId="12" borderId="79" xfId="4" applyNumberFormat="1" applyFont="1" applyFill="1" applyBorder="1" applyProtection="1">
      <protection locked="0"/>
    </xf>
    <xf numFmtId="3" fontId="10" fillId="0" borderId="79" xfId="4" applyNumberFormat="1" applyFont="1" applyFill="1" applyBorder="1" applyProtection="1">
      <protection locked="0"/>
    </xf>
    <xf numFmtId="0" fontId="14" fillId="0" borderId="0" xfId="4" applyFont="1" applyFill="1" applyBorder="1" applyAlignment="1">
      <alignment horizontal="center"/>
    </xf>
    <xf numFmtId="0" fontId="14" fillId="0" borderId="0" xfId="4" applyFont="1" applyFill="1" applyBorder="1" applyAlignment="1">
      <alignment wrapText="1"/>
    </xf>
    <xf numFmtId="0" fontId="14" fillId="0" borderId="0" xfId="4" applyFont="1" applyFill="1" applyBorder="1"/>
    <xf numFmtId="0" fontId="14" fillId="0" borderId="0" xfId="6" applyFont="1" applyFill="1" applyBorder="1" applyAlignment="1" applyProtection="1">
      <alignment wrapText="1"/>
      <protection locked="0"/>
    </xf>
    <xf numFmtId="3" fontId="14" fillId="0" borderId="0" xfId="4" applyNumberFormat="1" applyFont="1" applyBorder="1"/>
    <xf numFmtId="0" fontId="32" fillId="0" borderId="0" xfId="4" applyFont="1" applyAlignment="1">
      <alignment vertical="center" wrapText="1"/>
    </xf>
    <xf numFmtId="0" fontId="10" fillId="17" borderId="0" xfId="4" applyFont="1" applyFill="1" applyBorder="1" applyAlignment="1">
      <alignment horizontal="left" wrapText="1"/>
    </xf>
    <xf numFmtId="0" fontId="10" fillId="0" borderId="0" xfId="4" applyFont="1" applyBorder="1" applyAlignment="1">
      <alignment horizontal="left"/>
    </xf>
    <xf numFmtId="3" fontId="10" fillId="0" borderId="81" xfId="4" applyNumberFormat="1" applyFont="1" applyBorder="1"/>
    <xf numFmtId="3" fontId="10" fillId="12" borderId="81" xfId="4" applyNumberFormat="1" applyFont="1" applyFill="1" applyBorder="1"/>
    <xf numFmtId="3" fontId="10" fillId="0" borderId="81" xfId="4" applyNumberFormat="1" applyFont="1" applyFill="1" applyBorder="1"/>
    <xf numFmtId="0" fontId="10" fillId="0" borderId="0" xfId="4" applyFont="1" applyBorder="1" applyAlignment="1">
      <alignment horizontal="left" wrapText="1"/>
    </xf>
    <xf numFmtId="3" fontId="10" fillId="0" borderId="0" xfId="4" applyNumberFormat="1" applyFont="1" applyFill="1" applyBorder="1"/>
    <xf numFmtId="3" fontId="10" fillId="0" borderId="79" xfId="4" applyNumberFormat="1" applyFont="1" applyBorder="1"/>
    <xf numFmtId="3" fontId="10" fillId="12" borderId="79" xfId="4" applyNumberFormat="1" applyFont="1" applyFill="1" applyBorder="1"/>
    <xf numFmtId="3" fontId="10" fillId="0" borderId="79" xfId="4" applyNumberFormat="1" applyFont="1" applyFill="1" applyBorder="1"/>
    <xf numFmtId="0" fontId="33" fillId="0" borderId="0" xfId="4" applyFont="1" applyBorder="1" applyAlignment="1">
      <alignment horizontal="left" wrapText="1"/>
    </xf>
    <xf numFmtId="0" fontId="33" fillId="0" borderId="0" xfId="4" applyFont="1" applyFill="1" applyBorder="1" applyAlignment="1">
      <alignment horizontal="center"/>
    </xf>
    <xf numFmtId="3" fontId="33" fillId="0" borderId="0" xfId="4" applyNumberFormat="1" applyFont="1" applyBorder="1" applyAlignment="1">
      <alignment horizontal="left"/>
    </xf>
    <xf numFmtId="0" fontId="10" fillId="0" borderId="0" xfId="4" applyFont="1" applyAlignment="1">
      <alignment horizontal="center"/>
    </xf>
    <xf numFmtId="0" fontId="3" fillId="0" borderId="0" xfId="4" applyFont="1" applyBorder="1" applyAlignment="1">
      <alignment wrapText="1"/>
    </xf>
    <xf numFmtId="0" fontId="8" fillId="0" borderId="0" xfId="4" applyFont="1" applyBorder="1" applyAlignment="1">
      <alignment wrapText="1"/>
    </xf>
    <xf numFmtId="0" fontId="3" fillId="0" borderId="0" xfId="4" applyFont="1" applyAlignment="1">
      <alignment wrapText="1"/>
    </xf>
    <xf numFmtId="0" fontId="23" fillId="0" borderId="0" xfId="4" applyFont="1" applyBorder="1" applyAlignment="1">
      <alignment horizontal="left" wrapText="1" indent="1"/>
    </xf>
    <xf numFmtId="0" fontId="14" fillId="0" borderId="0" xfId="0" applyFont="1" applyFill="1"/>
    <xf numFmtId="0" fontId="14" fillId="0" borderId="0" xfId="4" applyFont="1" applyFill="1" applyAlignment="1">
      <alignment horizontal="center" vertical="center"/>
    </xf>
    <xf numFmtId="3" fontId="14" fillId="0" borderId="0" xfId="4" applyNumberFormat="1" applyFont="1" applyAlignment="1">
      <alignment vertical="center"/>
    </xf>
    <xf numFmtId="0" fontId="14" fillId="0" borderId="0" xfId="4" applyFont="1" applyFill="1" applyAlignment="1">
      <alignment horizontal="center" vertical="center" wrapText="1"/>
    </xf>
    <xf numFmtId="3" fontId="14" fillId="14" borderId="0" xfId="4" applyNumberFormat="1" applyFont="1" applyFill="1" applyProtection="1">
      <protection locked="0"/>
    </xf>
    <xf numFmtId="0" fontId="35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wrapText="1" indent="1"/>
    </xf>
    <xf numFmtId="3" fontId="10" fillId="0" borderId="0" xfId="4" applyNumberFormat="1" applyFont="1" applyAlignment="1">
      <alignment vertical="center"/>
    </xf>
    <xf numFmtId="3" fontId="10" fillId="14" borderId="79" xfId="4" applyNumberFormat="1" applyFont="1" applyFill="1" applyBorder="1" applyAlignment="1">
      <alignment vertical="center"/>
    </xf>
    <xf numFmtId="0" fontId="34" fillId="0" borderId="0" xfId="4" applyFont="1" applyBorder="1" applyAlignment="1">
      <alignment vertical="center" wrapText="1"/>
    </xf>
    <xf numFmtId="0" fontId="14" fillId="0" borderId="0" xfId="4" applyFont="1" applyAlignment="1"/>
    <xf numFmtId="3" fontId="14" fillId="0" borderId="0" xfId="4" applyNumberFormat="1" applyFont="1" applyAlignment="1"/>
    <xf numFmtId="3" fontId="10" fillId="0" borderId="0" xfId="4" applyNumberFormat="1" applyFont="1" applyAlignment="1">
      <alignment horizontal="center" vertical="center"/>
    </xf>
    <xf numFmtId="0" fontId="10" fillId="0" borderId="0" xfId="4" applyFont="1" applyAlignment="1">
      <alignment vertical="center" wrapText="1"/>
    </xf>
    <xf numFmtId="3" fontId="10" fillId="0" borderId="80" xfId="4" applyNumberFormat="1" applyFont="1" applyBorder="1"/>
    <xf numFmtId="3" fontId="10" fillId="0" borderId="0" xfId="4" applyNumberFormat="1" applyFont="1" applyBorder="1" applyAlignment="1">
      <alignment horizontal="left"/>
    </xf>
    <xf numFmtId="0" fontId="32" fillId="0" borderId="0" xfId="4" applyFont="1" applyBorder="1" applyAlignment="1">
      <alignment wrapText="1"/>
    </xf>
    <xf numFmtId="0" fontId="3" fillId="0" borderId="0" xfId="4" applyFont="1" applyAlignment="1">
      <alignment vertical="center" wrapText="1"/>
    </xf>
    <xf numFmtId="0" fontId="4" fillId="0" borderId="0" xfId="4" applyFont="1" applyAlignment="1">
      <alignment horizontal="left" vertical="center" wrapText="1" indent="1"/>
    </xf>
    <xf numFmtId="3" fontId="14" fillId="12" borderId="0" xfId="4" applyNumberFormat="1" applyFont="1" applyFill="1" applyBorder="1" applyAlignment="1">
      <alignment vertical="center"/>
    </xf>
    <xf numFmtId="0" fontId="10" fillId="0" borderId="79" xfId="4" applyFont="1" applyBorder="1" applyAlignment="1">
      <alignment vertical="center"/>
    </xf>
    <xf numFmtId="3" fontId="10" fillId="14" borderId="81" xfId="4" applyNumberFormat="1" applyFont="1" applyFill="1" applyBorder="1"/>
    <xf numFmtId="0" fontId="10" fillId="0" borderId="0" xfId="4" applyFont="1" applyAlignment="1">
      <alignment wrapText="1"/>
    </xf>
    <xf numFmtId="3" fontId="10" fillId="0" borderId="0" xfId="4" applyNumberFormat="1" applyFont="1"/>
    <xf numFmtId="0" fontId="4" fillId="0" borderId="0" xfId="0" applyFont="1" applyAlignment="1">
      <alignment wrapText="1"/>
    </xf>
    <xf numFmtId="41" fontId="14" fillId="0" borderId="0" xfId="4" applyNumberFormat="1" applyFont="1" applyFill="1" applyBorder="1" applyAlignment="1">
      <alignment horizontal="center"/>
    </xf>
    <xf numFmtId="0" fontId="33" fillId="0" borderId="0" xfId="4" applyFont="1" applyAlignment="1">
      <alignment wrapText="1"/>
    </xf>
    <xf numFmtId="3" fontId="10" fillId="0" borderId="0" xfId="4" applyNumberFormat="1" applyFont="1" applyFill="1" applyAlignment="1">
      <alignment horizontal="center"/>
    </xf>
    <xf numFmtId="0" fontId="14" fillId="0" borderId="0" xfId="4" applyFont="1" applyFill="1" applyBorder="1" applyAlignment="1" applyProtection="1">
      <alignment horizontal="left" wrapText="1" indent="2"/>
      <protection locked="0"/>
    </xf>
    <xf numFmtId="41" fontId="14" fillId="0" borderId="0" xfId="4" applyNumberFormat="1" applyFont="1" applyFill="1" applyBorder="1"/>
    <xf numFmtId="3" fontId="14" fillId="0" borderId="0" xfId="4" applyNumberFormat="1" applyFont="1" applyFill="1" applyBorder="1"/>
    <xf numFmtId="164" fontId="10" fillId="0" borderId="0" xfId="4" applyNumberFormat="1" applyFont="1" applyFill="1" applyAlignment="1">
      <alignment horizontal="center"/>
    </xf>
    <xf numFmtId="0" fontId="14" fillId="0" borderId="0" xfId="4" applyFont="1" applyBorder="1" applyAlignment="1">
      <alignment horizontal="left" wrapText="1" indent="2"/>
    </xf>
    <xf numFmtId="41" fontId="10" fillId="0" borderId="0" xfId="4" applyNumberFormat="1" applyFont="1" applyBorder="1" applyAlignment="1">
      <alignment horizontal="center"/>
    </xf>
    <xf numFmtId="41" fontId="14" fillId="0" borderId="0" xfId="4" applyNumberFormat="1" applyFont="1" applyBorder="1"/>
    <xf numFmtId="0" fontId="14" fillId="0" borderId="0" xfId="4" applyFont="1" applyAlignment="1">
      <alignment horizontal="left" wrapText="1" indent="2"/>
    </xf>
    <xf numFmtId="0" fontId="4" fillId="0" borderId="0" xfId="0" applyFont="1" applyBorder="1" applyAlignment="1">
      <alignment horizontal="left" wrapText="1" indent="2"/>
    </xf>
    <xf numFmtId="0" fontId="14" fillId="0" borderId="0" xfId="4" applyFont="1" applyAlignment="1">
      <alignment horizontal="left" wrapText="1"/>
    </xf>
    <xf numFmtId="0" fontId="4" fillId="0" borderId="0" xfId="0" applyFont="1" applyAlignment="1">
      <alignment horizontal="left" wrapText="1" indent="2"/>
    </xf>
    <xf numFmtId="0" fontId="4" fillId="0" borderId="0" xfId="0" applyFont="1" applyFill="1" applyAlignment="1">
      <alignment horizontal="left" wrapText="1" indent="2"/>
    </xf>
    <xf numFmtId="3" fontId="10" fillId="0" borderId="0" xfId="4" applyNumberFormat="1" applyFont="1" applyAlignment="1">
      <alignment horizontal="center"/>
    </xf>
    <xf numFmtId="3" fontId="10" fillId="0" borderId="63" xfId="4" applyNumberFormat="1" applyFont="1" applyBorder="1"/>
    <xf numFmtId="0" fontId="10" fillId="0" borderId="64" xfId="4" applyFont="1" applyBorder="1"/>
    <xf numFmtId="3" fontId="10" fillId="0" borderId="0" xfId="4" applyNumberFormat="1" applyFont="1" applyFill="1" applyBorder="1" applyProtection="1">
      <protection locked="0"/>
    </xf>
    <xf numFmtId="0" fontId="14" fillId="0" borderId="0" xfId="4" applyFont="1" applyBorder="1" applyAlignment="1">
      <alignment vertical="center" wrapText="1"/>
    </xf>
    <xf numFmtId="3" fontId="14" fillId="0" borderId="0" xfId="4" applyNumberFormat="1" applyFont="1" applyFill="1" applyBorder="1" applyProtection="1">
      <protection locked="0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 indent="2"/>
    </xf>
    <xf numFmtId="0" fontId="3" fillId="0" borderId="0" xfId="0" applyFont="1" applyAlignment="1">
      <alignment wrapText="1"/>
    </xf>
    <xf numFmtId="3" fontId="10" fillId="0" borderId="0" xfId="4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 indent="1"/>
    </xf>
    <xf numFmtId="0" fontId="10" fillId="17" borderId="0" xfId="4" applyFont="1" applyFill="1" applyBorder="1" applyAlignment="1">
      <alignment vertical="center" wrapText="1"/>
    </xf>
    <xf numFmtId="0" fontId="33" fillId="0" borderId="0" xfId="4" applyFont="1" applyFill="1" applyBorder="1" applyAlignment="1">
      <alignment wrapText="1"/>
    </xf>
    <xf numFmtId="0" fontId="33" fillId="0" borderId="0" xfId="4" applyFont="1" applyFill="1" applyBorder="1"/>
    <xf numFmtId="0" fontId="14" fillId="17" borderId="0" xfId="4" applyFont="1" applyFill="1"/>
    <xf numFmtId="3" fontId="33" fillId="0" borderId="0" xfId="4" applyNumberFormat="1" applyFont="1" applyFill="1" applyBorder="1"/>
    <xf numFmtId="0" fontId="10" fillId="0" borderId="0" xfId="4" applyFont="1" applyBorder="1" applyAlignment="1">
      <alignment horizontal="centerContinuous"/>
    </xf>
    <xf numFmtId="3" fontId="10" fillId="0" borderId="0" xfId="4" applyNumberFormat="1" applyFont="1" applyBorder="1" applyAlignment="1">
      <alignment horizontal="centerContinuous"/>
    </xf>
    <xf numFmtId="0" fontId="10" fillId="0" borderId="0" xfId="4" applyFont="1" applyFill="1" applyBorder="1" applyAlignment="1">
      <alignment horizontal="centerContinuous"/>
    </xf>
    <xf numFmtId="3" fontId="10" fillId="0" borderId="0" xfId="4" applyNumberFormat="1" applyFont="1" applyFill="1" applyBorder="1" applyAlignment="1">
      <alignment horizontal="centerContinuous"/>
    </xf>
    <xf numFmtId="0" fontId="14" fillId="13" borderId="0" xfId="4" applyFont="1" applyFill="1"/>
    <xf numFmtId="0" fontId="10" fillId="13" borderId="0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/>
    </xf>
    <xf numFmtId="3" fontId="10" fillId="13" borderId="79" xfId="4" applyNumberFormat="1" applyFont="1" applyFill="1" applyBorder="1" applyAlignment="1">
      <alignment horizontal="center" vertical="center"/>
    </xf>
    <xf numFmtId="0" fontId="33" fillId="0" borderId="0" xfId="4" applyFont="1" applyFill="1" applyAlignment="1">
      <alignment horizontal="center"/>
    </xf>
    <xf numFmtId="0" fontId="33" fillId="0" borderId="0" xfId="4" applyFont="1"/>
    <xf numFmtId="3" fontId="33" fillId="0" borderId="0" xfId="4" applyNumberFormat="1" applyFont="1"/>
    <xf numFmtId="0" fontId="10" fillId="0" borderId="0" xfId="4" applyFont="1" applyAlignment="1">
      <alignment horizontal="left" wrapText="1"/>
    </xf>
    <xf numFmtId="0" fontId="10" fillId="0" borderId="0" xfId="4" applyFont="1" applyAlignment="1">
      <alignment horizontal="left" indent="2"/>
    </xf>
    <xf numFmtId="3" fontId="10" fillId="0" borderId="0" xfId="4" applyNumberFormat="1" applyFont="1" applyAlignment="1">
      <alignment horizontal="left" indent="2"/>
    </xf>
    <xf numFmtId="0" fontId="32" fillId="0" borderId="0" xfId="4" applyFont="1" applyAlignment="1">
      <alignment horizontal="left" wrapText="1"/>
    </xf>
    <xf numFmtId="3" fontId="14" fillId="0" borderId="0" xfId="4" applyNumberFormat="1" applyFont="1" applyFill="1" applyAlignment="1">
      <alignment wrapText="1"/>
    </xf>
    <xf numFmtId="3" fontId="14" fillId="0" borderId="0" xfId="4" applyNumberFormat="1" applyFont="1" applyAlignment="1">
      <alignment wrapText="1"/>
    </xf>
    <xf numFmtId="0" fontId="3" fillId="13" borderId="0" xfId="4" applyFont="1" applyFill="1" applyAlignment="1">
      <alignment vertical="center"/>
    </xf>
    <xf numFmtId="3" fontId="10" fillId="0" borderId="63" xfId="4" applyNumberFormat="1" applyFont="1" applyFill="1" applyBorder="1" applyAlignment="1">
      <alignment horizontal="left" indent="2"/>
    </xf>
    <xf numFmtId="3" fontId="3" fillId="0" borderId="79" xfId="4" applyNumberFormat="1" applyFont="1" applyFill="1" applyBorder="1" applyAlignment="1">
      <alignment vertical="center"/>
    </xf>
    <xf numFmtId="3" fontId="10" fillId="0" borderId="64" xfId="4" applyNumberFormat="1" applyFont="1" applyFill="1" applyBorder="1" applyAlignment="1">
      <alignment vertical="center"/>
    </xf>
    <xf numFmtId="0" fontId="10" fillId="17" borderId="65" xfId="4" applyFont="1" applyFill="1" applyBorder="1"/>
    <xf numFmtId="3" fontId="14" fillId="0" borderId="0" xfId="4" applyNumberFormat="1" applyFont="1" applyBorder="1" applyProtection="1">
      <protection locked="0"/>
    </xf>
    <xf numFmtId="0" fontId="14" fillId="0" borderId="0" xfId="6" applyFont="1" applyFill="1" applyBorder="1" applyAlignment="1" applyProtection="1">
      <alignment horizontal="left" wrapText="1"/>
      <protection locked="0"/>
    </xf>
    <xf numFmtId="3" fontId="14" fillId="12" borderId="0" xfId="4" applyNumberFormat="1" applyFont="1" applyFill="1" applyBorder="1" applyProtection="1">
      <protection locked="0"/>
    </xf>
    <xf numFmtId="3" fontId="10" fillId="17" borderId="81" xfId="4" applyNumberFormat="1" applyFont="1" applyFill="1" applyBorder="1"/>
    <xf numFmtId="3" fontId="10" fillId="0" borderId="0" xfId="4" applyNumberFormat="1" applyFont="1" applyFill="1" applyAlignment="1">
      <alignment horizontal="left" indent="2"/>
    </xf>
    <xf numFmtId="3" fontId="10" fillId="0" borderId="79" xfId="4" applyNumberFormat="1" applyFont="1" applyFill="1" applyBorder="1" applyAlignment="1">
      <alignment horizontal="left" indent="2"/>
    </xf>
    <xf numFmtId="0" fontId="13" fillId="0" borderId="0" xfId="0" applyFont="1" applyFill="1"/>
    <xf numFmtId="0" fontId="36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10" fontId="37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51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10" fontId="11" fillId="0" borderId="29" xfId="0" applyNumberFormat="1" applyFont="1" applyBorder="1" applyAlignment="1">
      <alignment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07" xfId="0" applyFont="1" applyBorder="1" applyAlignment="1">
      <alignment horizontal="center" vertical="center" wrapText="1"/>
    </xf>
    <xf numFmtId="0" fontId="13" fillId="0" borderId="129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0" fontId="2" fillId="0" borderId="153" xfId="0" applyFont="1" applyFill="1" applyBorder="1" applyAlignment="1">
      <alignment horizontal="center" vertical="center" wrapText="1"/>
    </xf>
    <xf numFmtId="0" fontId="13" fillId="0" borderId="154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49" fontId="13" fillId="0" borderId="45" xfId="0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107" xfId="0" applyFont="1" applyFill="1" applyBorder="1" applyAlignment="1">
      <alignment horizontal="center"/>
    </xf>
    <xf numFmtId="0" fontId="13" fillId="0" borderId="15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center"/>
    </xf>
    <xf numFmtId="0" fontId="13" fillId="0" borderId="0" xfId="0" applyFont="1" applyBorder="1"/>
    <xf numFmtId="0" fontId="13" fillId="0" borderId="67" xfId="0" applyFont="1" applyFill="1" applyBorder="1" applyAlignment="1">
      <alignment horizontal="center"/>
    </xf>
    <xf numFmtId="0" fontId="35" fillId="0" borderId="155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5" fillId="0" borderId="156" xfId="0" applyFont="1" applyFill="1" applyBorder="1" applyAlignment="1">
      <alignment horizontal="left"/>
    </xf>
    <xf numFmtId="3" fontId="15" fillId="0" borderId="47" xfId="0" applyNumberFormat="1" applyFont="1" applyFill="1" applyBorder="1" applyAlignment="1">
      <alignment horizontal="right"/>
    </xf>
    <xf numFmtId="3" fontId="15" fillId="0" borderId="39" xfId="0" applyNumberFormat="1" applyFont="1" applyFill="1" applyBorder="1" applyAlignment="1">
      <alignment horizontal="right"/>
    </xf>
    <xf numFmtId="3" fontId="15" fillId="0" borderId="60" xfId="0" applyNumberFormat="1" applyFont="1" applyFill="1" applyBorder="1" applyAlignment="1">
      <alignment horizontal="right"/>
    </xf>
    <xf numFmtId="10" fontId="15" fillId="0" borderId="97" xfId="0" applyNumberFormat="1" applyFont="1" applyFill="1" applyBorder="1" applyAlignment="1">
      <alignment horizontal="right" vertical="center"/>
    </xf>
    <xf numFmtId="3" fontId="15" fillId="0" borderId="48" xfId="0" applyNumberFormat="1" applyFont="1" applyFill="1" applyBorder="1" applyAlignment="1">
      <alignment horizontal="right" vertical="center"/>
    </xf>
    <xf numFmtId="3" fontId="15" fillId="0" borderId="47" xfId="0" applyNumberFormat="1" applyFont="1" applyFill="1" applyBorder="1" applyAlignment="1">
      <alignment horizontal="right" vertical="center"/>
    </xf>
    <xf numFmtId="3" fontId="15" fillId="0" borderId="39" xfId="0" applyNumberFormat="1" applyFont="1" applyFill="1" applyBorder="1" applyAlignment="1">
      <alignment horizontal="right" vertical="center"/>
    </xf>
    <xf numFmtId="3" fontId="15" fillId="0" borderId="97" xfId="0" applyNumberFormat="1" applyFont="1" applyFill="1" applyBorder="1" applyAlignment="1">
      <alignment horizontal="right" vertical="center"/>
    </xf>
    <xf numFmtId="3" fontId="15" fillId="0" borderId="38" xfId="0" applyNumberFormat="1" applyFont="1" applyFill="1" applyBorder="1" applyAlignment="1">
      <alignment horizontal="right" vertical="center"/>
    </xf>
    <xf numFmtId="10" fontId="15" fillId="0" borderId="126" xfId="0" applyNumberFormat="1" applyFont="1" applyFill="1" applyBorder="1" applyAlignment="1">
      <alignment horizontal="right" vertical="center"/>
    </xf>
    <xf numFmtId="0" fontId="13" fillId="0" borderId="156" xfId="0" applyFont="1" applyFill="1" applyBorder="1" applyAlignment="1">
      <alignment vertical="center"/>
    </xf>
    <xf numFmtId="3" fontId="13" fillId="0" borderId="47" xfId="0" applyNumberFormat="1" applyFont="1" applyFill="1" applyBorder="1" applyAlignment="1">
      <alignment horizontal="right" vertical="center"/>
    </xf>
    <xf numFmtId="3" fontId="13" fillId="0" borderId="39" xfId="0" applyNumberFormat="1" applyFont="1" applyFill="1" applyBorder="1" applyAlignment="1">
      <alignment horizontal="right" vertical="center"/>
    </xf>
    <xf numFmtId="3" fontId="13" fillId="0" borderId="125" xfId="0" applyNumberFormat="1" applyFont="1" applyFill="1" applyBorder="1" applyAlignment="1">
      <alignment horizontal="right" vertical="center"/>
    </xf>
    <xf numFmtId="10" fontId="13" fillId="0" borderId="167" xfId="0" applyNumberFormat="1" applyFont="1" applyFill="1" applyBorder="1" applyAlignment="1">
      <alignment horizontal="right" vertical="center"/>
    </xf>
    <xf numFmtId="3" fontId="13" fillId="0" borderId="48" xfId="0" applyNumberFormat="1" applyFont="1" applyFill="1" applyBorder="1" applyAlignment="1">
      <alignment horizontal="right" vertical="center"/>
    </xf>
    <xf numFmtId="3" fontId="13" fillId="0" borderId="167" xfId="0" applyNumberFormat="1" applyFont="1" applyFill="1" applyBorder="1" applyAlignment="1">
      <alignment horizontal="right" vertical="center"/>
    </xf>
    <xf numFmtId="3" fontId="13" fillId="0" borderId="38" xfId="0" applyNumberFormat="1" applyFont="1" applyFill="1" applyBorder="1" applyAlignment="1">
      <alignment horizontal="right" vertical="center"/>
    </xf>
    <xf numFmtId="10" fontId="13" fillId="0" borderId="126" xfId="0" applyNumberFormat="1" applyFont="1" applyFill="1" applyBorder="1" applyAlignment="1">
      <alignment horizontal="right" vertical="center"/>
    </xf>
    <xf numFmtId="0" fontId="13" fillId="0" borderId="154" xfId="0" applyFont="1" applyFill="1" applyBorder="1"/>
    <xf numFmtId="10" fontId="13" fillId="0" borderId="117" xfId="0" applyNumberFormat="1" applyFont="1" applyFill="1" applyBorder="1" applyAlignment="1">
      <alignment horizontal="right" vertical="center"/>
    </xf>
    <xf numFmtId="3" fontId="13" fillId="0" borderId="27" xfId="0" applyNumberFormat="1" applyFont="1" applyFill="1" applyBorder="1" applyAlignment="1">
      <alignment horizontal="right" vertical="center"/>
    </xf>
    <xf numFmtId="3" fontId="13" fillId="0" borderId="35" xfId="0" applyNumberFormat="1" applyFont="1" applyFill="1" applyBorder="1" applyAlignment="1">
      <alignment horizontal="right" vertical="center"/>
    </xf>
    <xf numFmtId="3" fontId="13" fillId="0" borderId="45" xfId="0" applyNumberFormat="1" applyFont="1" applyFill="1" applyBorder="1" applyAlignment="1">
      <alignment horizontal="right" vertical="center"/>
    </xf>
    <xf numFmtId="3" fontId="13" fillId="0" borderId="117" xfId="0" applyNumberFormat="1" applyFont="1" applyFill="1" applyBorder="1" applyAlignment="1">
      <alignment horizontal="right" vertical="center"/>
    </xf>
    <xf numFmtId="3" fontId="13" fillId="0" borderId="29" xfId="0" applyNumberFormat="1" applyFont="1" applyFill="1" applyBorder="1" applyAlignment="1">
      <alignment horizontal="right" vertical="center"/>
    </xf>
    <xf numFmtId="10" fontId="13" fillId="0" borderId="107" xfId="0" applyNumberFormat="1" applyFont="1" applyFill="1" applyBorder="1" applyAlignment="1">
      <alignment horizontal="right" vertical="center"/>
    </xf>
    <xf numFmtId="0" fontId="15" fillId="0" borderId="154" xfId="0" applyFont="1" applyFill="1" applyBorder="1" applyAlignment="1">
      <alignment horizontal="left"/>
    </xf>
    <xf numFmtId="3" fontId="15" fillId="0" borderId="35" xfId="0" applyNumberFormat="1" applyFont="1" applyFill="1" applyBorder="1" applyAlignment="1">
      <alignment horizontal="right"/>
    </xf>
    <xf numFmtId="3" fontId="15" fillId="0" borderId="45" xfId="0" applyNumberFormat="1" applyFont="1" applyFill="1" applyBorder="1" applyAlignment="1">
      <alignment horizontal="right"/>
    </xf>
    <xf numFmtId="3" fontId="15" fillId="0" borderId="106" xfId="0" applyNumberFormat="1" applyFont="1" applyFill="1" applyBorder="1" applyAlignment="1">
      <alignment horizontal="right"/>
    </xf>
    <xf numFmtId="10" fontId="15" fillId="0" borderId="117" xfId="0" applyNumberFormat="1" applyFont="1" applyFill="1" applyBorder="1" applyAlignment="1">
      <alignment horizontal="right" vertical="center"/>
    </xf>
    <xf numFmtId="3" fontId="15" fillId="0" borderId="27" xfId="0" applyNumberFormat="1" applyFont="1" applyFill="1" applyBorder="1" applyAlignment="1">
      <alignment horizontal="right" vertical="center"/>
    </xf>
    <xf numFmtId="3" fontId="15" fillId="0" borderId="35" xfId="0" applyNumberFormat="1" applyFont="1" applyFill="1" applyBorder="1" applyAlignment="1">
      <alignment horizontal="right" vertical="center"/>
    </xf>
    <xf numFmtId="3" fontId="15" fillId="0" borderId="45" xfId="0" applyNumberFormat="1" applyFont="1" applyFill="1" applyBorder="1" applyAlignment="1">
      <alignment horizontal="right" vertical="center"/>
    </xf>
    <xf numFmtId="3" fontId="15" fillId="0" borderId="117" xfId="0" applyNumberFormat="1" applyFont="1" applyFill="1" applyBorder="1" applyAlignment="1">
      <alignment horizontal="right" vertical="center"/>
    </xf>
    <xf numFmtId="3" fontId="15" fillId="0" borderId="29" xfId="0" applyNumberFormat="1" applyFont="1" applyFill="1" applyBorder="1" applyAlignment="1">
      <alignment horizontal="right" vertical="center"/>
    </xf>
    <xf numFmtId="10" fontId="15" fillId="0" borderId="107" xfId="0" applyNumberFormat="1" applyFont="1" applyFill="1" applyBorder="1" applyAlignment="1">
      <alignment horizontal="right" vertical="center"/>
    </xf>
    <xf numFmtId="0" fontId="15" fillId="0" borderId="129" xfId="0" applyFont="1" applyFill="1" applyBorder="1" applyAlignment="1">
      <alignment horizontal="left"/>
    </xf>
    <xf numFmtId="3" fontId="15" fillId="0" borderId="21" xfId="0" applyNumberFormat="1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3" fontId="15" fillId="0" borderId="127" xfId="0" applyNumberFormat="1" applyFont="1" applyFill="1" applyBorder="1" applyAlignment="1">
      <alignment horizontal="right"/>
    </xf>
    <xf numFmtId="10" fontId="15" fillId="0" borderId="168" xfId="0" applyNumberFormat="1" applyFont="1" applyFill="1" applyBorder="1" applyAlignment="1">
      <alignment horizontal="right" vertical="center"/>
    </xf>
    <xf numFmtId="3" fontId="15" fillId="0" borderId="25" xfId="0" applyNumberFormat="1" applyFont="1" applyFill="1" applyBorder="1" applyAlignment="1">
      <alignment horizontal="right" vertical="center"/>
    </xf>
    <xf numFmtId="3" fontId="15" fillId="0" borderId="21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 vertical="center"/>
    </xf>
    <xf numFmtId="3" fontId="15" fillId="0" borderId="168" xfId="0" applyNumberFormat="1" applyFont="1" applyFill="1" applyBorder="1" applyAlignment="1">
      <alignment horizontal="right" vertical="center"/>
    </xf>
    <xf numFmtId="3" fontId="15" fillId="0" borderId="16" xfId="0" applyNumberFormat="1" applyFont="1" applyFill="1" applyBorder="1" applyAlignment="1">
      <alignment horizontal="right" vertical="center"/>
    </xf>
    <xf numFmtId="10" fontId="15" fillId="0" borderId="130" xfId="0" applyNumberFormat="1" applyFont="1" applyFill="1" applyBorder="1" applyAlignment="1">
      <alignment horizontal="right" vertical="center"/>
    </xf>
    <xf numFmtId="0" fontId="13" fillId="0" borderId="155" xfId="0" applyFont="1" applyFill="1" applyBorder="1"/>
    <xf numFmtId="3" fontId="13" fillId="0" borderId="14" xfId="0" applyNumberFormat="1" applyFont="1" applyFill="1" applyBorder="1" applyAlignment="1">
      <alignment horizontal="right"/>
    </xf>
    <xf numFmtId="3" fontId="13" fillId="0" borderId="15" xfId="0" applyNumberFormat="1" applyFont="1" applyFill="1" applyBorder="1" applyAlignment="1">
      <alignment horizontal="right"/>
    </xf>
    <xf numFmtId="3" fontId="13" fillId="0" borderId="66" xfId="0" applyNumberFormat="1" applyFont="1" applyFill="1" applyBorder="1" applyAlignment="1">
      <alignment horizontal="right"/>
    </xf>
    <xf numFmtId="10" fontId="13" fillId="0" borderId="98" xfId="0" applyNumberFormat="1" applyFont="1" applyFill="1" applyBorder="1" applyAlignment="1">
      <alignment horizontal="right" vertical="center"/>
    </xf>
    <xf numFmtId="3" fontId="13" fillId="0" borderId="31" xfId="0" applyNumberFormat="1" applyFont="1" applyFill="1" applyBorder="1" applyAlignment="1">
      <alignment horizontal="right" vertical="center"/>
    </xf>
    <xf numFmtId="3" fontId="13" fillId="0" borderId="14" xfId="0" applyNumberFormat="1" applyFont="1" applyFill="1" applyBorder="1" applyAlignment="1">
      <alignment horizontal="right" vertical="center"/>
    </xf>
    <xf numFmtId="3" fontId="13" fillId="0" borderId="15" xfId="0" applyNumberFormat="1" applyFont="1" applyFill="1" applyBorder="1" applyAlignment="1">
      <alignment horizontal="right" vertical="center"/>
    </xf>
    <xf numFmtId="3" fontId="13" fillId="0" borderId="98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10" fontId="13" fillId="0" borderId="67" xfId="0" applyNumberFormat="1" applyFont="1" applyFill="1" applyBorder="1" applyAlignment="1">
      <alignment horizontal="right" vertical="center"/>
    </xf>
    <xf numFmtId="3" fontId="13" fillId="0" borderId="11" xfId="0" applyNumberFormat="1" applyFont="1" applyFill="1" applyBorder="1" applyAlignment="1">
      <alignment horizontal="right" vertical="center"/>
    </xf>
    <xf numFmtId="3" fontId="13" fillId="2" borderId="0" xfId="0" applyNumberFormat="1" applyFont="1" applyFill="1" applyBorder="1" applyAlignment="1">
      <alignment horizontal="right" vertical="center"/>
    </xf>
    <xf numFmtId="0" fontId="15" fillId="0" borderId="156" xfId="0" applyFont="1" applyFill="1" applyBorder="1"/>
    <xf numFmtId="3" fontId="15" fillId="0" borderId="125" xfId="0" applyNumberFormat="1" applyFont="1" applyFill="1" applyBorder="1" applyAlignment="1">
      <alignment horizontal="right"/>
    </xf>
    <xf numFmtId="10" fontId="15" fillId="0" borderId="167" xfId="0" applyNumberFormat="1" applyFont="1" applyFill="1" applyBorder="1" applyAlignment="1">
      <alignment horizontal="right" vertical="center"/>
    </xf>
    <xf numFmtId="3" fontId="15" fillId="0" borderId="167" xfId="0" applyNumberFormat="1" applyFont="1" applyFill="1" applyBorder="1" applyAlignment="1">
      <alignment horizontal="right" vertical="center"/>
    </xf>
    <xf numFmtId="0" fontId="15" fillId="0" borderId="151" xfId="0" applyFont="1" applyFill="1" applyBorder="1"/>
    <xf numFmtId="3" fontId="15" fillId="0" borderId="159" xfId="0" applyNumberFormat="1" applyFont="1" applyFill="1" applyBorder="1" applyAlignment="1">
      <alignment horizontal="right"/>
    </xf>
    <xf numFmtId="3" fontId="15" fillId="0" borderId="123" xfId="0" applyNumberFormat="1" applyFont="1" applyFill="1" applyBorder="1" applyAlignment="1">
      <alignment horizontal="right"/>
    </xf>
    <xf numFmtId="3" fontId="15" fillId="0" borderId="122" xfId="0" applyNumberFormat="1" applyFont="1" applyFill="1" applyBorder="1" applyAlignment="1">
      <alignment horizontal="right"/>
    </xf>
    <xf numFmtId="3" fontId="15" fillId="0" borderId="169" xfId="0" applyNumberFormat="1" applyFont="1" applyFill="1" applyBorder="1" applyAlignment="1" applyProtection="1">
      <alignment horizontal="right" vertical="center"/>
      <protection locked="0"/>
    </xf>
    <xf numFmtId="3" fontId="15" fillId="0" borderId="163" xfId="0" applyNumberFormat="1" applyFont="1" applyFill="1" applyBorder="1" applyAlignment="1" applyProtection="1">
      <alignment horizontal="right" vertical="center"/>
      <protection locked="0"/>
    </xf>
    <xf numFmtId="3" fontId="15" fillId="0" borderId="170" xfId="0" applyNumberFormat="1" applyFont="1" applyFill="1" applyBorder="1" applyAlignment="1" applyProtection="1">
      <alignment horizontal="right" vertical="center"/>
      <protection locked="0"/>
    </xf>
    <xf numFmtId="3" fontId="15" fillId="0" borderId="97" xfId="0" applyNumberFormat="1" applyFont="1" applyFill="1" applyBorder="1" applyAlignment="1" applyProtection="1">
      <alignment horizontal="right" vertical="center"/>
      <protection locked="0"/>
    </xf>
    <xf numFmtId="3" fontId="15" fillId="0" borderId="61" xfId="0" applyNumberFormat="1" applyFont="1" applyFill="1" applyBorder="1" applyAlignment="1" applyProtection="1">
      <alignment horizontal="right" vertical="center"/>
      <protection locked="0"/>
    </xf>
    <xf numFmtId="10" fontId="15" fillId="0" borderId="97" xfId="0" applyNumberFormat="1" applyFont="1" applyFill="1" applyBorder="1" applyAlignment="1" applyProtection="1">
      <alignment horizontal="right" vertical="center"/>
      <protection locked="0"/>
    </xf>
    <xf numFmtId="3" fontId="15" fillId="0" borderId="169" xfId="0" applyNumberFormat="1" applyFont="1" applyFill="1" applyBorder="1" applyAlignment="1">
      <alignment horizontal="right" vertical="center"/>
    </xf>
    <xf numFmtId="3" fontId="15" fillId="0" borderId="163" xfId="0" applyNumberFormat="1" applyFont="1" applyFill="1" applyBorder="1" applyAlignment="1">
      <alignment horizontal="right" vertical="center"/>
    </xf>
    <xf numFmtId="3" fontId="15" fillId="0" borderId="170" xfId="0" applyNumberFormat="1" applyFont="1" applyFill="1" applyBorder="1" applyAlignment="1">
      <alignment horizontal="right" vertical="center"/>
    </xf>
    <xf numFmtId="10" fontId="15" fillId="0" borderId="62" xfId="0" applyNumberFormat="1" applyFont="1" applyFill="1" applyBorder="1" applyAlignment="1" applyProtection="1">
      <alignment horizontal="right" vertical="center"/>
      <protection locked="0"/>
    </xf>
    <xf numFmtId="0" fontId="13" fillId="0" borderId="155" xfId="0" applyFont="1" applyFill="1" applyBorder="1" applyAlignment="1">
      <alignment horizontal="left"/>
    </xf>
    <xf numFmtId="10" fontId="13" fillId="0" borderId="136" xfId="0" applyNumberFormat="1" applyFont="1" applyFill="1" applyBorder="1" applyAlignment="1">
      <alignment horizontal="right" vertical="center"/>
    </xf>
    <xf numFmtId="3" fontId="13" fillId="0" borderId="84" xfId="0" applyNumberFormat="1" applyFont="1" applyFill="1" applyBorder="1" applyAlignment="1">
      <alignment horizontal="right" vertical="center"/>
    </xf>
    <xf numFmtId="3" fontId="13" fillId="0" borderId="87" xfId="0" applyNumberFormat="1" applyFont="1" applyFill="1" applyBorder="1" applyAlignment="1">
      <alignment horizontal="right" vertical="center"/>
    </xf>
    <xf numFmtId="3" fontId="13" fillId="0" borderId="82" xfId="0" applyNumberFormat="1" applyFont="1" applyFill="1" applyBorder="1" applyAlignment="1">
      <alignment horizontal="right" vertical="center"/>
    </xf>
    <xf numFmtId="3" fontId="13" fillId="0" borderId="136" xfId="0" applyNumberFormat="1" applyFont="1" applyFill="1" applyBorder="1" applyAlignment="1">
      <alignment horizontal="right" vertical="center"/>
    </xf>
    <xf numFmtId="3" fontId="13" fillId="0" borderId="83" xfId="0" applyNumberFormat="1" applyFont="1" applyFill="1" applyBorder="1" applyAlignment="1">
      <alignment horizontal="right" vertical="center"/>
    </xf>
    <xf numFmtId="10" fontId="13" fillId="0" borderId="145" xfId="0" applyNumberFormat="1" applyFont="1" applyFill="1" applyBorder="1" applyAlignment="1">
      <alignment horizontal="right" vertical="center"/>
    </xf>
    <xf numFmtId="3" fontId="13" fillId="2" borderId="82" xfId="0" applyNumberFormat="1" applyFont="1" applyFill="1" applyBorder="1"/>
    <xf numFmtId="0" fontId="13" fillId="0" borderId="164" xfId="0" applyFont="1" applyFill="1" applyBorder="1" applyAlignment="1">
      <alignment horizontal="left"/>
    </xf>
    <xf numFmtId="3" fontId="13" fillId="0" borderId="165" xfId="0" applyNumberFormat="1" applyFont="1" applyFill="1" applyBorder="1" applyAlignment="1">
      <alignment horizontal="right"/>
    </xf>
    <xf numFmtId="3" fontId="13" fillId="0" borderId="166" xfId="0" applyNumberFormat="1" applyFont="1" applyFill="1" applyBorder="1" applyAlignment="1">
      <alignment horizontal="right"/>
    </xf>
    <xf numFmtId="3" fontId="13" fillId="0" borderId="74" xfId="0" applyNumberFormat="1" applyFont="1" applyFill="1" applyBorder="1" applyAlignment="1">
      <alignment horizontal="right"/>
    </xf>
    <xf numFmtId="10" fontId="13" fillId="0" borderId="139" xfId="0" applyNumberFormat="1" applyFont="1" applyFill="1" applyBorder="1" applyAlignment="1">
      <alignment horizontal="right" vertical="center"/>
    </xf>
    <xf numFmtId="3" fontId="13" fillId="0" borderId="142" xfId="0" applyNumberFormat="1" applyFont="1" applyFill="1" applyBorder="1" applyAlignment="1">
      <alignment horizontal="right" vertical="center"/>
    </xf>
    <xf numFmtId="3" fontId="13" fillId="0" borderId="140" xfId="0" applyNumberFormat="1" applyFont="1" applyFill="1" applyBorder="1" applyAlignment="1">
      <alignment horizontal="right" vertical="center"/>
    </xf>
    <xf numFmtId="3" fontId="13" fillId="0" borderId="144" xfId="0" applyNumberFormat="1" applyFont="1" applyFill="1" applyBorder="1" applyAlignment="1">
      <alignment horizontal="right" vertical="center"/>
    </xf>
    <xf numFmtId="3" fontId="13" fillId="0" borderId="139" xfId="0" applyNumberFormat="1" applyFont="1" applyFill="1" applyBorder="1" applyAlignment="1">
      <alignment horizontal="right" vertical="center"/>
    </xf>
    <xf numFmtId="3" fontId="13" fillId="0" borderId="171" xfId="0" applyNumberFormat="1" applyFont="1" applyFill="1" applyBorder="1" applyAlignment="1">
      <alignment horizontal="right" vertical="center"/>
    </xf>
    <xf numFmtId="3" fontId="13" fillId="0" borderId="142" xfId="0" applyNumberFormat="1" applyFont="1" applyFill="1" applyBorder="1"/>
    <xf numFmtId="3" fontId="13" fillId="0" borderId="140" xfId="0" applyNumberFormat="1" applyFont="1" applyFill="1" applyBorder="1"/>
    <xf numFmtId="3" fontId="13" fillId="0" borderId="144" xfId="0" applyNumberFormat="1" applyFont="1" applyFill="1" applyBorder="1"/>
    <xf numFmtId="3" fontId="13" fillId="0" borderId="139" xfId="0" applyNumberFormat="1" applyFont="1" applyFill="1" applyBorder="1"/>
    <xf numFmtId="10" fontId="13" fillId="0" borderId="146" xfId="0" applyNumberFormat="1" applyFont="1" applyFill="1" applyBorder="1" applyAlignment="1">
      <alignment horizontal="right" vertical="center"/>
    </xf>
    <xf numFmtId="0" fontId="15" fillId="0" borderId="106" xfId="0" applyFont="1" applyFill="1" applyBorder="1" applyAlignment="1">
      <alignment horizontal="center" vertical="center"/>
    </xf>
    <xf numFmtId="3" fontId="15" fillId="0" borderId="26" xfId="0" applyNumberFormat="1" applyFont="1" applyFill="1" applyBorder="1" applyAlignment="1">
      <alignment horizontal="right" vertical="center"/>
    </xf>
    <xf numFmtId="10" fontId="15" fillId="0" borderId="96" xfId="0" applyNumberFormat="1" applyFont="1" applyFill="1" applyBorder="1" applyAlignment="1">
      <alignment horizontal="right" vertical="center"/>
    </xf>
    <xf numFmtId="3" fontId="15" fillId="0" borderId="36" xfId="0" applyNumberFormat="1" applyFont="1" applyFill="1" applyBorder="1" applyAlignment="1">
      <alignment horizontal="right" vertical="center"/>
    </xf>
    <xf numFmtId="3" fontId="15" fillId="0" borderId="96" xfId="0" applyNumberFormat="1" applyFont="1" applyFill="1" applyBorder="1" applyAlignment="1">
      <alignment horizontal="right" vertical="center"/>
    </xf>
    <xf numFmtId="0" fontId="15" fillId="0" borderId="6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0" fontId="13" fillId="0" borderId="0" xfId="0" applyNumberFormat="1" applyFont="1" applyFill="1" applyBorder="1" applyAlignment="1">
      <alignment horizontal="right" vertical="center"/>
    </xf>
    <xf numFmtId="0" fontId="35" fillId="0" borderId="66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15" fillId="0" borderId="63" xfId="0" applyFont="1" applyFill="1" applyBorder="1"/>
    <xf numFmtId="3" fontId="13" fillId="0" borderId="79" xfId="0" applyNumberFormat="1" applyFont="1" applyFill="1" applyBorder="1" applyAlignment="1">
      <alignment horizontal="right" vertical="center"/>
    </xf>
    <xf numFmtId="3" fontId="13" fillId="0" borderId="94" xfId="0" applyNumberFormat="1" applyFont="1" applyFill="1" applyBorder="1" applyAlignment="1">
      <alignment horizontal="right" vertical="center"/>
    </xf>
    <xf numFmtId="3" fontId="13" fillId="0" borderId="138" xfId="0" applyNumberFormat="1" applyFont="1" applyFill="1" applyBorder="1" applyAlignment="1">
      <alignment horizontal="right" vertical="center"/>
    </xf>
    <xf numFmtId="10" fontId="13" fillId="0" borderId="79" xfId="0" applyNumberFormat="1" applyFont="1" applyFill="1" applyBorder="1"/>
    <xf numFmtId="3" fontId="13" fillId="2" borderId="138" xfId="0" applyNumberFormat="1" applyFont="1" applyFill="1" applyBorder="1" applyAlignment="1">
      <alignment horizontal="right" vertical="center"/>
    </xf>
    <xf numFmtId="10" fontId="13" fillId="0" borderId="79" xfId="0" applyNumberFormat="1" applyFont="1" applyFill="1" applyBorder="1" applyAlignment="1">
      <alignment horizontal="right" vertical="center"/>
    </xf>
    <xf numFmtId="10" fontId="13" fillId="0" borderId="65" xfId="0" applyNumberFormat="1" applyFont="1" applyFill="1" applyBorder="1" applyAlignment="1">
      <alignment horizontal="right" vertical="center"/>
    </xf>
    <xf numFmtId="3" fontId="13" fillId="0" borderId="79" xfId="0" applyNumberFormat="1" applyFont="1" applyFill="1" applyBorder="1"/>
    <xf numFmtId="3" fontId="13" fillId="0" borderId="94" xfId="0" applyNumberFormat="1" applyFont="1" applyFill="1" applyBorder="1"/>
    <xf numFmtId="3" fontId="13" fillId="0" borderId="138" xfId="0" applyNumberFormat="1" applyFont="1" applyFill="1" applyBorder="1"/>
    <xf numFmtId="0" fontId="13" fillId="0" borderId="71" xfId="0" applyFont="1" applyFill="1" applyBorder="1"/>
    <xf numFmtId="3" fontId="13" fillId="0" borderId="135" xfId="0" applyNumberFormat="1" applyFont="1" applyFill="1" applyBorder="1" applyAlignment="1">
      <alignment horizontal="right" vertical="center"/>
    </xf>
    <xf numFmtId="3" fontId="13" fillId="0" borderId="141" xfId="0" applyNumberFormat="1" applyFont="1" applyFill="1" applyBorder="1" applyAlignment="1">
      <alignment horizontal="right" vertical="center"/>
    </xf>
    <xf numFmtId="3" fontId="13" fillId="0" borderId="143" xfId="0" applyNumberFormat="1" applyFont="1" applyFill="1" applyBorder="1" applyAlignment="1">
      <alignment horizontal="right" vertical="center"/>
    </xf>
    <xf numFmtId="10" fontId="13" fillId="0" borderId="135" xfId="0" applyNumberFormat="1" applyFont="1" applyFill="1" applyBorder="1" applyAlignment="1">
      <alignment horizontal="right" vertical="center"/>
    </xf>
    <xf numFmtId="3" fontId="13" fillId="2" borderId="143" xfId="0" applyNumberFormat="1" applyFont="1" applyFill="1" applyBorder="1" applyAlignment="1">
      <alignment horizontal="right" vertical="center"/>
    </xf>
    <xf numFmtId="10" fontId="13" fillId="0" borderId="73" xfId="0" applyNumberFormat="1" applyFont="1" applyFill="1" applyBorder="1" applyAlignment="1">
      <alignment horizontal="right" vertical="center"/>
    </xf>
    <xf numFmtId="0" fontId="13" fillId="0" borderId="161" xfId="0" applyFont="1" applyFill="1" applyBorder="1"/>
    <xf numFmtId="3" fontId="13" fillId="2" borderId="82" xfId="0" applyNumberFormat="1" applyFont="1" applyFill="1" applyBorder="1" applyAlignment="1">
      <alignment horizontal="right" vertical="center"/>
    </xf>
    <xf numFmtId="0" fontId="13" fillId="0" borderId="162" xfId="0" applyFont="1" applyFill="1" applyBorder="1"/>
    <xf numFmtId="3" fontId="13" fillId="2" borderId="144" xfId="0" applyNumberFormat="1" applyFont="1" applyFill="1" applyBorder="1" applyAlignment="1">
      <alignment horizontal="right" vertical="center"/>
    </xf>
    <xf numFmtId="0" fontId="15" fillId="0" borderId="63" xfId="0" applyFont="1" applyFill="1" applyBorder="1" applyAlignment="1">
      <alignment horizontal="center" vertical="center"/>
    </xf>
    <xf numFmtId="3" fontId="15" fillId="0" borderId="79" xfId="0" applyNumberFormat="1" applyFont="1" applyFill="1" applyBorder="1" applyAlignment="1">
      <alignment horizontal="right" vertical="center"/>
    </xf>
    <xf numFmtId="3" fontId="15" fillId="0" borderId="94" xfId="0" applyNumberFormat="1" applyFont="1" applyFill="1" applyBorder="1" applyAlignment="1">
      <alignment horizontal="right" vertical="center"/>
    </xf>
    <xf numFmtId="3" fontId="15" fillId="0" borderId="138" xfId="0" applyNumberFormat="1" applyFont="1" applyFill="1" applyBorder="1" applyAlignment="1">
      <alignment horizontal="right" vertical="center"/>
    </xf>
    <xf numFmtId="10" fontId="15" fillId="0" borderId="79" xfId="0" applyNumberFormat="1" applyFont="1" applyFill="1" applyBorder="1" applyAlignment="1">
      <alignment horizontal="right" vertical="center"/>
    </xf>
    <xf numFmtId="10" fontId="15" fillId="0" borderId="65" xfId="0" applyNumberFormat="1" applyFont="1" applyFill="1" applyBorder="1" applyAlignment="1">
      <alignment horizontal="right" vertical="center"/>
    </xf>
    <xf numFmtId="0" fontId="35" fillId="0" borderId="74" xfId="0" applyFont="1" applyFill="1" applyBorder="1" applyAlignment="1">
      <alignment horizontal="center" vertical="center"/>
    </xf>
    <xf numFmtId="3" fontId="15" fillId="0" borderId="149" xfId="0" applyNumberFormat="1" applyFont="1" applyFill="1" applyBorder="1" applyAlignment="1">
      <alignment horizontal="right" vertical="center"/>
    </xf>
    <xf numFmtId="3" fontId="15" fillId="0" borderId="105" xfId="0" applyNumberFormat="1" applyFont="1" applyFill="1" applyBorder="1" applyAlignment="1">
      <alignment horizontal="right" vertical="center"/>
    </xf>
    <xf numFmtId="10" fontId="15" fillId="0" borderId="75" xfId="0" applyNumberFormat="1" applyFont="1" applyFill="1" applyBorder="1" applyAlignment="1">
      <alignment horizontal="right" vertical="center"/>
    </xf>
    <xf numFmtId="10" fontId="13" fillId="0" borderId="0" xfId="0" applyNumberFormat="1" applyFont="1" applyFill="1" applyBorder="1"/>
    <xf numFmtId="0" fontId="8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/>
    <xf numFmtId="10" fontId="15" fillId="0" borderId="0" xfId="0" applyNumberFormat="1" applyFont="1"/>
    <xf numFmtId="3" fontId="13" fillId="0" borderId="0" xfId="0" applyNumberFormat="1" applyFont="1" applyFill="1"/>
    <xf numFmtId="10" fontId="13" fillId="0" borderId="0" xfId="0" applyNumberFormat="1" applyFont="1"/>
    <xf numFmtId="0" fontId="18" fillId="0" borderId="135" xfId="0" applyFont="1" applyFill="1" applyBorder="1"/>
    <xf numFmtId="3" fontId="11" fillId="0" borderId="141" xfId="0" applyNumberFormat="1" applyFont="1" applyFill="1" applyBorder="1" applyAlignment="1">
      <alignment horizontal="right"/>
    </xf>
    <xf numFmtId="3" fontId="13" fillId="0" borderId="69" xfId="0" applyNumberFormat="1" applyFont="1" applyFill="1" applyBorder="1" applyAlignment="1">
      <alignment horizontal="right"/>
    </xf>
    <xf numFmtId="3" fontId="13" fillId="0" borderId="143" xfId="0" applyNumberFormat="1" applyFont="1" applyFill="1" applyBorder="1" applyAlignment="1">
      <alignment horizontal="right"/>
    </xf>
    <xf numFmtId="10" fontId="13" fillId="0" borderId="135" xfId="0" applyNumberFormat="1" applyFont="1" applyFill="1" applyBorder="1" applyAlignment="1">
      <alignment horizontal="right"/>
    </xf>
    <xf numFmtId="3" fontId="13" fillId="0" borderId="135" xfId="0" applyNumberFormat="1" applyFont="1" applyFill="1" applyBorder="1" applyAlignment="1">
      <alignment horizontal="right"/>
    </xf>
    <xf numFmtId="3" fontId="13" fillId="0" borderId="141" xfId="0" applyNumberFormat="1" applyFont="1" applyFill="1" applyBorder="1" applyAlignment="1">
      <alignment horizontal="right"/>
    </xf>
    <xf numFmtId="10" fontId="13" fillId="0" borderId="135" xfId="0" applyNumberFormat="1" applyFont="1" applyFill="1" applyBorder="1"/>
    <xf numFmtId="3" fontId="13" fillId="0" borderId="135" xfId="0" applyNumberFormat="1" applyFont="1" applyFill="1" applyBorder="1"/>
    <xf numFmtId="3" fontId="13" fillId="0" borderId="141" xfId="0" applyNumberFormat="1" applyFont="1" applyFill="1" applyBorder="1"/>
    <xf numFmtId="3" fontId="13" fillId="0" borderId="143" xfId="0" applyNumberFormat="1" applyFont="1" applyFill="1" applyBorder="1"/>
    <xf numFmtId="10" fontId="13" fillId="0" borderId="73" xfId="0" applyNumberFormat="1" applyFont="1" applyFill="1" applyBorder="1"/>
    <xf numFmtId="0" fontId="11" fillId="0" borderId="136" xfId="0" applyFont="1" applyFill="1" applyBorder="1"/>
    <xf numFmtId="3" fontId="11" fillId="0" borderId="84" xfId="0" applyNumberFormat="1" applyFont="1" applyFill="1" applyBorder="1" applyAlignment="1">
      <alignment horizontal="right"/>
    </xf>
    <xf numFmtId="3" fontId="13" fillId="2" borderId="87" xfId="0" applyNumberFormat="1" applyFont="1" applyFill="1" applyBorder="1" applyAlignment="1">
      <alignment horizontal="right"/>
    </xf>
    <xf numFmtId="3" fontId="13" fillId="0" borderId="87" xfId="0" applyNumberFormat="1" applyFont="1" applyFill="1" applyBorder="1" applyAlignment="1">
      <alignment horizontal="right"/>
    </xf>
    <xf numFmtId="3" fontId="13" fillId="0" borderId="82" xfId="0" applyNumberFormat="1" applyFont="1" applyFill="1" applyBorder="1" applyAlignment="1">
      <alignment horizontal="right"/>
    </xf>
    <xf numFmtId="10" fontId="13" fillId="0" borderId="136" xfId="0" applyNumberFormat="1" applyFont="1" applyFill="1" applyBorder="1" applyAlignment="1">
      <alignment horizontal="right"/>
    </xf>
    <xf numFmtId="3" fontId="13" fillId="0" borderId="136" xfId="0" applyNumberFormat="1" applyFont="1" applyFill="1" applyBorder="1" applyAlignment="1">
      <alignment horizontal="right"/>
    </xf>
    <xf numFmtId="3" fontId="13" fillId="0" borderId="84" xfId="0" applyNumberFormat="1" applyFont="1" applyFill="1" applyBorder="1" applyAlignment="1">
      <alignment horizontal="right"/>
    </xf>
    <xf numFmtId="3" fontId="13" fillId="2" borderId="82" xfId="0" applyNumberFormat="1" applyFont="1" applyFill="1" applyBorder="1" applyProtection="1">
      <protection locked="0"/>
    </xf>
    <xf numFmtId="3" fontId="13" fillId="0" borderId="136" xfId="0" applyNumberFormat="1" applyFont="1" applyFill="1" applyBorder="1"/>
    <xf numFmtId="10" fontId="13" fillId="0" borderId="136" xfId="0" applyNumberFormat="1" applyFont="1" applyFill="1" applyBorder="1"/>
    <xf numFmtId="10" fontId="13" fillId="0" borderId="145" xfId="0" applyNumberFormat="1" applyFont="1" applyFill="1" applyBorder="1"/>
    <xf numFmtId="0" fontId="11" fillId="0" borderId="139" xfId="0" applyFont="1" applyFill="1" applyBorder="1"/>
    <xf numFmtId="3" fontId="11" fillId="0" borderId="142" xfId="0" applyNumberFormat="1" applyFont="1" applyFill="1" applyBorder="1" applyAlignment="1">
      <alignment horizontal="right"/>
    </xf>
    <xf numFmtId="3" fontId="13" fillId="2" borderId="140" xfId="0" applyNumberFormat="1" applyFont="1" applyFill="1" applyBorder="1" applyAlignment="1">
      <alignment horizontal="right"/>
    </xf>
    <xf numFmtId="3" fontId="13" fillId="0" borderId="140" xfId="0" applyNumberFormat="1" applyFont="1" applyFill="1" applyBorder="1" applyAlignment="1">
      <alignment horizontal="right"/>
    </xf>
    <xf numFmtId="3" fontId="13" fillId="0" borderId="144" xfId="0" applyNumberFormat="1" applyFont="1" applyFill="1" applyBorder="1" applyAlignment="1">
      <alignment horizontal="right"/>
    </xf>
    <xf numFmtId="10" fontId="13" fillId="0" borderId="139" xfId="0" applyNumberFormat="1" applyFont="1" applyFill="1" applyBorder="1" applyAlignment="1">
      <alignment horizontal="right"/>
    </xf>
    <xf numFmtId="3" fontId="13" fillId="0" borderId="139" xfId="0" applyNumberFormat="1" applyFont="1" applyFill="1" applyBorder="1" applyAlignment="1">
      <alignment horizontal="right"/>
    </xf>
    <xf numFmtId="3" fontId="13" fillId="0" borderId="142" xfId="0" applyNumberFormat="1" applyFont="1" applyFill="1" applyBorder="1" applyAlignment="1">
      <alignment horizontal="right"/>
    </xf>
    <xf numFmtId="3" fontId="13" fillId="2" borderId="144" xfId="0" applyNumberFormat="1" applyFont="1" applyFill="1" applyBorder="1" applyProtection="1">
      <protection locked="0"/>
    </xf>
    <xf numFmtId="10" fontId="13" fillId="0" borderId="139" xfId="0" applyNumberFormat="1" applyFont="1" applyFill="1" applyBorder="1"/>
    <xf numFmtId="3" fontId="13" fillId="2" borderId="144" xfId="0" applyNumberFormat="1" applyFont="1" applyFill="1" applyBorder="1"/>
    <xf numFmtId="10" fontId="13" fillId="0" borderId="146" xfId="0" applyNumberFormat="1" applyFont="1" applyFill="1" applyBorder="1"/>
    <xf numFmtId="3" fontId="13" fillId="0" borderId="69" xfId="0" applyNumberFormat="1" applyFont="1" applyFill="1" applyBorder="1" applyProtection="1">
      <protection locked="0"/>
    </xf>
    <xf numFmtId="3" fontId="13" fillId="0" borderId="143" xfId="0" applyNumberFormat="1" applyFont="1" applyFill="1" applyBorder="1" applyProtection="1">
      <protection locked="0"/>
    </xf>
    <xf numFmtId="3" fontId="11" fillId="0" borderId="136" xfId="0" applyNumberFormat="1" applyFont="1" applyFill="1" applyBorder="1" applyAlignment="1">
      <alignment horizontal="right"/>
    </xf>
    <xf numFmtId="3" fontId="11" fillId="0" borderId="87" xfId="0" applyNumberFormat="1" applyFont="1" applyFill="1" applyBorder="1" applyAlignment="1">
      <alignment horizontal="right"/>
    </xf>
    <xf numFmtId="3" fontId="11" fillId="0" borderId="82" xfId="0" applyNumberFormat="1" applyFont="1" applyFill="1" applyBorder="1" applyAlignment="1">
      <alignment horizontal="right"/>
    </xf>
    <xf numFmtId="3" fontId="11" fillId="0" borderId="139" xfId="0" applyNumberFormat="1" applyFont="1" applyFill="1" applyBorder="1" applyAlignment="1">
      <alignment horizontal="right"/>
    </xf>
    <xf numFmtId="3" fontId="11" fillId="0" borderId="140" xfId="0" applyNumberFormat="1" applyFont="1" applyFill="1" applyBorder="1" applyAlignment="1">
      <alignment horizontal="right"/>
    </xf>
    <xf numFmtId="3" fontId="11" fillId="0" borderId="144" xfId="0" applyNumberFormat="1" applyFont="1" applyFill="1" applyBorder="1" applyAlignment="1">
      <alignment horizontal="right"/>
    </xf>
    <xf numFmtId="3" fontId="11" fillId="0" borderId="135" xfId="0" applyNumberFormat="1" applyFont="1" applyFill="1" applyBorder="1" applyAlignment="1">
      <alignment horizontal="right"/>
    </xf>
    <xf numFmtId="3" fontId="11" fillId="0" borderId="69" xfId="0" applyNumberFormat="1" applyFont="1" applyFill="1" applyBorder="1" applyAlignment="1">
      <alignment horizontal="right"/>
    </xf>
    <xf numFmtId="3" fontId="11" fillId="0" borderId="143" xfId="0" applyNumberFormat="1" applyFont="1" applyFill="1" applyBorder="1" applyAlignment="1">
      <alignment horizontal="right"/>
    </xf>
    <xf numFmtId="0" fontId="18" fillId="0" borderId="79" xfId="0" applyFont="1" applyFill="1" applyBorder="1" applyAlignment="1">
      <alignment horizontal="center" vertical="center"/>
    </xf>
    <xf numFmtId="3" fontId="18" fillId="0" borderId="79" xfId="0" applyNumberFormat="1" applyFont="1" applyFill="1" applyBorder="1" applyAlignment="1">
      <alignment horizontal="right" vertical="center"/>
    </xf>
    <xf numFmtId="3" fontId="18" fillId="0" borderId="94" xfId="0" applyNumberFormat="1" applyFont="1" applyFill="1" applyBorder="1" applyAlignment="1">
      <alignment horizontal="right" vertical="center"/>
    </xf>
    <xf numFmtId="3" fontId="18" fillId="0" borderId="93" xfId="0" applyNumberFormat="1" applyFont="1" applyFill="1" applyBorder="1" applyAlignment="1">
      <alignment horizontal="right" vertical="center"/>
    </xf>
    <xf numFmtId="3" fontId="18" fillId="0" borderId="138" xfId="0" applyNumberFormat="1" applyFont="1" applyFill="1" applyBorder="1" applyAlignment="1">
      <alignment horizontal="right" vertical="center"/>
    </xf>
    <xf numFmtId="10" fontId="13" fillId="0" borderId="65" xfId="0" applyNumberFormat="1" applyFont="1" applyFill="1" applyBorder="1"/>
    <xf numFmtId="0" fontId="18" fillId="0" borderId="135" xfId="0" applyFont="1" applyFill="1" applyBorder="1" applyAlignment="1">
      <alignment horizontal="left" indent="2"/>
    </xf>
    <xf numFmtId="3" fontId="11" fillId="0" borderId="101" xfId="0" applyNumberFormat="1" applyFont="1" applyFill="1" applyBorder="1" applyAlignment="1">
      <alignment horizontal="right"/>
    </xf>
    <xf numFmtId="3" fontId="11" fillId="0" borderId="92" xfId="0" applyNumberFormat="1" applyFont="1" applyFill="1" applyBorder="1" applyAlignment="1">
      <alignment horizontal="right"/>
    </xf>
    <xf numFmtId="3" fontId="11" fillId="0" borderId="91" xfId="0" applyNumberFormat="1" applyFont="1" applyFill="1" applyBorder="1" applyAlignment="1">
      <alignment horizontal="right"/>
    </xf>
    <xf numFmtId="3" fontId="13" fillId="0" borderId="90" xfId="0" applyNumberFormat="1" applyFont="1" applyFill="1" applyBorder="1" applyAlignment="1">
      <alignment horizontal="right"/>
    </xf>
    <xf numFmtId="10" fontId="13" fillId="0" borderId="101" xfId="0" applyNumberFormat="1" applyFont="1" applyFill="1" applyBorder="1" applyAlignment="1">
      <alignment horizontal="right"/>
    </xf>
    <xf numFmtId="3" fontId="13" fillId="2" borderId="90" xfId="0" applyNumberFormat="1" applyFont="1" applyFill="1" applyBorder="1" applyAlignment="1">
      <alignment horizontal="right"/>
    </xf>
    <xf numFmtId="3" fontId="13" fillId="0" borderId="101" xfId="0" applyNumberFormat="1" applyFont="1" applyFill="1" applyBorder="1" applyAlignment="1">
      <alignment horizontal="right"/>
    </xf>
    <xf numFmtId="3" fontId="11" fillId="0" borderId="90" xfId="0" applyNumberFormat="1" applyFont="1" applyFill="1" applyBorder="1" applyAlignment="1">
      <alignment horizontal="right"/>
    </xf>
    <xf numFmtId="10" fontId="13" fillId="0" borderId="100" xfId="0" applyNumberFormat="1" applyFont="1" applyFill="1" applyBorder="1" applyAlignment="1">
      <alignment horizontal="right"/>
    </xf>
    <xf numFmtId="0" fontId="18" fillId="0" borderId="0" xfId="0" applyFont="1" applyAlignment="1">
      <alignment vertical="center"/>
    </xf>
    <xf numFmtId="0" fontId="18" fillId="0" borderId="139" xfId="0" applyFont="1" applyFill="1" applyBorder="1" applyAlignment="1">
      <alignment horizontal="left" indent="2"/>
    </xf>
    <xf numFmtId="3" fontId="11" fillId="0" borderId="137" xfId="0" applyNumberFormat="1" applyFont="1" applyFill="1" applyBorder="1" applyAlignment="1">
      <alignment horizontal="right"/>
    </xf>
    <xf numFmtId="3" fontId="11" fillId="0" borderId="86" xfId="0" applyNumberFormat="1" applyFont="1" applyFill="1" applyBorder="1" applyAlignment="1">
      <alignment horizontal="right"/>
    </xf>
    <xf numFmtId="3" fontId="11" fillId="0" borderId="114" xfId="0" applyNumberFormat="1" applyFont="1" applyFill="1" applyBorder="1" applyAlignment="1">
      <alignment horizontal="right"/>
    </xf>
    <xf numFmtId="3" fontId="13" fillId="0" borderId="85" xfId="0" applyNumberFormat="1" applyFont="1" applyFill="1" applyBorder="1" applyAlignment="1">
      <alignment horizontal="right"/>
    </xf>
    <xf numFmtId="10" fontId="13" fillId="0" borderId="137" xfId="0" applyNumberFormat="1" applyFont="1" applyFill="1" applyBorder="1" applyAlignment="1">
      <alignment horizontal="right"/>
    </xf>
    <xf numFmtId="3" fontId="13" fillId="2" borderId="85" xfId="0" applyNumberFormat="1" applyFont="1" applyFill="1" applyBorder="1" applyAlignment="1">
      <alignment horizontal="right"/>
    </xf>
    <xf numFmtId="3" fontId="13" fillId="0" borderId="137" xfId="0" applyNumberFormat="1" applyFont="1" applyFill="1" applyBorder="1" applyAlignment="1">
      <alignment horizontal="right"/>
    </xf>
    <xf numFmtId="3" fontId="11" fillId="0" borderId="85" xfId="0" applyNumberFormat="1" applyFont="1" applyFill="1" applyBorder="1" applyAlignment="1">
      <alignment horizontal="right"/>
    </xf>
    <xf numFmtId="10" fontId="13" fillId="0" borderId="78" xfId="0" applyNumberFormat="1" applyFont="1" applyFill="1" applyBorder="1" applyAlignment="1">
      <alignment horizontal="right"/>
    </xf>
    <xf numFmtId="0" fontId="3" fillId="0" borderId="79" xfId="0" applyFont="1" applyFill="1" applyBorder="1" applyAlignment="1">
      <alignment horizontal="center" vertical="center"/>
    </xf>
    <xf numFmtId="3" fontId="18" fillId="0" borderId="79" xfId="0" applyNumberFormat="1" applyFont="1" applyFill="1" applyBorder="1" applyAlignment="1">
      <alignment vertical="center"/>
    </xf>
    <xf numFmtId="3" fontId="18" fillId="0" borderId="94" xfId="0" applyNumberFormat="1" applyFont="1" applyFill="1" applyBorder="1" applyAlignment="1">
      <alignment vertical="center"/>
    </xf>
    <xf numFmtId="3" fontId="15" fillId="0" borderId="93" xfId="0" applyNumberFormat="1" applyFont="1" applyFill="1" applyBorder="1" applyAlignment="1">
      <alignment vertical="center"/>
    </xf>
    <xf numFmtId="3" fontId="15" fillId="0" borderId="138" xfId="0" applyNumberFormat="1" applyFont="1" applyFill="1" applyBorder="1" applyAlignment="1">
      <alignment vertical="center"/>
    </xf>
    <xf numFmtId="10" fontId="15" fillId="0" borderId="79" xfId="0" applyNumberFormat="1" applyFont="1" applyFill="1" applyBorder="1" applyAlignment="1">
      <alignment vertical="center"/>
    </xf>
    <xf numFmtId="3" fontId="15" fillId="0" borderId="79" xfId="0" applyNumberFormat="1" applyFont="1" applyFill="1" applyBorder="1" applyAlignment="1">
      <alignment vertical="center"/>
    </xf>
    <xf numFmtId="3" fontId="18" fillId="0" borderId="138" xfId="0" applyNumberFormat="1" applyFont="1" applyFill="1" applyBorder="1" applyAlignment="1">
      <alignment vertical="center"/>
    </xf>
    <xf numFmtId="10" fontId="15" fillId="0" borderId="65" xfId="0" applyNumberFormat="1" applyFont="1" applyFill="1" applyBorder="1" applyAlignment="1">
      <alignment vertical="center"/>
    </xf>
    <xf numFmtId="0" fontId="40" fillId="0" borderId="135" xfId="0" applyFont="1" applyFill="1" applyBorder="1" applyAlignment="1">
      <alignment vertical="center"/>
    </xf>
    <xf numFmtId="3" fontId="40" fillId="0" borderId="135" xfId="0" applyNumberFormat="1" applyFont="1" applyFill="1" applyBorder="1" applyAlignment="1">
      <alignment vertical="center"/>
    </xf>
    <xf numFmtId="3" fontId="40" fillId="0" borderId="141" xfId="0" applyNumberFormat="1" applyFont="1" applyFill="1" applyBorder="1" applyAlignment="1">
      <alignment vertical="center"/>
    </xf>
    <xf numFmtId="3" fontId="41" fillId="2" borderId="69" xfId="0" applyNumberFormat="1" applyFont="1" applyFill="1" applyBorder="1" applyAlignment="1">
      <alignment vertical="center"/>
    </xf>
    <xf numFmtId="3" fontId="41" fillId="0" borderId="69" xfId="0" applyNumberFormat="1" applyFont="1" applyFill="1" applyBorder="1" applyAlignment="1">
      <alignment vertical="center"/>
    </xf>
    <xf numFmtId="3" fontId="41" fillId="0" borderId="143" xfId="0" applyNumberFormat="1" applyFont="1" applyFill="1" applyBorder="1" applyAlignment="1">
      <alignment vertical="center"/>
    </xf>
    <xf numFmtId="10" fontId="41" fillId="0" borderId="135" xfId="0" applyNumberFormat="1" applyFont="1" applyFill="1" applyBorder="1" applyAlignment="1">
      <alignment vertical="center"/>
    </xf>
    <xf numFmtId="3" fontId="41" fillId="0" borderId="135" xfId="0" applyNumberFormat="1" applyFont="1" applyFill="1" applyBorder="1" applyAlignment="1">
      <alignment vertical="center"/>
    </xf>
    <xf numFmtId="3" fontId="41" fillId="0" borderId="141" xfId="0" applyNumberFormat="1" applyFont="1" applyFill="1" applyBorder="1" applyAlignment="1">
      <alignment vertical="center"/>
    </xf>
    <xf numFmtId="3" fontId="41" fillId="2" borderId="143" xfId="0" applyNumberFormat="1" applyFont="1" applyFill="1" applyBorder="1" applyAlignment="1">
      <alignment vertical="center"/>
    </xf>
    <xf numFmtId="10" fontId="41" fillId="0" borderId="73" xfId="0" applyNumberFormat="1" applyFont="1" applyFill="1" applyBorder="1" applyAlignment="1">
      <alignment vertical="center"/>
    </xf>
    <xf numFmtId="0" fontId="40" fillId="0" borderId="136" xfId="0" applyFont="1" applyFill="1" applyBorder="1" applyAlignment="1">
      <alignment vertical="center"/>
    </xf>
    <xf numFmtId="3" fontId="11" fillId="0" borderId="136" xfId="0" applyNumberFormat="1" applyFont="1" applyFill="1" applyBorder="1" applyAlignment="1">
      <alignment vertical="center"/>
    </xf>
    <xf numFmtId="3" fontId="11" fillId="0" borderId="84" xfId="0" applyNumberFormat="1" applyFont="1" applyFill="1" applyBorder="1" applyAlignment="1">
      <alignment vertical="center"/>
    </xf>
    <xf numFmtId="3" fontId="13" fillId="2" borderId="87" xfId="0" applyNumberFormat="1" applyFont="1" applyFill="1" applyBorder="1" applyAlignment="1">
      <alignment vertical="center"/>
    </xf>
    <xf numFmtId="3" fontId="13" fillId="0" borderId="87" xfId="0" applyNumberFormat="1" applyFont="1" applyFill="1" applyBorder="1" applyAlignment="1">
      <alignment vertical="center"/>
    </xf>
    <xf numFmtId="3" fontId="13" fillId="0" borderId="82" xfId="0" applyNumberFormat="1" applyFont="1" applyFill="1" applyBorder="1" applyAlignment="1">
      <alignment vertical="center"/>
    </xf>
    <xf numFmtId="10" fontId="13" fillId="0" borderId="136" xfId="0" applyNumberFormat="1" applyFont="1" applyFill="1" applyBorder="1" applyAlignment="1">
      <alignment vertical="center"/>
    </xf>
    <xf numFmtId="3" fontId="41" fillId="0" borderId="136" xfId="0" applyNumberFormat="1" applyFont="1" applyFill="1" applyBorder="1" applyAlignment="1">
      <alignment vertical="center"/>
    </xf>
    <xf numFmtId="3" fontId="41" fillId="0" borderId="84" xfId="0" applyNumberFormat="1" applyFont="1" applyFill="1" applyBorder="1" applyAlignment="1">
      <alignment vertical="center"/>
    </xf>
    <xf numFmtId="3" fontId="41" fillId="2" borderId="82" xfId="0" applyNumberFormat="1" applyFont="1" applyFill="1" applyBorder="1" applyAlignment="1">
      <alignment vertical="center"/>
    </xf>
    <xf numFmtId="10" fontId="41" fillId="0" borderId="136" xfId="0" applyNumberFormat="1" applyFont="1" applyFill="1" applyBorder="1" applyAlignment="1">
      <alignment vertical="center"/>
    </xf>
    <xf numFmtId="3" fontId="41" fillId="0" borderId="82" xfId="0" applyNumberFormat="1" applyFont="1" applyFill="1" applyBorder="1" applyAlignment="1">
      <alignment vertical="center"/>
    </xf>
    <xf numFmtId="10" fontId="41" fillId="0" borderId="145" xfId="0" applyNumberFormat="1" applyFont="1" applyFill="1" applyBorder="1" applyAlignment="1">
      <alignment vertical="center"/>
    </xf>
    <xf numFmtId="0" fontId="40" fillId="0" borderId="139" xfId="0" applyFont="1" applyFill="1" applyBorder="1" applyAlignment="1">
      <alignment vertical="center"/>
    </xf>
    <xf numFmtId="3" fontId="40" fillId="0" borderId="137" xfId="0" applyNumberFormat="1" applyFont="1" applyFill="1" applyBorder="1" applyAlignment="1">
      <alignment vertical="center"/>
    </xf>
    <xf numFmtId="3" fontId="40" fillId="0" borderId="86" xfId="0" applyNumberFormat="1" applyFont="1" applyFill="1" applyBorder="1" applyAlignment="1">
      <alignment vertical="center"/>
    </xf>
    <xf numFmtId="3" fontId="41" fillId="2" borderId="114" xfId="0" applyNumberFormat="1" applyFont="1" applyFill="1" applyBorder="1" applyAlignment="1">
      <alignment vertical="center"/>
    </xf>
    <xf numFmtId="3" fontId="41" fillId="0" borderId="114" xfId="0" applyNumberFormat="1" applyFont="1" applyFill="1" applyBorder="1" applyAlignment="1">
      <alignment vertical="center"/>
    </xf>
    <xf numFmtId="3" fontId="41" fillId="0" borderId="85" xfId="0" applyNumberFormat="1" applyFont="1" applyFill="1" applyBorder="1" applyAlignment="1">
      <alignment vertical="center"/>
    </xf>
    <xf numFmtId="10" fontId="41" fillId="0" borderId="137" xfId="0" applyNumberFormat="1" applyFont="1" applyFill="1" applyBorder="1" applyAlignment="1">
      <alignment vertical="center"/>
    </xf>
    <xf numFmtId="3" fontId="41" fillId="0" borderId="137" xfId="0" applyNumberFormat="1" applyFont="1" applyFill="1" applyBorder="1" applyAlignment="1">
      <alignment vertical="center"/>
    </xf>
    <xf numFmtId="3" fontId="41" fillId="0" borderId="86" xfId="0" applyNumberFormat="1" applyFont="1" applyFill="1" applyBorder="1" applyAlignment="1">
      <alignment vertical="center"/>
    </xf>
    <xf numFmtId="10" fontId="41" fillId="0" borderId="78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160" xfId="0" applyFont="1" applyFill="1" applyBorder="1" applyAlignment="1">
      <alignment horizontal="center" vertical="center"/>
    </xf>
    <xf numFmtId="3" fontId="18" fillId="0" borderId="157" xfId="0" applyNumberFormat="1" applyFont="1" applyFill="1" applyBorder="1" applyAlignment="1">
      <alignment vertical="center"/>
    </xf>
    <xf numFmtId="3" fontId="15" fillId="0" borderId="157" xfId="0" applyNumberFormat="1" applyFont="1" applyFill="1" applyBorder="1" applyAlignment="1">
      <alignment vertical="center"/>
    </xf>
    <xf numFmtId="10" fontId="15" fillId="0" borderId="157" xfId="0" applyNumberFormat="1" applyFont="1" applyFill="1" applyBorder="1" applyAlignment="1">
      <alignment vertical="center"/>
    </xf>
    <xf numFmtId="10" fontId="18" fillId="0" borderId="157" xfId="0" applyNumberFormat="1" applyFont="1" applyFill="1" applyBorder="1" applyAlignment="1">
      <alignment vertical="center"/>
    </xf>
    <xf numFmtId="10" fontId="18" fillId="0" borderId="158" xfId="0" applyNumberFormat="1" applyFont="1" applyFill="1" applyBorder="1" applyAlignment="1">
      <alignment vertical="center"/>
    </xf>
    <xf numFmtId="0" fontId="22" fillId="0" borderId="0" xfId="4" applyFont="1"/>
    <xf numFmtId="0" fontId="42" fillId="0" borderId="0" xfId="4" applyFont="1"/>
    <xf numFmtId="0" fontId="11" fillId="0" borderId="0" xfId="4" applyFont="1"/>
    <xf numFmtId="0" fontId="30" fillId="0" borderId="59" xfId="4" applyFont="1" applyBorder="1" applyAlignment="1">
      <alignment horizontal="right"/>
    </xf>
    <xf numFmtId="0" fontId="4" fillId="0" borderId="59" xfId="4" applyFont="1" applyBorder="1" applyAlignment="1">
      <alignment horizontal="right"/>
    </xf>
    <xf numFmtId="0" fontId="4" fillId="0" borderId="59" xfId="4" applyFont="1" applyBorder="1" applyAlignment="1"/>
    <xf numFmtId="0" fontId="4" fillId="0" borderId="0" xfId="4" applyFont="1"/>
    <xf numFmtId="3" fontId="3" fillId="0" borderId="64" xfId="4" applyNumberFormat="1" applyFont="1" applyBorder="1" applyAlignment="1">
      <alignment horizontal="center" vertical="center" wrapText="1"/>
    </xf>
    <xf numFmtId="0" fontId="4" fillId="0" borderId="65" xfId="4" applyFont="1" applyBorder="1" applyAlignment="1"/>
    <xf numFmtId="3" fontId="3" fillId="0" borderId="60" xfId="4" applyNumberFormat="1" applyFont="1" applyBorder="1" applyAlignment="1">
      <alignment horizontal="center" vertical="center" wrapText="1"/>
    </xf>
    <xf numFmtId="0" fontId="4" fillId="0" borderId="61" xfId="4" applyFont="1" applyBorder="1" applyAlignment="1">
      <alignment wrapText="1"/>
    </xf>
    <xf numFmtId="3" fontId="3" fillId="0" borderId="63" xfId="4" applyNumberFormat="1" applyFont="1" applyBorder="1" applyAlignment="1">
      <alignment horizontal="center" vertical="center" wrapText="1"/>
    </xf>
    <xf numFmtId="0" fontId="3" fillId="0" borderId="65" xfId="4" applyFont="1" applyBorder="1" applyAlignment="1"/>
    <xf numFmtId="0" fontId="3" fillId="0" borderId="0" xfId="4" applyFont="1" applyBorder="1" applyAlignment="1">
      <alignment horizontal="center" vertical="center"/>
    </xf>
    <xf numFmtId="3" fontId="4" fillId="0" borderId="0" xfId="4" applyNumberFormat="1" applyFont="1" applyBorder="1" applyAlignment="1">
      <alignment wrapText="1"/>
    </xf>
    <xf numFmtId="0" fontId="4" fillId="0" borderId="0" xfId="4" applyFont="1" applyBorder="1"/>
    <xf numFmtId="0" fontId="3" fillId="0" borderId="0" xfId="4" applyFont="1" applyBorder="1"/>
    <xf numFmtId="0" fontId="3" fillId="0" borderId="0" xfId="4" applyFont="1"/>
    <xf numFmtId="3" fontId="3" fillId="0" borderId="65" xfId="4" applyNumberFormat="1" applyFont="1" applyFill="1" applyBorder="1" applyAlignment="1">
      <alignment horizontal="center" vertical="center" wrapText="1"/>
    </xf>
    <xf numFmtId="3" fontId="2" fillId="0" borderId="2" xfId="4" applyNumberFormat="1" applyFont="1" applyFill="1" applyBorder="1" applyAlignment="1">
      <alignment horizontal="center" vertical="center" wrapText="1"/>
    </xf>
    <xf numFmtId="0" fontId="2" fillId="0" borderId="2" xfId="4" applyFont="1" applyFill="1" applyBorder="1" applyAlignment="1">
      <alignment horizontal="center" vertical="center" wrapText="1"/>
    </xf>
    <xf numFmtId="0" fontId="3" fillId="0" borderId="79" xfId="4" applyFont="1" applyFill="1" applyBorder="1" applyAlignment="1">
      <alignment horizontal="center" vertical="center" wrapText="1"/>
    </xf>
    <xf numFmtId="0" fontId="4" fillId="0" borderId="0" xfId="4" applyFont="1" applyBorder="1" applyAlignment="1">
      <alignment vertical="center"/>
    </xf>
    <xf numFmtId="3" fontId="3" fillId="0" borderId="0" xfId="4" applyNumberFormat="1" applyFont="1" applyBorder="1" applyAlignment="1">
      <alignment horizontal="center" vertical="center"/>
    </xf>
    <xf numFmtId="3" fontId="4" fillId="0" borderId="0" xfId="4" applyNumberFormat="1" applyFont="1" applyFill="1" applyBorder="1" applyProtection="1">
      <protection locked="0"/>
    </xf>
    <xf numFmtId="3" fontId="3" fillId="0" borderId="0" xfId="4" applyNumberFormat="1" applyFont="1" applyFill="1" applyBorder="1" applyAlignment="1">
      <alignment horizontal="center" vertical="center"/>
    </xf>
    <xf numFmtId="3" fontId="4" fillId="0" borderId="0" xfId="4" applyNumberFormat="1" applyFont="1" applyFill="1" applyBorder="1"/>
    <xf numFmtId="3" fontId="3" fillId="0" borderId="0" xfId="4" applyNumberFormat="1" applyFont="1" applyFill="1" applyBorder="1"/>
    <xf numFmtId="3" fontId="3" fillId="0" borderId="0" xfId="4" applyNumberFormat="1" applyFont="1" applyFill="1" applyBorder="1" applyAlignment="1" applyProtection="1">
      <protection locked="0"/>
    </xf>
    <xf numFmtId="3" fontId="3" fillId="0" borderId="0" xfId="4" applyNumberFormat="1" applyFont="1" applyBorder="1" applyAlignment="1"/>
    <xf numFmtId="0" fontId="3" fillId="0" borderId="0" xfId="4" applyFont="1" applyBorder="1" applyAlignment="1">
      <alignment vertical="center"/>
    </xf>
    <xf numFmtId="3" fontId="4" fillId="11" borderId="0" xfId="4" applyNumberFormat="1" applyFont="1" applyFill="1" applyBorder="1"/>
    <xf numFmtId="3" fontId="3" fillId="0" borderId="0" xfId="4" applyNumberFormat="1" applyFont="1" applyBorder="1"/>
    <xf numFmtId="0" fontId="4" fillId="0" borderId="0" xfId="0" applyFont="1" applyFill="1" applyBorder="1"/>
    <xf numFmtId="3" fontId="4" fillId="11" borderId="0" xfId="0" applyNumberFormat="1" applyFont="1" applyFill="1" applyBorder="1"/>
    <xf numFmtId="3" fontId="4" fillId="0" borderId="0" xfId="0" applyNumberFormat="1" applyFont="1" applyFill="1" applyBorder="1" applyProtection="1">
      <protection locked="0"/>
    </xf>
    <xf numFmtId="3" fontId="14" fillId="0" borderId="0" xfId="0" applyNumberFormat="1" applyFont="1" applyFill="1" applyBorder="1"/>
    <xf numFmtId="3" fontId="3" fillId="0" borderId="0" xfId="0" applyNumberFormat="1" applyFont="1" applyFill="1" applyBorder="1"/>
    <xf numFmtId="3" fontId="3" fillId="0" borderId="0" xfId="0" applyNumberFormat="1" applyFont="1" applyFill="1" applyBorder="1" applyAlignment="1" applyProtection="1">
      <protection locked="0"/>
    </xf>
    <xf numFmtId="0" fontId="4" fillId="0" borderId="0" xfId="4" applyFont="1" applyFill="1" applyBorder="1" applyAlignment="1">
      <alignment horizontal="left"/>
    </xf>
    <xf numFmtId="0" fontId="4" fillId="0" borderId="0" xfId="4" applyFont="1" applyFill="1" applyBorder="1" applyAlignment="1">
      <alignment horizontal="left" indent="2"/>
    </xf>
    <xf numFmtId="3" fontId="3" fillId="0" borderId="0" xfId="4" applyNumberFormat="1" applyFont="1" applyFill="1" applyBorder="1" applyAlignment="1"/>
    <xf numFmtId="3" fontId="3" fillId="0" borderId="79" xfId="4" applyNumberFormat="1" applyFont="1" applyBorder="1"/>
    <xf numFmtId="3" fontId="3" fillId="0" borderId="65" xfId="4" applyNumberFormat="1" applyFont="1" applyBorder="1"/>
    <xf numFmtId="0" fontId="3" fillId="0" borderId="0" xfId="4" applyFont="1" applyFill="1" applyBorder="1" applyAlignment="1">
      <alignment vertical="center"/>
    </xf>
    <xf numFmtId="3" fontId="3" fillId="0" borderId="0" xfId="4" applyNumberFormat="1" applyFont="1" applyFill="1" applyBorder="1" applyProtection="1">
      <protection locked="0"/>
    </xf>
    <xf numFmtId="0" fontId="35" fillId="0" borderId="0" xfId="4" applyFont="1" applyBorder="1" applyAlignment="1">
      <alignment vertical="center"/>
    </xf>
    <xf numFmtId="3" fontId="4" fillId="0" borderId="0" xfId="4" applyNumberFormat="1" applyFont="1" applyFill="1" applyBorder="1" applyAlignment="1">
      <alignment horizontal="center" vertical="center" wrapText="1"/>
    </xf>
    <xf numFmtId="3" fontId="3" fillId="0" borderId="0" xfId="4" applyNumberFormat="1" applyFont="1" applyFill="1" applyBorder="1" applyAlignment="1">
      <alignment horizontal="center" vertical="center" wrapText="1"/>
    </xf>
    <xf numFmtId="3" fontId="3" fillId="0" borderId="0" xfId="4" applyNumberFormat="1" applyFont="1" applyFill="1" applyBorder="1" applyAlignment="1">
      <alignment horizontal="center" wrapText="1"/>
    </xf>
    <xf numFmtId="3" fontId="4" fillId="0" borderId="0" xfId="4" applyNumberFormat="1" applyFont="1" applyFill="1" applyBorder="1" applyAlignment="1">
      <alignment horizontal="right" vertical="center" wrapText="1"/>
    </xf>
    <xf numFmtId="0" fontId="4" fillId="0" borderId="0" xfId="4" applyFont="1" applyBorder="1" applyAlignment="1">
      <alignment horizontal="right"/>
    </xf>
    <xf numFmtId="0" fontId="3" fillId="0" borderId="0" xfId="4" applyFont="1" applyBorder="1" applyAlignment="1">
      <alignment horizontal="right"/>
    </xf>
    <xf numFmtId="3" fontId="3" fillId="0" borderId="0" xfId="4" applyNumberFormat="1" applyFont="1" applyFill="1" applyBorder="1" applyAlignment="1">
      <alignment horizontal="right" vertical="center" wrapText="1"/>
    </xf>
    <xf numFmtId="0" fontId="26" fillId="0" borderId="0" xfId="4" applyFont="1" applyBorder="1" applyAlignment="1">
      <alignment vertical="center"/>
    </xf>
    <xf numFmtId="0" fontId="15" fillId="0" borderId="0" xfId="4" applyFont="1" applyBorder="1" applyAlignment="1">
      <alignment vertical="center"/>
    </xf>
    <xf numFmtId="0" fontId="10" fillId="0" borderId="0" xfId="4" applyFont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3" fontId="4" fillId="0" borderId="0" xfId="4" applyNumberFormat="1" applyFont="1" applyBorder="1"/>
    <xf numFmtId="0" fontId="34" fillId="0" borderId="0" xfId="4" applyFont="1" applyFill="1" applyBorder="1" applyAlignment="1">
      <alignment vertical="center"/>
    </xf>
    <xf numFmtId="0" fontId="30" fillId="0" borderId="0" xfId="4" applyFont="1" applyBorder="1"/>
    <xf numFmtId="3" fontId="30" fillId="0" borderId="0" xfId="4" applyNumberFormat="1" applyFont="1" applyBorder="1"/>
    <xf numFmtId="0" fontId="34" fillId="0" borderId="0" xfId="4" applyFont="1" applyBorder="1"/>
    <xf numFmtId="3" fontId="34" fillId="0" borderId="0" xfId="4" applyNumberFormat="1" applyFont="1" applyBorder="1"/>
    <xf numFmtId="3" fontId="34" fillId="0" borderId="0" xfId="4" applyNumberFormat="1" applyFont="1" applyAlignment="1"/>
    <xf numFmtId="0" fontId="34" fillId="0" borderId="0" xfId="4" applyFont="1"/>
    <xf numFmtId="0" fontId="30" fillId="0" borderId="0" xfId="4" applyFont="1"/>
    <xf numFmtId="3" fontId="30" fillId="0" borderId="0" xfId="4" applyNumberFormat="1" applyFont="1" applyFill="1" applyBorder="1" applyProtection="1">
      <protection locked="0"/>
    </xf>
    <xf numFmtId="3" fontId="30" fillId="0" borderId="0" xfId="4" applyNumberFormat="1" applyFont="1" applyFill="1" applyBorder="1"/>
    <xf numFmtId="3" fontId="31" fillId="0" borderId="0" xfId="4" applyNumberFormat="1" applyFont="1" applyFill="1" applyBorder="1"/>
    <xf numFmtId="3" fontId="34" fillId="0" borderId="0" xfId="4" applyNumberFormat="1" applyFont="1" applyFill="1" applyBorder="1"/>
    <xf numFmtId="0" fontId="30" fillId="0" borderId="0" xfId="4" applyFont="1" applyFill="1" applyBorder="1"/>
    <xf numFmtId="3" fontId="30" fillId="0" borderId="0" xfId="4" applyNumberFormat="1" applyFont="1"/>
    <xf numFmtId="3" fontId="31" fillId="0" borderId="0" xfId="4" applyNumberFormat="1" applyFont="1" applyFill="1"/>
    <xf numFmtId="3" fontId="34" fillId="0" borderId="0" xfId="4" applyNumberFormat="1" applyFont="1"/>
    <xf numFmtId="3" fontId="4" fillId="0" borderId="0" xfId="4" applyNumberFormat="1" applyFont="1"/>
    <xf numFmtId="3" fontId="3" fillId="0" borderId="0" xfId="4" applyNumberFormat="1" applyFont="1"/>
    <xf numFmtId="3" fontId="3" fillId="0" borderId="0" xfId="4" applyNumberFormat="1" applyFont="1" applyAlignment="1"/>
    <xf numFmtId="3" fontId="11" fillId="0" borderId="0" xfId="4" applyNumberFormat="1" applyFont="1"/>
    <xf numFmtId="0" fontId="18" fillId="0" borderId="0" xfId="4" applyFont="1"/>
    <xf numFmtId="3" fontId="18" fillId="0" borderId="0" xfId="4" applyNumberFormat="1" applyFont="1"/>
    <xf numFmtId="3" fontId="18" fillId="0" borderId="0" xfId="4" applyNumberFormat="1" applyFont="1" applyAlignment="1"/>
    <xf numFmtId="3" fontId="3" fillId="20" borderId="79" xfId="4" applyNumberFormat="1" applyFont="1" applyFill="1" applyBorder="1"/>
    <xf numFmtId="3" fontId="3" fillId="20" borderId="79" xfId="4" applyNumberFormat="1" applyFont="1" applyFill="1" applyBorder="1" applyProtection="1">
      <protection locked="0"/>
    </xf>
    <xf numFmtId="3" fontId="3" fillId="20" borderId="65" xfId="4" applyNumberFormat="1" applyFont="1" applyFill="1" applyBorder="1"/>
    <xf numFmtId="3" fontId="3" fillId="20" borderId="63" xfId="4" applyNumberFormat="1" applyFont="1" applyFill="1" applyBorder="1"/>
    <xf numFmtId="3" fontId="3" fillId="22" borderId="79" xfId="4" applyNumberFormat="1" applyFont="1" applyFill="1" applyBorder="1"/>
    <xf numFmtId="0" fontId="3" fillId="20" borderId="63" xfId="4" applyFont="1" applyFill="1" applyBorder="1" applyAlignment="1">
      <alignment vertical="center"/>
    </xf>
    <xf numFmtId="0" fontId="3" fillId="20" borderId="64" xfId="4" applyFont="1" applyFill="1" applyBorder="1" applyAlignment="1">
      <alignment vertical="center"/>
    </xf>
    <xf numFmtId="0" fontId="3" fillId="20" borderId="65" xfId="4" applyFont="1" applyFill="1" applyBorder="1" applyAlignment="1">
      <alignment vertical="center"/>
    </xf>
    <xf numFmtId="0" fontId="15" fillId="20" borderId="63" xfId="4" applyFont="1" applyFill="1" applyBorder="1" applyAlignment="1">
      <alignment vertical="center"/>
    </xf>
    <xf numFmtId="0" fontId="26" fillId="20" borderId="64" xfId="4" applyFont="1" applyFill="1" applyBorder="1" applyAlignment="1">
      <alignment vertical="center"/>
    </xf>
    <xf numFmtId="0" fontId="26" fillId="20" borderId="65" xfId="4" applyFont="1" applyFill="1" applyBorder="1" applyAlignment="1">
      <alignment vertical="center"/>
    </xf>
    <xf numFmtId="0" fontId="3" fillId="20" borderId="64" xfId="4" applyFont="1" applyFill="1" applyBorder="1" applyAlignment="1">
      <alignment horizontal="center" vertical="center"/>
    </xf>
    <xf numFmtId="0" fontId="3" fillId="22" borderId="0" xfId="4" applyFont="1" applyFill="1" applyBorder="1" applyAlignment="1">
      <alignment horizontal="center" vertical="center"/>
    </xf>
    <xf numFmtId="3" fontId="34" fillId="0" borderId="79" xfId="4" applyNumberFormat="1" applyFont="1" applyBorder="1" applyAlignment="1">
      <alignment vertical="center"/>
    </xf>
    <xf numFmtId="0" fontId="30" fillId="0" borderId="0" xfId="4" applyFont="1" applyAlignment="1">
      <alignment vertical="center"/>
    </xf>
    <xf numFmtId="0" fontId="34" fillId="22" borderId="79" xfId="4" applyFont="1" applyFill="1" applyBorder="1" applyAlignment="1">
      <alignment vertical="center"/>
    </xf>
    <xf numFmtId="0" fontId="30" fillId="22" borderId="79" xfId="4" applyFont="1" applyFill="1" applyBorder="1" applyAlignment="1">
      <alignment vertical="center"/>
    </xf>
    <xf numFmtId="3" fontId="34" fillId="22" borderId="79" xfId="4" applyNumberFormat="1" applyFont="1" applyFill="1" applyBorder="1" applyAlignment="1">
      <alignment vertical="center"/>
    </xf>
    <xf numFmtId="0" fontId="11" fillId="0" borderId="0" xfId="4" applyFont="1" applyAlignment="1">
      <alignment horizontal="center" vertical="center"/>
    </xf>
    <xf numFmtId="0" fontId="44" fillId="0" borderId="0" xfId="4" applyFont="1" applyBorder="1" applyAlignment="1">
      <alignment horizontal="centerContinuous" vertical="center" wrapText="1"/>
    </xf>
    <xf numFmtId="0" fontId="11" fillId="0" borderId="0" xfId="4" applyFont="1" applyAlignment="1">
      <alignment horizontal="centerContinuous" vertical="center" wrapText="1"/>
    </xf>
    <xf numFmtId="0" fontId="13" fillId="0" borderId="0" xfId="4" applyFont="1"/>
    <xf numFmtId="0" fontId="45" fillId="0" borderId="0" xfId="4" applyFont="1" applyAlignment="1">
      <alignment horizontal="right"/>
    </xf>
    <xf numFmtId="0" fontId="11" fillId="0" borderId="0" xfId="4" applyFont="1" applyFill="1" applyBorder="1" applyAlignment="1">
      <alignment horizontal="center" vertical="center" wrapText="1"/>
    </xf>
    <xf numFmtId="0" fontId="11" fillId="0" borderId="0" xfId="4" applyFont="1" applyBorder="1"/>
    <xf numFmtId="0" fontId="18" fillId="0" borderId="0" xfId="4" applyFont="1" applyBorder="1" applyAlignment="1">
      <alignment horizontal="center" vertical="center"/>
    </xf>
    <xf numFmtId="0" fontId="18" fillId="0" borderId="0" xfId="4" applyFont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2" fillId="0" borderId="0" xfId="4" applyFont="1" applyBorder="1" applyAlignment="1">
      <alignment horizontal="left" vertical="center"/>
    </xf>
    <xf numFmtId="0" fontId="11" fillId="0" borderId="0" xfId="4" applyFont="1" applyAlignment="1">
      <alignment vertical="center"/>
    </xf>
    <xf numFmtId="0" fontId="11" fillId="0" borderId="0" xfId="4" applyFont="1" applyAlignment="1">
      <alignment vertical="center" wrapText="1"/>
    </xf>
    <xf numFmtId="0" fontId="46" fillId="0" borderId="0" xfId="4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8" fillId="0" borderId="0" xfId="4" applyFont="1" applyBorder="1" applyAlignment="1">
      <alignment horizontal="left" vertical="center"/>
    </xf>
    <xf numFmtId="0" fontId="23" fillId="0" borderId="0" xfId="4" applyFont="1" applyBorder="1" applyAlignment="1">
      <alignment horizontal="left" vertical="center"/>
    </xf>
    <xf numFmtId="3" fontId="46" fillId="0" borderId="0" xfId="4" applyNumberFormat="1" applyFont="1" applyBorder="1" applyAlignment="1">
      <alignment horizontal="center" vertical="center"/>
    </xf>
    <xf numFmtId="3" fontId="2" fillId="0" borderId="0" xfId="4" applyNumberFormat="1" applyFont="1" applyBorder="1" applyAlignment="1">
      <alignment horizontal="center" vertical="center"/>
    </xf>
    <xf numFmtId="0" fontId="18" fillId="0" borderId="0" xfId="4" applyFont="1" applyBorder="1" applyAlignment="1">
      <alignment horizontal="right" vertical="center"/>
    </xf>
    <xf numFmtId="0" fontId="18" fillId="0" borderId="0" xfId="4" applyFont="1" applyBorder="1" applyAlignment="1">
      <alignment vertical="center"/>
    </xf>
    <xf numFmtId="3" fontId="11" fillId="0" borderId="0" xfId="4" applyNumberFormat="1" applyFont="1" applyAlignment="1">
      <alignment vertical="center"/>
    </xf>
    <xf numFmtId="3" fontId="13" fillId="0" borderId="0" xfId="4" applyNumberFormat="1" applyFont="1" applyAlignment="1">
      <alignment vertical="center"/>
    </xf>
    <xf numFmtId="0" fontId="4" fillId="0" borderId="0" xfId="4" applyFont="1" applyBorder="1" applyAlignment="1">
      <alignment horizontal="right" vertical="center"/>
    </xf>
    <xf numFmtId="0" fontId="23" fillId="0" borderId="0" xfId="4" applyFont="1" applyBorder="1" applyAlignment="1">
      <alignment horizontal="right" vertical="center"/>
    </xf>
    <xf numFmtId="0" fontId="23" fillId="0" borderId="0" xfId="4" applyFont="1" applyBorder="1" applyAlignment="1">
      <alignment vertical="center"/>
    </xf>
    <xf numFmtId="0" fontId="10" fillId="0" borderId="0" xfId="4" applyFont="1" applyFill="1" applyBorder="1" applyAlignment="1">
      <alignment horizontal="center" wrapText="1"/>
    </xf>
    <xf numFmtId="3" fontId="11" fillId="0" borderId="0" xfId="4" applyNumberFormat="1" applyFont="1" applyAlignment="1" applyProtection="1">
      <alignment vertical="center"/>
      <protection locked="0"/>
    </xf>
    <xf numFmtId="3" fontId="13" fillId="12" borderId="0" xfId="4" applyNumberFormat="1" applyFont="1" applyFill="1" applyAlignment="1" applyProtection="1">
      <alignment vertical="center"/>
      <protection locked="0"/>
    </xf>
    <xf numFmtId="49" fontId="11" fillId="0" borderId="0" xfId="4" applyNumberFormat="1" applyFont="1" applyAlignment="1">
      <alignment vertical="center"/>
    </xf>
    <xf numFmtId="0" fontId="4" fillId="0" borderId="0" xfId="4" applyFont="1" applyFill="1" applyBorder="1" applyAlignment="1">
      <alignment wrapText="1"/>
    </xf>
    <xf numFmtId="3" fontId="13" fillId="0" borderId="0" xfId="4" applyNumberFormat="1" applyFont="1" applyFill="1" applyAlignment="1" applyProtection="1">
      <alignment vertical="center"/>
      <protection locked="0"/>
    </xf>
    <xf numFmtId="0" fontId="18" fillId="0" borderId="0" xfId="4" applyFont="1" applyAlignment="1">
      <alignment vertical="center"/>
    </xf>
    <xf numFmtId="3" fontId="18" fillId="0" borderId="79" xfId="4" applyNumberFormat="1" applyFont="1" applyBorder="1" applyAlignment="1">
      <alignment vertical="center"/>
    </xf>
    <xf numFmtId="3" fontId="15" fillId="12" borderId="79" xfId="4" applyNumberFormat="1" applyFont="1" applyFill="1" applyBorder="1" applyAlignment="1">
      <alignment vertical="center"/>
    </xf>
    <xf numFmtId="3" fontId="15" fillId="0" borderId="79" xfId="4" applyNumberFormat="1" applyFont="1" applyFill="1" applyBorder="1" applyAlignment="1">
      <alignment vertical="center"/>
    </xf>
    <xf numFmtId="0" fontId="18" fillId="0" borderId="0" xfId="4" applyFont="1" applyAlignment="1">
      <alignment horizontal="center" vertical="center"/>
    </xf>
    <xf numFmtId="0" fontId="40" fillId="0" borderId="0" xfId="4" applyFont="1" applyAlignment="1">
      <alignment horizontal="center" vertical="center" wrapText="1"/>
    </xf>
    <xf numFmtId="0" fontId="18" fillId="0" borderId="0" xfId="4" applyFont="1" applyAlignment="1">
      <alignment horizontal="right" vertical="center"/>
    </xf>
    <xf numFmtId="0" fontId="4" fillId="0" borderId="0" xfId="4" applyFont="1" applyFill="1" applyBorder="1" applyAlignment="1">
      <alignment horizontal="left" wrapText="1"/>
    </xf>
    <xf numFmtId="0" fontId="11" fillId="0" borderId="0" xfId="4" applyFont="1" applyAlignment="1">
      <alignment horizontal="left" vertical="center" wrapText="1"/>
    </xf>
    <xf numFmtId="3" fontId="15" fillId="12" borderId="79" xfId="4" applyNumberFormat="1" applyFont="1" applyFill="1" applyBorder="1" applyAlignment="1" applyProtection="1">
      <alignment vertical="center"/>
      <protection locked="0"/>
    </xf>
    <xf numFmtId="0" fontId="11" fillId="0" borderId="0" xfId="4" applyFont="1" applyBorder="1" applyAlignment="1">
      <alignment vertical="center" wrapText="1"/>
    </xf>
    <xf numFmtId="3" fontId="18" fillId="0" borderId="0" xfId="4" applyNumberFormat="1" applyFont="1" applyBorder="1" applyAlignment="1">
      <alignment vertical="center"/>
    </xf>
    <xf numFmtId="3" fontId="15" fillId="0" borderId="0" xfId="4" applyNumberFormat="1" applyFont="1" applyFill="1" applyBorder="1" applyAlignment="1">
      <alignment vertical="center"/>
    </xf>
    <xf numFmtId="3" fontId="15" fillId="0" borderId="0" xfId="4" applyNumberFormat="1" applyFont="1" applyBorder="1" applyAlignment="1">
      <alignment vertical="center"/>
    </xf>
    <xf numFmtId="0" fontId="18" fillId="13" borderId="0" xfId="4" applyFont="1" applyFill="1" applyAlignment="1">
      <alignment vertical="center"/>
    </xf>
    <xf numFmtId="0" fontId="11" fillId="13" borderId="0" xfId="4" applyFont="1" applyFill="1" applyAlignment="1">
      <alignment vertical="center" wrapText="1"/>
    </xf>
    <xf numFmtId="3" fontId="18" fillId="15" borderId="79" xfId="4" applyNumberFormat="1" applyFont="1" applyFill="1" applyBorder="1" applyAlignment="1">
      <alignment vertical="center"/>
    </xf>
    <xf numFmtId="0" fontId="3" fillId="0" borderId="0" xfId="4" applyFont="1" applyAlignment="1">
      <alignment vertical="center"/>
    </xf>
    <xf numFmtId="0" fontId="4" fillId="0" borderId="0" xfId="4" applyFont="1" applyAlignment="1">
      <alignment vertical="center"/>
    </xf>
    <xf numFmtId="0" fontId="4" fillId="0" borderId="0" xfId="4" applyFont="1" applyAlignment="1">
      <alignment vertical="center" wrapText="1"/>
    </xf>
    <xf numFmtId="3" fontId="4" fillId="0" borderId="0" xfId="4" applyNumberFormat="1" applyFont="1" applyFill="1" applyBorder="1" applyAlignment="1">
      <alignment wrapText="1"/>
    </xf>
    <xf numFmtId="0" fontId="13" fillId="0" borderId="0" xfId="4" applyFont="1" applyAlignment="1">
      <alignment vertical="center" wrapText="1"/>
    </xf>
    <xf numFmtId="3" fontId="18" fillId="0" borderId="63" xfId="4" applyNumberFormat="1" applyFont="1" applyBorder="1" applyAlignment="1">
      <alignment vertical="center"/>
    </xf>
    <xf numFmtId="3" fontId="15" fillId="0" borderId="65" xfId="4" applyNumberFormat="1" applyFont="1" applyFill="1" applyBorder="1" applyAlignment="1">
      <alignment vertical="center"/>
    </xf>
    <xf numFmtId="0" fontId="4" fillId="0" borderId="0" xfId="4" applyFont="1" applyAlignment="1">
      <alignment horizontal="right" vertical="center"/>
    </xf>
    <xf numFmtId="0" fontId="23" fillId="0" borderId="0" xfId="4" applyFont="1" applyAlignment="1">
      <alignment horizontal="right" vertical="center"/>
    </xf>
    <xf numFmtId="3" fontId="15" fillId="12" borderId="64" xfId="4" applyNumberFormat="1" applyFont="1" applyFill="1" applyBorder="1" applyAlignment="1">
      <alignment vertical="center"/>
    </xf>
    <xf numFmtId="0" fontId="8" fillId="0" borderId="0" xfId="4" applyFont="1" applyAlignment="1">
      <alignment vertical="center"/>
    </xf>
    <xf numFmtId="3" fontId="15" fillId="0" borderId="79" xfId="4" applyNumberFormat="1" applyFont="1" applyBorder="1" applyAlignment="1">
      <alignment vertical="center"/>
    </xf>
    <xf numFmtId="0" fontId="12" fillId="0" borderId="0" xfId="4" applyFont="1" applyAlignment="1">
      <alignment vertical="center"/>
    </xf>
    <xf numFmtId="0" fontId="3" fillId="0" borderId="0" xfId="4" applyFont="1" applyBorder="1" applyAlignment="1">
      <alignment horizontal="right" vertical="center"/>
    </xf>
    <xf numFmtId="0" fontId="18" fillId="0" borderId="0" xfId="4" applyFont="1" applyAlignment="1">
      <alignment vertical="center" wrapText="1"/>
    </xf>
    <xf numFmtId="3" fontId="13" fillId="14" borderId="0" xfId="4" applyNumberFormat="1" applyFont="1" applyFill="1" applyAlignment="1" applyProtection="1">
      <alignment vertical="center"/>
      <protection locked="0"/>
    </xf>
    <xf numFmtId="3" fontId="13" fillId="14" borderId="0" xfId="4" applyNumberFormat="1" applyFont="1" applyFill="1" applyAlignment="1">
      <alignment vertical="center"/>
    </xf>
    <xf numFmtId="0" fontId="18" fillId="0" borderId="0" xfId="4" applyFont="1" applyAlignment="1">
      <alignment wrapText="1"/>
    </xf>
    <xf numFmtId="0" fontId="11" fillId="0" borderId="0" xfId="4" applyFont="1" applyAlignment="1">
      <alignment horizontal="left" vertical="center" wrapText="1" indent="1"/>
    </xf>
    <xf numFmtId="3" fontId="13" fillId="0" borderId="0" xfId="4" applyNumberFormat="1" applyFont="1" applyFill="1" applyAlignment="1">
      <alignment vertical="center"/>
    </xf>
    <xf numFmtId="3" fontId="11" fillId="0" borderId="0" xfId="0" applyNumberFormat="1" applyFont="1" applyAlignment="1">
      <alignment vertical="center"/>
    </xf>
    <xf numFmtId="0" fontId="18" fillId="0" borderId="0" xfId="4" applyFont="1" applyAlignment="1">
      <alignment horizontal="left" vertical="center" wrapText="1"/>
    </xf>
    <xf numFmtId="3" fontId="13" fillId="15" borderId="0" xfId="4" applyNumberFormat="1" applyFont="1" applyFill="1" applyAlignment="1">
      <alignment vertical="center"/>
    </xf>
    <xf numFmtId="0" fontId="47" fillId="0" borderId="0" xfId="4" applyFont="1" applyAlignment="1">
      <alignment horizontal="center" vertical="center"/>
    </xf>
    <xf numFmtId="0" fontId="47" fillId="0" borderId="0" xfId="4" applyFont="1" applyBorder="1" applyAlignment="1">
      <alignment vertical="center"/>
    </xf>
    <xf numFmtId="3" fontId="15" fillId="14" borderId="79" xfId="4" applyNumberFormat="1" applyFont="1" applyFill="1" applyBorder="1" applyAlignment="1">
      <alignment vertical="center"/>
    </xf>
    <xf numFmtId="0" fontId="23" fillId="0" borderId="0" xfId="4" applyFont="1" applyAlignment="1">
      <alignment vertical="center"/>
    </xf>
    <xf numFmtId="3" fontId="13" fillId="0" borderId="0" xfId="0" applyNumberFormat="1" applyFont="1" applyAlignment="1">
      <alignment vertical="center"/>
    </xf>
    <xf numFmtId="3" fontId="13" fillId="12" borderId="0" xfId="4" applyNumberFormat="1" applyFont="1" applyFill="1" applyAlignment="1">
      <alignment vertical="center"/>
    </xf>
    <xf numFmtId="3" fontId="18" fillId="0" borderId="79" xfId="4" applyNumberFormat="1" applyFont="1" applyBorder="1" applyAlignment="1" applyProtection="1">
      <alignment vertical="center"/>
      <protection locked="0"/>
    </xf>
    <xf numFmtId="3" fontId="18" fillId="0" borderId="79" xfId="0" applyNumberFormat="1" applyFont="1" applyBorder="1" applyAlignment="1">
      <alignment vertical="center"/>
    </xf>
    <xf numFmtId="3" fontId="18" fillId="0" borderId="0" xfId="4" applyNumberFormat="1" applyFont="1" applyAlignment="1">
      <alignment vertical="center"/>
    </xf>
    <xf numFmtId="3" fontId="15" fillId="0" borderId="0" xfId="4" applyNumberFormat="1" applyFont="1" applyAlignment="1">
      <alignment vertical="center"/>
    </xf>
    <xf numFmtId="3" fontId="15" fillId="0" borderId="65" xfId="4" applyNumberFormat="1" applyFont="1" applyBorder="1" applyAlignment="1">
      <alignment vertical="center"/>
    </xf>
    <xf numFmtId="3" fontId="11" fillId="0" borderId="0" xfId="4" applyNumberFormat="1" applyFont="1" applyBorder="1" applyAlignment="1">
      <alignment vertical="center"/>
    </xf>
    <xf numFmtId="0" fontId="47" fillId="0" borderId="0" xfId="4" applyFont="1" applyAlignment="1">
      <alignment vertical="center"/>
    </xf>
    <xf numFmtId="3" fontId="15" fillId="14" borderId="0" xfId="4" applyNumberFormat="1" applyFont="1" applyFill="1" applyBorder="1" applyAlignment="1">
      <alignment vertical="center"/>
    </xf>
    <xf numFmtId="3" fontId="15" fillId="0" borderId="65" xfId="0" applyNumberFormat="1" applyFont="1" applyBorder="1" applyAlignment="1">
      <alignment vertical="center"/>
    </xf>
    <xf numFmtId="0" fontId="11" fillId="0" borderId="0" xfId="4" applyFont="1" applyFill="1" applyAlignment="1">
      <alignment vertical="center"/>
    </xf>
    <xf numFmtId="0" fontId="18" fillId="0" borderId="0" xfId="4" applyFont="1" applyFill="1" applyAlignment="1">
      <alignment vertical="center"/>
    </xf>
    <xf numFmtId="0" fontId="11" fillId="0" borderId="0" xfId="4" applyFont="1" applyFill="1" applyBorder="1" applyAlignment="1">
      <alignment vertical="center" wrapText="1"/>
    </xf>
    <xf numFmtId="3" fontId="18" fillId="0" borderId="0" xfId="4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vertical="center"/>
    </xf>
    <xf numFmtId="0" fontId="8" fillId="0" borderId="0" xfId="4" applyFont="1" applyBorder="1" applyAlignment="1">
      <alignment vertical="center"/>
    </xf>
    <xf numFmtId="0" fontId="11" fillId="0" borderId="0" xfId="4" applyFont="1" applyBorder="1" applyAlignment="1">
      <alignment horizontal="right" vertical="center"/>
    </xf>
    <xf numFmtId="0" fontId="11" fillId="0" borderId="0" xfId="4" applyFont="1" applyBorder="1" applyAlignment="1">
      <alignment vertical="center"/>
    </xf>
    <xf numFmtId="0" fontId="13" fillId="0" borderId="0" xfId="4" applyFont="1" applyFill="1" applyBorder="1" applyAlignment="1">
      <alignment horizontal="left" wrapText="1"/>
    </xf>
    <xf numFmtId="3" fontId="13" fillId="0" borderId="0" xfId="4" applyNumberFormat="1" applyFont="1" applyFill="1" applyBorder="1" applyAlignment="1">
      <alignment horizontal="right" wrapText="1"/>
    </xf>
    <xf numFmtId="3" fontId="11" fillId="0" borderId="0" xfId="4" applyNumberFormat="1" applyFont="1" applyFill="1" applyAlignment="1" applyProtection="1">
      <alignment vertical="center"/>
      <protection locked="0"/>
    </xf>
    <xf numFmtId="0" fontId="13" fillId="0" borderId="0" xfId="4" applyFont="1" applyFill="1" applyBorder="1" applyAlignment="1">
      <alignment wrapText="1"/>
    </xf>
    <xf numFmtId="3" fontId="13" fillId="0" borderId="0" xfId="4" applyNumberFormat="1" applyFont="1" applyFill="1" applyAlignment="1"/>
    <xf numFmtId="3" fontId="13" fillId="12" borderId="0" xfId="4" applyNumberFormat="1" applyFont="1" applyFill="1" applyAlignment="1" applyProtection="1">
      <protection locked="0"/>
    </xf>
    <xf numFmtId="3" fontId="13" fillId="0" borderId="0" xfId="4" applyNumberFormat="1" applyFont="1" applyAlignment="1"/>
    <xf numFmtId="0" fontId="11" fillId="0" borderId="0" xfId="4" applyFont="1" applyFill="1" applyBorder="1" applyAlignment="1">
      <alignment wrapText="1"/>
    </xf>
    <xf numFmtId="3" fontId="11" fillId="0" borderId="0" xfId="4" applyNumberFormat="1" applyFont="1" applyFill="1" applyAlignment="1">
      <alignment vertical="center"/>
    </xf>
    <xf numFmtId="0" fontId="23" fillId="0" borderId="0" xfId="4" applyFont="1" applyFill="1" applyBorder="1" applyAlignment="1">
      <alignment horizontal="left" wrapText="1"/>
    </xf>
    <xf numFmtId="3" fontId="18" fillId="0" borderId="79" xfId="4" applyNumberFormat="1" applyFont="1" applyFill="1" applyBorder="1" applyAlignment="1">
      <alignment vertical="center"/>
    </xf>
    <xf numFmtId="3" fontId="11" fillId="0" borderId="0" xfId="4" applyNumberFormat="1" applyFont="1" applyAlignment="1"/>
    <xf numFmtId="3" fontId="11" fillId="0" borderId="0" xfId="4" applyNumberFormat="1" applyFont="1" applyFill="1" applyAlignment="1" applyProtection="1">
      <protection locked="0"/>
    </xf>
    <xf numFmtId="0" fontId="47" fillId="0" borderId="0" xfId="4" applyFont="1" applyBorder="1" applyAlignment="1">
      <alignment horizontal="right" vertical="center"/>
    </xf>
    <xf numFmtId="0" fontId="47" fillId="0" borderId="0" xfId="4" applyFont="1" applyAlignment="1">
      <alignment horizontal="right" vertical="center"/>
    </xf>
    <xf numFmtId="0" fontId="11" fillId="17" borderId="0" xfId="4" applyFont="1" applyFill="1" applyAlignment="1">
      <alignment vertical="center"/>
    </xf>
    <xf numFmtId="3" fontId="15" fillId="12" borderId="0" xfId="4" applyNumberFormat="1" applyFont="1" applyFill="1" applyBorder="1" applyAlignment="1">
      <alignment vertical="center"/>
    </xf>
    <xf numFmtId="3" fontId="13" fillId="13" borderId="0" xfId="4" applyNumberFormat="1" applyFont="1" applyFill="1" applyAlignment="1">
      <alignment vertical="center"/>
    </xf>
    <xf numFmtId="3" fontId="11" fillId="0" borderId="0" xfId="4" applyNumberFormat="1" applyFont="1" applyFill="1" applyBorder="1" applyAlignment="1">
      <alignment vertical="center"/>
    </xf>
    <xf numFmtId="3" fontId="13" fillId="12" borderId="0" xfId="4" applyNumberFormat="1" applyFont="1" applyFill="1" applyBorder="1" applyAlignment="1">
      <alignment vertical="center"/>
    </xf>
    <xf numFmtId="3" fontId="13" fillId="0" borderId="0" xfId="4" applyNumberFormat="1" applyFont="1" applyFill="1" applyBorder="1" applyAlignment="1">
      <alignment vertical="center"/>
    </xf>
    <xf numFmtId="0" fontId="13" fillId="0" borderId="0" xfId="4" applyFont="1" applyFill="1" applyAlignment="1">
      <alignment vertical="center"/>
    </xf>
    <xf numFmtId="0" fontId="13" fillId="0" borderId="0" xfId="4" applyFont="1" applyAlignment="1">
      <alignment vertical="center"/>
    </xf>
    <xf numFmtId="0" fontId="11" fillId="13" borderId="0" xfId="4" applyFont="1" applyFill="1" applyAlignment="1">
      <alignment vertical="center"/>
    </xf>
    <xf numFmtId="3" fontId="18" fillId="13" borderId="79" xfId="4" applyNumberFormat="1" applyFont="1" applyFill="1" applyBorder="1" applyAlignment="1">
      <alignment vertical="center"/>
    </xf>
    <xf numFmtId="0" fontId="11" fillId="0" borderId="0" xfId="4" applyFont="1" applyFill="1" applyAlignment="1">
      <alignment vertical="center" wrapText="1"/>
    </xf>
    <xf numFmtId="3" fontId="13" fillId="0" borderId="0" xfId="4" applyNumberFormat="1" applyFont="1" applyBorder="1" applyAlignment="1">
      <alignment vertical="center"/>
    </xf>
    <xf numFmtId="49" fontId="11" fillId="0" borderId="0" xfId="4" applyNumberFormat="1" applyFont="1" applyAlignment="1">
      <alignment vertical="center" wrapText="1"/>
    </xf>
    <xf numFmtId="0" fontId="48" fillId="0" borderId="0" xfId="4" applyFont="1" applyAlignment="1">
      <alignment vertical="center"/>
    </xf>
    <xf numFmtId="0" fontId="40" fillId="0" borderId="0" xfId="4" applyFont="1" applyAlignment="1">
      <alignment vertical="center" wrapText="1"/>
    </xf>
    <xf numFmtId="0" fontId="11" fillId="0" borderId="0" xfId="4" applyFont="1" applyAlignment="1">
      <alignment wrapText="1"/>
    </xf>
    <xf numFmtId="0" fontId="44" fillId="0" borderId="0" xfId="4" applyFont="1" applyBorder="1" applyAlignment="1">
      <alignment horizontal="right" vertical="center" wrapText="1"/>
    </xf>
    <xf numFmtId="3" fontId="2" fillId="0" borderId="2" xfId="4" applyNumberFormat="1" applyFont="1" applyFill="1" applyBorder="1" applyAlignment="1">
      <alignment horizontal="right" vertical="center" wrapText="1"/>
    </xf>
    <xf numFmtId="0" fontId="18" fillId="0" borderId="0" xfId="4" applyFont="1" applyBorder="1" applyAlignment="1">
      <alignment horizontal="right" vertical="center" wrapText="1"/>
    </xf>
    <xf numFmtId="0" fontId="11" fillId="0" borderId="0" xfId="4" applyFont="1" applyAlignment="1">
      <alignment horizontal="right" vertical="center" wrapText="1"/>
    </xf>
    <xf numFmtId="0" fontId="14" fillId="0" borderId="0" xfId="4" applyFont="1" applyFill="1" applyBorder="1" applyAlignment="1">
      <alignment horizontal="right" wrapText="1"/>
    </xf>
    <xf numFmtId="0" fontId="4" fillId="0" borderId="0" xfId="4" applyFont="1" applyFill="1" applyBorder="1" applyAlignment="1">
      <alignment horizontal="right" wrapText="1"/>
    </xf>
    <xf numFmtId="3" fontId="18" fillId="0" borderId="79" xfId="4" applyNumberFormat="1" applyFont="1" applyBorder="1" applyAlignment="1">
      <alignment horizontal="right" vertical="center"/>
    </xf>
    <xf numFmtId="3" fontId="11" fillId="0" borderId="0" xfId="4" applyNumberFormat="1" applyFont="1" applyAlignment="1">
      <alignment horizontal="right" vertical="center"/>
    </xf>
    <xf numFmtId="3" fontId="11" fillId="0" borderId="0" xfId="4" applyNumberFormat="1" applyFont="1" applyAlignment="1" applyProtection="1">
      <alignment horizontal="right" vertical="center"/>
      <protection locked="0"/>
    </xf>
    <xf numFmtId="3" fontId="18" fillId="0" borderId="0" xfId="4" applyNumberFormat="1" applyFont="1" applyBorder="1" applyAlignment="1">
      <alignment horizontal="right" vertical="center"/>
    </xf>
    <xf numFmtId="3" fontId="18" fillId="15" borderId="79" xfId="4" applyNumberFormat="1" applyFont="1" applyFill="1" applyBorder="1" applyAlignment="1">
      <alignment horizontal="right" vertical="center"/>
    </xf>
    <xf numFmtId="3" fontId="18" fillId="0" borderId="63" xfId="4" applyNumberFormat="1" applyFont="1" applyBorder="1" applyAlignment="1">
      <alignment horizontal="right" vertical="center"/>
    </xf>
    <xf numFmtId="0" fontId="3" fillId="0" borderId="0" xfId="4" applyFont="1" applyAlignment="1">
      <alignment horizontal="right" vertical="center" wrapText="1"/>
    </xf>
    <xf numFmtId="0" fontId="18" fillId="0" borderId="0" xfId="4" applyFont="1" applyAlignment="1">
      <alignment horizontal="right" vertical="center" wrapText="1"/>
    </xf>
    <xf numFmtId="0" fontId="18" fillId="0" borderId="0" xfId="4" applyFont="1" applyAlignment="1">
      <alignment horizontal="right" wrapText="1"/>
    </xf>
    <xf numFmtId="0" fontId="11" fillId="0" borderId="0" xfId="4" applyFont="1" applyAlignment="1">
      <alignment horizontal="right" vertical="center" wrapText="1" indent="1"/>
    </xf>
    <xf numFmtId="3" fontId="18" fillId="0" borderId="79" xfId="4" applyNumberFormat="1" applyFont="1" applyBorder="1" applyAlignment="1" applyProtection="1">
      <alignment horizontal="right" vertical="center"/>
      <protection locked="0"/>
    </xf>
    <xf numFmtId="3" fontId="18" fillId="0" borderId="0" xfId="4" applyNumberFormat="1" applyFont="1" applyAlignment="1">
      <alignment horizontal="right" vertical="center"/>
    </xf>
    <xf numFmtId="3" fontId="11" fillId="0" borderId="0" xfId="4" applyNumberFormat="1" applyFont="1" applyBorder="1" applyAlignment="1">
      <alignment horizontal="right" vertical="center"/>
    </xf>
    <xf numFmtId="3" fontId="18" fillId="0" borderId="0" xfId="4" applyNumberFormat="1" applyFont="1" applyFill="1" applyBorder="1" applyAlignment="1">
      <alignment horizontal="right" vertical="center"/>
    </xf>
    <xf numFmtId="3" fontId="11" fillId="0" borderId="0" xfId="4" applyNumberFormat="1" applyFont="1" applyFill="1" applyAlignment="1" applyProtection="1">
      <alignment horizontal="right" vertical="center"/>
      <protection locked="0"/>
    </xf>
    <xf numFmtId="3" fontId="13" fillId="0" borderId="0" xfId="4" applyNumberFormat="1" applyFont="1" applyFill="1" applyAlignment="1">
      <alignment horizontal="right" vertical="center"/>
    </xf>
    <xf numFmtId="3" fontId="13" fillId="0" borderId="0" xfId="4" applyNumberFormat="1" applyFont="1" applyFill="1" applyAlignment="1">
      <alignment horizontal="right"/>
    </xf>
    <xf numFmtId="3" fontId="11" fillId="0" borderId="0" xfId="4" applyNumberFormat="1" applyFont="1" applyFill="1" applyBorder="1" applyAlignment="1">
      <alignment horizontal="right" wrapText="1"/>
    </xf>
    <xf numFmtId="0" fontId="13" fillId="0" borderId="0" xfId="4" applyFont="1" applyAlignment="1">
      <alignment horizontal="right" vertical="center" wrapText="1"/>
    </xf>
    <xf numFmtId="0" fontId="23" fillId="0" borderId="0" xfId="4" applyFont="1" applyFill="1" applyBorder="1" applyAlignment="1">
      <alignment horizontal="right" wrapText="1"/>
    </xf>
    <xf numFmtId="3" fontId="18" fillId="0" borderId="79" xfId="4" applyNumberFormat="1" applyFont="1" applyFill="1" applyBorder="1" applyAlignment="1">
      <alignment horizontal="right" vertical="center"/>
    </xf>
    <xf numFmtId="3" fontId="11" fillId="0" borderId="0" xfId="4" applyNumberFormat="1" applyFont="1" applyFill="1" applyAlignment="1">
      <alignment horizontal="right" vertical="center"/>
    </xf>
    <xf numFmtId="0" fontId="4" fillId="0" borderId="0" xfId="4" applyFont="1" applyAlignment="1">
      <alignment horizontal="right" vertical="center" wrapText="1"/>
    </xf>
    <xf numFmtId="3" fontId="11" fillId="0" borderId="0" xfId="4" applyNumberFormat="1" applyFont="1" applyFill="1" applyAlignment="1" applyProtection="1">
      <alignment horizontal="right"/>
      <protection locked="0"/>
    </xf>
    <xf numFmtId="3" fontId="11" fillId="0" borderId="0" xfId="4" applyNumberFormat="1" applyFont="1" applyFill="1" applyBorder="1" applyAlignment="1">
      <alignment horizontal="right" vertical="center"/>
    </xf>
    <xf numFmtId="3" fontId="18" fillId="13" borderId="79" xfId="4" applyNumberFormat="1" applyFont="1" applyFill="1" applyBorder="1" applyAlignment="1">
      <alignment horizontal="right" vertical="center"/>
    </xf>
    <xf numFmtId="0" fontId="11" fillId="0" borderId="0" xfId="4" applyFont="1" applyFill="1" applyAlignment="1">
      <alignment horizontal="right" vertical="center" wrapText="1"/>
    </xf>
    <xf numFmtId="49" fontId="11" fillId="0" borderId="0" xfId="4" applyNumberFormat="1" applyFont="1" applyAlignment="1">
      <alignment horizontal="right" vertical="center" wrapText="1"/>
    </xf>
    <xf numFmtId="0" fontId="11" fillId="0" borderId="0" xfId="4" applyFont="1" applyAlignment="1">
      <alignment horizontal="right"/>
    </xf>
    <xf numFmtId="0" fontId="11" fillId="0" borderId="0" xfId="4" applyFont="1" applyAlignment="1">
      <alignment horizontal="right" wrapText="1"/>
    </xf>
    <xf numFmtId="3" fontId="11" fillId="0" borderId="0" xfId="4" applyNumberFormat="1" applyFont="1" applyAlignment="1">
      <alignment horizontal="right" vertical="center" wrapText="1"/>
    </xf>
    <xf numFmtId="3" fontId="18" fillId="0" borderId="0" xfId="4" applyNumberFormat="1" applyFont="1" applyAlignment="1">
      <alignment horizontal="right" vertical="center" wrapText="1"/>
    </xf>
    <xf numFmtId="3" fontId="11" fillId="0" borderId="0" xfId="4" applyNumberFormat="1" applyFont="1" applyAlignment="1">
      <alignment horizontal="right" vertical="center" wrapText="1" indent="1"/>
    </xf>
    <xf numFmtId="3" fontId="11" fillId="0" borderId="0" xfId="4" applyNumberFormat="1" applyFont="1" applyFill="1" applyAlignment="1"/>
    <xf numFmtId="3" fontId="49" fillId="0" borderId="0" xfId="0" applyNumberFormat="1" applyFont="1" applyFill="1" applyBorder="1" applyAlignment="1">
      <alignment horizontal="right"/>
    </xf>
    <xf numFmtId="3" fontId="49" fillId="0" borderId="0" xfId="0" applyNumberFormat="1" applyFont="1" applyBorder="1" applyAlignment="1">
      <alignment horizontal="right"/>
    </xf>
    <xf numFmtId="0" fontId="44" fillId="0" borderId="0" xfId="0" applyFont="1" applyFill="1" applyBorder="1" applyAlignment="1">
      <alignment horizontal="center" vertical="center" wrapText="1"/>
    </xf>
    <xf numFmtId="3" fontId="22" fillId="0" borderId="0" xfId="0" applyNumberFormat="1" applyFont="1" applyFill="1" applyAlignment="1">
      <alignment horizontal="center" vertical="center" wrapText="1"/>
    </xf>
    <xf numFmtId="3" fontId="37" fillId="0" borderId="0" xfId="0" applyNumberFormat="1" applyFont="1" applyAlignment="1">
      <alignment horizontal="center" vertical="center" wrapText="1"/>
    </xf>
    <xf numFmtId="3" fontId="37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right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Border="1"/>
    <xf numFmtId="0" fontId="11" fillId="0" borderId="13" xfId="0" applyFont="1" applyFill="1" applyBorder="1"/>
    <xf numFmtId="0" fontId="11" fillId="0" borderId="26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3" fontId="13" fillId="0" borderId="13" xfId="0" applyNumberFormat="1" applyFont="1" applyFill="1" applyBorder="1" applyAlignment="1">
      <alignment horizontal="center"/>
    </xf>
    <xf numFmtId="3" fontId="13" fillId="0" borderId="15" xfId="0" applyNumberFormat="1" applyFont="1" applyFill="1" applyBorder="1" applyAlignment="1">
      <alignment horizontal="center"/>
    </xf>
    <xf numFmtId="3" fontId="11" fillId="0" borderId="135" xfId="0" applyNumberFormat="1" applyFont="1" applyFill="1" applyBorder="1"/>
    <xf numFmtId="3" fontId="11" fillId="0" borderId="141" xfId="0" applyNumberFormat="1" applyFont="1" applyFill="1" applyBorder="1"/>
    <xf numFmtId="3" fontId="11" fillId="0" borderId="69" xfId="0" applyNumberFormat="1" applyFont="1" applyFill="1" applyBorder="1"/>
    <xf numFmtId="3" fontId="11" fillId="0" borderId="143" xfId="0" applyNumberFormat="1" applyFont="1" applyFill="1" applyBorder="1"/>
    <xf numFmtId="3" fontId="11" fillId="0" borderId="136" xfId="0" applyNumberFormat="1" applyFont="1" applyFill="1" applyBorder="1"/>
    <xf numFmtId="3" fontId="11" fillId="0" borderId="139" xfId="0" applyNumberFormat="1" applyFont="1" applyFill="1" applyBorder="1"/>
    <xf numFmtId="0" fontId="18" fillId="0" borderId="135" xfId="0" applyFont="1" applyFill="1" applyBorder="1" applyAlignment="1">
      <alignment horizontal="left"/>
    </xf>
    <xf numFmtId="3" fontId="13" fillId="0" borderId="136" xfId="0" applyNumberFormat="1" applyFont="1" applyFill="1" applyBorder="1" applyAlignment="1" applyProtection="1">
      <alignment horizontal="right"/>
    </xf>
    <xf numFmtId="3" fontId="13" fillId="0" borderId="84" xfId="0" applyNumberFormat="1" applyFont="1" applyFill="1" applyBorder="1" applyAlignment="1" applyProtection="1">
      <alignment horizontal="right"/>
    </xf>
    <xf numFmtId="3" fontId="13" fillId="2" borderId="87" xfId="0" applyNumberFormat="1" applyFont="1" applyFill="1" applyBorder="1" applyAlignment="1" applyProtection="1">
      <alignment horizontal="right"/>
    </xf>
    <xf numFmtId="3" fontId="13" fillId="0" borderId="82" xfId="0" applyNumberFormat="1" applyFont="1" applyFill="1" applyBorder="1" applyAlignment="1" applyProtection="1">
      <alignment horizontal="right"/>
    </xf>
    <xf numFmtId="10" fontId="13" fillId="0" borderId="136" xfId="0" applyNumberFormat="1" applyFont="1" applyFill="1" applyBorder="1" applyAlignment="1" applyProtection="1">
      <alignment horizontal="right"/>
    </xf>
    <xf numFmtId="10" fontId="13" fillId="0" borderId="145" xfId="0" applyNumberFormat="1" applyFont="1" applyFill="1" applyBorder="1" applyAlignment="1" applyProtection="1">
      <alignment horizontal="right"/>
    </xf>
    <xf numFmtId="0" fontId="40" fillId="0" borderId="136" xfId="0" applyFont="1" applyFill="1" applyBorder="1"/>
    <xf numFmtId="3" fontId="40" fillId="0" borderId="136" xfId="0" applyNumberFormat="1" applyFont="1" applyFill="1" applyBorder="1" applyAlignment="1">
      <alignment horizontal="right"/>
    </xf>
    <xf numFmtId="3" fontId="40" fillId="0" borderId="84" xfId="0" applyNumberFormat="1" applyFont="1" applyFill="1" applyBorder="1" applyAlignment="1">
      <alignment horizontal="right"/>
    </xf>
    <xf numFmtId="3" fontId="41" fillId="3" borderId="87" xfId="0" applyNumberFormat="1" applyFont="1" applyFill="1" applyBorder="1" applyAlignment="1">
      <alignment horizontal="right"/>
    </xf>
    <xf numFmtId="3" fontId="41" fillId="0" borderId="87" xfId="0" applyNumberFormat="1" applyFont="1" applyFill="1" applyBorder="1" applyAlignment="1">
      <alignment horizontal="right"/>
    </xf>
    <xf numFmtId="3" fontId="41" fillId="0" borderId="82" xfId="0" applyNumberFormat="1" applyFont="1" applyFill="1" applyBorder="1" applyAlignment="1">
      <alignment horizontal="right"/>
    </xf>
    <xf numFmtId="10" fontId="41" fillId="0" borderId="136" xfId="0" applyNumberFormat="1" applyFont="1" applyFill="1" applyBorder="1" applyAlignment="1">
      <alignment horizontal="right"/>
    </xf>
    <xf numFmtId="3" fontId="41" fillId="0" borderId="136" xfId="0" applyNumberFormat="1" applyFont="1" applyFill="1" applyBorder="1" applyProtection="1"/>
    <xf numFmtId="3" fontId="41" fillId="4" borderId="84" xfId="0" applyNumberFormat="1" applyFont="1" applyFill="1" applyBorder="1" applyProtection="1"/>
    <xf numFmtId="3" fontId="13" fillId="3" borderId="82" xfId="0" applyNumberFormat="1" applyFont="1" applyFill="1" applyBorder="1" applyProtection="1">
      <protection locked="0"/>
    </xf>
    <xf numFmtId="10" fontId="41" fillId="0" borderId="136" xfId="0" applyNumberFormat="1" applyFont="1" applyFill="1" applyBorder="1" applyProtection="1"/>
    <xf numFmtId="3" fontId="41" fillId="0" borderId="136" xfId="0" applyNumberFormat="1" applyFont="1" applyFill="1" applyBorder="1" applyAlignment="1">
      <alignment horizontal="right"/>
    </xf>
    <xf numFmtId="3" fontId="41" fillId="0" borderId="84" xfId="0" applyNumberFormat="1" applyFont="1" applyFill="1" applyBorder="1" applyAlignment="1">
      <alignment horizontal="right"/>
    </xf>
    <xf numFmtId="10" fontId="41" fillId="0" borderId="145" xfId="0" applyNumberFormat="1" applyFont="1" applyFill="1" applyBorder="1" applyProtection="1"/>
    <xf numFmtId="3" fontId="13" fillId="3" borderId="87" xfId="0" applyNumberFormat="1" applyFont="1" applyFill="1" applyBorder="1" applyAlignment="1">
      <alignment horizontal="right"/>
    </xf>
    <xf numFmtId="3" fontId="13" fillId="0" borderId="136" xfId="0" applyNumberFormat="1" applyFont="1" applyFill="1" applyBorder="1" applyProtection="1"/>
    <xf numFmtId="3" fontId="13" fillId="4" borderId="84" xfId="0" applyNumberFormat="1" applyFont="1" applyFill="1" applyBorder="1" applyProtection="1"/>
    <xf numFmtId="10" fontId="13" fillId="0" borderId="136" xfId="0" applyNumberFormat="1" applyFont="1" applyFill="1" applyBorder="1" applyProtection="1"/>
    <xf numFmtId="10" fontId="13" fillId="0" borderId="145" xfId="0" applyNumberFormat="1" applyFont="1" applyFill="1" applyBorder="1" applyProtection="1"/>
    <xf numFmtId="3" fontId="13" fillId="0" borderId="139" xfId="0" applyNumberFormat="1" applyFont="1" applyFill="1" applyBorder="1" applyProtection="1"/>
    <xf numFmtId="3" fontId="13" fillId="4" borderId="142" xfId="0" applyNumberFormat="1" applyFont="1" applyFill="1" applyBorder="1" applyProtection="1"/>
    <xf numFmtId="3" fontId="13" fillId="3" borderId="144" xfId="0" applyNumberFormat="1" applyFont="1" applyFill="1" applyBorder="1" applyProtection="1">
      <protection locked="0"/>
    </xf>
    <xf numFmtId="10" fontId="13" fillId="0" borderId="139" xfId="0" applyNumberFormat="1" applyFont="1" applyFill="1" applyBorder="1" applyProtection="1"/>
    <xf numFmtId="10" fontId="13" fillId="0" borderId="146" xfId="0" applyNumberFormat="1" applyFont="1" applyFill="1" applyBorder="1" applyProtection="1"/>
    <xf numFmtId="0" fontId="11" fillId="0" borderId="0" xfId="0" applyFont="1" applyFill="1" applyBorder="1"/>
    <xf numFmtId="10" fontId="13" fillId="0" borderId="73" xfId="0" applyNumberFormat="1" applyFont="1" applyFill="1" applyBorder="1" applyAlignment="1">
      <alignment horizontal="right"/>
    </xf>
    <xf numFmtId="3" fontId="13" fillId="2" borderId="82" xfId="0" applyNumberFormat="1" applyFont="1" applyFill="1" applyBorder="1" applyAlignment="1">
      <alignment horizontal="right"/>
    </xf>
    <xf numFmtId="3" fontId="11" fillId="0" borderId="136" xfId="0" applyNumberFormat="1" applyFont="1" applyBorder="1"/>
    <xf numFmtId="10" fontId="13" fillId="0" borderId="145" xfId="0" applyNumberFormat="1" applyFont="1" applyFill="1" applyBorder="1" applyAlignment="1">
      <alignment horizontal="right"/>
    </xf>
    <xf numFmtId="3" fontId="13" fillId="2" borderId="144" xfId="0" applyNumberFormat="1" applyFont="1" applyFill="1" applyBorder="1" applyAlignment="1">
      <alignment horizontal="right"/>
    </xf>
    <xf numFmtId="10" fontId="13" fillId="0" borderId="146" xfId="0" applyNumberFormat="1" applyFont="1" applyFill="1" applyBorder="1" applyAlignment="1">
      <alignment horizontal="right"/>
    </xf>
    <xf numFmtId="3" fontId="13" fillId="0" borderId="92" xfId="0" applyNumberFormat="1" applyFont="1" applyFill="1" applyBorder="1" applyAlignment="1">
      <alignment horizontal="right"/>
    </xf>
    <xf numFmtId="3" fontId="13" fillId="0" borderId="91" xfId="0" applyNumberFormat="1" applyFont="1" applyFill="1" applyBorder="1" applyAlignment="1">
      <alignment horizontal="right"/>
    </xf>
    <xf numFmtId="3" fontId="13" fillId="0" borderId="86" xfId="0" applyNumberFormat="1" applyFont="1" applyFill="1" applyBorder="1" applyAlignment="1">
      <alignment horizontal="right"/>
    </xf>
    <xf numFmtId="3" fontId="13" fillId="2" borderId="85" xfId="0" applyNumberFormat="1" applyFont="1" applyFill="1" applyBorder="1" applyProtection="1">
      <protection locked="0"/>
    </xf>
    <xf numFmtId="3" fontId="13" fillId="0" borderId="137" xfId="0" applyNumberFormat="1" applyFont="1" applyFill="1" applyBorder="1"/>
    <xf numFmtId="10" fontId="13" fillId="0" borderId="137" xfId="0" applyNumberFormat="1" applyFont="1" applyFill="1" applyBorder="1"/>
    <xf numFmtId="3" fontId="13" fillId="2" borderId="85" xfId="0" applyNumberFormat="1" applyFont="1" applyFill="1" applyBorder="1"/>
    <xf numFmtId="3" fontId="11" fillId="0" borderId="137" xfId="0" applyNumberFormat="1" applyFont="1" applyBorder="1"/>
    <xf numFmtId="10" fontId="13" fillId="0" borderId="78" xfId="0" applyNumberFormat="1" applyFont="1" applyFill="1" applyBorder="1"/>
    <xf numFmtId="0" fontId="18" fillId="0" borderId="96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1" fillId="0" borderId="0" xfId="0" applyNumberFormat="1" applyFont="1" applyBorder="1"/>
    <xf numFmtId="3" fontId="11" fillId="0" borderId="0" xfId="0" applyNumberFormat="1" applyFont="1" applyFill="1" applyBorder="1"/>
    <xf numFmtId="3" fontId="13" fillId="0" borderId="0" xfId="0" applyNumberFormat="1" applyFont="1" applyFill="1" applyBorder="1"/>
    <xf numFmtId="0" fontId="18" fillId="0" borderId="97" xfId="0" applyFont="1" applyFill="1" applyBorder="1"/>
    <xf numFmtId="3" fontId="11" fillId="0" borderId="97" xfId="0" applyNumberFormat="1" applyFont="1" applyFill="1" applyBorder="1" applyAlignment="1">
      <alignment horizontal="right"/>
    </xf>
    <xf numFmtId="3" fontId="11" fillId="0" borderId="147" xfId="0" applyNumberFormat="1" applyFont="1" applyFill="1" applyBorder="1" applyAlignment="1">
      <alignment horizontal="right"/>
    </xf>
    <xf numFmtId="3" fontId="11" fillId="0" borderId="148" xfId="0" applyNumberFormat="1" applyFont="1" applyFill="1" applyBorder="1" applyAlignment="1">
      <alignment horizontal="right"/>
    </xf>
    <xf numFmtId="3" fontId="11" fillId="0" borderId="113" xfId="0" applyNumberFormat="1" applyFont="1" applyFill="1" applyBorder="1" applyAlignment="1">
      <alignment horizontal="right"/>
    </xf>
    <xf numFmtId="10" fontId="13" fillId="0" borderId="97" xfId="0" applyNumberFormat="1" applyFont="1" applyFill="1" applyBorder="1"/>
    <xf numFmtId="3" fontId="13" fillId="0" borderId="97" xfId="0" applyNumberFormat="1" applyFont="1" applyFill="1" applyBorder="1" applyAlignment="1">
      <alignment horizontal="right"/>
    </xf>
    <xf numFmtId="3" fontId="13" fillId="0" borderId="147" xfId="0" applyNumberFormat="1" applyFont="1" applyFill="1" applyBorder="1" applyAlignment="1">
      <alignment horizontal="right"/>
    </xf>
    <xf numFmtId="3" fontId="13" fillId="2" borderId="113" xfId="0" applyNumberFormat="1" applyFont="1" applyFill="1" applyBorder="1" applyProtection="1">
      <protection locked="0"/>
    </xf>
    <xf numFmtId="3" fontId="13" fillId="0" borderId="97" xfId="0" applyNumberFormat="1" applyFont="1" applyFill="1" applyBorder="1"/>
    <xf numFmtId="3" fontId="13" fillId="0" borderId="147" xfId="0" applyNumberFormat="1" applyFont="1" applyFill="1" applyBorder="1"/>
    <xf numFmtId="3" fontId="13" fillId="0" borderId="113" xfId="0" applyNumberFormat="1" applyFont="1" applyFill="1" applyBorder="1"/>
    <xf numFmtId="10" fontId="13" fillId="0" borderId="62" xfId="0" applyNumberFormat="1" applyFont="1" applyFill="1" applyBorder="1"/>
    <xf numFmtId="3" fontId="13" fillId="0" borderId="84" xfId="0" applyNumberFormat="1" applyFont="1" applyFill="1" applyBorder="1"/>
    <xf numFmtId="3" fontId="13" fillId="0" borderId="82" xfId="0" applyNumberFormat="1" applyFont="1" applyFill="1" applyBorder="1"/>
    <xf numFmtId="3" fontId="11" fillId="0" borderId="84" xfId="0" applyNumberFormat="1" applyFont="1" applyFill="1" applyBorder="1"/>
    <xf numFmtId="3" fontId="13" fillId="2" borderId="87" xfId="0" applyNumberFormat="1" applyFont="1" applyFill="1" applyBorder="1"/>
    <xf numFmtId="3" fontId="13" fillId="0" borderId="87" xfId="0" applyNumberFormat="1" applyFont="1" applyFill="1" applyBorder="1"/>
    <xf numFmtId="3" fontId="11" fillId="0" borderId="142" xfId="0" applyNumberFormat="1" applyFont="1" applyFill="1" applyBorder="1"/>
    <xf numFmtId="3" fontId="11" fillId="0" borderId="140" xfId="0" applyNumberFormat="1" applyFont="1" applyFill="1" applyBorder="1"/>
    <xf numFmtId="3" fontId="11" fillId="0" borderId="144" xfId="0" applyNumberFormat="1" applyFont="1" applyFill="1" applyBorder="1"/>
    <xf numFmtId="3" fontId="11" fillId="0" borderId="139" xfId="0" applyNumberFormat="1" applyFont="1" applyBorder="1"/>
    <xf numFmtId="3" fontId="18" fillId="0" borderId="96" xfId="0" applyNumberFormat="1" applyFont="1" applyFill="1" applyBorder="1" applyAlignment="1">
      <alignment vertical="center"/>
    </xf>
    <xf numFmtId="3" fontId="18" fillId="0" borderId="149" xfId="0" applyNumberFormat="1" applyFont="1" applyFill="1" applyBorder="1" applyAlignment="1">
      <alignment vertical="center"/>
    </xf>
    <xf numFmtId="3" fontId="15" fillId="0" borderId="150" xfId="0" applyNumberFormat="1" applyFont="1" applyFill="1" applyBorder="1" applyAlignment="1">
      <alignment vertical="center"/>
    </xf>
    <xf numFmtId="3" fontId="15" fillId="0" borderId="105" xfId="0" applyNumberFormat="1" applyFont="1" applyFill="1" applyBorder="1" applyAlignment="1">
      <alignment vertical="center"/>
    </xf>
    <xf numFmtId="10" fontId="15" fillId="0" borderId="96" xfId="0" applyNumberFormat="1" applyFont="1" applyFill="1" applyBorder="1" applyAlignment="1">
      <alignment vertical="center"/>
    </xf>
    <xf numFmtId="3" fontId="15" fillId="0" borderId="96" xfId="0" applyNumberFormat="1" applyFont="1" applyFill="1" applyBorder="1" applyAlignment="1">
      <alignment vertical="center"/>
    </xf>
    <xf numFmtId="3" fontId="18" fillId="0" borderId="105" xfId="0" applyNumberFormat="1" applyFont="1" applyFill="1" applyBorder="1" applyAlignment="1">
      <alignment vertical="center"/>
    </xf>
    <xf numFmtId="10" fontId="15" fillId="0" borderId="75" xfId="0" applyNumberFormat="1" applyFont="1" applyFill="1" applyBorder="1" applyAlignment="1">
      <alignment vertical="center"/>
    </xf>
    <xf numFmtId="3" fontId="13" fillId="0" borderId="0" xfId="0" applyNumberFormat="1" applyFont="1" applyBorder="1"/>
    <xf numFmtId="3" fontId="13" fillId="0" borderId="0" xfId="0" applyNumberFormat="1" applyFont="1" applyBorder="1" applyAlignment="1">
      <alignment vertical="center"/>
    </xf>
    <xf numFmtId="0" fontId="15" fillId="0" borderId="0" xfId="0" applyFont="1" applyBorder="1"/>
    <xf numFmtId="0" fontId="18" fillId="0" borderId="2" xfId="0" applyFont="1" applyFill="1" applyBorder="1"/>
    <xf numFmtId="0" fontId="18" fillId="0" borderId="21" xfId="0" applyFont="1" applyFill="1" applyBorder="1"/>
    <xf numFmtId="3" fontId="11" fillId="0" borderId="20" xfId="0" applyNumberFormat="1" applyFont="1" applyFill="1" applyBorder="1"/>
    <xf numFmtId="3" fontId="13" fillId="0" borderId="25" xfId="0" applyNumberFormat="1" applyFont="1" applyFill="1" applyBorder="1"/>
    <xf numFmtId="3" fontId="13" fillId="0" borderId="19" xfId="0" applyNumberFormat="1" applyFont="1" applyFill="1" applyBorder="1"/>
    <xf numFmtId="3" fontId="13" fillId="0" borderId="16" xfId="0" applyNumberFormat="1" applyFont="1" applyFill="1" applyBorder="1"/>
    <xf numFmtId="3" fontId="13" fillId="0" borderId="21" xfId="0" applyNumberFormat="1" applyFont="1" applyFill="1" applyBorder="1" applyAlignment="1">
      <alignment horizontal="right"/>
    </xf>
    <xf numFmtId="3" fontId="13" fillId="0" borderId="25" xfId="0" applyNumberFormat="1" applyFont="1" applyFill="1" applyBorder="1" applyAlignment="1">
      <alignment horizontal="right"/>
    </xf>
    <xf numFmtId="3" fontId="13" fillId="0" borderId="18" xfId="0" applyNumberFormat="1" applyFont="1" applyFill="1" applyBorder="1"/>
    <xf numFmtId="3" fontId="13" fillId="0" borderId="16" xfId="0" applyNumberFormat="1" applyFont="1" applyFill="1" applyBorder="1" applyAlignment="1">
      <alignment horizontal="right"/>
    </xf>
    <xf numFmtId="3" fontId="13" fillId="0" borderId="20" xfId="0" applyNumberFormat="1" applyFont="1" applyFill="1" applyBorder="1" applyAlignment="1">
      <alignment horizontal="right"/>
    </xf>
    <xf numFmtId="3" fontId="13" fillId="0" borderId="19" xfId="0" applyNumberFormat="1" applyFont="1" applyFill="1" applyBorder="1" applyAlignment="1">
      <alignment horizontal="right"/>
    </xf>
    <xf numFmtId="0" fontId="13" fillId="0" borderId="0" xfId="0" applyFont="1" applyFill="1" applyAlignment="1">
      <alignment vertical="center"/>
    </xf>
    <xf numFmtId="0" fontId="11" fillId="0" borderId="14" xfId="0" applyFont="1" applyFill="1" applyBorder="1"/>
    <xf numFmtId="3" fontId="11" fillId="0" borderId="48" xfId="0" applyNumberFormat="1" applyFont="1" applyFill="1" applyBorder="1" applyAlignment="1">
      <alignment horizontal="right"/>
    </xf>
    <xf numFmtId="3" fontId="13" fillId="2" borderId="40" xfId="0" applyNumberFormat="1" applyFont="1" applyFill="1" applyBorder="1" applyAlignment="1">
      <alignment horizontal="right"/>
    </xf>
    <xf numFmtId="3" fontId="13" fillId="0" borderId="48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 horizontal="right"/>
    </xf>
    <xf numFmtId="3" fontId="13" fillId="0" borderId="38" xfId="0" applyNumberFormat="1" applyFont="1" applyFill="1" applyBorder="1" applyAlignment="1">
      <alignment horizontal="right"/>
    </xf>
    <xf numFmtId="3" fontId="13" fillId="0" borderId="39" xfId="0" applyNumberFormat="1" applyFont="1" applyFill="1" applyBorder="1" applyAlignment="1">
      <alignment horizontal="right"/>
    </xf>
    <xf numFmtId="3" fontId="13" fillId="2" borderId="40" xfId="0" applyNumberFormat="1" applyFont="1" applyFill="1" applyBorder="1" applyProtection="1">
      <protection locked="0"/>
    </xf>
    <xf numFmtId="3" fontId="13" fillId="0" borderId="41" xfId="0" applyNumberFormat="1" applyFont="1" applyFill="1" applyBorder="1"/>
    <xf numFmtId="3" fontId="13" fillId="0" borderId="38" xfId="0" applyNumberFormat="1" applyFont="1" applyFill="1" applyBorder="1"/>
    <xf numFmtId="3" fontId="13" fillId="2" borderId="40" xfId="0" applyNumberFormat="1" applyFont="1" applyFill="1" applyBorder="1"/>
    <xf numFmtId="3" fontId="11" fillId="0" borderId="31" xfId="0" applyNumberFormat="1" applyFont="1" applyFill="1" applyBorder="1" applyAlignment="1">
      <alignment horizontal="right"/>
    </xf>
    <xf numFmtId="3" fontId="13" fillId="2" borderId="11" xfId="0" applyNumberFormat="1" applyFont="1" applyFill="1" applyBorder="1" applyAlignment="1">
      <alignment horizontal="right"/>
    </xf>
    <xf numFmtId="3" fontId="13" fillId="0" borderId="31" xfId="0" applyNumberFormat="1" applyFont="1" applyFill="1" applyBorder="1" applyAlignment="1">
      <alignment horizontal="right"/>
    </xf>
    <xf numFmtId="3" fontId="13" fillId="0" borderId="13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3" fillId="2" borderId="11" xfId="0" applyNumberFormat="1" applyFont="1" applyFill="1" applyBorder="1" applyProtection="1">
      <protection locked="0"/>
    </xf>
    <xf numFmtId="3" fontId="13" fillId="0" borderId="13" xfId="0" applyNumberFormat="1" applyFont="1" applyFill="1" applyBorder="1"/>
    <xf numFmtId="3" fontId="13" fillId="2" borderId="11" xfId="0" applyNumberFormat="1" applyFont="1" applyFill="1" applyBorder="1"/>
    <xf numFmtId="0" fontId="26" fillId="0" borderId="0" xfId="0" applyFont="1"/>
    <xf numFmtId="0" fontId="26" fillId="0" borderId="0" xfId="0" applyFont="1" applyFill="1"/>
    <xf numFmtId="0" fontId="36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1" fillId="0" borderId="0" xfId="0" applyFont="1" applyAlignment="1">
      <alignment horizontal="right" vertical="center"/>
    </xf>
    <xf numFmtId="0" fontId="35" fillId="0" borderId="63" xfId="0" applyFont="1" applyFill="1" applyBorder="1" applyAlignment="1">
      <alignment horizontal="center" vertical="center"/>
    </xf>
    <xf numFmtId="3" fontId="2" fillId="0" borderId="79" xfId="0" applyNumberFormat="1" applyFont="1" applyFill="1" applyBorder="1" applyAlignment="1">
      <alignment horizontal="center" vertical="center" wrapText="1"/>
    </xf>
    <xf numFmtId="3" fontId="2" fillId="0" borderId="94" xfId="0" applyNumberFormat="1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35" fillId="0" borderId="79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 wrapText="1"/>
    </xf>
    <xf numFmtId="0" fontId="15" fillId="0" borderId="74" xfId="0" applyFont="1" applyFill="1" applyBorder="1" applyAlignment="1">
      <alignment vertical="center"/>
    </xf>
    <xf numFmtId="0" fontId="15" fillId="0" borderId="79" xfId="0" applyFont="1" applyFill="1" applyBorder="1" applyAlignment="1">
      <alignment vertical="center"/>
    </xf>
    <xf numFmtId="0" fontId="13" fillId="0" borderId="94" xfId="0" applyFont="1" applyFill="1" applyBorder="1" applyAlignment="1">
      <alignment vertical="center"/>
    </xf>
    <xf numFmtId="0" fontId="13" fillId="0" borderId="138" xfId="0" applyFont="1" applyFill="1" applyBorder="1" applyAlignment="1">
      <alignment vertical="center"/>
    </xf>
    <xf numFmtId="0" fontId="13" fillId="0" borderId="79" xfId="0" applyFont="1" applyFill="1" applyBorder="1" applyAlignment="1">
      <alignment vertical="center"/>
    </xf>
    <xf numFmtId="0" fontId="15" fillId="0" borderId="59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90" xfId="0" applyFont="1" applyFill="1" applyBorder="1"/>
    <xf numFmtId="3" fontId="13" fillId="0" borderId="101" xfId="0" applyNumberFormat="1" applyFont="1" applyFill="1" applyBorder="1" applyProtection="1"/>
    <xf numFmtId="3" fontId="13" fillId="0" borderId="92" xfId="0" applyNumberFormat="1" applyFont="1" applyFill="1" applyBorder="1" applyProtection="1"/>
    <xf numFmtId="3" fontId="13" fillId="0" borderId="90" xfId="0" applyNumberFormat="1" applyFont="1" applyFill="1" applyBorder="1" applyProtection="1"/>
    <xf numFmtId="0" fontId="13" fillId="0" borderId="95" xfId="0" applyFont="1" applyFill="1" applyBorder="1"/>
    <xf numFmtId="0" fontId="13" fillId="0" borderId="82" xfId="0" applyFont="1" applyFill="1" applyBorder="1"/>
    <xf numFmtId="3" fontId="13" fillId="0" borderId="84" xfId="0" applyNumberFormat="1" applyFont="1" applyFill="1" applyBorder="1" applyProtection="1"/>
    <xf numFmtId="3" fontId="13" fillId="0" borderId="82" xfId="0" applyNumberFormat="1" applyFont="1" applyFill="1" applyBorder="1" applyProtection="1"/>
    <xf numFmtId="0" fontId="13" fillId="0" borderId="83" xfId="0" applyFont="1" applyFill="1" applyBorder="1"/>
    <xf numFmtId="0" fontId="13" fillId="0" borderId="136" xfId="0" applyFont="1" applyFill="1" applyBorder="1"/>
    <xf numFmtId="0" fontId="13" fillId="0" borderId="84" xfId="0" applyFont="1" applyFill="1" applyBorder="1"/>
    <xf numFmtId="0" fontId="13" fillId="0" borderId="85" xfId="0" applyFont="1" applyFill="1" applyBorder="1"/>
    <xf numFmtId="0" fontId="13" fillId="0" borderId="137" xfId="0" applyFont="1" applyFill="1" applyBorder="1"/>
    <xf numFmtId="3" fontId="13" fillId="0" borderId="86" xfId="0" applyNumberFormat="1" applyFont="1" applyFill="1" applyBorder="1" applyProtection="1"/>
    <xf numFmtId="3" fontId="13" fillId="2" borderId="85" xfId="0" applyNumberFormat="1" applyFont="1" applyFill="1" applyBorder="1" applyProtection="1"/>
    <xf numFmtId="3" fontId="13" fillId="0" borderId="137" xfId="0" applyNumberFormat="1" applyFont="1" applyFill="1" applyBorder="1" applyProtection="1"/>
    <xf numFmtId="0" fontId="13" fillId="0" borderId="77" xfId="0" applyFont="1" applyFill="1" applyBorder="1"/>
    <xf numFmtId="0" fontId="13" fillId="0" borderId="137" xfId="0" applyFont="1" applyBorder="1"/>
    <xf numFmtId="0" fontId="15" fillId="0" borderId="63" xfId="0" applyFont="1" applyFill="1" applyBorder="1" applyAlignment="1">
      <alignment vertical="center"/>
    </xf>
    <xf numFmtId="3" fontId="15" fillId="0" borderId="94" xfId="0" applyNumberFormat="1" applyFont="1" applyFill="1" applyBorder="1" applyAlignment="1">
      <alignment vertical="center"/>
    </xf>
    <xf numFmtId="0" fontId="15" fillId="0" borderId="64" xfId="0" applyFont="1" applyFill="1" applyBorder="1" applyAlignment="1">
      <alignment vertical="center"/>
    </xf>
    <xf numFmtId="0" fontId="13" fillId="0" borderId="88" xfId="0" applyFont="1" applyFill="1" applyBorder="1"/>
    <xf numFmtId="0" fontId="13" fillId="0" borderId="96" xfId="0" applyFont="1" applyFill="1" applyBorder="1"/>
    <xf numFmtId="0" fontId="13" fillId="0" borderId="89" xfId="0" applyFont="1" applyFill="1" applyBorder="1"/>
    <xf numFmtId="0" fontId="41" fillId="0" borderId="0" xfId="0" applyFont="1" applyFill="1" applyBorder="1" applyAlignment="1">
      <alignment horizontal="left" vertical="center" indent="2"/>
    </xf>
    <xf numFmtId="3" fontId="41" fillId="0" borderId="96" xfId="0" applyNumberFormat="1" applyFont="1" applyFill="1" applyBorder="1"/>
    <xf numFmtId="3" fontId="41" fillId="0" borderId="89" xfId="0" applyNumberFormat="1" applyFont="1" applyFill="1" applyBorder="1"/>
    <xf numFmtId="3" fontId="41" fillId="0" borderId="88" xfId="0" applyNumberFormat="1" applyFont="1" applyFill="1" applyBorder="1"/>
    <xf numFmtId="0" fontId="13" fillId="0" borderId="94" xfId="0" applyFont="1" applyFill="1" applyBorder="1"/>
    <xf numFmtId="0" fontId="13" fillId="0" borderId="138" xfId="0" applyFont="1" applyFill="1" applyBorder="1"/>
    <xf numFmtId="0" fontId="13" fillId="0" borderId="79" xfId="0" applyFont="1" applyFill="1" applyBorder="1"/>
    <xf numFmtId="3" fontId="13" fillId="0" borderId="101" xfId="0" applyNumberFormat="1" applyFont="1" applyFill="1" applyBorder="1"/>
    <xf numFmtId="3" fontId="13" fillId="0" borderId="92" xfId="0" applyNumberFormat="1" applyFont="1" applyFill="1" applyBorder="1"/>
    <xf numFmtId="3" fontId="13" fillId="0" borderId="90" xfId="0" applyNumberFormat="1" applyFont="1" applyFill="1" applyBorder="1"/>
    <xf numFmtId="3" fontId="13" fillId="0" borderId="86" xfId="0" applyNumberFormat="1" applyFont="1" applyFill="1" applyBorder="1"/>
    <xf numFmtId="3" fontId="13" fillId="0" borderId="89" xfId="0" applyNumberFormat="1" applyFont="1" applyFill="1" applyBorder="1" applyProtection="1"/>
    <xf numFmtId="0" fontId="13" fillId="0" borderId="114" xfId="0" applyFont="1" applyFill="1" applyBorder="1"/>
    <xf numFmtId="0" fontId="13" fillId="0" borderId="134" xfId="0" applyFont="1" applyFill="1" applyBorder="1"/>
    <xf numFmtId="3" fontId="13" fillId="0" borderId="114" xfId="0" applyNumberFormat="1" applyFont="1" applyFill="1" applyBorder="1"/>
    <xf numFmtId="3" fontId="13" fillId="2" borderId="114" xfId="0" applyNumberFormat="1" applyFont="1" applyFill="1" applyBorder="1"/>
    <xf numFmtId="3" fontId="13" fillId="0" borderId="134" xfId="0" applyNumberFormat="1" applyFont="1" applyFill="1" applyBorder="1" applyProtection="1"/>
    <xf numFmtId="0" fontId="13" fillId="0" borderId="134" xfId="0" applyFont="1" applyBorder="1"/>
    <xf numFmtId="3" fontId="15" fillId="0" borderId="79" xfId="0" applyNumberFormat="1" applyFont="1" applyFill="1" applyBorder="1"/>
    <xf numFmtId="3" fontId="15" fillId="0" borderId="94" xfId="0" applyNumberFormat="1" applyFont="1" applyFill="1" applyBorder="1"/>
    <xf numFmtId="3" fontId="15" fillId="0" borderId="138" xfId="0" applyNumberFormat="1" applyFont="1" applyFill="1" applyBorder="1"/>
    <xf numFmtId="3" fontId="15" fillId="0" borderId="64" xfId="0" applyNumberFormat="1" applyFont="1" applyFill="1" applyBorder="1"/>
    <xf numFmtId="0" fontId="51" fillId="0" borderId="79" xfId="0" applyFont="1" applyFill="1" applyBorder="1" applyAlignment="1">
      <alignment vertical="center"/>
    </xf>
    <xf numFmtId="3" fontId="15" fillId="0" borderId="93" xfId="0" applyNumberFormat="1" applyFont="1" applyFill="1" applyBorder="1"/>
    <xf numFmtId="3" fontId="15" fillId="0" borderId="65" xfId="0" applyNumberFormat="1" applyFont="1" applyFill="1" applyBorder="1"/>
    <xf numFmtId="0" fontId="15" fillId="0" borderId="134" xfId="0" applyFont="1" applyFill="1" applyBorder="1" applyAlignment="1">
      <alignment vertical="center"/>
    </xf>
    <xf numFmtId="3" fontId="13" fillId="0" borderId="134" xfId="0" applyNumberFormat="1" applyFont="1" applyFill="1" applyBorder="1" applyAlignment="1">
      <alignment vertical="center"/>
    </xf>
    <xf numFmtId="0" fontId="41" fillId="0" borderId="134" xfId="0" applyFont="1" applyFill="1" applyBorder="1" applyAlignment="1">
      <alignment horizontal="left" vertical="center" indent="2"/>
    </xf>
    <xf numFmtId="3" fontId="41" fillId="0" borderId="134" xfId="0" applyNumberFormat="1" applyFont="1" applyFill="1" applyBorder="1"/>
    <xf numFmtId="0" fontId="10" fillId="0" borderId="81" xfId="0" applyFont="1" applyFill="1" applyBorder="1" applyAlignment="1">
      <alignment vertical="center"/>
    </xf>
    <xf numFmtId="0" fontId="10" fillId="0" borderId="93" xfId="0" applyFont="1" applyFill="1" applyBorder="1" applyAlignment="1">
      <alignment vertical="center"/>
    </xf>
    <xf numFmtId="3" fontId="15" fillId="0" borderId="80" xfId="0" applyNumberFormat="1" applyFont="1" applyFill="1" applyBorder="1" applyAlignment="1">
      <alignment vertical="center"/>
    </xf>
    <xf numFmtId="0" fontId="13" fillId="0" borderId="139" xfId="0" applyFont="1" applyFill="1" applyBorder="1"/>
    <xf numFmtId="0" fontId="13" fillId="0" borderId="86" xfId="0" applyFont="1" applyFill="1" applyBorder="1"/>
    <xf numFmtId="3" fontId="13" fillId="0" borderId="85" xfId="0" applyNumberFormat="1" applyFont="1" applyFill="1" applyBorder="1"/>
    <xf numFmtId="0" fontId="15" fillId="0" borderId="63" xfId="0" applyFont="1" applyFill="1" applyBorder="1" applyAlignment="1">
      <alignment horizontal="center"/>
    </xf>
    <xf numFmtId="0" fontId="15" fillId="0" borderId="64" xfId="0" applyFont="1" applyFill="1" applyBorder="1" applyAlignment="1">
      <alignment horizontal="center"/>
    </xf>
    <xf numFmtId="3" fontId="13" fillId="0" borderId="65" xfId="0" applyNumberFormat="1" applyFont="1" applyFill="1" applyBorder="1"/>
    <xf numFmtId="0" fontId="13" fillId="0" borderId="91" xfId="0" applyFont="1" applyFill="1" applyBorder="1"/>
    <xf numFmtId="3" fontId="13" fillId="0" borderId="91" xfId="0" applyNumberFormat="1" applyFont="1" applyFill="1" applyBorder="1"/>
    <xf numFmtId="0" fontId="13" fillId="0" borderId="87" xfId="0" applyFont="1" applyFill="1" applyBorder="1"/>
    <xf numFmtId="0" fontId="15" fillId="0" borderId="114" xfId="0" applyFont="1" applyFill="1" applyBorder="1" applyAlignment="1">
      <alignment horizontal="center"/>
    </xf>
    <xf numFmtId="3" fontId="13" fillId="0" borderId="135" xfId="0" applyNumberFormat="1" applyFont="1" applyFill="1" applyBorder="1" applyAlignment="1">
      <alignment vertical="center"/>
    </xf>
    <xf numFmtId="3" fontId="13" fillId="0" borderId="84" xfId="0" applyNumberFormat="1" applyFont="1" applyFill="1" applyBorder="1" applyAlignment="1">
      <alignment vertical="center"/>
    </xf>
    <xf numFmtId="0" fontId="15" fillId="0" borderId="90" xfId="0" applyFont="1" applyFill="1" applyBorder="1" applyAlignment="1">
      <alignment vertical="center"/>
    </xf>
    <xf numFmtId="0" fontId="15" fillId="0" borderId="135" xfId="0" applyFont="1" applyFill="1" applyBorder="1" applyAlignment="1">
      <alignment vertical="center"/>
    </xf>
    <xf numFmtId="3" fontId="15" fillId="0" borderId="141" xfId="0" applyNumberFormat="1" applyFont="1" applyFill="1" applyBorder="1" applyAlignment="1">
      <alignment vertical="center"/>
    </xf>
    <xf numFmtId="3" fontId="15" fillId="0" borderId="143" xfId="0" applyNumberFormat="1" applyFont="1" applyFill="1" applyBorder="1" applyAlignment="1">
      <alignment vertical="center"/>
    </xf>
    <xf numFmtId="3" fontId="15" fillId="0" borderId="135" xfId="0" applyNumberFormat="1" applyFont="1" applyFill="1" applyBorder="1" applyAlignment="1">
      <alignment vertical="center"/>
    </xf>
    <xf numFmtId="0" fontId="10" fillId="0" borderId="64" xfId="0" applyFont="1" applyFill="1" applyBorder="1" applyAlignment="1">
      <alignment vertical="center"/>
    </xf>
    <xf numFmtId="3" fontId="15" fillId="0" borderId="136" xfId="0" applyNumberFormat="1" applyFont="1" applyFill="1" applyBorder="1" applyAlignment="1">
      <alignment vertical="center"/>
    </xf>
    <xf numFmtId="3" fontId="15" fillId="0" borderId="84" xfId="0" applyNumberFormat="1" applyFont="1" applyFill="1" applyBorder="1" applyAlignment="1">
      <alignment vertical="center"/>
    </xf>
    <xf numFmtId="3" fontId="15" fillId="0" borderId="82" xfId="0" applyNumberFormat="1" applyFont="1" applyFill="1" applyBorder="1" applyAlignment="1">
      <alignment vertical="center"/>
    </xf>
    <xf numFmtId="0" fontId="40" fillId="0" borderId="82" xfId="0" applyFont="1" applyFill="1" applyBorder="1" applyAlignment="1">
      <alignment vertical="center"/>
    </xf>
    <xf numFmtId="3" fontId="13" fillId="0" borderId="136" xfId="0" applyNumberFormat="1" applyFont="1" applyFill="1" applyBorder="1" applyAlignment="1">
      <alignment vertical="center"/>
    </xf>
    <xf numFmtId="0" fontId="40" fillId="0" borderId="95" xfId="0" applyFont="1" applyFill="1" applyBorder="1" applyAlignment="1">
      <alignment vertical="center"/>
    </xf>
    <xf numFmtId="0" fontId="15" fillId="0" borderId="85" xfId="0" applyFont="1" applyFill="1" applyBorder="1" applyAlignment="1">
      <alignment vertical="center"/>
    </xf>
    <xf numFmtId="0" fontId="15" fillId="0" borderId="139" xfId="0" applyFont="1" applyFill="1" applyBorder="1" applyAlignment="1">
      <alignment vertical="center"/>
    </xf>
    <xf numFmtId="3" fontId="15" fillId="0" borderId="142" xfId="0" applyNumberFormat="1" applyFont="1" applyFill="1" applyBorder="1" applyAlignment="1">
      <alignment vertical="center"/>
    </xf>
    <xf numFmtId="3" fontId="15" fillId="0" borderId="144" xfId="0" applyNumberFormat="1" applyFont="1" applyFill="1" applyBorder="1" applyAlignment="1">
      <alignment vertical="center"/>
    </xf>
    <xf numFmtId="3" fontId="15" fillId="0" borderId="139" xfId="0" applyNumberFormat="1" applyFont="1" applyFill="1" applyBorder="1" applyAlignment="1">
      <alignment vertical="center"/>
    </xf>
    <xf numFmtId="0" fontId="10" fillId="0" borderId="77" xfId="0" applyFont="1" applyFill="1" applyBorder="1" applyAlignment="1">
      <alignment vertical="center"/>
    </xf>
    <xf numFmtId="3" fontId="15" fillId="0" borderId="86" xfId="0" applyNumberFormat="1" applyFont="1" applyFill="1" applyBorder="1" applyAlignment="1">
      <alignment vertical="center"/>
    </xf>
    <xf numFmtId="3" fontId="15" fillId="0" borderId="85" xfId="0" applyNumberFormat="1" applyFont="1" applyFill="1" applyBorder="1" applyAlignment="1">
      <alignment vertical="center"/>
    </xf>
    <xf numFmtId="3" fontId="15" fillId="0" borderId="93" xfId="0" applyNumberFormat="1" applyFont="1" applyBorder="1"/>
    <xf numFmtId="3" fontId="15" fillId="0" borderId="80" xfId="0" applyNumberFormat="1" applyFont="1" applyBorder="1"/>
    <xf numFmtId="0" fontId="53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53" fillId="0" borderId="0" xfId="0" applyFont="1"/>
    <xf numFmtId="0" fontId="10" fillId="0" borderId="30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3" fontId="13" fillId="0" borderId="4" xfId="0" applyNumberFormat="1" applyFont="1" applyFill="1" applyBorder="1" applyAlignment="1">
      <alignment vertical="center"/>
    </xf>
    <xf numFmtId="3" fontId="13" fillId="0" borderId="5" xfId="0" applyNumberFormat="1" applyFont="1" applyFill="1" applyBorder="1" applyAlignment="1">
      <alignment vertical="center"/>
    </xf>
    <xf numFmtId="3" fontId="13" fillId="0" borderId="37" xfId="0" applyNumberFormat="1" applyFont="1" applyFill="1" applyBorder="1" applyAlignment="1">
      <alignment vertical="center"/>
    </xf>
    <xf numFmtId="3" fontId="13" fillId="0" borderId="38" xfId="0" applyNumberFormat="1" applyFont="1" applyFill="1" applyBorder="1" applyAlignment="1">
      <alignment vertical="center"/>
    </xf>
    <xf numFmtId="0" fontId="53" fillId="0" borderId="39" xfId="0" applyFont="1" applyBorder="1" applyAlignment="1">
      <alignment horizontal="left" indent="3"/>
    </xf>
    <xf numFmtId="3" fontId="13" fillId="0" borderId="40" xfId="0" applyNumberFormat="1" applyFont="1" applyFill="1" applyBorder="1" applyAlignment="1">
      <alignment vertical="center"/>
    </xf>
    <xf numFmtId="3" fontId="13" fillId="2" borderId="40" xfId="0" applyNumberFormat="1" applyFont="1" applyFill="1" applyBorder="1" applyAlignment="1">
      <alignment vertical="center"/>
    </xf>
    <xf numFmtId="3" fontId="13" fillId="0" borderId="41" xfId="0" applyNumberFormat="1" applyFont="1" applyFill="1" applyBorder="1" applyAlignment="1">
      <alignment vertical="center"/>
    </xf>
    <xf numFmtId="0" fontId="13" fillId="0" borderId="41" xfId="0" applyFont="1" applyBorder="1"/>
    <xf numFmtId="0" fontId="13" fillId="0" borderId="14" xfId="0" applyFont="1" applyFill="1" applyBorder="1"/>
    <xf numFmtId="3" fontId="13" fillId="0" borderId="12" xfId="0" applyNumberFormat="1" applyFont="1" applyFill="1" applyBorder="1" applyAlignment="1">
      <alignment vertical="center"/>
    </xf>
    <xf numFmtId="0" fontId="13" fillId="0" borderId="15" xfId="0" applyFont="1" applyBorder="1"/>
    <xf numFmtId="3" fontId="13" fillId="0" borderId="15" xfId="0" applyNumberFormat="1" applyFont="1" applyBorder="1"/>
    <xf numFmtId="3" fontId="13" fillId="0" borderId="11" xfId="0" applyNumberFormat="1" applyFont="1" applyFill="1" applyBorder="1"/>
    <xf numFmtId="3" fontId="13" fillId="0" borderId="13" xfId="0" applyNumberFormat="1" applyFont="1" applyFill="1" applyBorder="1" applyProtection="1"/>
    <xf numFmtId="3" fontId="13" fillId="0" borderId="13" xfId="0" applyNumberFormat="1" applyFont="1" applyBorder="1"/>
    <xf numFmtId="0" fontId="13" fillId="0" borderId="42" xfId="0" applyFont="1" applyFill="1" applyBorder="1"/>
    <xf numFmtId="0" fontId="13" fillId="0" borderId="43" xfId="0" applyFont="1" applyFill="1" applyBorder="1"/>
    <xf numFmtId="3" fontId="13" fillId="0" borderId="44" xfId="0" applyNumberFormat="1" applyFont="1" applyFill="1" applyBorder="1"/>
    <xf numFmtId="3" fontId="13" fillId="0" borderId="32" xfId="0" applyNumberFormat="1" applyFont="1" applyFill="1" applyBorder="1"/>
    <xf numFmtId="3" fontId="13" fillId="0" borderId="44" xfId="0" applyNumberFormat="1" applyFont="1" applyFill="1" applyBorder="1" applyAlignment="1">
      <alignment vertical="center"/>
    </xf>
    <xf numFmtId="0" fontId="53" fillId="0" borderId="15" xfId="0" applyFont="1" applyBorder="1" applyAlignment="1">
      <alignment horizontal="left" indent="3"/>
    </xf>
    <xf numFmtId="0" fontId="13" fillId="0" borderId="13" xfId="0" applyFont="1" applyBorder="1"/>
    <xf numFmtId="0" fontId="13" fillId="0" borderId="15" xfId="0" applyFont="1" applyFill="1" applyBorder="1"/>
    <xf numFmtId="3" fontId="13" fillId="0" borderId="11" xfId="0" applyNumberFormat="1" applyFont="1" applyFill="1" applyBorder="1" applyAlignment="1">
      <alignment vertical="center"/>
    </xf>
    <xf numFmtId="0" fontId="13" fillId="0" borderId="45" xfId="0" applyFont="1" applyFill="1" applyBorder="1"/>
    <xf numFmtId="0" fontId="13" fillId="0" borderId="29" xfId="0" applyFont="1" applyFill="1" applyBorder="1"/>
    <xf numFmtId="3" fontId="13" fillId="0" borderId="28" xfId="0" applyNumberFormat="1" applyFont="1" applyFill="1" applyBorder="1" applyAlignment="1">
      <alignment vertical="center"/>
    </xf>
    <xf numFmtId="3" fontId="13" fillId="0" borderId="46" xfId="0" applyNumberFormat="1" applyFont="1" applyFill="1" applyBorder="1" applyAlignment="1">
      <alignment vertical="center"/>
    </xf>
    <xf numFmtId="3" fontId="13" fillId="0" borderId="29" xfId="0" applyNumberFormat="1" applyFont="1" applyFill="1" applyBorder="1" applyAlignment="1">
      <alignment vertical="center"/>
    </xf>
    <xf numFmtId="3" fontId="13" fillId="0" borderId="28" xfId="0" applyNumberFormat="1" applyFont="1" applyFill="1" applyBorder="1"/>
    <xf numFmtId="3" fontId="13" fillId="2" borderId="28" xfId="0" applyNumberFormat="1" applyFont="1" applyFill="1" applyBorder="1"/>
    <xf numFmtId="3" fontId="13" fillId="0" borderId="36" xfId="0" applyNumberFormat="1" applyFont="1" applyFill="1" applyBorder="1" applyProtection="1"/>
    <xf numFmtId="0" fontId="13" fillId="0" borderId="36" xfId="0" applyFont="1" applyBorder="1"/>
    <xf numFmtId="0" fontId="13" fillId="0" borderId="0" xfId="0" applyFont="1" applyFill="1" applyBorder="1" applyAlignment="1">
      <alignment horizontal="right"/>
    </xf>
    <xf numFmtId="0" fontId="14" fillId="0" borderId="82" xfId="4" applyFont="1" applyFill="1" applyBorder="1" applyAlignment="1">
      <alignment horizontal="center" vertical="center" wrapText="1"/>
    </xf>
    <xf numFmtId="0" fontId="10" fillId="0" borderId="0" xfId="4" applyFont="1" applyFill="1"/>
    <xf numFmtId="0" fontId="14" fillId="0" borderId="82" xfId="4" applyFont="1" applyBorder="1" applyAlignment="1">
      <alignment horizontal="center" vertical="center" wrapText="1"/>
    </xf>
    <xf numFmtId="0" fontId="3" fillId="0" borderId="84" xfId="4" applyFont="1" applyBorder="1" applyAlignment="1">
      <alignment wrapText="1"/>
    </xf>
    <xf numFmtId="0" fontId="10" fillId="0" borderId="84" xfId="4" applyFont="1" applyBorder="1"/>
    <xf numFmtId="0" fontId="14" fillId="16" borderId="85" xfId="4" applyFont="1" applyFill="1" applyBorder="1" applyAlignment="1">
      <alignment horizontal="center" vertical="center" wrapText="1"/>
    </xf>
    <xf numFmtId="0" fontId="4" fillId="0" borderId="85" xfId="4" applyFont="1" applyFill="1" applyBorder="1" applyAlignment="1">
      <alignment horizontal="center" vertical="center"/>
    </xf>
    <xf numFmtId="0" fontId="4" fillId="0" borderId="77" xfId="4" applyFont="1" applyBorder="1" applyAlignment="1">
      <alignment horizontal="center" vertical="center"/>
    </xf>
    <xf numFmtId="0" fontId="4" fillId="0" borderId="86" xfId="4" applyFont="1" applyBorder="1" applyAlignment="1">
      <alignment horizontal="center" vertical="center"/>
    </xf>
    <xf numFmtId="0" fontId="10" fillId="16" borderId="88" xfId="4" applyFont="1" applyFill="1" applyBorder="1" applyAlignment="1">
      <alignment horizontal="center" vertical="center"/>
    </xf>
    <xf numFmtId="0" fontId="10" fillId="16" borderId="0" xfId="4" applyFont="1" applyFill="1" applyBorder="1" applyAlignment="1">
      <alignment horizontal="center" vertical="center"/>
    </xf>
    <xf numFmtId="0" fontId="10" fillId="16" borderId="89" xfId="4" applyFont="1" applyFill="1" applyBorder="1" applyAlignment="1">
      <alignment horizontal="center" vertical="center"/>
    </xf>
    <xf numFmtId="3" fontId="4" fillId="0" borderId="87" xfId="4" applyNumberFormat="1" applyFont="1" applyFill="1" applyBorder="1" applyAlignment="1">
      <alignment horizontal="center" vertical="center" wrapText="1"/>
    </xf>
    <xf numFmtId="0" fontId="4" fillId="0" borderId="87" xfId="4" applyFont="1" applyFill="1" applyBorder="1" applyAlignment="1">
      <alignment horizontal="center" vertical="center" wrapText="1"/>
    </xf>
    <xf numFmtId="3" fontId="10" fillId="0" borderId="87" xfId="4" applyNumberFormat="1" applyFont="1" applyFill="1" applyBorder="1" applyAlignment="1">
      <alignment horizontal="center" vertical="center" wrapText="1"/>
    </xf>
    <xf numFmtId="0" fontId="10" fillId="0" borderId="84" xfId="4" applyFont="1" applyFill="1" applyBorder="1" applyAlignment="1">
      <alignment horizontal="center" vertical="center" wrapText="1"/>
    </xf>
    <xf numFmtId="0" fontId="14" fillId="0" borderId="90" xfId="4" applyFont="1" applyBorder="1" applyAlignment="1">
      <alignment horizontal="center"/>
    </xf>
    <xf numFmtId="0" fontId="4" fillId="0" borderId="91" xfId="4" applyFont="1" applyBorder="1" applyAlignment="1">
      <alignment horizontal="center"/>
    </xf>
    <xf numFmtId="0" fontId="10" fillId="0" borderId="91" xfId="4" applyFont="1" applyBorder="1" applyAlignment="1">
      <alignment horizontal="center"/>
    </xf>
    <xf numFmtId="0" fontId="10" fillId="0" borderId="92" xfId="4" applyFont="1" applyBorder="1" applyAlignment="1">
      <alignment horizontal="center"/>
    </xf>
    <xf numFmtId="2" fontId="54" fillId="0" borderId="0" xfId="4" applyNumberFormat="1" applyFont="1" applyFill="1" applyBorder="1"/>
    <xf numFmtId="2" fontId="55" fillId="0" borderId="88" xfId="4" applyNumberFormat="1" applyFont="1" applyFill="1" applyBorder="1"/>
    <xf numFmtId="2" fontId="55" fillId="0" borderId="0" xfId="4" applyNumberFormat="1" applyFont="1" applyFill="1" applyBorder="1"/>
    <xf numFmtId="2" fontId="55" fillId="0" borderId="89" xfId="4" applyNumberFormat="1" applyFont="1" applyFill="1" applyBorder="1"/>
    <xf numFmtId="2" fontId="4" fillId="0" borderId="88" xfId="4" applyNumberFormat="1" applyFont="1" applyFill="1" applyBorder="1" applyProtection="1">
      <protection locked="0"/>
    </xf>
    <xf numFmtId="2" fontId="4" fillId="0" borderId="0" xfId="4" applyNumberFormat="1" applyFont="1" applyFill="1" applyBorder="1" applyProtection="1">
      <protection locked="0"/>
    </xf>
    <xf numFmtId="2" fontId="4" fillId="0" borderId="89" xfId="4" applyNumberFormat="1" applyFont="1" applyFill="1" applyBorder="1" applyProtection="1">
      <protection locked="0"/>
    </xf>
    <xf numFmtId="2" fontId="4" fillId="0" borderId="89" xfId="4" applyNumberFormat="1" applyFont="1" applyFill="1" applyBorder="1" applyProtection="1"/>
    <xf numFmtId="2" fontId="4" fillId="0" borderId="88" xfId="4" applyNumberFormat="1" applyFont="1" applyFill="1" applyBorder="1"/>
    <xf numFmtId="2" fontId="4" fillId="0" borderId="0" xfId="4" applyNumberFormat="1" applyFont="1" applyFill="1" applyBorder="1"/>
    <xf numFmtId="4" fontId="10" fillId="0" borderId="88" xfId="4" applyNumberFormat="1" applyFont="1" applyFill="1" applyBorder="1" applyProtection="1"/>
    <xf numFmtId="4" fontId="10" fillId="0" borderId="0" xfId="4" applyNumberFormat="1" applyFont="1" applyFill="1" applyBorder="1" applyProtection="1"/>
    <xf numFmtId="4" fontId="10" fillId="0" borderId="89" xfId="4" applyNumberFormat="1" applyFont="1" applyFill="1" applyBorder="1" applyProtection="1"/>
    <xf numFmtId="2" fontId="10" fillId="0" borderId="0" xfId="4" applyNumberFormat="1" applyFont="1" applyFill="1"/>
    <xf numFmtId="2" fontId="14" fillId="0" borderId="0" xfId="4" applyNumberFormat="1" applyFont="1" applyFill="1"/>
    <xf numFmtId="2" fontId="54" fillId="0" borderId="0" xfId="4" applyNumberFormat="1" applyFont="1" applyBorder="1"/>
    <xf numFmtId="2" fontId="10" fillId="0" borderId="0" xfId="4" applyNumberFormat="1" applyFont="1" applyBorder="1" applyProtection="1">
      <protection locked="0"/>
    </xf>
    <xf numFmtId="2" fontId="14" fillId="0" borderId="0" xfId="4" applyNumberFormat="1" applyFont="1"/>
    <xf numFmtId="2" fontId="10" fillId="0" borderId="0" xfId="4" applyNumberFormat="1" applyFont="1"/>
    <xf numFmtId="2" fontId="10" fillId="0" borderId="0" xfId="4" applyNumberFormat="1" applyFont="1" applyProtection="1">
      <protection locked="0"/>
    </xf>
    <xf numFmtId="165" fontId="14" fillId="0" borderId="0" xfId="4" applyNumberFormat="1" applyFont="1" applyFill="1" applyProtection="1">
      <protection locked="0"/>
    </xf>
    <xf numFmtId="1" fontId="14" fillId="0" borderId="0" xfId="4" applyNumberFormat="1" applyFont="1"/>
    <xf numFmtId="2" fontId="10" fillId="0" borderId="0" xfId="4" applyNumberFormat="1" applyFont="1" applyFill="1" applyProtection="1">
      <protection locked="0"/>
    </xf>
    <xf numFmtId="1" fontId="14" fillId="0" borderId="0" xfId="4" applyNumberFormat="1" applyFont="1" applyFill="1"/>
    <xf numFmtId="0" fontId="3" fillId="0" borderId="88" xfId="4" applyFont="1" applyFill="1" applyBorder="1"/>
    <xf numFmtId="0" fontId="4" fillId="0" borderId="89" xfId="4" applyFont="1" applyFill="1" applyBorder="1" applyProtection="1"/>
    <xf numFmtId="3" fontId="4" fillId="0" borderId="88" xfId="4" applyNumberFormat="1" applyFont="1" applyFill="1" applyBorder="1" applyProtection="1">
      <protection locked="0"/>
    </xf>
    <xf numFmtId="0" fontId="4" fillId="0" borderId="88" xfId="4" applyFont="1" applyFill="1" applyBorder="1"/>
    <xf numFmtId="0" fontId="4" fillId="0" borderId="0" xfId="4" applyFont="1" applyFill="1" applyBorder="1"/>
    <xf numFmtId="0" fontId="4" fillId="0" borderId="89" xfId="4" applyFont="1" applyFill="1" applyBorder="1"/>
    <xf numFmtId="3" fontId="10" fillId="0" borderId="88" xfId="4" applyNumberFormat="1" applyFont="1" applyFill="1" applyBorder="1" applyProtection="1"/>
    <xf numFmtId="3" fontId="10" fillId="0" borderId="0" xfId="4" applyNumberFormat="1" applyFont="1" applyFill="1" applyBorder="1" applyProtection="1"/>
    <xf numFmtId="3" fontId="10" fillId="0" borderId="89" xfId="4" applyNumberFormat="1" applyFont="1" applyFill="1" applyBorder="1" applyProtection="1"/>
    <xf numFmtId="0" fontId="14" fillId="0" borderId="0" xfId="4" applyFont="1" applyFill="1" applyAlignment="1">
      <alignment vertical="center"/>
    </xf>
    <xf numFmtId="3" fontId="4" fillId="0" borderId="88" xfId="4" applyNumberFormat="1" applyFont="1" applyFill="1" applyBorder="1" applyAlignment="1">
      <alignment vertical="center"/>
    </xf>
    <xf numFmtId="3" fontId="4" fillId="0" borderId="0" xfId="4" applyNumberFormat="1" applyFont="1" applyFill="1" applyBorder="1" applyAlignment="1" applyProtection="1">
      <alignment horizontal="right" vertical="center"/>
      <protection locked="0"/>
    </xf>
    <xf numFmtId="3" fontId="4" fillId="0" borderId="89" xfId="4" applyNumberFormat="1" applyFont="1" applyFill="1" applyBorder="1" applyAlignment="1" applyProtection="1">
      <alignment horizontal="right" vertical="center"/>
    </xf>
    <xf numFmtId="3" fontId="4" fillId="0" borderId="88" xfId="4" applyNumberFormat="1" applyFont="1" applyFill="1" applyBorder="1" applyAlignment="1" applyProtection="1">
      <alignment horizontal="right" vertical="center"/>
      <protection locked="0"/>
    </xf>
    <xf numFmtId="3" fontId="4" fillId="0" borderId="88" xfId="4" applyNumberFormat="1" applyFont="1" applyFill="1" applyBorder="1"/>
    <xf numFmtId="3" fontId="10" fillId="0" borderId="88" xfId="4" applyNumberFormat="1" applyFont="1" applyFill="1" applyBorder="1" applyAlignment="1" applyProtection="1">
      <alignment horizontal="right" vertical="center"/>
    </xf>
    <xf numFmtId="3" fontId="10" fillId="0" borderId="0" xfId="4" applyNumberFormat="1" applyFont="1" applyFill="1" applyBorder="1" applyAlignment="1" applyProtection="1">
      <alignment horizontal="right" vertical="center"/>
    </xf>
    <xf numFmtId="3" fontId="10" fillId="0" borderId="89" xfId="4" applyNumberFormat="1" applyFont="1" applyFill="1" applyBorder="1" applyAlignment="1" applyProtection="1">
      <alignment horizontal="right" vertical="center"/>
    </xf>
    <xf numFmtId="49" fontId="14" fillId="0" borderId="0" xfId="4" applyNumberFormat="1" applyFont="1" applyFill="1" applyBorder="1" applyAlignment="1">
      <alignment vertical="center"/>
    </xf>
    <xf numFmtId="3" fontId="4" fillId="0" borderId="88" xfId="4" applyNumberFormat="1" applyFont="1" applyFill="1" applyBorder="1" applyAlignment="1" applyProtection="1">
      <alignment horizontal="right" vertical="center"/>
    </xf>
    <xf numFmtId="0" fontId="10" fillId="0" borderId="82" xfId="4" applyFont="1" applyBorder="1"/>
    <xf numFmtId="3" fontId="3" fillId="0" borderId="87" xfId="4" applyNumberFormat="1" applyFont="1" applyFill="1" applyBorder="1"/>
    <xf numFmtId="3" fontId="10" fillId="0" borderId="87" xfId="4" applyNumberFormat="1" applyFont="1" applyFill="1" applyBorder="1"/>
    <xf numFmtId="3" fontId="10" fillId="0" borderId="84" xfId="4" applyNumberFormat="1" applyFont="1" applyBorder="1"/>
    <xf numFmtId="3" fontId="4" fillId="0" borderId="0" xfId="4" applyNumberFormat="1" applyFont="1" applyFill="1" applyBorder="1" applyAlignment="1" applyProtection="1">
      <alignment horizontal="right" vertical="center"/>
    </xf>
    <xf numFmtId="3" fontId="4" fillId="0" borderId="88" xfId="4" applyNumberFormat="1" applyFont="1" applyFill="1" applyBorder="1" applyAlignment="1">
      <alignment horizontal="right" vertical="center"/>
    </xf>
    <xf numFmtId="3" fontId="4" fillId="0" borderId="88" xfId="4" applyNumberFormat="1" applyFont="1" applyFill="1" applyBorder="1" applyAlignment="1">
      <alignment horizontal="right"/>
    </xf>
    <xf numFmtId="0" fontId="4" fillId="0" borderId="88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10" fillId="0" borderId="82" xfId="4" applyFont="1" applyBorder="1" applyAlignment="1">
      <alignment vertical="center"/>
    </xf>
    <xf numFmtId="3" fontId="3" fillId="0" borderId="87" xfId="4" applyNumberFormat="1" applyFont="1" applyFill="1" applyBorder="1" applyAlignment="1" applyProtection="1">
      <alignment horizontal="right" vertical="center"/>
    </xf>
    <xf numFmtId="3" fontId="10" fillId="0" borderId="87" xfId="4" applyNumberFormat="1" applyFont="1" applyFill="1" applyBorder="1" applyAlignment="1" applyProtection="1">
      <alignment horizontal="right" vertical="center"/>
    </xf>
    <xf numFmtId="3" fontId="10" fillId="0" borderId="84" xfId="4" applyNumberFormat="1" applyFont="1" applyFill="1" applyBorder="1" applyAlignment="1" applyProtection="1">
      <alignment horizontal="right" vertical="center"/>
    </xf>
    <xf numFmtId="3" fontId="10" fillId="15" borderId="84" xfId="4" applyNumberFormat="1" applyFont="1" applyFill="1" applyBorder="1" applyAlignment="1" applyProtection="1">
      <alignment horizontal="right" vertical="center"/>
    </xf>
    <xf numFmtId="0" fontId="4" fillId="0" borderId="89" xfId="4" applyFont="1" applyFill="1" applyBorder="1" applyAlignment="1">
      <alignment vertical="center"/>
    </xf>
    <xf numFmtId="0" fontId="10" fillId="0" borderId="63" xfId="4" applyFont="1" applyBorder="1" applyAlignment="1">
      <alignment horizontal="center" vertical="center"/>
    </xf>
    <xf numFmtId="3" fontId="3" fillId="0" borderId="93" xfId="4" applyNumberFormat="1" applyFont="1" applyFill="1" applyBorder="1" applyAlignment="1" applyProtection="1">
      <alignment horizontal="right" vertical="center"/>
    </xf>
    <xf numFmtId="3" fontId="10" fillId="0" borderId="93" xfId="4" applyNumberFormat="1" applyFont="1" applyFill="1" applyBorder="1" applyAlignment="1" applyProtection="1">
      <alignment horizontal="right" vertical="center"/>
    </xf>
    <xf numFmtId="3" fontId="10" fillId="0" borderId="94" xfId="4" applyNumberFormat="1" applyFont="1" applyFill="1" applyBorder="1" applyAlignment="1" applyProtection="1">
      <alignment horizontal="right" vertical="center"/>
    </xf>
    <xf numFmtId="0" fontId="3" fillId="0" borderId="88" xfId="4" applyFont="1" applyFill="1" applyBorder="1" applyAlignment="1">
      <alignment vertical="center"/>
    </xf>
    <xf numFmtId="0" fontId="3" fillId="0" borderId="89" xfId="4" applyFont="1" applyFill="1" applyBorder="1" applyAlignment="1">
      <alignment vertical="center"/>
    </xf>
    <xf numFmtId="49" fontId="4" fillId="0" borderId="88" xfId="4" applyNumberFormat="1" applyFont="1" applyFill="1" applyBorder="1" applyAlignment="1">
      <alignment vertical="center"/>
    </xf>
    <xf numFmtId="49" fontId="4" fillId="0" borderId="0" xfId="4" applyNumberFormat="1" applyFont="1" applyFill="1" applyBorder="1" applyAlignment="1">
      <alignment vertical="center"/>
    </xf>
    <xf numFmtId="49" fontId="4" fillId="0" borderId="89" xfId="4" applyNumberFormat="1" applyFont="1" applyFill="1" applyBorder="1" applyAlignment="1">
      <alignment vertical="center"/>
    </xf>
    <xf numFmtId="49" fontId="14" fillId="0" borderId="0" xfId="4" applyNumberFormat="1" applyFont="1" applyFill="1"/>
    <xf numFmtId="49" fontId="4" fillId="0" borderId="88" xfId="4" applyNumberFormat="1" applyFont="1" applyFill="1" applyBorder="1"/>
    <xf numFmtId="0" fontId="4" fillId="0" borderId="88" xfId="4" applyNumberFormat="1" applyFont="1" applyFill="1" applyBorder="1" applyAlignment="1">
      <alignment vertical="center"/>
    </xf>
    <xf numFmtId="0" fontId="10" fillId="0" borderId="82" xfId="4" applyFont="1" applyFill="1" applyBorder="1"/>
    <xf numFmtId="0" fontId="10" fillId="0" borderId="82" xfId="4" applyFont="1" applyFill="1" applyBorder="1" applyAlignment="1">
      <alignment vertical="center"/>
    </xf>
    <xf numFmtId="0" fontId="14" fillId="0" borderId="0" xfId="4" applyFont="1" applyFill="1" applyBorder="1" applyAlignment="1">
      <alignment vertical="center"/>
    </xf>
    <xf numFmtId="0" fontId="10" fillId="0" borderId="63" xfId="4" applyFont="1" applyFill="1" applyBorder="1" applyAlignment="1">
      <alignment horizontal="center" vertical="center"/>
    </xf>
    <xf numFmtId="3" fontId="4" fillId="0" borderId="90" xfId="4" applyNumberFormat="1" applyFont="1" applyFill="1" applyBorder="1" applyAlignment="1" applyProtection="1">
      <alignment horizontal="right" vertical="center"/>
    </xf>
    <xf numFmtId="3" fontId="4" fillId="0" borderId="95" xfId="4" applyNumberFormat="1" applyFont="1" applyFill="1" applyBorder="1" applyAlignment="1" applyProtection="1">
      <alignment horizontal="right" vertical="center"/>
    </xf>
    <xf numFmtId="3" fontId="4" fillId="0" borderId="92" xfId="4" applyNumberFormat="1" applyFont="1" applyFill="1" applyBorder="1" applyAlignment="1" applyProtection="1">
      <alignment horizontal="right" vertical="center"/>
    </xf>
    <xf numFmtId="3" fontId="10" fillId="0" borderId="90" xfId="4" applyNumberFormat="1" applyFont="1" applyFill="1" applyBorder="1" applyAlignment="1" applyProtection="1">
      <alignment horizontal="right" vertical="center"/>
    </xf>
    <xf numFmtId="3" fontId="10" fillId="0" borderId="95" xfId="4" applyNumberFormat="1" applyFont="1" applyFill="1" applyBorder="1" applyAlignment="1" applyProtection="1">
      <alignment horizontal="right" vertical="center"/>
    </xf>
    <xf numFmtId="3" fontId="10" fillId="0" borderId="92" xfId="4" applyNumberFormat="1" applyFont="1" applyFill="1" applyBorder="1" applyAlignment="1" applyProtection="1">
      <alignment horizontal="right" vertical="center"/>
    </xf>
    <xf numFmtId="3" fontId="10" fillId="15" borderId="0" xfId="4" applyNumberFormat="1" applyFont="1" applyFill="1" applyBorder="1" applyAlignment="1" applyProtection="1">
      <alignment horizontal="right" vertical="center"/>
    </xf>
    <xf numFmtId="0" fontId="4" fillId="0" borderId="0" xfId="4" applyFont="1" applyFill="1"/>
    <xf numFmtId="0" fontId="13" fillId="0" borderId="87" xfId="7" applyFont="1" applyFill="1" applyBorder="1" applyAlignment="1">
      <alignment horizontal="center" vertical="center" wrapText="1"/>
    </xf>
    <xf numFmtId="0" fontId="13" fillId="0" borderId="82" xfId="7" applyFont="1" applyFill="1" applyBorder="1" applyAlignment="1">
      <alignment horizontal="center" vertical="center" wrapText="1"/>
    </xf>
    <xf numFmtId="0" fontId="13" fillId="0" borderId="83" xfId="7" applyFont="1" applyFill="1" applyBorder="1" applyAlignment="1">
      <alignment horizontal="center" vertical="center" wrapText="1"/>
    </xf>
    <xf numFmtId="0" fontId="15" fillId="0" borderId="83" xfId="7" applyFont="1" applyFill="1" applyBorder="1" applyAlignment="1">
      <alignment horizontal="center" vertical="center" wrapText="1"/>
    </xf>
    <xf numFmtId="0" fontId="13" fillId="0" borderId="0" xfId="7" applyFont="1" applyFill="1"/>
    <xf numFmtId="0" fontId="13" fillId="0" borderId="0" xfId="7" applyFont="1" applyFill="1" applyAlignment="1">
      <alignment wrapText="1"/>
    </xf>
    <xf numFmtId="0" fontId="13" fillId="0" borderId="87" xfId="7" applyFont="1" applyBorder="1" applyAlignment="1">
      <alignment horizontal="center" vertical="center" wrapText="1"/>
    </xf>
    <xf numFmtId="0" fontId="13" fillId="0" borderId="87" xfId="7" applyFont="1" applyBorder="1" applyAlignment="1">
      <alignment horizontal="center" vertical="center"/>
    </xf>
    <xf numFmtId="0" fontId="15" fillId="0" borderId="87" xfId="7" applyFont="1" applyBorder="1" applyAlignment="1">
      <alignment horizontal="center" vertical="center"/>
    </xf>
    <xf numFmtId="0" fontId="13" fillId="16" borderId="114" xfId="7" applyFont="1" applyFill="1" applyBorder="1" applyAlignment="1">
      <alignment horizontal="center" vertical="center" wrapText="1"/>
    </xf>
    <xf numFmtId="0" fontId="13" fillId="16" borderId="85" xfId="7" applyFont="1" applyFill="1" applyBorder="1" applyAlignment="1">
      <alignment horizontal="center" vertical="center" wrapText="1"/>
    </xf>
    <xf numFmtId="0" fontId="13" fillId="16" borderId="85" xfId="7" applyFont="1" applyFill="1" applyBorder="1" applyAlignment="1">
      <alignment horizontal="center" vertical="center"/>
    </xf>
    <xf numFmtId="0" fontId="13" fillId="16" borderId="77" xfId="7" applyFont="1" applyFill="1" applyBorder="1" applyAlignment="1">
      <alignment horizontal="center" vertical="center"/>
    </xf>
    <xf numFmtId="0" fontId="13" fillId="16" borderId="86" xfId="7" applyFont="1" applyFill="1" applyBorder="1" applyAlignment="1">
      <alignment horizontal="center" vertical="center"/>
    </xf>
    <xf numFmtId="0" fontId="13" fillId="0" borderId="85" xfId="7" applyFont="1" applyFill="1" applyBorder="1" applyAlignment="1">
      <alignment horizontal="center" vertical="center"/>
    </xf>
    <xf numFmtId="0" fontId="13" fillId="0" borderId="77" xfId="7" applyFont="1" applyBorder="1" applyAlignment="1">
      <alignment horizontal="center" vertical="center"/>
    </xf>
    <xf numFmtId="0" fontId="13" fillId="0" borderId="86" xfId="7" applyFont="1" applyBorder="1" applyAlignment="1">
      <alignment horizontal="center" vertical="center"/>
    </xf>
    <xf numFmtId="0" fontId="15" fillId="0" borderId="77" xfId="7" applyFont="1" applyBorder="1" applyAlignment="1">
      <alignment horizontal="center" vertical="center"/>
    </xf>
    <xf numFmtId="0" fontId="15" fillId="16" borderId="85" xfId="7" applyFont="1" applyFill="1" applyBorder="1" applyAlignment="1">
      <alignment horizontal="center" vertical="center"/>
    </xf>
    <xf numFmtId="0" fontId="15" fillId="16" borderId="77" xfId="7" applyFont="1" applyFill="1" applyBorder="1" applyAlignment="1">
      <alignment horizontal="center" vertical="center"/>
    </xf>
    <xf numFmtId="0" fontId="15" fillId="16" borderId="86" xfId="7" applyFont="1" applyFill="1" applyBorder="1" applyAlignment="1">
      <alignment horizontal="center" vertical="center"/>
    </xf>
    <xf numFmtId="3" fontId="13" fillId="0" borderId="52" xfId="7" applyNumberFormat="1" applyFont="1" applyFill="1" applyBorder="1" applyAlignment="1">
      <alignment horizontal="center" vertical="center" wrapText="1"/>
    </xf>
    <xf numFmtId="0" fontId="13" fillId="0" borderId="52" xfId="7" applyFont="1" applyFill="1" applyBorder="1" applyAlignment="1">
      <alignment horizontal="center" vertical="center" wrapText="1"/>
    </xf>
    <xf numFmtId="3" fontId="15" fillId="0" borderId="52" xfId="7" applyNumberFormat="1" applyFont="1" applyFill="1" applyBorder="1" applyAlignment="1">
      <alignment horizontal="center" vertical="center" wrapText="1"/>
    </xf>
    <xf numFmtId="0" fontId="15" fillId="0" borderId="52" xfId="7" applyFont="1" applyFill="1" applyBorder="1" applyAlignment="1">
      <alignment horizontal="center" vertical="center" wrapText="1"/>
    </xf>
    <xf numFmtId="0" fontId="13" fillId="0" borderId="0" xfId="7" applyFont="1" applyBorder="1"/>
    <xf numFmtId="0" fontId="13" fillId="0" borderId="91" xfId="7" applyFont="1" applyBorder="1" applyAlignment="1">
      <alignment horizontal="center"/>
    </xf>
    <xf numFmtId="0" fontId="15" fillId="0" borderId="91" xfId="7" applyFont="1" applyBorder="1" applyAlignment="1">
      <alignment horizontal="center"/>
    </xf>
    <xf numFmtId="2" fontId="57" fillId="0" borderId="0" xfId="7" applyNumberFormat="1" applyFont="1" applyFill="1" applyBorder="1"/>
    <xf numFmtId="2" fontId="13" fillId="0" borderId="0" xfId="7" applyNumberFormat="1" applyFont="1" applyFill="1" applyProtection="1">
      <protection locked="0"/>
    </xf>
    <xf numFmtId="2" fontId="13" fillId="0" borderId="0" xfId="7" applyNumberFormat="1" applyFont="1" applyFill="1" applyAlignment="1" applyProtection="1">
      <alignment horizontal="right" vertical="center"/>
      <protection locked="0"/>
    </xf>
    <xf numFmtId="2" fontId="13" fillId="0" borderId="0" xfId="7" applyNumberFormat="1" applyFont="1" applyFill="1" applyProtection="1"/>
    <xf numFmtId="2" fontId="13" fillId="0" borderId="0" xfId="7" applyNumberFormat="1" applyFont="1" applyFill="1" applyBorder="1" applyProtection="1">
      <protection locked="0"/>
    </xf>
    <xf numFmtId="2" fontId="13" fillId="0" borderId="0" xfId="7" applyNumberFormat="1" applyFont="1" applyFill="1" applyBorder="1" applyProtection="1"/>
    <xf numFmtId="2" fontId="15" fillId="0" borderId="0" xfId="7" applyNumberFormat="1" applyFont="1" applyFill="1" applyBorder="1" applyProtection="1">
      <protection locked="0"/>
    </xf>
    <xf numFmtId="4" fontId="15" fillId="0" borderId="0" xfId="7" applyNumberFormat="1" applyFont="1" applyFill="1" applyProtection="1"/>
    <xf numFmtId="2" fontId="13" fillId="0" borderId="0" xfId="7" applyNumberFormat="1" applyFont="1" applyFill="1"/>
    <xf numFmtId="4" fontId="57" fillId="0" borderId="0" xfId="7" applyNumberFormat="1" applyFont="1" applyBorder="1"/>
    <xf numFmtId="4" fontId="13" fillId="0" borderId="0" xfId="7" applyNumberFormat="1" applyFont="1" applyBorder="1"/>
    <xf numFmtId="4" fontId="13" fillId="0" borderId="0" xfId="7" applyNumberFormat="1" applyFont="1" applyProtection="1">
      <protection locked="0"/>
    </xf>
    <xf numFmtId="4" fontId="13" fillId="19" borderId="0" xfId="7" applyNumberFormat="1" applyFont="1" applyFill="1" applyAlignment="1" applyProtection="1">
      <alignment horizontal="right" vertical="center"/>
      <protection locked="0"/>
    </xf>
    <xf numFmtId="4" fontId="13" fillId="0" borderId="0" xfId="7" applyNumberFormat="1" applyFont="1" applyBorder="1" applyProtection="1">
      <protection locked="0"/>
    </xf>
    <xf numFmtId="4" fontId="13" fillId="19" borderId="0" xfId="7" applyNumberFormat="1" applyFont="1" applyFill="1" applyProtection="1">
      <protection locked="0"/>
    </xf>
    <xf numFmtId="4" fontId="13" fillId="0" borderId="0" xfId="7" applyNumberFormat="1" applyFont="1" applyProtection="1"/>
    <xf numFmtId="4" fontId="11" fillId="0" borderId="89" xfId="0" applyNumberFormat="1" applyFont="1" applyFill="1" applyBorder="1" applyProtection="1"/>
    <xf numFmtId="4" fontId="11" fillId="0" borderId="89" xfId="0" applyNumberFormat="1" applyFont="1" applyFill="1" applyBorder="1" applyProtection="1">
      <protection locked="0"/>
    </xf>
    <xf numFmtId="4" fontId="13" fillId="0" borderId="0" xfId="0" applyNumberFormat="1" applyFont="1" applyFill="1" applyAlignment="1" applyProtection="1">
      <alignment horizontal="right" vertical="center"/>
    </xf>
    <xf numFmtId="4" fontId="13" fillId="0" borderId="0" xfId="7" applyNumberFormat="1" applyFont="1" applyFill="1" applyBorder="1" applyProtection="1">
      <protection locked="0"/>
    </xf>
    <xf numFmtId="4" fontId="13" fillId="19" borderId="0" xfId="7" applyNumberFormat="1" applyFont="1" applyFill="1" applyBorder="1" applyProtection="1">
      <protection locked="0"/>
    </xf>
    <xf numFmtId="4" fontId="13" fillId="0" borderId="0" xfId="7" applyNumberFormat="1" applyFont="1" applyBorder="1" applyProtection="1"/>
    <xf numFmtId="4" fontId="15" fillId="0" borderId="0" xfId="7" applyNumberFormat="1" applyFont="1" applyBorder="1" applyProtection="1">
      <protection locked="0"/>
    </xf>
    <xf numFmtId="4" fontId="13" fillId="0" borderId="0" xfId="7" applyNumberFormat="1" applyFont="1"/>
    <xf numFmtId="2" fontId="57" fillId="0" borderId="0" xfId="7" applyNumberFormat="1" applyFont="1" applyBorder="1"/>
    <xf numFmtId="2" fontId="13" fillId="0" borderId="0" xfId="7" applyNumberFormat="1" applyFont="1" applyProtection="1">
      <protection locked="0"/>
    </xf>
    <xf numFmtId="2" fontId="13" fillId="19" borderId="0" xfId="7" applyNumberFormat="1" applyFont="1" applyFill="1" applyAlignment="1" applyProtection="1">
      <alignment horizontal="right" vertical="center"/>
      <protection locked="0"/>
    </xf>
    <xf numFmtId="2" fontId="13" fillId="0" borderId="0" xfId="7" applyNumberFormat="1" applyFont="1" applyBorder="1" applyProtection="1">
      <protection locked="0"/>
    </xf>
    <xf numFmtId="2" fontId="13" fillId="19" borderId="0" xfId="7" applyNumberFormat="1" applyFont="1" applyFill="1" applyProtection="1">
      <protection locked="0"/>
    </xf>
    <xf numFmtId="2" fontId="13" fillId="0" borderId="0" xfId="7" applyNumberFormat="1" applyFont="1" applyProtection="1"/>
    <xf numFmtId="2" fontId="11" fillId="0" borderId="89" xfId="0" applyNumberFormat="1" applyFont="1" applyFill="1" applyBorder="1" applyProtection="1"/>
    <xf numFmtId="2" fontId="11" fillId="0" borderId="89" xfId="0" applyNumberFormat="1" applyFont="1" applyFill="1" applyBorder="1" applyProtection="1">
      <protection locked="0"/>
    </xf>
    <xf numFmtId="2" fontId="13" fillId="19" borderId="0" xfId="7" applyNumberFormat="1" applyFont="1" applyFill="1" applyBorder="1" applyProtection="1">
      <protection locked="0"/>
    </xf>
    <xf numFmtId="2" fontId="13" fillId="0" borderId="0" xfId="7" applyNumberFormat="1" applyFont="1" applyBorder="1" applyProtection="1"/>
    <xf numFmtId="2" fontId="15" fillId="0" borderId="0" xfId="7" applyNumberFormat="1" applyFont="1" applyBorder="1" applyProtection="1">
      <protection locked="0"/>
    </xf>
    <xf numFmtId="4" fontId="15" fillId="0" borderId="0" xfId="7" applyNumberFormat="1" applyFont="1" applyProtection="1"/>
    <xf numFmtId="4" fontId="15" fillId="18" borderId="0" xfId="7" applyNumberFormat="1" applyFont="1" applyFill="1" applyProtection="1"/>
    <xf numFmtId="2" fontId="13" fillId="0" borderId="0" xfId="7" applyNumberFormat="1" applyFont="1"/>
    <xf numFmtId="4" fontId="15" fillId="0" borderId="0" xfId="7" applyNumberFormat="1" applyFont="1" applyBorder="1" applyProtection="1"/>
    <xf numFmtId="165" fontId="13" fillId="0" borderId="0" xfId="7" applyNumberFormat="1" applyFont="1" applyFill="1" applyProtection="1">
      <protection locked="0"/>
    </xf>
    <xf numFmtId="1" fontId="13" fillId="0" borderId="0" xfId="7" applyNumberFormat="1" applyFont="1"/>
    <xf numFmtId="2" fontId="13" fillId="15" borderId="0" xfId="7" applyNumberFormat="1" applyFont="1" applyFill="1" applyBorder="1" applyProtection="1">
      <protection locked="0"/>
    </xf>
    <xf numFmtId="4" fontId="15" fillId="0" borderId="0" xfId="7" applyNumberFormat="1" applyFont="1" applyFill="1" applyBorder="1" applyProtection="1"/>
    <xf numFmtId="1" fontId="13" fillId="0" borderId="0" xfId="7" applyNumberFormat="1" applyFont="1" applyFill="1"/>
    <xf numFmtId="0" fontId="15" fillId="0" borderId="0" xfId="7" applyFont="1"/>
    <xf numFmtId="3" fontId="13" fillId="15" borderId="0" xfId="7" applyNumberFormat="1" applyFont="1" applyFill="1" applyProtection="1">
      <protection locked="0"/>
    </xf>
    <xf numFmtId="3" fontId="13" fillId="0" borderId="0" xfId="7" applyNumberFormat="1" applyFont="1" applyFill="1" applyProtection="1">
      <protection locked="0"/>
    </xf>
    <xf numFmtId="0" fontId="13" fillId="0" borderId="0" xfId="7" applyFont="1" applyProtection="1"/>
    <xf numFmtId="0" fontId="11" fillId="0" borderId="89" xfId="0" applyFont="1" applyFill="1" applyBorder="1" applyProtection="1"/>
    <xf numFmtId="3" fontId="13" fillId="15" borderId="0" xfId="7" applyNumberFormat="1" applyFont="1" applyFill="1" applyBorder="1" applyProtection="1">
      <protection locked="0"/>
    </xf>
    <xf numFmtId="3" fontId="13" fillId="0" borderId="0" xfId="7" applyNumberFormat="1" applyFont="1" applyFill="1" applyBorder="1" applyProtection="1">
      <protection locked="0"/>
    </xf>
    <xf numFmtId="0" fontId="13" fillId="0" borderId="0" xfId="7" applyFont="1" applyBorder="1" applyProtection="1"/>
    <xf numFmtId="0" fontId="13" fillId="0" borderId="0" xfId="7" applyFont="1" applyFill="1" applyBorder="1" applyProtection="1"/>
    <xf numFmtId="0" fontId="15" fillId="0" borderId="0" xfId="7" applyFont="1" applyFill="1" applyBorder="1" applyProtection="1"/>
    <xf numFmtId="3" fontId="15" fillId="0" borderId="0" xfId="7" applyNumberFormat="1" applyFont="1" applyFill="1" applyProtection="1"/>
    <xf numFmtId="3" fontId="15" fillId="0" borderId="0" xfId="7" applyNumberFormat="1" applyFont="1" applyProtection="1"/>
    <xf numFmtId="0" fontId="13" fillId="0" borderId="0" xfId="7" applyFont="1" applyFill="1" applyAlignment="1">
      <alignment vertical="center"/>
    </xf>
    <xf numFmtId="3" fontId="13" fillId="15" borderId="0" xfId="7" applyNumberFormat="1" applyFont="1" applyFill="1" applyAlignment="1" applyProtection="1">
      <alignment horizontal="right" vertical="center"/>
      <protection locked="0"/>
    </xf>
    <xf numFmtId="3" fontId="13" fillId="19" borderId="0" xfId="7" applyNumberFormat="1" applyFont="1" applyFill="1" applyAlignment="1" applyProtection="1">
      <alignment horizontal="right" vertical="center"/>
      <protection locked="0"/>
    </xf>
    <xf numFmtId="3" fontId="13" fillId="0" borderId="0" xfId="7" applyNumberFormat="1" applyFont="1" applyFill="1" applyAlignment="1" applyProtection="1">
      <alignment horizontal="right" vertical="center"/>
    </xf>
    <xf numFmtId="3" fontId="11" fillId="0" borderId="89" xfId="0" applyNumberFormat="1" applyFont="1" applyFill="1" applyBorder="1" applyAlignment="1" applyProtection="1">
      <alignment horizontal="right" vertical="center"/>
    </xf>
    <xf numFmtId="3" fontId="13" fillId="15" borderId="0" xfId="7" applyNumberFormat="1" applyFont="1" applyFill="1" applyBorder="1" applyAlignment="1" applyProtection="1">
      <alignment horizontal="right" vertical="center"/>
      <protection locked="0"/>
    </xf>
    <xf numFmtId="3" fontId="13" fillId="19" borderId="0" xfId="7" applyNumberFormat="1" applyFont="1" applyFill="1" applyBorder="1" applyAlignment="1" applyProtection="1">
      <alignment horizontal="right" vertical="center"/>
      <protection locked="0"/>
    </xf>
    <xf numFmtId="3" fontId="13" fillId="0" borderId="0" xfId="7" applyNumberFormat="1" applyFont="1" applyFill="1" applyBorder="1" applyAlignment="1" applyProtection="1">
      <alignment horizontal="right" vertical="center"/>
    </xf>
    <xf numFmtId="3" fontId="15" fillId="0" borderId="0" xfId="7" applyNumberFormat="1" applyFont="1" applyFill="1" applyBorder="1" applyAlignment="1" applyProtection="1">
      <alignment horizontal="right" vertical="center"/>
    </xf>
    <xf numFmtId="3" fontId="15" fillId="0" borderId="0" xfId="7" applyNumberFormat="1" applyFont="1" applyFill="1" applyAlignment="1" applyProtection="1">
      <alignment horizontal="right" vertical="center"/>
    </xf>
    <xf numFmtId="3" fontId="15" fillId="18" borderId="0" xfId="7" applyNumberFormat="1" applyFont="1" applyFill="1" applyAlignment="1" applyProtection="1">
      <alignment horizontal="right" vertical="center"/>
    </xf>
    <xf numFmtId="3" fontId="13" fillId="0" borderId="0" xfId="0" applyNumberFormat="1" applyFont="1" applyFill="1" applyAlignment="1" applyProtection="1">
      <alignment horizontal="right" vertical="center"/>
    </xf>
    <xf numFmtId="3" fontId="13" fillId="20" borderId="0" xfId="7" applyNumberFormat="1" applyFont="1" applyFill="1" applyBorder="1" applyAlignment="1" applyProtection="1">
      <alignment horizontal="right" vertical="center"/>
    </xf>
    <xf numFmtId="3" fontId="13" fillId="21" borderId="0" xfId="7" applyNumberFormat="1" applyFont="1" applyFill="1" applyBorder="1" applyAlignment="1" applyProtection="1">
      <alignment horizontal="right" vertical="center"/>
      <protection locked="0"/>
    </xf>
    <xf numFmtId="0" fontId="13" fillId="0" borderId="0" xfId="7" applyFont="1" applyFill="1" applyBorder="1"/>
    <xf numFmtId="49" fontId="13" fillId="0" borderId="0" xfId="7" applyNumberFormat="1" applyFont="1" applyFill="1" applyBorder="1" applyAlignment="1">
      <alignment vertical="center"/>
    </xf>
    <xf numFmtId="3" fontId="11" fillId="15" borderId="0" xfId="7" applyNumberFormat="1" applyFont="1" applyFill="1" applyAlignment="1" applyProtection="1">
      <alignment horizontal="right" vertical="center"/>
      <protection locked="0"/>
    </xf>
    <xf numFmtId="3" fontId="13" fillId="15" borderId="0" xfId="7" applyNumberFormat="1" applyFont="1" applyFill="1" applyAlignment="1" applyProtection="1">
      <alignment horizontal="right" vertical="center"/>
    </xf>
    <xf numFmtId="3" fontId="13" fillId="19" borderId="0" xfId="7" applyNumberFormat="1" applyFont="1" applyFill="1" applyAlignment="1" applyProtection="1">
      <alignment horizontal="right" vertical="center"/>
    </xf>
    <xf numFmtId="3" fontId="13" fillId="15" borderId="0" xfId="7" applyNumberFormat="1" applyFont="1" applyFill="1" applyBorder="1" applyAlignment="1" applyProtection="1">
      <alignment horizontal="right" vertical="center"/>
    </xf>
    <xf numFmtId="3" fontId="13" fillId="19" borderId="0" xfId="7" applyNumberFormat="1" applyFont="1" applyFill="1" applyBorder="1" applyAlignment="1" applyProtection="1">
      <alignment horizontal="right" vertical="center"/>
    </xf>
    <xf numFmtId="3" fontId="15" fillId="0" borderId="87" xfId="7" applyNumberFormat="1" applyFont="1" applyBorder="1"/>
    <xf numFmtId="3" fontId="15" fillId="0" borderId="87" xfId="0" applyNumberFormat="1" applyFont="1" applyBorder="1"/>
    <xf numFmtId="3" fontId="18" fillId="0" borderId="87" xfId="0" applyNumberFormat="1" applyFont="1" applyFill="1" applyBorder="1"/>
    <xf numFmtId="3" fontId="15" fillId="0" borderId="0" xfId="7" applyNumberFormat="1" applyFont="1"/>
    <xf numFmtId="3" fontId="13" fillId="0" borderId="0" xfId="7" applyNumberFormat="1" applyFont="1" applyAlignment="1" applyProtection="1">
      <alignment horizontal="right" vertical="center"/>
    </xf>
    <xf numFmtId="3" fontId="13" fillId="0" borderId="0" xfId="7" applyNumberFormat="1" applyFont="1" applyBorder="1" applyAlignment="1" applyProtection="1">
      <alignment horizontal="right" vertical="center"/>
    </xf>
    <xf numFmtId="3" fontId="15" fillId="0" borderId="0" xfId="7" applyNumberFormat="1" applyFont="1" applyAlignment="1" applyProtection="1">
      <alignment horizontal="right" vertical="center"/>
    </xf>
    <xf numFmtId="3" fontId="13" fillId="0" borderId="0" xfId="0" applyNumberFormat="1" applyFont="1" applyAlignment="1" applyProtection="1">
      <alignment horizontal="right" vertical="center"/>
    </xf>
    <xf numFmtId="3" fontId="15" fillId="19" borderId="0" xfId="7" applyNumberFormat="1" applyFont="1" applyFill="1" applyBorder="1" applyAlignment="1" applyProtection="1">
      <alignment horizontal="right" vertical="center"/>
    </xf>
    <xf numFmtId="3" fontId="15" fillId="0" borderId="0" xfId="7" applyNumberFormat="1" applyFont="1" applyBorder="1" applyAlignment="1" applyProtection="1">
      <alignment horizontal="right" vertical="center"/>
    </xf>
    <xf numFmtId="3" fontId="18" fillId="0" borderId="89" xfId="0" applyNumberFormat="1" applyFont="1" applyFill="1" applyBorder="1" applyAlignment="1" applyProtection="1">
      <alignment horizontal="right" vertical="center"/>
    </xf>
    <xf numFmtId="3" fontId="15" fillId="18" borderId="0" xfId="7" applyNumberFormat="1" applyFont="1" applyFill="1" applyBorder="1" applyAlignment="1" applyProtection="1">
      <alignment horizontal="right" vertical="center"/>
    </xf>
    <xf numFmtId="3" fontId="15" fillId="0" borderId="87" xfId="7" applyNumberFormat="1" applyFont="1" applyBorder="1" applyAlignment="1">
      <alignment vertical="center"/>
    </xf>
    <xf numFmtId="3" fontId="15" fillId="0" borderId="87" xfId="0" applyNumberFormat="1" applyFont="1" applyBorder="1" applyAlignment="1">
      <alignment vertical="center"/>
    </xf>
    <xf numFmtId="3" fontId="18" fillId="0" borderId="87" xfId="0" applyNumberFormat="1" applyFont="1" applyFill="1" applyBorder="1" applyAlignment="1">
      <alignment vertical="center"/>
    </xf>
    <xf numFmtId="3" fontId="15" fillId="15" borderId="0" xfId="7" applyNumberFormat="1" applyFont="1" applyFill="1" applyAlignment="1" applyProtection="1">
      <alignment horizontal="right" vertical="center"/>
    </xf>
    <xf numFmtId="3" fontId="15" fillId="0" borderId="81" xfId="7" applyNumberFormat="1" applyFont="1" applyBorder="1" applyAlignment="1">
      <alignment horizontal="center" vertical="center"/>
    </xf>
    <xf numFmtId="3" fontId="15" fillId="0" borderId="94" xfId="7" applyNumberFormat="1" applyFont="1" applyBorder="1" applyAlignment="1">
      <alignment horizontal="right" vertical="center"/>
    </xf>
    <xf numFmtId="3" fontId="15" fillId="0" borderId="94" xfId="0" applyNumberFormat="1" applyFont="1" applyBorder="1" applyAlignment="1">
      <alignment horizontal="right" vertical="center"/>
    </xf>
    <xf numFmtId="0" fontId="15" fillId="0" borderId="0" xfId="7" applyFont="1" applyAlignment="1">
      <alignment vertical="center"/>
    </xf>
    <xf numFmtId="3" fontId="13" fillId="15" borderId="0" xfId="7" applyNumberFormat="1" applyFont="1" applyFill="1" applyAlignment="1">
      <alignment horizontal="right" vertical="center"/>
    </xf>
    <xf numFmtId="3" fontId="13" fillId="0" borderId="0" xfId="7" applyNumberFormat="1" applyFont="1" applyFill="1" applyAlignment="1">
      <alignment horizontal="right" vertical="center"/>
    </xf>
    <xf numFmtId="3" fontId="13" fillId="0" borderId="0" xfId="7" applyNumberFormat="1" applyFont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3" fontId="11" fillId="0" borderId="89" xfId="0" applyNumberFormat="1" applyFont="1" applyFill="1" applyBorder="1" applyAlignment="1">
      <alignment horizontal="right" vertical="center"/>
    </xf>
    <xf numFmtId="3" fontId="13" fillId="0" borderId="0" xfId="7" applyNumberFormat="1" applyFont="1" applyFill="1" applyBorder="1" applyAlignment="1">
      <alignment horizontal="right" vertical="center"/>
    </xf>
    <xf numFmtId="3" fontId="13" fillId="0" borderId="0" xfId="7" applyNumberFormat="1" applyFont="1" applyBorder="1" applyAlignment="1">
      <alignment horizontal="right" vertical="center"/>
    </xf>
    <xf numFmtId="3" fontId="15" fillId="0" borderId="0" xfId="7" applyNumberFormat="1" applyFont="1" applyBorder="1" applyAlignment="1">
      <alignment horizontal="right" vertical="center"/>
    </xf>
    <xf numFmtId="49" fontId="13" fillId="0" borderId="0" xfId="7" applyNumberFormat="1" applyFont="1" applyFill="1"/>
    <xf numFmtId="3" fontId="15" fillId="0" borderId="87" xfId="7" applyNumberFormat="1" applyFont="1" applyFill="1" applyBorder="1"/>
    <xf numFmtId="3" fontId="15" fillId="0" borderId="87" xfId="0" applyNumberFormat="1" applyFont="1" applyFill="1" applyBorder="1"/>
    <xf numFmtId="3" fontId="15" fillId="0" borderId="87" xfId="7" applyNumberFormat="1" applyFont="1" applyFill="1" applyBorder="1" applyAlignment="1">
      <alignment vertical="center"/>
    </xf>
    <xf numFmtId="3" fontId="15" fillId="0" borderId="87" xfId="0" applyNumberFormat="1" applyFont="1" applyFill="1" applyBorder="1" applyAlignment="1">
      <alignment vertical="center"/>
    </xf>
    <xf numFmtId="0" fontId="13" fillId="0" borderId="0" xfId="7" applyFont="1" applyFill="1" applyBorder="1" applyAlignment="1">
      <alignment vertical="center"/>
    </xf>
    <xf numFmtId="3" fontId="15" fillId="0" borderId="81" xfId="7" applyNumberFormat="1" applyFont="1" applyFill="1" applyBorder="1" applyAlignment="1">
      <alignment horizontal="center" vertical="center"/>
    </xf>
    <xf numFmtId="3" fontId="15" fillId="0" borderId="94" xfId="7" applyNumberFormat="1" applyFont="1" applyFill="1" applyBorder="1" applyAlignment="1">
      <alignment horizontal="right" vertical="center"/>
    </xf>
    <xf numFmtId="0" fontId="5" fillId="0" borderId="0" xfId="7" applyFont="1" applyFill="1"/>
    <xf numFmtId="3" fontId="5" fillId="0" borderId="0" xfId="7" applyNumberFormat="1" applyFont="1" applyFill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</xf>
    <xf numFmtId="3" fontId="4" fillId="0" borderId="61" xfId="0" applyNumberFormat="1" applyFont="1" applyFill="1" applyBorder="1" applyAlignment="1" applyProtection="1">
      <alignment vertical="center"/>
    </xf>
    <xf numFmtId="3" fontId="2" fillId="0" borderId="0" xfId="7" applyNumberFormat="1" applyFont="1" applyFill="1" applyAlignment="1" applyProtection="1">
      <alignment vertical="center"/>
    </xf>
    <xf numFmtId="0" fontId="5" fillId="0" borderId="0" xfId="7" applyFont="1"/>
    <xf numFmtId="3" fontId="5" fillId="0" borderId="0" xfId="7" applyNumberFormat="1" applyFont="1" applyFill="1"/>
    <xf numFmtId="0" fontId="13" fillId="0" borderId="0" xfId="7" applyFont="1" applyFill="1" applyAlignment="1"/>
    <xf numFmtId="0" fontId="15" fillId="0" borderId="0" xfId="7" applyFont="1" applyBorder="1"/>
    <xf numFmtId="0" fontId="15" fillId="0" borderId="0" xfId="7" applyFont="1" applyFill="1"/>
    <xf numFmtId="3" fontId="13" fillId="0" borderId="0" xfId="7" applyNumberFormat="1" applyFont="1"/>
    <xf numFmtId="0" fontId="13" fillId="0" borderId="5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50" fillId="0" borderId="33" xfId="0" applyFont="1" applyBorder="1" applyAlignment="1">
      <alignment horizontal="center"/>
    </xf>
    <xf numFmtId="0" fontId="50" fillId="0" borderId="34" xfId="0" applyFont="1" applyBorder="1" applyAlignment="1">
      <alignment horizontal="center"/>
    </xf>
    <xf numFmtId="0" fontId="50" fillId="0" borderId="51" xfId="0" applyFont="1" applyBorder="1" applyAlignment="1">
      <alignment horizontal="center"/>
    </xf>
    <xf numFmtId="0" fontId="50" fillId="0" borderId="53" xfId="0" applyFont="1" applyBorder="1" applyAlignment="1">
      <alignment horizontal="center"/>
    </xf>
    <xf numFmtId="3" fontId="50" fillId="0" borderId="9" xfId="0" applyNumberFormat="1" applyFont="1" applyBorder="1" applyAlignment="1">
      <alignment horizontal="center"/>
    </xf>
    <xf numFmtId="3" fontId="50" fillId="0" borderId="53" xfId="0" applyNumberFormat="1" applyFont="1" applyBorder="1" applyAlignment="1">
      <alignment horizontal="center"/>
    </xf>
    <xf numFmtId="0" fontId="50" fillId="0" borderId="55" xfId="0" applyFont="1" applyBorder="1" applyAlignment="1">
      <alignment horizontal="center"/>
    </xf>
    <xf numFmtId="0" fontId="50" fillId="0" borderId="0" xfId="0" applyFont="1" applyFill="1"/>
    <xf numFmtId="3" fontId="50" fillId="0" borderId="0" xfId="0" applyNumberFormat="1" applyFont="1"/>
    <xf numFmtId="0" fontId="50" fillId="0" borderId="0" xfId="0" applyFont="1"/>
    <xf numFmtId="0" fontId="13" fillId="0" borderId="52" xfId="0" applyFont="1" applyBorder="1" applyAlignment="1">
      <alignment horizontal="center" vertical="center" wrapText="1"/>
    </xf>
    <xf numFmtId="0" fontId="11" fillId="0" borderId="51" xfId="0" applyFont="1" applyBorder="1" applyAlignment="1"/>
    <xf numFmtId="0" fontId="5" fillId="0" borderId="52" xfId="0" applyFont="1" applyFill="1" applyBorder="1"/>
    <xf numFmtId="0" fontId="5" fillId="0" borderId="52" xfId="0" applyFont="1" applyFill="1" applyBorder="1" applyAlignment="1">
      <alignment horizontal="center" vertical="center"/>
    </xf>
    <xf numFmtId="3" fontId="5" fillId="0" borderId="52" xfId="0" applyNumberFormat="1" applyFont="1" applyFill="1" applyBorder="1" applyAlignment="1">
      <alignment horizontal="center" vertical="center" wrapText="1"/>
    </xf>
    <xf numFmtId="3" fontId="5" fillId="0" borderId="52" xfId="0" applyNumberFormat="1" applyFont="1" applyFill="1" applyBorder="1"/>
    <xf numFmtId="0" fontId="5" fillId="0" borderId="52" xfId="0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3" fillId="7" borderId="8" xfId="0" applyFont="1" applyFill="1" applyBorder="1" applyAlignment="1">
      <alignment horizontal="center" vertical="center" wrapText="1"/>
    </xf>
    <xf numFmtId="0" fontId="60" fillId="0" borderId="8" xfId="0" applyFont="1" applyFill="1" applyBorder="1" applyAlignment="1">
      <alignment horizontal="center" vertical="center"/>
    </xf>
    <xf numFmtId="0" fontId="60" fillId="0" borderId="8" xfId="0" applyFont="1" applyFill="1" applyBorder="1"/>
    <xf numFmtId="0" fontId="13" fillId="0" borderId="8" xfId="0" applyFont="1" applyFill="1" applyBorder="1"/>
    <xf numFmtId="3" fontId="2" fillId="0" borderId="52" xfId="0" applyNumberFormat="1" applyFont="1" applyFill="1" applyBorder="1" applyAlignment="1">
      <alignment horizontal="center" vertical="center" wrapText="1"/>
    </xf>
    <xf numFmtId="3" fontId="50" fillId="0" borderId="0" xfId="0" applyNumberFormat="1" applyFont="1" applyFill="1"/>
    <xf numFmtId="2" fontId="57" fillId="0" borderId="0" xfId="0" applyNumberFormat="1" applyFont="1" applyFill="1" applyBorder="1"/>
    <xf numFmtId="2" fontId="13" fillId="0" borderId="0" xfId="0" applyNumberFormat="1" applyFont="1" applyFill="1" applyProtection="1">
      <protection locked="0"/>
    </xf>
    <xf numFmtId="2" fontId="13" fillId="0" borderId="0" xfId="0" applyNumberFormat="1" applyFont="1" applyFill="1"/>
    <xf numFmtId="3" fontId="13" fillId="0" borderId="0" xfId="0" applyNumberFormat="1" applyFont="1" applyFill="1" applyProtection="1">
      <protection locked="0"/>
    </xf>
    <xf numFmtId="4" fontId="57" fillId="0" borderId="0" xfId="0" applyNumberFormat="1" applyFont="1" applyBorder="1"/>
    <xf numFmtId="2" fontId="13" fillId="0" borderId="0" xfId="0" applyNumberFormat="1" applyFont="1" applyProtection="1">
      <protection locked="0"/>
    </xf>
    <xf numFmtId="4" fontId="13" fillId="0" borderId="0" xfId="0" applyNumberFormat="1" applyFont="1" applyProtection="1">
      <protection locked="0"/>
    </xf>
    <xf numFmtId="4" fontId="13" fillId="3" borderId="0" xfId="0" applyNumberFormat="1" applyFont="1" applyFill="1" applyProtection="1">
      <protection locked="0"/>
    </xf>
    <xf numFmtId="4" fontId="13" fillId="0" borderId="0" xfId="0" applyNumberFormat="1" applyFont="1"/>
    <xf numFmtId="4" fontId="13" fillId="3" borderId="0" xfId="0" applyNumberFormat="1" applyFont="1" applyFill="1"/>
    <xf numFmtId="4" fontId="13" fillId="0" borderId="0" xfId="0" applyNumberFormat="1" applyFont="1" applyFill="1"/>
    <xf numFmtId="4" fontId="13" fillId="0" borderId="0" xfId="0" applyNumberFormat="1" applyFont="1" applyFill="1" applyProtection="1">
      <protection locked="0"/>
    </xf>
    <xf numFmtId="4" fontId="13" fillId="8" borderId="0" xfId="0" applyNumberFormat="1" applyFont="1" applyFill="1" applyProtection="1">
      <protection locked="0"/>
    </xf>
    <xf numFmtId="2" fontId="57" fillId="0" borderId="0" xfId="0" applyNumberFormat="1" applyFont="1" applyBorder="1"/>
    <xf numFmtId="2" fontId="13" fillId="3" borderId="0" xfId="0" applyNumberFormat="1" applyFont="1" applyFill="1" applyProtection="1">
      <protection locked="0"/>
    </xf>
    <xf numFmtId="2" fontId="13" fillId="0" borderId="0" xfId="0" applyNumberFormat="1" applyFont="1"/>
    <xf numFmtId="2" fontId="13" fillId="3" borderId="0" xfId="0" applyNumberFormat="1" applyFont="1" applyFill="1"/>
    <xf numFmtId="3" fontId="13" fillId="0" borderId="0" xfId="0" applyNumberFormat="1" applyFont="1" applyAlignment="1" applyProtection="1">
      <alignment horizontal="right" vertical="center"/>
      <protection locked="0"/>
    </xf>
    <xf numFmtId="3" fontId="13" fillId="3" borderId="0" xfId="0" applyNumberFormat="1" applyFont="1" applyFill="1" applyAlignment="1" applyProtection="1">
      <alignment horizontal="right" vertical="center"/>
      <protection locked="0"/>
    </xf>
    <xf numFmtId="3" fontId="13" fillId="3" borderId="0" xfId="0" applyNumberFormat="1" applyFont="1" applyFill="1" applyAlignment="1">
      <alignment horizontal="right" vertical="center"/>
    </xf>
    <xf numFmtId="3" fontId="13" fillId="0" borderId="0" xfId="0" applyNumberFormat="1" applyFont="1" applyProtection="1">
      <protection locked="0"/>
    </xf>
    <xf numFmtId="3" fontId="13" fillId="9" borderId="0" xfId="0" applyNumberFormat="1" applyFont="1" applyFill="1" applyProtection="1">
      <protection locked="0"/>
    </xf>
    <xf numFmtId="49" fontId="13" fillId="0" borderId="0" xfId="0" applyNumberFormat="1" applyFont="1" applyFill="1" applyBorder="1" applyAlignment="1">
      <alignment vertical="center"/>
    </xf>
    <xf numFmtId="49" fontId="13" fillId="10" borderId="0" xfId="0" applyNumberFormat="1" applyFont="1" applyFill="1" applyBorder="1" applyAlignment="1">
      <alignment vertical="center"/>
    </xf>
    <xf numFmtId="3" fontId="13" fillId="0" borderId="0" xfId="0" applyNumberFormat="1" applyFont="1" applyFill="1" applyAlignment="1" applyProtection="1">
      <alignment horizontal="right" vertical="center"/>
      <protection locked="0"/>
    </xf>
    <xf numFmtId="0" fontId="15" fillId="0" borderId="52" xfId="0" applyFont="1" applyBorder="1"/>
    <xf numFmtId="3" fontId="15" fillId="0" borderId="52" xfId="0" applyNumberFormat="1" applyFont="1" applyFill="1" applyBorder="1" applyAlignment="1" applyProtection="1">
      <alignment horizontal="right" vertical="center"/>
    </xf>
    <xf numFmtId="3" fontId="15" fillId="0" borderId="0" xfId="0" applyNumberFormat="1" applyFont="1" applyFill="1"/>
    <xf numFmtId="0" fontId="15" fillId="0" borderId="0" xfId="0" applyFont="1" applyFill="1"/>
    <xf numFmtId="3" fontId="13" fillId="8" borderId="0" xfId="0" applyNumberFormat="1" applyFont="1" applyFill="1" applyProtection="1">
      <protection locked="0"/>
    </xf>
    <xf numFmtId="3" fontId="13" fillId="6" borderId="0" xfId="0" applyNumberFormat="1" applyFont="1" applyFill="1" applyAlignment="1" applyProtection="1">
      <alignment horizontal="right" vertical="center"/>
      <protection locked="0"/>
    </xf>
    <xf numFmtId="0" fontId="15" fillId="0" borderId="52" xfId="0" applyFont="1" applyBorder="1" applyAlignment="1">
      <alignment vertical="center"/>
    </xf>
    <xf numFmtId="3" fontId="15" fillId="6" borderId="52" xfId="0" applyNumberFormat="1" applyFont="1" applyFill="1" applyBorder="1" applyAlignment="1" applyProtection="1">
      <alignment horizontal="right" vertical="center"/>
    </xf>
    <xf numFmtId="3" fontId="13" fillId="3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21" xfId="0" applyFont="1" applyBorder="1" applyAlignment="1">
      <alignment horizontal="center" vertical="center"/>
    </xf>
    <xf numFmtId="3" fontId="15" fillId="0" borderId="20" xfId="0" applyNumberFormat="1" applyFont="1" applyFill="1" applyBorder="1" applyAlignment="1" applyProtection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49" fontId="13" fillId="0" borderId="0" xfId="0" applyNumberFormat="1" applyFont="1" applyFill="1"/>
    <xf numFmtId="0" fontId="15" fillId="0" borderId="52" xfId="0" applyFont="1" applyFill="1" applyBorder="1"/>
    <xf numFmtId="3" fontId="15" fillId="0" borderId="0" xfId="0" applyNumberFormat="1" applyFont="1" applyFill="1" applyBorder="1"/>
    <xf numFmtId="0" fontId="15" fillId="0" borderId="0" xfId="0" applyFont="1" applyFill="1" applyBorder="1"/>
    <xf numFmtId="3" fontId="15" fillId="0" borderId="0" xfId="0" applyNumberFormat="1" applyFont="1" applyBorder="1"/>
    <xf numFmtId="0" fontId="13" fillId="0" borderId="0" xfId="0" applyFont="1" applyBorder="1" applyAlignment="1">
      <alignment horizontal="center"/>
    </xf>
    <xf numFmtId="0" fontId="15" fillId="0" borderId="52" xfId="0" applyFont="1" applyFill="1" applyBorder="1" applyAlignment="1">
      <alignment vertical="center"/>
    </xf>
    <xf numFmtId="3" fontId="13" fillId="0" borderId="0" xfId="0" applyNumberFormat="1" applyFont="1" applyBorder="1" applyAlignment="1" applyProtection="1">
      <alignment horizontal="right" vertical="center"/>
      <protection locked="0"/>
    </xf>
    <xf numFmtId="3" fontId="13" fillId="0" borderId="0" xfId="0" applyNumberFormat="1" applyFont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3" fontId="13" fillId="0" borderId="0" xfId="0" applyNumberFormat="1" applyFont="1" applyFill="1" applyAlignment="1">
      <alignment horizontal="right" vertical="center"/>
    </xf>
    <xf numFmtId="3" fontId="15" fillId="0" borderId="8" xfId="0" applyNumberFormat="1" applyFont="1" applyFill="1" applyBorder="1" applyAlignment="1" applyProtection="1">
      <alignment horizontal="right" vertical="center"/>
    </xf>
    <xf numFmtId="0" fontId="15" fillId="0" borderId="21" xfId="0" applyFont="1" applyFill="1" applyBorder="1" applyAlignment="1">
      <alignment horizontal="center" vertical="center"/>
    </xf>
    <xf numFmtId="0" fontId="62" fillId="0" borderId="0" xfId="0" applyFont="1" applyFill="1"/>
    <xf numFmtId="3" fontId="62" fillId="0" borderId="0" xfId="0" applyNumberFormat="1" applyFont="1" applyFill="1" applyAlignment="1">
      <alignment horizontal="right" vertical="center"/>
    </xf>
    <xf numFmtId="3" fontId="62" fillId="0" borderId="0" xfId="0" applyNumberFormat="1" applyFont="1" applyFill="1"/>
    <xf numFmtId="3" fontId="5" fillId="0" borderId="0" xfId="0" applyNumberFormat="1" applyFont="1" applyFill="1"/>
    <xf numFmtId="0" fontId="5" fillId="0" borderId="0" xfId="0" applyFont="1" applyFill="1"/>
    <xf numFmtId="49" fontId="50" fillId="0" borderId="34" xfId="0" applyNumberFormat="1" applyFont="1" applyBorder="1" applyAlignment="1">
      <alignment horizontal="center"/>
    </xf>
    <xf numFmtId="0" fontId="50" fillId="0" borderId="33" xfId="0" applyFont="1" applyBorder="1"/>
    <xf numFmtId="0" fontId="50" fillId="0" borderId="51" xfId="0" applyFont="1" applyBorder="1"/>
    <xf numFmtId="0" fontId="50" fillId="0" borderId="34" xfId="0" applyFont="1" applyBorder="1"/>
    <xf numFmtId="0" fontId="49" fillId="0" borderId="33" xfId="0" applyFont="1" applyBorder="1"/>
    <xf numFmtId="0" fontId="49" fillId="0" borderId="34" xfId="0" applyFont="1" applyBorder="1" applyAlignment="1">
      <alignment horizontal="center"/>
    </xf>
    <xf numFmtId="0" fontId="49" fillId="0" borderId="51" xfId="0" applyFont="1" applyBorder="1" applyAlignment="1">
      <alignment horizontal="center"/>
    </xf>
    <xf numFmtId="0" fontId="49" fillId="0" borderId="53" xfId="0" applyFont="1" applyBorder="1"/>
    <xf numFmtId="0" fontId="49" fillId="0" borderId="53" xfId="0" applyFont="1" applyBorder="1" applyAlignment="1">
      <alignment horizontal="center"/>
    </xf>
    <xf numFmtId="0" fontId="49" fillId="0" borderId="0" xfId="0" applyFont="1" applyFill="1"/>
    <xf numFmtId="0" fontId="13" fillId="0" borderId="33" xfId="0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63" fillId="0" borderId="34" xfId="0" applyFont="1" applyFill="1" applyBorder="1" applyAlignment="1">
      <alignment horizontal="center" vertical="center" wrapText="1"/>
    </xf>
    <xf numFmtId="0" fontId="3" fillId="0" borderId="34" xfId="0" applyFont="1" applyFill="1" applyBorder="1"/>
    <xf numFmtId="0" fontId="64" fillId="0" borderId="34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49" fillId="0" borderId="52" xfId="0" applyFont="1" applyFill="1" applyBorder="1" applyAlignment="1">
      <alignment vertical="center"/>
    </xf>
    <xf numFmtId="3" fontId="50" fillId="0" borderId="0" xfId="0" applyNumberFormat="1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8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60" fillId="7" borderId="53" xfId="0" applyFont="1" applyFill="1" applyBorder="1" applyAlignment="1">
      <alignment horizontal="center" vertical="center"/>
    </xf>
    <xf numFmtId="0" fontId="60" fillId="0" borderId="53" xfId="0" applyFont="1" applyFill="1" applyBorder="1" applyAlignment="1">
      <alignment horizontal="center" vertical="center"/>
    </xf>
    <xf numFmtId="0" fontId="65" fillId="7" borderId="53" xfId="0" applyFont="1" applyFill="1" applyBorder="1" applyAlignment="1">
      <alignment horizontal="center" vertical="center"/>
    </xf>
    <xf numFmtId="3" fontId="50" fillId="0" borderId="0" xfId="0" applyNumberFormat="1" applyFont="1" applyBorder="1"/>
    <xf numFmtId="0" fontId="50" fillId="0" borderId="0" xfId="0" applyFont="1" applyBorder="1"/>
    <xf numFmtId="0" fontId="60" fillId="0" borderId="52" xfId="0" applyFont="1" applyBorder="1" applyAlignment="1">
      <alignment horizontal="center" vertical="center"/>
    </xf>
    <xf numFmtId="0" fontId="65" fillId="0" borderId="52" xfId="0" applyFont="1" applyBorder="1" applyAlignment="1">
      <alignment horizontal="center" vertical="center"/>
    </xf>
    <xf numFmtId="3" fontId="60" fillId="0" borderId="0" xfId="0" applyNumberFormat="1" applyFont="1" applyAlignment="1">
      <alignment vertical="center"/>
    </xf>
    <xf numFmtId="0" fontId="60" fillId="0" borderId="0" xfId="0" applyFont="1" applyAlignment="1">
      <alignment vertical="center"/>
    </xf>
    <xf numFmtId="2" fontId="15" fillId="0" borderId="0" xfId="0" applyNumberFormat="1" applyFont="1" applyFill="1" applyProtection="1">
      <protection locked="0"/>
    </xf>
    <xf numFmtId="2" fontId="15" fillId="0" borderId="0" xfId="0" applyNumberFormat="1" applyFont="1" applyFill="1"/>
    <xf numFmtId="3" fontId="15" fillId="0" borderId="0" xfId="0" applyNumberFormat="1" applyFont="1" applyFill="1" applyAlignment="1">
      <alignment horizontal="right" vertical="center"/>
    </xf>
    <xf numFmtId="4" fontId="13" fillId="0" borderId="0" xfId="0" applyNumberFormat="1" applyFont="1" applyBorder="1"/>
    <xf numFmtId="4" fontId="13" fillId="0" borderId="0" xfId="0" applyNumberFormat="1" applyFont="1" applyAlignment="1">
      <alignment horizontal="right" vertical="center"/>
    </xf>
    <xf numFmtId="4" fontId="15" fillId="0" borderId="0" xfId="0" applyNumberFormat="1" applyFont="1" applyAlignment="1" applyProtection="1">
      <alignment horizontal="right" vertical="center"/>
      <protection locked="0"/>
    </xf>
    <xf numFmtId="4" fontId="15" fillId="0" borderId="0" xfId="0" applyNumberFormat="1" applyFont="1" applyProtection="1">
      <protection locked="0"/>
    </xf>
    <xf numFmtId="4" fontId="15" fillId="8" borderId="0" xfId="0" applyNumberFormat="1" applyFont="1" applyFill="1" applyProtection="1">
      <protection locked="0"/>
    </xf>
    <xf numFmtId="4" fontId="15" fillId="0" borderId="0" xfId="0" applyNumberFormat="1" applyFont="1"/>
    <xf numFmtId="4" fontId="15" fillId="0" borderId="0" xfId="0" applyNumberFormat="1" applyFont="1" applyAlignment="1">
      <alignment horizontal="right" vertical="center"/>
    </xf>
    <xf numFmtId="4" fontId="15" fillId="9" borderId="0" xfId="0" applyNumberFormat="1" applyFont="1" applyFill="1" applyAlignment="1">
      <alignment horizontal="right" vertical="center"/>
    </xf>
    <xf numFmtId="4" fontId="15" fillId="0" borderId="0" xfId="0" applyNumberFormat="1" applyFont="1" applyFill="1"/>
    <xf numFmtId="3" fontId="15" fillId="0" borderId="0" xfId="0" applyNumberFormat="1" applyFont="1" applyFill="1" applyProtection="1">
      <protection locked="0"/>
    </xf>
    <xf numFmtId="3" fontId="15" fillId="0" borderId="0" xfId="0" applyNumberFormat="1" applyFont="1" applyAlignment="1" applyProtection="1">
      <alignment horizontal="right" vertical="center"/>
      <protection locked="0"/>
    </xf>
    <xf numFmtId="3" fontId="15" fillId="3" borderId="0" xfId="0" applyNumberFormat="1" applyFont="1" applyFill="1" applyAlignment="1" applyProtection="1">
      <alignment horizontal="right" vertical="center"/>
      <protection locked="0"/>
    </xf>
    <xf numFmtId="3" fontId="15" fillId="0" borderId="0" xfId="0" applyNumberFormat="1" applyFont="1" applyAlignment="1">
      <alignment horizontal="right" vertical="center"/>
    </xf>
    <xf numFmtId="3" fontId="15" fillId="9" borderId="0" xfId="0" applyNumberFormat="1" applyFont="1" applyFill="1" applyAlignment="1">
      <alignment horizontal="right" vertical="center"/>
    </xf>
    <xf numFmtId="3" fontId="15" fillId="8" borderId="0" xfId="0" applyNumberFormat="1" applyFont="1" applyFill="1" applyAlignment="1" applyProtection="1">
      <alignment horizontal="right" vertical="center"/>
      <protection locked="0"/>
    </xf>
    <xf numFmtId="3" fontId="66" fillId="0" borderId="0" xfId="0" applyNumberFormat="1" applyFont="1" applyAlignment="1" applyProtection="1">
      <alignment horizontal="right" vertical="center"/>
      <protection locked="0"/>
    </xf>
    <xf numFmtId="3" fontId="66" fillId="3" borderId="0" xfId="0" applyNumberFormat="1" applyFont="1" applyFill="1" applyAlignment="1" applyProtection="1">
      <alignment horizontal="right" vertical="center"/>
      <protection locked="0"/>
    </xf>
    <xf numFmtId="3" fontId="13" fillId="0" borderId="0" xfId="0" applyNumberFormat="1" applyFont="1" applyFill="1" applyBorder="1" applyAlignment="1" applyProtection="1">
      <alignment horizontal="right" vertical="center"/>
      <protection locked="0"/>
    </xf>
    <xf numFmtId="3" fontId="13" fillId="0" borderId="52" xfId="0" applyNumberFormat="1" applyFont="1" applyFill="1" applyBorder="1" applyAlignment="1" applyProtection="1">
      <alignment horizontal="right" vertical="center"/>
    </xf>
    <xf numFmtId="3" fontId="13" fillId="3" borderId="0" xfId="0" applyNumberFormat="1" applyFont="1" applyFill="1" applyAlignment="1" applyProtection="1">
      <alignment horizontal="right" vertical="center"/>
    </xf>
    <xf numFmtId="3" fontId="15" fillId="0" borderId="0" xfId="0" applyNumberFormat="1" applyFont="1" applyAlignment="1" applyProtection="1">
      <alignment horizontal="right" vertical="center"/>
    </xf>
    <xf numFmtId="3" fontId="15" fillId="9" borderId="0" xfId="0" applyNumberFormat="1" applyFont="1" applyFill="1" applyAlignment="1" applyProtection="1">
      <alignment horizontal="right" vertical="center"/>
      <protection locked="0"/>
    </xf>
    <xf numFmtId="3" fontId="15" fillId="6" borderId="0" xfId="0" applyNumberFormat="1" applyFont="1" applyFill="1" applyAlignment="1" applyProtection="1">
      <alignment horizontal="right" vertical="center"/>
      <protection locked="0"/>
    </xf>
    <xf numFmtId="3" fontId="13" fillId="0" borderId="0" xfId="0" applyNumberFormat="1" applyFont="1" applyFill="1" applyAlignment="1">
      <alignment vertical="center"/>
    </xf>
    <xf numFmtId="3" fontId="15" fillId="0" borderId="0" xfId="0" applyNumberFormat="1" applyFont="1" applyFill="1" applyAlignment="1" applyProtection="1">
      <alignment horizontal="right" vertical="center"/>
    </xf>
    <xf numFmtId="3" fontId="15" fillId="0" borderId="0" xfId="0" applyNumberFormat="1" applyFont="1" applyFill="1" applyAlignment="1" applyProtection="1">
      <alignment horizontal="right" vertical="center"/>
      <protection locked="0"/>
    </xf>
    <xf numFmtId="3" fontId="13" fillId="0" borderId="0" xfId="0" applyNumberFormat="1" applyFont="1" applyBorder="1" applyAlignment="1" applyProtection="1">
      <alignment horizontal="right" vertical="center"/>
    </xf>
    <xf numFmtId="3" fontId="13" fillId="3" borderId="0" xfId="0" applyNumberFormat="1" applyFont="1" applyFill="1" applyBorder="1" applyAlignment="1" applyProtection="1">
      <alignment horizontal="right" vertical="center"/>
    </xf>
    <xf numFmtId="3" fontId="15" fillId="0" borderId="0" xfId="0" applyNumberFormat="1" applyFont="1" applyBorder="1" applyAlignment="1" applyProtection="1">
      <alignment horizontal="right" vertical="center"/>
    </xf>
    <xf numFmtId="3" fontId="13" fillId="0" borderId="0" xfId="0" applyNumberFormat="1" applyFont="1" applyFill="1" applyBorder="1" applyAlignment="1" applyProtection="1">
      <alignment horizontal="right" vertical="center"/>
    </xf>
    <xf numFmtId="3" fontId="15" fillId="0" borderId="0" xfId="0" applyNumberFormat="1" applyFont="1" applyFill="1" applyBorder="1" applyAlignment="1" applyProtection="1">
      <alignment horizontal="right" vertical="center"/>
      <protection locked="0"/>
    </xf>
    <xf numFmtId="3" fontId="15" fillId="8" borderId="0" xfId="0" applyNumberFormat="1" applyFont="1" applyFill="1" applyBorder="1" applyAlignment="1" applyProtection="1">
      <alignment horizontal="right" vertical="center"/>
      <protection locked="0"/>
    </xf>
    <xf numFmtId="3" fontId="15" fillId="0" borderId="25" xfId="0" applyNumberFormat="1" applyFont="1" applyFill="1" applyBorder="1" applyAlignment="1" applyProtection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61" fillId="0" borderId="0" xfId="0" applyNumberFormat="1" applyFont="1" applyFill="1" applyAlignment="1">
      <alignment horizontal="right" vertical="center"/>
    </xf>
    <xf numFmtId="3" fontId="61" fillId="0" borderId="0" xfId="0" applyNumberFormat="1" applyFont="1" applyFill="1" applyAlignment="1" applyProtection="1">
      <alignment horizontal="right" vertical="center"/>
    </xf>
    <xf numFmtId="3" fontId="62" fillId="0" borderId="0" xfId="0" applyNumberFormat="1" applyFont="1" applyFill="1" applyAlignment="1" applyProtection="1">
      <alignment horizontal="right" vertical="center"/>
    </xf>
    <xf numFmtId="3" fontId="2" fillId="0" borderId="0" xfId="0" applyNumberFormat="1" applyFont="1" applyFill="1"/>
    <xf numFmtId="3" fontId="2" fillId="0" borderId="0" xfId="0" applyNumberFormat="1" applyFont="1" applyFill="1" applyAlignment="1" applyProtection="1">
      <alignment horizontal="right" vertical="center"/>
    </xf>
    <xf numFmtId="0" fontId="13" fillId="0" borderId="34" xfId="0" applyFont="1" applyFill="1" applyBorder="1" applyAlignment="1">
      <alignment horizontal="center" vertical="center" wrapText="1"/>
    </xf>
    <xf numFmtId="0" fontId="50" fillId="6" borderId="34" xfId="0" applyFont="1" applyFill="1" applyBorder="1"/>
    <xf numFmtId="0" fontId="49" fillId="0" borderId="34" xfId="0" applyFont="1" applyBorder="1"/>
    <xf numFmtId="0" fontId="49" fillId="0" borderId="51" xfId="0" applyFont="1" applyBorder="1"/>
    <xf numFmtId="0" fontId="49" fillId="0" borderId="52" xfId="0" applyFont="1" applyFill="1" applyBorder="1"/>
    <xf numFmtId="0" fontId="11" fillId="0" borderId="52" xfId="0" applyFont="1" applyBorder="1" applyAlignment="1">
      <alignment horizontal="center" vertical="center"/>
    </xf>
    <xf numFmtId="0" fontId="63" fillId="0" borderId="52" xfId="0" applyFont="1" applyFill="1" applyBorder="1" applyAlignment="1">
      <alignment horizontal="center" vertical="center" wrapText="1"/>
    </xf>
    <xf numFmtId="0" fontId="64" fillId="0" borderId="52" xfId="0" applyFont="1" applyFill="1" applyBorder="1" applyAlignment="1">
      <alignment horizontal="center" vertical="center" wrapText="1"/>
    </xf>
    <xf numFmtId="0" fontId="60" fillId="0" borderId="53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65" fillId="0" borderId="53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2" fontId="15" fillId="0" borderId="0" xfId="0" applyNumberFormat="1" applyFont="1" applyFill="1" applyProtection="1"/>
    <xf numFmtId="2" fontId="15" fillId="8" borderId="0" xfId="0" applyNumberFormat="1" applyFont="1" applyFill="1" applyProtection="1"/>
    <xf numFmtId="2" fontId="15" fillId="0" borderId="0" xfId="0" applyNumberFormat="1" applyFont="1" applyProtection="1"/>
    <xf numFmtId="2" fontId="15" fillId="0" borderId="0" xfId="0" applyNumberFormat="1" applyFont="1"/>
    <xf numFmtId="2" fontId="13" fillId="0" borderId="0" xfId="0" applyNumberFormat="1" applyFont="1" applyBorder="1"/>
    <xf numFmtId="3" fontId="15" fillId="0" borderId="0" xfId="0" applyNumberFormat="1" applyFont="1" applyFill="1" applyProtection="1"/>
    <xf numFmtId="3" fontId="15" fillId="9" borderId="0" xfId="0" applyNumberFormat="1" applyFont="1" applyFill="1" applyProtection="1"/>
    <xf numFmtId="3" fontId="15" fillId="8" borderId="0" xfId="0" applyNumberFormat="1" applyFont="1" applyFill="1" applyProtection="1"/>
    <xf numFmtId="3" fontId="13" fillId="6" borderId="52" xfId="0" applyNumberFormat="1" applyFont="1" applyFill="1" applyBorder="1" applyAlignment="1" applyProtection="1">
      <alignment horizontal="right" vertical="center"/>
    </xf>
    <xf numFmtId="3" fontId="61" fillId="0" borderId="0" xfId="0" applyNumberFormat="1" applyFont="1" applyFill="1" applyProtection="1"/>
    <xf numFmtId="3" fontId="62" fillId="0" borderId="0" xfId="0" applyNumberFormat="1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13" fillId="6" borderId="0" xfId="0" applyFont="1" applyFill="1"/>
    <xf numFmtId="0" fontId="50" fillId="0" borderId="34" xfId="0" applyFont="1" applyFill="1" applyBorder="1" applyAlignment="1">
      <alignment horizontal="center"/>
    </xf>
    <xf numFmtId="0" fontId="49" fillId="6" borderId="34" xfId="0" applyFont="1" applyFill="1" applyBorder="1"/>
    <xf numFmtId="0" fontId="49" fillId="0" borderId="9" xfId="0" applyFont="1" applyBorder="1"/>
    <xf numFmtId="0" fontId="49" fillId="0" borderId="55" xfId="0" applyFont="1" applyBorder="1"/>
    <xf numFmtId="0" fontId="3" fillId="0" borderId="52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50" fillId="0" borderId="52" xfId="0" applyFont="1" applyFill="1" applyBorder="1" applyAlignment="1">
      <alignment horizontal="center" vertical="center" wrapText="1"/>
    </xf>
    <xf numFmtId="0" fontId="60" fillId="0" borderId="52" xfId="0" applyFont="1" applyFill="1" applyBorder="1" applyAlignment="1">
      <alignment horizontal="center" vertical="center"/>
    </xf>
    <xf numFmtId="0" fontId="65" fillId="0" borderId="52" xfId="0" applyFont="1" applyFill="1" applyBorder="1" applyAlignment="1">
      <alignment horizontal="center" vertical="center"/>
    </xf>
    <xf numFmtId="2" fontId="15" fillId="3" borderId="0" xfId="0" applyNumberFormat="1" applyFont="1" applyFill="1"/>
    <xf numFmtId="2" fontId="15" fillId="9" borderId="0" xfId="0" applyNumberFormat="1" applyFont="1" applyFill="1" applyProtection="1"/>
    <xf numFmtId="2" fontId="15" fillId="8" borderId="0" xfId="0" applyNumberFormat="1" applyFont="1" applyFill="1"/>
    <xf numFmtId="2" fontId="15" fillId="9" borderId="0" xfId="0" applyNumberFormat="1" applyFont="1" applyFill="1"/>
    <xf numFmtId="3" fontId="15" fillId="8" borderId="0" xfId="0" applyNumberFormat="1" applyFont="1" applyFill="1" applyAlignment="1">
      <alignment horizontal="right" vertical="center"/>
    </xf>
    <xf numFmtId="3" fontId="15" fillId="8" borderId="0" xfId="0" applyNumberFormat="1" applyFont="1" applyFill="1" applyAlignment="1" applyProtection="1">
      <alignment horizontal="right" vertical="center"/>
    </xf>
    <xf numFmtId="3" fontId="15" fillId="9" borderId="0" xfId="0" applyNumberFormat="1" applyFont="1" applyFill="1" applyAlignment="1" applyProtection="1">
      <alignment horizontal="right" vertical="center"/>
    </xf>
    <xf numFmtId="3" fontId="61" fillId="0" borderId="0" xfId="0" applyNumberFormat="1" applyFont="1" applyFill="1"/>
    <xf numFmtId="0" fontId="15" fillId="6" borderId="0" xfId="0" applyFont="1" applyFill="1"/>
    <xf numFmtId="0" fontId="60" fillId="0" borderId="32" xfId="0" applyFont="1" applyFill="1" applyBorder="1" applyAlignment="1">
      <alignment horizontal="center" vertical="center"/>
    </xf>
    <xf numFmtId="0" fontId="65" fillId="0" borderId="32" xfId="0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 applyProtection="1">
      <alignment horizontal="right" vertical="center"/>
    </xf>
    <xf numFmtId="3" fontId="15" fillId="8" borderId="0" xfId="0" applyNumberFormat="1" applyFont="1" applyFill="1" applyBorder="1" applyAlignment="1" applyProtection="1">
      <alignment horizontal="right" vertical="center"/>
    </xf>
    <xf numFmtId="3" fontId="13" fillId="6" borderId="0" xfId="0" applyNumberFormat="1" applyFont="1" applyFill="1" applyBorder="1" applyAlignment="1" applyProtection="1">
      <alignment horizontal="right"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/>
    </xf>
    <xf numFmtId="3" fontId="2" fillId="0" borderId="0" xfId="0" applyNumberFormat="1" applyFont="1" applyFill="1" applyProtection="1"/>
    <xf numFmtId="0" fontId="49" fillId="0" borderId="33" xfId="0" applyFont="1" applyBorder="1" applyAlignment="1">
      <alignment horizontal="center"/>
    </xf>
    <xf numFmtId="49" fontId="11" fillId="0" borderId="52" xfId="0" applyNumberFormat="1" applyFont="1" applyBorder="1" applyAlignment="1">
      <alignment horizontal="center" vertical="top" wrapText="1"/>
    </xf>
    <xf numFmtId="0" fontId="11" fillId="0" borderId="52" xfId="0" applyFont="1" applyBorder="1" applyAlignment="1">
      <alignment horizontal="center"/>
    </xf>
    <xf numFmtId="49" fontId="3" fillId="0" borderId="52" xfId="0" applyNumberFormat="1" applyFont="1" applyBorder="1" applyAlignment="1">
      <alignment horizontal="center" vertical="top" wrapText="1"/>
    </xf>
    <xf numFmtId="0" fontId="18" fillId="0" borderId="52" xfId="0" applyFont="1" applyBorder="1" applyAlignment="1">
      <alignment horizontal="center"/>
    </xf>
    <xf numFmtId="49" fontId="5" fillId="0" borderId="34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10" fillId="0" borderId="34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/>
    <xf numFmtId="0" fontId="11" fillId="0" borderId="34" xfId="0" applyFont="1" applyBorder="1" applyAlignment="1"/>
    <xf numFmtId="0" fontId="11" fillId="0" borderId="34" xfId="0" applyFont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49" fontId="5" fillId="0" borderId="51" xfId="0" applyNumberFormat="1" applyFont="1" applyFill="1" applyBorder="1" applyAlignment="1">
      <alignment horizontal="center" vertical="center" wrapText="1"/>
    </xf>
    <xf numFmtId="0" fontId="60" fillId="0" borderId="53" xfId="0" applyFont="1" applyBorder="1"/>
    <xf numFmtId="0" fontId="65" fillId="0" borderId="53" xfId="0" applyFont="1" applyBorder="1"/>
    <xf numFmtId="0" fontId="65" fillId="0" borderId="53" xfId="0" applyFont="1" applyFill="1" applyBorder="1" applyAlignment="1">
      <alignment horizontal="center" vertical="center"/>
    </xf>
    <xf numFmtId="2" fontId="15" fillId="0" borderId="0" xfId="0" applyNumberFormat="1" applyFont="1" applyProtection="1">
      <protection locked="0"/>
    </xf>
    <xf numFmtId="2" fontId="15" fillId="8" borderId="0" xfId="0" applyNumberFormat="1" applyFont="1" applyFill="1" applyProtection="1">
      <protection locked="0"/>
    </xf>
    <xf numFmtId="3" fontId="15" fillId="9" borderId="0" xfId="0" applyNumberFormat="1" applyFont="1" applyFill="1" applyBorder="1" applyAlignment="1" applyProtection="1">
      <alignment horizontal="right" vertical="center"/>
      <protection locked="0"/>
    </xf>
    <xf numFmtId="0" fontId="49" fillId="0" borderId="34" xfId="0" applyFont="1" applyFill="1" applyBorder="1" applyAlignment="1">
      <alignment horizontal="center"/>
    </xf>
    <xf numFmtId="0" fontId="5" fillId="0" borderId="34" xfId="0" applyFont="1" applyBorder="1"/>
    <xf numFmtId="0" fontId="5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3" fontId="50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3" fontId="15" fillId="0" borderId="0" xfId="0" applyNumberFormat="1" applyFont="1" applyProtection="1">
      <protection locked="0"/>
    </xf>
    <xf numFmtId="3" fontId="15" fillId="9" borderId="0" xfId="0" applyNumberFormat="1" applyFont="1" applyFill="1" applyProtection="1">
      <protection locked="0"/>
    </xf>
    <xf numFmtId="3" fontId="15" fillId="8" borderId="0" xfId="0" applyNumberFormat="1" applyFont="1" applyFill="1" applyProtection="1">
      <protection locked="0"/>
    </xf>
    <xf numFmtId="0" fontId="15" fillId="0" borderId="33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2" fontId="67" fillId="0" borderId="0" xfId="0" applyNumberFormat="1" applyFont="1" applyFill="1" applyBorder="1"/>
    <xf numFmtId="4" fontId="15" fillId="0" borderId="0" xfId="0" applyNumberFormat="1" applyFont="1" applyFill="1" applyProtection="1">
      <protection locked="0"/>
    </xf>
    <xf numFmtId="4" fontId="15" fillId="0" borderId="0" xfId="0" applyNumberFormat="1" applyFont="1" applyFill="1" applyProtection="1"/>
    <xf numFmtId="4" fontId="13" fillId="0" borderId="0" xfId="0" applyNumberFormat="1" applyFont="1" applyFill="1" applyProtection="1"/>
    <xf numFmtId="3" fontId="13" fillId="0" borderId="0" xfId="0" applyNumberFormat="1" applyFont="1" applyFill="1" applyProtection="1"/>
    <xf numFmtId="4" fontId="15" fillId="6" borderId="0" xfId="0" applyNumberFormat="1" applyFont="1" applyFill="1" applyProtection="1">
      <protection locked="0"/>
    </xf>
    <xf numFmtId="4" fontId="13" fillId="6" borderId="0" xfId="0" applyNumberFormat="1" applyFont="1" applyFill="1" applyProtection="1"/>
    <xf numFmtId="4" fontId="13" fillId="6" borderId="0" xfId="0" applyNumberFormat="1" applyFont="1" applyFill="1" applyProtection="1">
      <protection locked="0"/>
    </xf>
    <xf numFmtId="4" fontId="13" fillId="0" borderId="0" xfId="0" applyNumberFormat="1" applyFont="1" applyProtection="1"/>
    <xf numFmtId="4" fontId="15" fillId="6" borderId="0" xfId="0" applyNumberFormat="1" applyFont="1" applyFill="1" applyAlignment="1" applyProtection="1">
      <alignment horizontal="right" vertical="center"/>
      <protection locked="0"/>
    </xf>
    <xf numFmtId="4" fontId="15" fillId="3" borderId="0" xfId="0" applyNumberFormat="1" applyFont="1" applyFill="1" applyAlignment="1" applyProtection="1">
      <alignment horizontal="right" vertical="center"/>
      <protection locked="0"/>
    </xf>
    <xf numFmtId="4" fontId="15" fillId="0" borderId="0" xfId="0" applyNumberFormat="1" applyFont="1" applyProtection="1"/>
    <xf numFmtId="4" fontId="15" fillId="6" borderId="0" xfId="0" applyNumberFormat="1" applyFont="1" applyFill="1" applyProtection="1"/>
    <xf numFmtId="4" fontId="15" fillId="8" borderId="0" xfId="0" applyNumberFormat="1" applyFont="1" applyFill="1" applyProtection="1"/>
    <xf numFmtId="4" fontId="57" fillId="0" borderId="0" xfId="0" applyNumberFormat="1" applyFont="1" applyFill="1" applyBorder="1"/>
    <xf numFmtId="3" fontId="15" fillId="6" borderId="0" xfId="0" applyNumberFormat="1" applyFont="1" applyFill="1" applyProtection="1"/>
    <xf numFmtId="3" fontId="15" fillId="6" borderId="0" xfId="0" applyNumberFormat="1" applyFont="1" applyFill="1" applyProtection="1">
      <protection locked="0"/>
    </xf>
    <xf numFmtId="3" fontId="13" fillId="6" borderId="0" xfId="0" applyNumberFormat="1" applyFont="1" applyFill="1" applyAlignment="1" applyProtection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3" fontId="15" fillId="0" borderId="52" xfId="0" applyNumberFormat="1" applyFont="1" applyFill="1" applyBorder="1" applyProtection="1">
      <protection locked="0"/>
    </xf>
    <xf numFmtId="3" fontId="13" fillId="0" borderId="52" xfId="0" applyNumberFormat="1" applyFont="1" applyFill="1" applyBorder="1" applyProtection="1">
      <protection locked="0"/>
    </xf>
    <xf numFmtId="0" fontId="15" fillId="0" borderId="8" xfId="0" applyFont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3" fontId="13" fillId="6" borderId="0" xfId="0" applyNumberFormat="1" applyFont="1" applyFill="1" applyBorder="1" applyAlignment="1" applyProtection="1">
      <alignment horizontal="right" vertical="center"/>
    </xf>
    <xf numFmtId="3" fontId="2" fillId="0" borderId="0" xfId="0" applyNumberFormat="1" applyFont="1" applyAlignment="1" applyProtection="1">
      <alignment horizontal="right" vertical="center"/>
    </xf>
    <xf numFmtId="3" fontId="5" fillId="0" borderId="0" xfId="0" applyNumberFormat="1" applyFont="1" applyAlignment="1" applyProtection="1">
      <alignment horizontal="right" vertical="center"/>
    </xf>
    <xf numFmtId="3" fontId="2" fillId="6" borderId="0" xfId="0" applyNumberFormat="1" applyFont="1" applyFill="1" applyAlignment="1" applyProtection="1">
      <alignment horizontal="right" vertical="center"/>
    </xf>
    <xf numFmtId="0" fontId="18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right"/>
    </xf>
    <xf numFmtId="3" fontId="15" fillId="0" borderId="2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18" fillId="0" borderId="0" xfId="0" applyNumberFormat="1" applyFont="1" applyFill="1" applyAlignment="1">
      <alignment vertical="center"/>
    </xf>
    <xf numFmtId="3" fontId="18" fillId="0" borderId="0" xfId="1" applyNumberFormat="1" applyFont="1" applyFill="1" applyBorder="1" applyAlignment="1" applyProtection="1">
      <alignment vertical="center"/>
    </xf>
    <xf numFmtId="3" fontId="11" fillId="2" borderId="0" xfId="0" applyNumberFormat="1" applyFont="1" applyFill="1" applyBorder="1" applyAlignment="1" applyProtection="1">
      <protection locked="0"/>
    </xf>
    <xf numFmtId="3" fontId="11" fillId="0" borderId="0" xfId="0" applyNumberFormat="1" applyFont="1" applyFill="1" applyBorder="1" applyAlignment="1" applyProtection="1">
      <alignment horizontal="right"/>
      <protection locked="0"/>
    </xf>
    <xf numFmtId="3" fontId="13" fillId="0" borderId="0" xfId="0" applyNumberFormat="1" applyFont="1" applyFill="1" applyBorder="1" applyProtection="1">
      <protection locked="0"/>
    </xf>
    <xf numFmtId="3" fontId="11" fillId="0" borderId="0" xfId="0" applyNumberFormat="1" applyFont="1" applyFill="1" applyBorder="1" applyProtection="1">
      <protection locked="0"/>
    </xf>
    <xf numFmtId="0" fontId="13" fillId="0" borderId="0" xfId="0" applyFont="1" applyFill="1" applyBorder="1" applyAlignment="1" applyProtection="1">
      <protection locked="0"/>
    </xf>
    <xf numFmtId="3" fontId="11" fillId="2" borderId="0" xfId="0" applyNumberFormat="1" applyFont="1" applyFill="1" applyBorder="1" applyAlignment="1" applyProtection="1">
      <alignment vertical="center"/>
      <protection locked="0"/>
    </xf>
    <xf numFmtId="0" fontId="13" fillId="0" borderId="0" xfId="3" applyFont="1" applyFill="1" applyBorder="1" applyAlignment="1" applyProtection="1">
      <protection locked="0"/>
    </xf>
    <xf numFmtId="0" fontId="13" fillId="0" borderId="0" xfId="3" applyFont="1" applyFill="1" applyBorder="1" applyAlignment="1" applyProtection="1">
      <alignment wrapText="1"/>
      <protection locked="0"/>
    </xf>
    <xf numFmtId="0" fontId="13" fillId="0" borderId="0" xfId="0" applyFont="1" applyBorder="1" applyAlignment="1">
      <alignment wrapText="1"/>
    </xf>
    <xf numFmtId="3" fontId="11" fillId="2" borderId="0" xfId="0" applyNumberFormat="1" applyFont="1" applyFill="1" applyBorder="1" applyAlignment="1" applyProtection="1">
      <alignment vertical="top"/>
      <protection locked="0"/>
    </xf>
    <xf numFmtId="0" fontId="66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protection locked="0"/>
    </xf>
    <xf numFmtId="3" fontId="11" fillId="0" borderId="0" xfId="0" applyNumberFormat="1" applyFont="1" applyFill="1" applyBorder="1" applyAlignment="1" applyProtection="1">
      <alignment vertical="top"/>
      <protection locked="0"/>
    </xf>
    <xf numFmtId="49" fontId="18" fillId="0" borderId="0" xfId="0" applyNumberFormat="1" applyFont="1" applyFill="1" applyBorder="1" applyAlignment="1" applyProtection="1">
      <alignment horizontal="left" indent="2"/>
      <protection locked="0"/>
    </xf>
    <xf numFmtId="3" fontId="18" fillId="0" borderId="2" xfId="0" applyNumberFormat="1" applyFont="1" applyFill="1" applyBorder="1"/>
    <xf numFmtId="49" fontId="18" fillId="0" borderId="0" xfId="0" applyNumberFormat="1" applyFont="1" applyFill="1" applyBorder="1" applyAlignment="1" applyProtection="1">
      <alignment horizontal="right"/>
      <protection locked="0"/>
    </xf>
    <xf numFmtId="3" fontId="18" fillId="0" borderId="0" xfId="0" applyNumberFormat="1" applyFont="1" applyFill="1" applyBorder="1"/>
    <xf numFmtId="3" fontId="18" fillId="0" borderId="0" xfId="0" applyNumberFormat="1" applyFont="1" applyFill="1" applyBorder="1" applyAlignment="1" applyProtection="1">
      <alignment horizontal="right"/>
      <protection locked="0"/>
    </xf>
    <xf numFmtId="3" fontId="11" fillId="0" borderId="0" xfId="0" applyNumberFormat="1" applyFont="1" applyFill="1" applyBorder="1" applyAlignment="1" applyProtection="1">
      <alignment horizontal="right" vertical="top"/>
      <protection locked="0"/>
    </xf>
    <xf numFmtId="3" fontId="11" fillId="2" borderId="0" xfId="0" applyNumberFormat="1" applyFont="1" applyFill="1" applyBorder="1" applyProtection="1">
      <protection locked="0"/>
    </xf>
    <xf numFmtId="3" fontId="11" fillId="2" borderId="0" xfId="1" applyNumberFormat="1" applyFont="1" applyFill="1" applyBorder="1" applyAlignment="1" applyProtection="1"/>
    <xf numFmtId="0" fontId="13" fillId="0" borderId="0" xfId="0" applyFont="1" applyFill="1" applyBorder="1" applyAlignment="1">
      <alignment wrapText="1"/>
    </xf>
    <xf numFmtId="3" fontId="11" fillId="2" borderId="0" xfId="0" applyNumberFormat="1" applyFont="1" applyFill="1" applyBorder="1"/>
    <xf numFmtId="3" fontId="11" fillId="0" borderId="0" xfId="1" applyNumberFormat="1" applyFont="1" applyFill="1" applyBorder="1" applyAlignment="1" applyProtection="1"/>
    <xf numFmtId="0" fontId="18" fillId="0" borderId="0" xfId="0" applyFont="1" applyFill="1" applyBorder="1" applyAlignment="1" applyProtection="1">
      <alignment horizontal="left" indent="2"/>
      <protection locked="0"/>
    </xf>
    <xf numFmtId="0" fontId="18" fillId="0" borderId="0" xfId="0" applyFont="1"/>
    <xf numFmtId="3" fontId="18" fillId="0" borderId="2" xfId="0" applyNumberFormat="1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right"/>
    </xf>
    <xf numFmtId="0" fontId="18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18" fillId="0" borderId="63" xfId="4" applyFont="1" applyBorder="1" applyAlignment="1">
      <alignment horizontal="center" vertical="center"/>
    </xf>
    <xf numFmtId="0" fontId="11" fillId="0" borderId="64" xfId="4" applyFont="1" applyBorder="1" applyAlignment="1"/>
    <xf numFmtId="0" fontId="11" fillId="0" borderId="65" xfId="4" applyFont="1" applyBorder="1" applyAlignment="1"/>
    <xf numFmtId="0" fontId="18" fillId="13" borderId="0" xfId="4" applyFont="1" applyFill="1" applyAlignment="1">
      <alignment vertical="center"/>
    </xf>
    <xf numFmtId="0" fontId="11" fillId="0" borderId="0" xfId="4" applyFont="1" applyAlignment="1">
      <alignment vertical="center"/>
    </xf>
    <xf numFmtId="1" fontId="3" fillId="0" borderId="76" xfId="4" applyNumberFormat="1" applyFont="1" applyBorder="1" applyAlignment="1">
      <alignment horizontal="center" vertical="center"/>
    </xf>
    <xf numFmtId="1" fontId="3" fillId="0" borderId="77" xfId="4" applyNumberFormat="1" applyFont="1" applyBorder="1" applyAlignment="1">
      <alignment horizontal="center" vertical="center"/>
    </xf>
    <xf numFmtId="1" fontId="3" fillId="0" borderId="78" xfId="4" applyNumberFormat="1" applyFont="1" applyBorder="1" applyAlignment="1">
      <alignment horizontal="center" vertical="center"/>
    </xf>
    <xf numFmtId="3" fontId="3" fillId="0" borderId="66" xfId="4" applyNumberFormat="1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3" fillId="0" borderId="67" xfId="4" applyFont="1" applyBorder="1" applyAlignment="1">
      <alignment horizontal="center" vertical="center"/>
    </xf>
    <xf numFmtId="3" fontId="3" fillId="0" borderId="74" xfId="4" applyNumberFormat="1" applyFont="1" applyBorder="1" applyAlignment="1">
      <alignment horizontal="center" vertical="center" wrapText="1"/>
    </xf>
    <xf numFmtId="0" fontId="3" fillId="0" borderId="59" xfId="4" applyFont="1" applyBorder="1" applyAlignment="1">
      <alignment wrapText="1"/>
    </xf>
    <xf numFmtId="0" fontId="3" fillId="0" borderId="75" xfId="4" applyFont="1" applyBorder="1" applyAlignment="1">
      <alignment wrapText="1"/>
    </xf>
    <xf numFmtId="0" fontId="3" fillId="0" borderId="0" xfId="4" applyFont="1" applyBorder="1" applyAlignment="1">
      <alignment vertical="center"/>
    </xf>
    <xf numFmtId="0" fontId="22" fillId="0" borderId="0" xfId="4" applyFont="1" applyBorder="1" applyAlignment="1">
      <alignment horizontal="center" vertical="center" wrapText="1"/>
    </xf>
    <xf numFmtId="0" fontId="42" fillId="0" borderId="0" xfId="4" applyFont="1" applyBorder="1" applyAlignment="1">
      <alignment wrapText="1"/>
    </xf>
    <xf numFmtId="0" fontId="42" fillId="0" borderId="0" xfId="4" applyFont="1" applyAlignment="1">
      <alignment wrapText="1"/>
    </xf>
    <xf numFmtId="0" fontId="43" fillId="0" borderId="59" xfId="4" applyFont="1" applyBorder="1" applyAlignment="1">
      <alignment horizontal="right"/>
    </xf>
    <xf numFmtId="0" fontId="29" fillId="0" borderId="59" xfId="4" applyFont="1" applyBorder="1" applyAlignment="1">
      <alignment horizontal="right"/>
    </xf>
    <xf numFmtId="0" fontId="29" fillId="0" borderId="59" xfId="4" applyFont="1" applyBorder="1" applyAlignment="1"/>
    <xf numFmtId="0" fontId="3" fillId="0" borderId="60" xfId="4" applyFont="1" applyBorder="1" applyAlignment="1">
      <alignment horizontal="center" vertical="center"/>
    </xf>
    <xf numFmtId="0" fontId="4" fillId="0" borderId="61" xfId="4" applyFont="1" applyBorder="1" applyAlignment="1"/>
    <xf numFmtId="0" fontId="4" fillId="0" borderId="62" xfId="4" applyFont="1" applyBorder="1" applyAlignment="1"/>
    <xf numFmtId="0" fontId="4" fillId="0" borderId="66" xfId="4" applyFont="1" applyBorder="1" applyAlignment="1"/>
    <xf numFmtId="0" fontId="4" fillId="0" borderId="0" xfId="4" applyFont="1" applyBorder="1" applyAlignment="1"/>
    <xf numFmtId="0" fontId="4" fillId="0" borderId="67" xfId="4" applyFont="1" applyBorder="1" applyAlignment="1"/>
    <xf numFmtId="0" fontId="4" fillId="0" borderId="74" xfId="4" applyFont="1" applyBorder="1" applyAlignment="1"/>
    <xf numFmtId="0" fontId="4" fillId="0" borderId="59" xfId="4" applyFont="1" applyBorder="1" applyAlignment="1"/>
    <xf numFmtId="0" fontId="4" fillId="0" borderId="75" xfId="4" applyFont="1" applyBorder="1" applyAlignment="1"/>
    <xf numFmtId="0" fontId="3" fillId="0" borderId="63" xfId="5" applyFont="1" applyBorder="1" applyAlignment="1">
      <alignment horizontal="center" vertical="center"/>
    </xf>
    <xf numFmtId="0" fontId="3" fillId="0" borderId="64" xfId="5" applyFont="1" applyBorder="1" applyAlignment="1">
      <alignment horizontal="center" vertical="center"/>
    </xf>
    <xf numFmtId="0" fontId="3" fillId="0" borderId="65" xfId="5" applyFont="1" applyBorder="1" applyAlignment="1">
      <alignment horizontal="center" vertical="center"/>
    </xf>
    <xf numFmtId="3" fontId="3" fillId="0" borderId="60" xfId="4" applyNumberFormat="1" applyFont="1" applyBorder="1" applyAlignment="1">
      <alignment horizontal="center" vertical="center" wrapText="1"/>
    </xf>
    <xf numFmtId="3" fontId="3" fillId="0" borderId="61" xfId="5" applyNumberFormat="1" applyFont="1" applyBorder="1" applyAlignment="1">
      <alignment horizontal="center" vertical="center" wrapText="1"/>
    </xf>
    <xf numFmtId="3" fontId="3" fillId="0" borderId="61" xfId="5" applyNumberFormat="1" applyFont="1" applyBorder="1" applyAlignment="1">
      <alignment vertical="center" wrapText="1"/>
    </xf>
    <xf numFmtId="3" fontId="3" fillId="0" borderId="62" xfId="5" applyNumberFormat="1" applyFont="1" applyBorder="1" applyAlignment="1">
      <alignment vertical="center" wrapText="1"/>
    </xf>
    <xf numFmtId="3" fontId="3" fillId="0" borderId="68" xfId="5" applyNumberFormat="1" applyFont="1" applyBorder="1" applyAlignment="1">
      <alignment horizontal="center" vertical="center" wrapText="1"/>
    </xf>
    <xf numFmtId="3" fontId="3" fillId="0" borderId="69" xfId="5" applyNumberFormat="1" applyFont="1" applyBorder="1" applyAlignment="1">
      <alignment horizontal="center" vertical="center" wrapText="1"/>
    </xf>
    <xf numFmtId="3" fontId="3" fillId="0" borderId="70" xfId="5" applyNumberFormat="1" applyFont="1" applyBorder="1" applyAlignment="1">
      <alignment horizontal="center" vertical="center" wrapText="1"/>
    </xf>
    <xf numFmtId="3" fontId="3" fillId="0" borderId="71" xfId="5" applyNumberFormat="1" applyFont="1" applyBorder="1" applyAlignment="1">
      <alignment horizontal="center" vertical="center" wrapText="1"/>
    </xf>
    <xf numFmtId="0" fontId="4" fillId="0" borderId="72" xfId="4" applyFont="1" applyBorder="1" applyAlignment="1">
      <alignment vertical="center" wrapText="1"/>
    </xf>
    <xf numFmtId="0" fontId="4" fillId="0" borderId="73" xfId="4" applyFont="1" applyBorder="1" applyAlignment="1">
      <alignment vertical="center" wrapText="1"/>
    </xf>
    <xf numFmtId="0" fontId="4" fillId="0" borderId="59" xfId="4" applyFont="1" applyBorder="1" applyAlignment="1">
      <alignment wrapText="1"/>
    </xf>
    <xf numFmtId="0" fontId="4" fillId="0" borderId="75" xfId="4" applyFont="1" applyBorder="1" applyAlignment="1">
      <alignment wrapText="1"/>
    </xf>
    <xf numFmtId="0" fontId="35" fillId="22" borderId="63" xfId="4" applyFont="1" applyFill="1" applyBorder="1" applyAlignment="1">
      <alignment vertical="center"/>
    </xf>
    <xf numFmtId="0" fontId="13" fillId="22" borderId="64" xfId="4" applyFont="1" applyFill="1" applyBorder="1" applyAlignment="1">
      <alignment vertical="center"/>
    </xf>
    <xf numFmtId="0" fontId="13" fillId="22" borderId="65" xfId="4" applyFont="1" applyFill="1" applyBorder="1" applyAlignment="1">
      <alignment vertical="center"/>
    </xf>
    <xf numFmtId="0" fontId="35" fillId="0" borderId="0" xfId="4" applyFont="1" applyBorder="1" applyAlignment="1">
      <alignment vertical="center"/>
    </xf>
    <xf numFmtId="0" fontId="26" fillId="0" borderId="0" xfId="4" applyFont="1" applyBorder="1" applyAlignment="1">
      <alignment vertical="center"/>
    </xf>
    <xf numFmtId="0" fontId="36" fillId="0" borderId="0" xfId="0" applyFont="1" applyBorder="1" applyAlignment="1">
      <alignment horizontal="center" vertical="center" wrapText="1"/>
    </xf>
    <xf numFmtId="0" fontId="15" fillId="0" borderId="152" xfId="0" applyFont="1" applyFill="1" applyBorder="1" applyAlignment="1">
      <alignment horizontal="center" vertical="center" wrapText="1"/>
    </xf>
    <xf numFmtId="0" fontId="15" fillId="0" borderId="124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3" fontId="13" fillId="0" borderId="26" xfId="0" applyNumberFormat="1" applyFont="1" applyFill="1" applyBorder="1" applyAlignment="1">
      <alignment horizontal="center" vertical="center" wrapText="1"/>
    </xf>
    <xf numFmtId="0" fontId="10" fillId="0" borderId="0" xfId="4" applyFont="1" applyBorder="1" applyAlignment="1">
      <alignment horizontal="center" vertical="center" wrapText="1"/>
    </xf>
    <xf numFmtId="0" fontId="14" fillId="0" borderId="0" xfId="4" applyFont="1" applyAlignment="1">
      <alignment horizontal="center" vertical="center" wrapText="1"/>
    </xf>
    <xf numFmtId="0" fontId="13" fillId="0" borderId="82" xfId="7" applyFont="1" applyFill="1" applyBorder="1" applyAlignment="1">
      <alignment horizontal="center" vertical="center" wrapText="1"/>
    </xf>
    <xf numFmtId="0" fontId="13" fillId="0" borderId="83" xfId="7" applyFont="1" applyFill="1" applyBorder="1" applyAlignment="1">
      <alignment horizontal="center" vertical="center" wrapText="1"/>
    </xf>
    <xf numFmtId="0" fontId="13" fillId="0" borderId="84" xfId="7" applyFont="1" applyFill="1" applyBorder="1" applyAlignment="1">
      <alignment horizontal="center" vertical="center" wrapText="1"/>
    </xf>
    <xf numFmtId="0" fontId="15" fillId="0" borderId="82" xfId="7" applyFont="1" applyFill="1" applyBorder="1" applyAlignment="1">
      <alignment horizontal="center" vertical="center" wrapText="1"/>
    </xf>
    <xf numFmtId="0" fontId="15" fillId="0" borderId="83" xfId="7" applyFont="1" applyFill="1" applyBorder="1" applyAlignment="1">
      <alignment horizontal="center" vertical="center" wrapText="1"/>
    </xf>
    <xf numFmtId="0" fontId="15" fillId="0" borderId="84" xfId="7" applyFont="1" applyFill="1" applyBorder="1" applyAlignment="1">
      <alignment horizontal="center" vertical="center" wrapText="1"/>
    </xf>
    <xf numFmtId="0" fontId="13" fillId="15" borderId="87" xfId="7" applyFont="1" applyFill="1" applyBorder="1" applyAlignment="1">
      <alignment horizontal="center" vertical="center"/>
    </xf>
    <xf numFmtId="0" fontId="13" fillId="0" borderId="87" xfId="7" applyFont="1" applyBorder="1" applyAlignment="1">
      <alignment horizontal="center" vertical="center"/>
    </xf>
    <xf numFmtId="0" fontId="15" fillId="15" borderId="87" xfId="7" applyFont="1" applyFill="1" applyBorder="1" applyAlignment="1">
      <alignment horizontal="center" vertical="center"/>
    </xf>
    <xf numFmtId="0" fontId="15" fillId="0" borderId="87" xfId="7" applyFont="1" applyBorder="1" applyAlignment="1">
      <alignment horizontal="center" vertical="center"/>
    </xf>
    <xf numFmtId="0" fontId="4" fillId="0" borderId="82" xfId="4" applyFont="1" applyFill="1" applyBorder="1" applyAlignment="1">
      <alignment horizontal="center" vertical="center" wrapText="1"/>
    </xf>
    <xf numFmtId="0" fontId="4" fillId="0" borderId="83" xfId="4" applyFont="1" applyFill="1" applyBorder="1" applyAlignment="1">
      <alignment horizontal="center" vertical="center" wrapText="1"/>
    </xf>
    <xf numFmtId="0" fontId="4" fillId="0" borderId="84" xfId="4" applyFont="1" applyFill="1" applyBorder="1" applyAlignment="1">
      <alignment horizontal="center" vertical="center" wrapText="1"/>
    </xf>
    <xf numFmtId="0" fontId="10" fillId="0" borderId="85" xfId="4" applyFont="1" applyFill="1" applyBorder="1" applyAlignment="1">
      <alignment horizontal="center" vertical="center" wrapText="1"/>
    </xf>
    <xf numFmtId="0" fontId="10" fillId="0" borderId="77" xfId="4" applyFont="1" applyFill="1" applyBorder="1" applyAlignment="1">
      <alignment horizontal="center" vertical="center" wrapText="1"/>
    </xf>
    <xf numFmtId="0" fontId="10" fillId="0" borderId="86" xfId="4" applyFont="1" applyFill="1" applyBorder="1" applyAlignment="1">
      <alignment horizontal="center" vertical="center" wrapText="1"/>
    </xf>
    <xf numFmtId="0" fontId="4" fillId="0" borderId="87" xfId="4" applyFont="1" applyFill="1" applyBorder="1" applyAlignment="1">
      <alignment horizontal="center" vertical="center" wrapText="1"/>
    </xf>
    <xf numFmtId="0" fontId="10" fillId="15" borderId="82" xfId="4" applyFont="1" applyFill="1" applyBorder="1" applyAlignment="1">
      <alignment horizontal="center" vertical="center" wrapText="1"/>
    </xf>
    <xf numFmtId="0" fontId="4" fillId="0" borderId="83" xfId="4" applyFont="1" applyBorder="1" applyAlignment="1">
      <alignment wrapText="1"/>
    </xf>
    <xf numFmtId="0" fontId="4" fillId="0" borderId="84" xfId="4" applyFont="1" applyBorder="1" applyAlignment="1">
      <alignment wrapText="1"/>
    </xf>
    <xf numFmtId="0" fontId="4" fillId="15" borderId="87" xfId="4" applyFont="1" applyFill="1" applyBorder="1" applyAlignment="1">
      <alignment horizontal="center" vertical="center"/>
    </xf>
    <xf numFmtId="0" fontId="4" fillId="0" borderId="87" xfId="4" applyFont="1" applyBorder="1" applyAlignment="1">
      <alignment horizontal="center" vertical="center"/>
    </xf>
    <xf numFmtId="0" fontId="4" fillId="0" borderId="83" xfId="4" applyFont="1" applyFill="1" applyBorder="1" applyAlignment="1"/>
    <xf numFmtId="0" fontId="4" fillId="0" borderId="84" xfId="4" applyFont="1" applyFill="1" applyBorder="1" applyAlignment="1"/>
    <xf numFmtId="0" fontId="10" fillId="15" borderId="87" xfId="4" applyFont="1" applyFill="1" applyBorder="1" applyAlignment="1">
      <alignment horizontal="center" vertical="center"/>
    </xf>
    <xf numFmtId="0" fontId="10" fillId="0" borderId="87" xfId="4" applyFont="1" applyBorder="1" applyAlignment="1">
      <alignment horizontal="center" vertical="center"/>
    </xf>
    <xf numFmtId="0" fontId="4" fillId="15" borderId="85" xfId="4" applyFont="1" applyFill="1" applyBorder="1" applyAlignment="1">
      <alignment horizontal="center"/>
    </xf>
    <xf numFmtId="0" fontId="4" fillId="15" borderId="77" xfId="4" applyFont="1" applyFill="1" applyBorder="1" applyAlignment="1">
      <alignment horizontal="center"/>
    </xf>
    <xf numFmtId="0" fontId="4" fillId="15" borderId="86" xfId="4" applyFont="1" applyFill="1" applyBorder="1" applyAlignment="1">
      <alignment horizontal="center"/>
    </xf>
    <xf numFmtId="0" fontId="60" fillId="0" borderId="8" xfId="0" applyFont="1" applyFill="1" applyBorder="1" applyAlignment="1">
      <alignment horizontal="center" vertical="center"/>
    </xf>
    <xf numFmtId="49" fontId="5" fillId="0" borderId="52" xfId="0" applyNumberFormat="1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65" fillId="7" borderId="8" xfId="0" applyFont="1" applyFill="1" applyBorder="1" applyAlignment="1">
      <alignment horizontal="center" vertical="center"/>
    </xf>
    <xf numFmtId="0" fontId="60" fillId="7" borderId="8" xfId="0" applyFont="1" applyFill="1" applyBorder="1" applyAlignment="1">
      <alignment horizontal="center" vertical="center"/>
    </xf>
    <xf numFmtId="49" fontId="63" fillId="0" borderId="52" xfId="0" applyNumberFormat="1" applyFont="1" applyFill="1" applyBorder="1" applyAlignment="1">
      <alignment horizontal="center" vertical="center" wrapText="1"/>
    </xf>
    <xf numFmtId="49" fontId="10" fillId="0" borderId="52" xfId="0" applyNumberFormat="1" applyFont="1" applyFill="1" applyBorder="1" applyAlignment="1">
      <alignment horizontal="center" vertical="center" wrapText="1"/>
    </xf>
    <xf numFmtId="49" fontId="15" fillId="0" borderId="52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3" fillId="6" borderId="52" xfId="0" applyFont="1" applyFill="1" applyBorder="1" applyAlignment="1">
      <alignment horizontal="center" vertical="center" wrapText="1"/>
    </xf>
    <xf numFmtId="0" fontId="13" fillId="7" borderId="52" xfId="0" applyFont="1" applyFill="1" applyBorder="1" applyAlignment="1">
      <alignment horizontal="center" vertical="center" wrapText="1"/>
    </xf>
    <xf numFmtId="0" fontId="60" fillId="0" borderId="8" xfId="0" applyFont="1" applyBorder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 wrapText="1"/>
    </xf>
    <xf numFmtId="0" fontId="66" fillId="0" borderId="52" xfId="0" applyFont="1" applyFill="1" applyBorder="1" applyAlignment="1">
      <alignment horizontal="center" vertical="center"/>
    </xf>
    <xf numFmtId="0" fontId="65" fillId="0" borderId="52" xfId="0" applyFont="1" applyBorder="1" applyAlignment="1">
      <alignment horizontal="center" vertical="center"/>
    </xf>
    <xf numFmtId="49" fontId="15" fillId="0" borderId="52" xfId="0" applyNumberFormat="1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65" fillId="0" borderId="8" xfId="0" applyFont="1" applyFill="1" applyBorder="1" applyAlignment="1">
      <alignment horizontal="center" vertical="center"/>
    </xf>
    <xf numFmtId="0" fontId="65" fillId="0" borderId="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top" wrapText="1"/>
    </xf>
    <xf numFmtId="0" fontId="11" fillId="0" borderId="52" xfId="0" applyFont="1" applyBorder="1" applyAlignment="1">
      <alignment horizontal="center" vertical="top" wrapText="1"/>
    </xf>
    <xf numFmtId="0" fontId="11" fillId="0" borderId="52" xfId="0" applyFont="1" applyBorder="1" applyAlignment="1">
      <alignment horizontal="center"/>
    </xf>
    <xf numFmtId="49" fontId="11" fillId="0" borderId="52" xfId="0" applyNumberFormat="1" applyFont="1" applyBorder="1" applyAlignment="1">
      <alignment horizontal="center" vertical="top" wrapText="1"/>
    </xf>
    <xf numFmtId="49" fontId="3" fillId="0" borderId="52" xfId="0" applyNumberFormat="1" applyFont="1" applyBorder="1" applyAlignment="1">
      <alignment horizontal="center" vertical="top" wrapText="1"/>
    </xf>
    <xf numFmtId="0" fontId="15" fillId="0" borderId="52" xfId="0" applyFont="1" applyBorder="1" applyAlignment="1">
      <alignment horizontal="center" vertical="center" wrapText="1"/>
    </xf>
    <xf numFmtId="49" fontId="5" fillId="0" borderId="52" xfId="0" applyNumberFormat="1" applyFont="1" applyBorder="1" applyAlignment="1">
      <alignment horizontal="center" vertical="center" wrapText="1"/>
    </xf>
    <xf numFmtId="49" fontId="10" fillId="0" borderId="52" xfId="0" applyNumberFormat="1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3" fontId="15" fillId="0" borderId="33" xfId="0" applyNumberFormat="1" applyFont="1" applyFill="1" applyBorder="1" applyAlignment="1" applyProtection="1">
      <alignment horizontal="center"/>
      <protection locked="0"/>
    </xf>
    <xf numFmtId="0" fontId="50" fillId="0" borderId="34" xfId="0" applyFont="1" applyBorder="1" applyAlignment="1">
      <alignment horizontal="center"/>
    </xf>
    <xf numFmtId="0" fontId="49" fillId="0" borderId="34" xfId="0" applyFont="1" applyBorder="1" applyAlignment="1">
      <alignment horizontal="center"/>
    </xf>
    <xf numFmtId="0" fontId="49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59" xfId="7" applyFont="1" applyBorder="1" applyAlignment="1">
      <alignment horizontal="center" vertical="center" wrapText="1"/>
    </xf>
    <xf numFmtId="0" fontId="11" fillId="0" borderId="59" xfId="7" applyFont="1" applyBorder="1" applyAlignment="1">
      <alignment horizontal="center" vertical="center" wrapText="1"/>
    </xf>
    <xf numFmtId="0" fontId="3" fillId="0" borderId="60" xfId="7" applyFont="1" applyBorder="1" applyAlignment="1">
      <alignment horizontal="center" vertical="center"/>
    </xf>
    <xf numFmtId="0" fontId="3" fillId="0" borderId="62" xfId="7" applyFont="1" applyBorder="1" applyAlignment="1"/>
    <xf numFmtId="0" fontId="3" fillId="0" borderId="66" xfId="7" applyFont="1" applyBorder="1" applyAlignment="1"/>
    <xf numFmtId="0" fontId="3" fillId="0" borderId="67" xfId="7" applyFont="1" applyBorder="1" applyAlignment="1"/>
    <xf numFmtId="0" fontId="3" fillId="0" borderId="74" xfId="7" applyFont="1" applyBorder="1" applyAlignment="1"/>
    <xf numFmtId="0" fontId="3" fillId="0" borderId="75" xfId="7" applyFont="1" applyBorder="1" applyAlignment="1"/>
    <xf numFmtId="0" fontId="3" fillId="0" borderId="63" xfId="7" applyFont="1" applyBorder="1" applyAlignment="1">
      <alignment horizontal="center"/>
    </xf>
    <xf numFmtId="0" fontId="11" fillId="0" borderId="64" xfId="7" applyFont="1" applyBorder="1" applyAlignment="1"/>
    <xf numFmtId="3" fontId="3" fillId="0" borderId="64" xfId="7" applyNumberFormat="1" applyFont="1" applyBorder="1" applyAlignment="1">
      <alignment horizontal="center" vertical="center"/>
    </xf>
    <xf numFmtId="0" fontId="11" fillId="0" borderId="64" xfId="7" applyFont="1" applyBorder="1" applyAlignment="1">
      <alignment horizontal="center" vertical="center"/>
    </xf>
    <xf numFmtId="0" fontId="11" fillId="0" borderId="65" xfId="7" applyFont="1" applyBorder="1" applyAlignment="1"/>
    <xf numFmtId="3" fontId="3" fillId="12" borderId="63" xfId="7" applyNumberFormat="1" applyFont="1" applyFill="1" applyBorder="1" applyAlignment="1">
      <alignment horizontal="center" vertical="center"/>
    </xf>
    <xf numFmtId="3" fontId="3" fillId="12" borderId="64" xfId="7" applyNumberFormat="1" applyFont="1" applyFill="1" applyBorder="1" applyAlignment="1">
      <alignment horizontal="center" vertical="center"/>
    </xf>
    <xf numFmtId="0" fontId="11" fillId="0" borderId="65" xfId="7" applyFont="1" applyBorder="1" applyAlignment="1">
      <alignment horizontal="center" vertical="center"/>
    </xf>
    <xf numFmtId="3" fontId="3" fillId="0" borderId="63" xfId="7" applyNumberFormat="1" applyFont="1" applyBorder="1" applyAlignment="1">
      <alignment horizontal="center" vertical="center"/>
    </xf>
    <xf numFmtId="3" fontId="3" fillId="0" borderId="2" xfId="7" applyNumberFormat="1" applyFont="1" applyBorder="1" applyAlignment="1">
      <alignment horizontal="center" vertical="center"/>
    </xf>
    <xf numFmtId="3" fontId="3" fillId="0" borderId="65" xfId="7" applyNumberFormat="1" applyFont="1" applyBorder="1" applyAlignment="1">
      <alignment horizontal="center" vertical="center"/>
    </xf>
    <xf numFmtId="0" fontId="3" fillId="0" borderId="64" xfId="7" applyFont="1" applyBorder="1" applyAlignment="1">
      <alignment horizontal="center"/>
    </xf>
    <xf numFmtId="0" fontId="3" fillId="0" borderId="65" xfId="7" applyFont="1" applyBorder="1" applyAlignment="1">
      <alignment horizontal="center"/>
    </xf>
    <xf numFmtId="3" fontId="3" fillId="0" borderId="61" xfId="7" applyNumberFormat="1" applyFont="1" applyBorder="1" applyAlignment="1">
      <alignment horizontal="center" vertical="center"/>
    </xf>
    <xf numFmtId="0" fontId="4" fillId="0" borderId="64" xfId="7" applyFont="1" applyBorder="1" applyAlignment="1">
      <alignment horizontal="center" vertical="center"/>
    </xf>
    <xf numFmtId="3" fontId="3" fillId="0" borderId="22" xfId="7" applyNumberFormat="1" applyFont="1" applyBorder="1" applyAlignment="1">
      <alignment horizontal="center" vertical="center"/>
    </xf>
    <xf numFmtId="0" fontId="11" fillId="0" borderId="88" xfId="7" applyFont="1" applyFill="1" applyBorder="1" applyAlignment="1" applyProtection="1">
      <alignment horizontal="center" wrapText="1"/>
      <protection locked="0"/>
    </xf>
    <xf numFmtId="0" fontId="11" fillId="0" borderId="0" xfId="7" applyFont="1" applyFill="1" applyBorder="1" applyAlignment="1" applyProtection="1">
      <alignment horizontal="center" wrapText="1"/>
      <protection locked="0"/>
    </xf>
    <xf numFmtId="0" fontId="11" fillId="0" borderId="67" xfId="7" applyFont="1" applyBorder="1" applyAlignment="1">
      <alignment horizontal="center" wrapText="1"/>
    </xf>
    <xf numFmtId="0" fontId="11" fillId="0" borderId="0" xfId="7" applyFont="1" applyBorder="1" applyAlignment="1">
      <alignment horizontal="center" wrapText="1"/>
    </xf>
    <xf numFmtId="0" fontId="3" fillId="0" borderId="57" xfId="0" applyFont="1" applyFill="1" applyBorder="1" applyAlignment="1">
      <alignment horizontal="left" vertical="center" wrapText="1"/>
    </xf>
    <xf numFmtId="0" fontId="9" fillId="0" borderId="60" xfId="7" applyFont="1" applyBorder="1" applyAlignment="1">
      <alignment horizontal="center" vertical="center"/>
    </xf>
    <xf numFmtId="0" fontId="9" fillId="0" borderId="62" xfId="7" applyFont="1" applyBorder="1" applyAlignment="1"/>
    <xf numFmtId="0" fontId="9" fillId="0" borderId="66" xfId="7" applyFont="1" applyBorder="1" applyAlignment="1"/>
    <xf numFmtId="0" fontId="9" fillId="0" borderId="67" xfId="7" applyFont="1" applyBorder="1" applyAlignment="1"/>
    <xf numFmtId="0" fontId="9" fillId="0" borderId="74" xfId="7" applyFont="1" applyBorder="1" applyAlignment="1"/>
    <xf numFmtId="0" fontId="9" fillId="0" borderId="75" xfId="7" applyFont="1" applyBorder="1" applyAlignment="1"/>
    <xf numFmtId="0" fontId="3" fillId="0" borderId="60" xfId="7" applyFont="1" applyBorder="1" applyAlignment="1">
      <alignment horizontal="center"/>
    </xf>
    <xf numFmtId="0" fontId="3" fillId="0" borderId="61" xfId="7" applyFont="1" applyBorder="1" applyAlignment="1">
      <alignment horizontal="center"/>
    </xf>
    <xf numFmtId="0" fontId="3" fillId="18" borderId="66" xfId="7" applyFont="1" applyFill="1" applyBorder="1" applyAlignment="1">
      <alignment horizontal="left" vertical="center"/>
    </xf>
    <xf numFmtId="0" fontId="11" fillId="18" borderId="67" xfId="7" applyFont="1" applyFill="1" applyBorder="1" applyAlignment="1"/>
    <xf numFmtId="1" fontId="10" fillId="0" borderId="57" xfId="0" applyNumberFormat="1" applyFont="1" applyFill="1" applyBorder="1" applyAlignment="1">
      <alignment horizontal="left" wrapText="1"/>
    </xf>
    <xf numFmtId="3" fontId="3" fillId="0" borderId="39" xfId="7" applyNumberFormat="1" applyFont="1" applyBorder="1" applyAlignment="1">
      <alignment horizontal="center" vertical="center"/>
    </xf>
    <xf numFmtId="0" fontId="11" fillId="0" borderId="64" xfId="7" applyFont="1" applyBorder="1" applyAlignment="1">
      <alignment horizontal="center"/>
    </xf>
    <xf numFmtId="0" fontId="11" fillId="0" borderId="65" xfId="7" applyFont="1" applyBorder="1" applyAlignment="1">
      <alignment horizontal="center"/>
    </xf>
    <xf numFmtId="3" fontId="3" fillId="0" borderId="60" xfId="7" applyNumberFormat="1" applyFont="1" applyBorder="1" applyAlignment="1">
      <alignment horizontal="center" vertical="center"/>
    </xf>
    <xf numFmtId="3" fontId="3" fillId="0" borderId="62" xfId="7" applyNumberFormat="1" applyFont="1" applyBorder="1" applyAlignment="1">
      <alignment horizontal="center" vertical="center"/>
    </xf>
    <xf numFmtId="3" fontId="3" fillId="0" borderId="74" xfId="7" applyNumberFormat="1" applyFont="1" applyBorder="1" applyAlignment="1">
      <alignment horizontal="center" vertical="center"/>
    </xf>
    <xf numFmtId="0" fontId="11" fillId="0" borderId="59" xfId="7" applyFont="1" applyBorder="1" applyAlignment="1">
      <alignment horizontal="center" vertical="center"/>
    </xf>
    <xf numFmtId="0" fontId="11" fillId="0" borderId="75" xfId="7" applyFont="1" applyBorder="1" applyAlignment="1"/>
    <xf numFmtId="3" fontId="3" fillId="0" borderId="26" xfId="7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</cellXfs>
  <cellStyles count="8">
    <cellStyle name="Ezres" xfId="1" builtinId="3"/>
    <cellStyle name="Normál" xfId="0" builtinId="0"/>
    <cellStyle name="Normál 2" xfId="2"/>
    <cellStyle name="Normál 2 2" xfId="7"/>
    <cellStyle name="Normál 3" xfId="4"/>
    <cellStyle name="Normál_2 b normatíva 2012 VII mód" xfId="5"/>
    <cellStyle name="Normál_2011. évi Eredeti KIADÁS 2" xfId="6"/>
    <cellStyle name="Normál_2014 évi ktv I mód ELŐTERJESZTÉS" xfId="3"/>
  </cellStyles>
  <dxfs count="1">
    <dxf>
      <font>
        <b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view="pageBreakPreview" zoomScale="95" zoomScaleNormal="92" zoomScaleSheetLayoutView="95" workbookViewId="0">
      <selection sqref="A1:K1"/>
    </sheetView>
  </sheetViews>
  <sheetFormatPr defaultRowHeight="12.75"/>
  <cols>
    <col min="1" max="1" width="51.42578125" style="92" customWidth="1"/>
    <col min="2" max="2" width="12.28515625" style="92" customWidth="1"/>
    <col min="3" max="4" width="9.140625" style="92" hidden="1" customWidth="1"/>
    <col min="5" max="6" width="12.7109375" style="92" customWidth="1"/>
    <col min="7" max="7" width="55.7109375" style="92" customWidth="1"/>
    <col min="8" max="8" width="12.5703125" style="92" customWidth="1"/>
    <col min="9" max="10" width="0" style="92" hidden="1" customWidth="1"/>
    <col min="11" max="11" width="12.7109375" style="92" customWidth="1"/>
    <col min="12" max="12" width="10.42578125" style="92" customWidth="1"/>
    <col min="13" max="13" width="9.140625" style="706"/>
    <col min="14" max="16384" width="9.140625" style="92"/>
  </cols>
  <sheetData>
    <row r="1" spans="1:13" s="1434" customFormat="1" ht="18" customHeight="1">
      <c r="A1" s="2142" t="s">
        <v>1520</v>
      </c>
      <c r="B1" s="2142"/>
      <c r="C1" s="2142"/>
      <c r="D1" s="2142"/>
      <c r="E1" s="2142"/>
      <c r="F1" s="2142"/>
      <c r="G1" s="2142"/>
      <c r="H1" s="2142"/>
      <c r="I1" s="2142"/>
      <c r="J1" s="2142"/>
      <c r="K1" s="2142"/>
      <c r="M1" s="1435"/>
    </row>
    <row r="2" spans="1:13" ht="7.5" customHeight="1" thickBot="1">
      <c r="A2" s="1436"/>
      <c r="B2" s="1436"/>
      <c r="C2" s="1437"/>
      <c r="D2" s="1437"/>
      <c r="E2" s="1437"/>
      <c r="F2" s="1437"/>
      <c r="G2" s="1437"/>
      <c r="H2" s="1437"/>
      <c r="I2" s="1437"/>
      <c r="K2" s="1438"/>
    </row>
    <row r="3" spans="1:13" ht="34.5" customHeight="1" thickBot="1">
      <c r="A3" s="1439" t="s">
        <v>0</v>
      </c>
      <c r="B3" s="1440" t="s">
        <v>1</v>
      </c>
      <c r="C3" s="1441" t="s">
        <v>2</v>
      </c>
      <c r="D3" s="13" t="s">
        <v>3</v>
      </c>
      <c r="E3" s="1440" t="s">
        <v>4</v>
      </c>
      <c r="F3" s="1442" t="s">
        <v>5</v>
      </c>
      <c r="G3" s="1443" t="s">
        <v>6</v>
      </c>
      <c r="H3" s="1440" t="s">
        <v>1</v>
      </c>
      <c r="I3" s="1441" t="s">
        <v>2</v>
      </c>
      <c r="J3" s="13" t="s">
        <v>3</v>
      </c>
      <c r="K3" s="1440" t="s">
        <v>4</v>
      </c>
      <c r="L3" s="1444" t="s">
        <v>5</v>
      </c>
    </row>
    <row r="4" spans="1:13" ht="15" customHeight="1" thickBot="1">
      <c r="A4" s="2143" t="s">
        <v>7</v>
      </c>
      <c r="B4" s="2144"/>
      <c r="C4" s="2144"/>
      <c r="D4" s="2144"/>
      <c r="E4" s="2144"/>
      <c r="F4" s="2144"/>
      <c r="G4" s="2144"/>
      <c r="H4" s="2144"/>
      <c r="I4" s="2144"/>
      <c r="J4" s="2144"/>
      <c r="K4" s="2144"/>
      <c r="L4" s="2145"/>
    </row>
    <row r="5" spans="1:13" s="1451" customFormat="1" ht="14.25" customHeight="1" thickBot="1">
      <c r="A5" s="1445" t="s">
        <v>8</v>
      </c>
      <c r="B5" s="1446"/>
      <c r="C5" s="1447"/>
      <c r="D5" s="1448"/>
      <c r="E5" s="1449"/>
      <c r="F5" s="1449"/>
      <c r="G5" s="1450" t="s">
        <v>9</v>
      </c>
      <c r="H5" s="1446"/>
      <c r="I5" s="1447"/>
      <c r="J5" s="1448"/>
      <c r="K5" s="1449"/>
      <c r="L5" s="1449"/>
      <c r="M5" s="1414"/>
    </row>
    <row r="6" spans="1:13" ht="14.1" customHeight="1">
      <c r="A6" s="1452" t="s">
        <v>10</v>
      </c>
      <c r="B6" s="1453">
        <f>'3 m Kiad'!N9</f>
        <v>4438129</v>
      </c>
      <c r="C6" s="1454">
        <f>'3 m Kiad'!O9</f>
        <v>4481072</v>
      </c>
      <c r="D6" s="1455">
        <f>'3 m Kiad'!P9</f>
        <v>19084</v>
      </c>
      <c r="E6" s="1453">
        <f>'3 m Kiad'!Q9</f>
        <v>4609423</v>
      </c>
      <c r="F6" s="1453">
        <f>'3 m Kiad'!R9</f>
        <v>4410636</v>
      </c>
      <c r="G6" s="1456" t="s">
        <v>11</v>
      </c>
      <c r="H6" s="1453">
        <f>'2 m Bev'!N10</f>
        <v>3126638</v>
      </c>
      <c r="I6" s="1454">
        <f>'2 m Bev'!O10</f>
        <v>3256019</v>
      </c>
      <c r="J6" s="1455">
        <f>'2 m Bev'!P10</f>
        <v>5614</v>
      </c>
      <c r="K6" s="1453">
        <f>'2 m Bev'!Q10</f>
        <v>3496339</v>
      </c>
      <c r="L6" s="1453">
        <f>'2 m Bev'!R10</f>
        <v>3392893</v>
      </c>
    </row>
    <row r="7" spans="1:13" ht="14.1" customHeight="1">
      <c r="A7" s="1457" t="s">
        <v>12</v>
      </c>
      <c r="B7" s="1336">
        <f>'3 m Kiad'!N12</f>
        <v>1286501</v>
      </c>
      <c r="C7" s="1458">
        <f>'3 m Kiad'!O12</f>
        <v>1295758</v>
      </c>
      <c r="D7" s="1459">
        <f>'3 m Kiad'!P12</f>
        <v>6505</v>
      </c>
      <c r="E7" s="1336">
        <f>'3 m Kiad'!Q12</f>
        <v>1339672</v>
      </c>
      <c r="F7" s="1336">
        <f>'3 m Kiad'!R12</f>
        <v>1261703</v>
      </c>
      <c r="G7" s="1460" t="s">
        <v>13</v>
      </c>
      <c r="H7" s="1336">
        <f>'2 m Bev'!N16</f>
        <v>7885620</v>
      </c>
      <c r="I7" s="1458">
        <f>'2 m Bev'!O16</f>
        <v>7885620</v>
      </c>
      <c r="J7" s="1459">
        <f>'2 m Bev'!P16</f>
        <v>0</v>
      </c>
      <c r="K7" s="1336">
        <f>'2 m Bev'!Q16</f>
        <v>8315559</v>
      </c>
      <c r="L7" s="1336">
        <f>'2 m Bev'!R16</f>
        <v>8297961</v>
      </c>
    </row>
    <row r="8" spans="1:13" ht="14.1" customHeight="1">
      <c r="A8" s="1457" t="s">
        <v>14</v>
      </c>
      <c r="B8" s="1336">
        <f>'3 m Kiad'!N13</f>
        <v>5490361</v>
      </c>
      <c r="C8" s="1458">
        <f>'3 m Kiad'!O13</f>
        <v>5889457</v>
      </c>
      <c r="D8" s="1459">
        <f>'3 m Kiad'!P13</f>
        <v>53156</v>
      </c>
      <c r="E8" s="1336">
        <f>'3 m Kiad'!Q13</f>
        <v>5997913</v>
      </c>
      <c r="F8" s="1336">
        <f>'3 m Kiad'!R13</f>
        <v>5026256</v>
      </c>
      <c r="G8" s="1460" t="s">
        <v>15</v>
      </c>
      <c r="H8" s="1336">
        <f>'2 m Bev'!N25</f>
        <v>1751293</v>
      </c>
      <c r="I8" s="1458">
        <f>'2 m Bev'!O25</f>
        <v>1765442</v>
      </c>
      <c r="J8" s="1459">
        <f>'2 m Bev'!P25</f>
        <v>13256</v>
      </c>
      <c r="K8" s="1336">
        <f>'2 m Bev'!Q25</f>
        <v>1596413</v>
      </c>
      <c r="L8" s="1336">
        <f>'2 m Bev'!R25</f>
        <v>1442622</v>
      </c>
    </row>
    <row r="9" spans="1:13" ht="14.1" customHeight="1">
      <c r="A9" s="1457" t="s">
        <v>16</v>
      </c>
      <c r="B9" s="1336">
        <f>'3 m Kiad'!N17</f>
        <v>518171</v>
      </c>
      <c r="C9" s="1458">
        <f>'3 m Kiad'!O17</f>
        <v>520205</v>
      </c>
      <c r="D9" s="1459">
        <f>'3 m Kiad'!P17</f>
        <v>0</v>
      </c>
      <c r="E9" s="1336">
        <f>'3 m Kiad'!Q17</f>
        <v>385782</v>
      </c>
      <c r="F9" s="1336">
        <f>'3 m Kiad'!R17</f>
        <v>262861</v>
      </c>
      <c r="G9" s="1460" t="s">
        <v>17</v>
      </c>
      <c r="H9" s="1336">
        <f>'2 m Bev'!N30</f>
        <v>0</v>
      </c>
      <c r="I9" s="1458">
        <f>'2 m Bev'!O30</f>
        <v>0</v>
      </c>
      <c r="J9" s="1459">
        <f>'2 m Bev'!P30</f>
        <v>0</v>
      </c>
      <c r="K9" s="1336">
        <f>'2 m Bev'!Q30</f>
        <v>230</v>
      </c>
      <c r="L9" s="1336">
        <f>'2 m Bev'!R30</f>
        <v>330</v>
      </c>
    </row>
    <row r="10" spans="1:13" ht="12.75" customHeight="1" thickBot="1">
      <c r="A10" s="1457" t="s">
        <v>18</v>
      </c>
      <c r="B10" s="1336">
        <f>'3 m Kiad'!N18</f>
        <v>637384</v>
      </c>
      <c r="C10" s="1458">
        <f>'3 m Kiad'!O18</f>
        <v>2049910</v>
      </c>
      <c r="D10" s="1459">
        <f>'3 m Kiad'!P18</f>
        <v>-74424</v>
      </c>
      <c r="E10" s="1336">
        <f>'3 m Kiad'!Q18</f>
        <v>2313162</v>
      </c>
      <c r="F10" s="1336">
        <f>'3 m Kiad'!R18</f>
        <v>293329</v>
      </c>
      <c r="G10" s="1460"/>
      <c r="H10" s="1461"/>
      <c r="I10" s="1462"/>
      <c r="J10" s="1457"/>
      <c r="K10" s="1461"/>
      <c r="L10" s="1461"/>
    </row>
    <row r="11" spans="1:13" ht="14.1" hidden="1" customHeight="1">
      <c r="A11" s="1463"/>
      <c r="B11" s="1464"/>
      <c r="C11" s="1465"/>
      <c r="D11" s="1466"/>
      <c r="E11" s="1467">
        <f t="shared" ref="E11" si="0">SUM(C11:D11)</f>
        <v>0</v>
      </c>
      <c r="F11" s="1467"/>
      <c r="G11" s="1468"/>
      <c r="H11" s="1464"/>
      <c r="I11" s="1465"/>
      <c r="J11" s="1466"/>
      <c r="K11" s="1467">
        <f t="shared" ref="K11" si="1">SUM(I11:J11)</f>
        <v>0</v>
      </c>
      <c r="L11" s="1469"/>
    </row>
    <row r="12" spans="1:13" s="1451" customFormat="1" ht="14.1" customHeight="1" thickBot="1">
      <c r="A12" s="1470" t="s">
        <v>1502</v>
      </c>
      <c r="B12" s="974">
        <f>SUM(B6:B11)</f>
        <v>12370546</v>
      </c>
      <c r="C12" s="1471">
        <f t="shared" ref="C12:F12" si="2">SUM(C6:C11)</f>
        <v>14236402</v>
      </c>
      <c r="D12" s="972">
        <f t="shared" si="2"/>
        <v>4321</v>
      </c>
      <c r="E12" s="974">
        <f t="shared" si="2"/>
        <v>14645952</v>
      </c>
      <c r="F12" s="974">
        <f t="shared" si="2"/>
        <v>11254785</v>
      </c>
      <c r="G12" s="1472" t="s">
        <v>1503</v>
      </c>
      <c r="H12" s="974">
        <f>SUM(H6:H11)</f>
        <v>12763551</v>
      </c>
      <c r="I12" s="1471">
        <f t="shared" ref="I12:L12" si="3">SUM(I6:I11)</f>
        <v>12907081</v>
      </c>
      <c r="J12" s="972">
        <f t="shared" si="3"/>
        <v>18870</v>
      </c>
      <c r="K12" s="974">
        <f t="shared" si="3"/>
        <v>13408541</v>
      </c>
      <c r="L12" s="974">
        <f t="shared" si="3"/>
        <v>13133806</v>
      </c>
      <c r="M12" s="1414"/>
    </row>
    <row r="13" spans="1:13" ht="12.75" customHeight="1" thickBot="1">
      <c r="A13" s="1473"/>
      <c r="B13" s="1474"/>
      <c r="C13" s="1475"/>
      <c r="D13" s="1473"/>
      <c r="E13" s="1474">
        <f>SUM(C13:D13)</f>
        <v>0</v>
      </c>
      <c r="F13" s="1474"/>
      <c r="G13" s="1476" t="s">
        <v>19</v>
      </c>
      <c r="H13" s="1477">
        <f>H12-B12</f>
        <v>393005</v>
      </c>
      <c r="I13" s="1478">
        <f t="shared" ref="I13:L13" si="4">I12-C12</f>
        <v>-1329321</v>
      </c>
      <c r="J13" s="1479">
        <f t="shared" si="4"/>
        <v>14549</v>
      </c>
      <c r="K13" s="1477">
        <f t="shared" si="4"/>
        <v>-1237411</v>
      </c>
      <c r="L13" s="1477">
        <f t="shared" si="4"/>
        <v>1879021</v>
      </c>
    </row>
    <row r="14" spans="1:13" ht="14.25" customHeight="1" thickBot="1">
      <c r="A14" s="2143" t="s">
        <v>20</v>
      </c>
      <c r="B14" s="2144"/>
      <c r="C14" s="2144"/>
      <c r="D14" s="2144"/>
      <c r="E14" s="2144"/>
      <c r="F14" s="2144"/>
      <c r="G14" s="2144"/>
      <c r="H14" s="2144"/>
      <c r="I14" s="2144"/>
      <c r="J14" s="2144"/>
      <c r="K14" s="2144"/>
      <c r="L14" s="2145"/>
    </row>
    <row r="15" spans="1:13" ht="12" customHeight="1" thickBot="1">
      <c r="A15" s="1470" t="s">
        <v>21</v>
      </c>
      <c r="B15" s="1446"/>
      <c r="C15" s="1480"/>
      <c r="D15" s="1481"/>
      <c r="E15" s="1482"/>
      <c r="F15" s="1482"/>
      <c r="G15" s="1472" t="s">
        <v>22</v>
      </c>
      <c r="H15" s="1446"/>
      <c r="I15" s="1480"/>
      <c r="J15" s="1481"/>
      <c r="K15" s="1482"/>
      <c r="L15" s="1482"/>
    </row>
    <row r="16" spans="1:13" ht="14.1" customHeight="1">
      <c r="A16" s="1452" t="s">
        <v>23</v>
      </c>
      <c r="B16" s="1483">
        <f>'3 m Kiad'!N30</f>
        <v>1337531</v>
      </c>
      <c r="C16" s="1484">
        <f>'3 m Kiad'!O30</f>
        <v>2061160</v>
      </c>
      <c r="D16" s="1485">
        <f>'3 m Kiad'!P30</f>
        <v>11325</v>
      </c>
      <c r="E16" s="1483">
        <f>'3 m Kiad'!Q30</f>
        <v>2122878</v>
      </c>
      <c r="F16" s="1483">
        <f>'3 m Kiad'!R30</f>
        <v>742181</v>
      </c>
      <c r="G16" s="1456" t="s">
        <v>24</v>
      </c>
      <c r="H16" s="1483">
        <f>'2 m Bev'!N36</f>
        <v>200000</v>
      </c>
      <c r="I16" s="1484">
        <f>'2 m Bev'!O36</f>
        <v>200000</v>
      </c>
      <c r="J16" s="1485">
        <f>'2 m Bev'!P36</f>
        <v>0</v>
      </c>
      <c r="K16" s="1483">
        <f>'2 m Bev'!Q36</f>
        <v>200580</v>
      </c>
      <c r="L16" s="1483">
        <f>'2 m Bev'!R36</f>
        <v>359063</v>
      </c>
    </row>
    <row r="17" spans="1:19" ht="14.1" customHeight="1">
      <c r="A17" s="1457" t="s">
        <v>25</v>
      </c>
      <c r="B17" s="915">
        <f>'3 m Kiad'!N31</f>
        <v>1019023</v>
      </c>
      <c r="C17" s="1382">
        <f>'3 m Kiad'!O31</f>
        <v>1308541</v>
      </c>
      <c r="D17" s="1383">
        <f>'3 m Kiad'!P31</f>
        <v>38224</v>
      </c>
      <c r="E17" s="915">
        <f>'3 m Kiad'!Q31</f>
        <v>1403766</v>
      </c>
      <c r="F17" s="915">
        <f>'3 m Kiad'!R31</f>
        <v>1128172</v>
      </c>
      <c r="G17" s="1460" t="s">
        <v>26</v>
      </c>
      <c r="H17" s="915">
        <f>'2 m Bev'!N37</f>
        <v>266200</v>
      </c>
      <c r="I17" s="1382">
        <f>'2 m Bev'!O37</f>
        <v>611151</v>
      </c>
      <c r="J17" s="1383">
        <f>'2 m Bev'!P37</f>
        <v>0</v>
      </c>
      <c r="K17" s="915">
        <f>'2 m Bev'!Q37</f>
        <v>642548</v>
      </c>
      <c r="L17" s="915">
        <f>'2 m Bev'!R37</f>
        <v>589935</v>
      </c>
    </row>
    <row r="18" spans="1:19" ht="14.1" customHeight="1" thickBot="1">
      <c r="A18" s="1457" t="s">
        <v>27</v>
      </c>
      <c r="B18" s="915">
        <f>'3 m Kiad'!N32</f>
        <v>178662</v>
      </c>
      <c r="C18" s="1382">
        <f>'3 m Kiad'!O32</f>
        <v>256175</v>
      </c>
      <c r="D18" s="1383">
        <f>'3 m Kiad'!P32</f>
        <v>-30000</v>
      </c>
      <c r="E18" s="915">
        <f>'3 m Kiad'!Q32</f>
        <v>228397</v>
      </c>
      <c r="F18" s="841">
        <f>'3 m Kiad'!R32</f>
        <v>122609</v>
      </c>
      <c r="G18" s="1460" t="s">
        <v>28</v>
      </c>
      <c r="H18" s="841">
        <f>'2 m Bev'!N42</f>
        <v>86000</v>
      </c>
      <c r="I18" s="1382">
        <f>'2 m Bev'!O42</f>
        <v>86000</v>
      </c>
      <c r="J18" s="1383">
        <f>'2 m Bev'!P42</f>
        <v>5000</v>
      </c>
      <c r="K18" s="841">
        <f>'2 m Bev'!Q42</f>
        <v>91278</v>
      </c>
      <c r="L18" s="841">
        <f>'2 m Bev'!R42</f>
        <v>86155</v>
      </c>
    </row>
    <row r="19" spans="1:19" ht="14.1" hidden="1" customHeight="1">
      <c r="A19" s="1463"/>
      <c r="B19" s="1464"/>
      <c r="C19" s="1486"/>
      <c r="D19" s="1358"/>
      <c r="E19" s="1467">
        <f>SUM(C19:D19)</f>
        <v>0</v>
      </c>
      <c r="F19" s="1487"/>
      <c r="G19" s="1488"/>
      <c r="H19" s="1489"/>
      <c r="I19" s="1490"/>
      <c r="J19" s="1491"/>
      <c r="K19" s="1492">
        <f>SUM(I19:J19)</f>
        <v>0</v>
      </c>
      <c r="L19" s="1493"/>
    </row>
    <row r="20" spans="1:19" ht="17.25" customHeight="1" thickBot="1">
      <c r="A20" s="856" t="s">
        <v>1504</v>
      </c>
      <c r="B20" s="1494">
        <f>SUM(B16:B19)</f>
        <v>2535216</v>
      </c>
      <c r="C20" s="1495">
        <f>SUM(C16:C19)</f>
        <v>3625876</v>
      </c>
      <c r="D20" s="1496">
        <f>SUM(D16:D19)</f>
        <v>19549</v>
      </c>
      <c r="E20" s="1494">
        <f>SUM(E16:E19)</f>
        <v>3755041</v>
      </c>
      <c r="F20" s="1497">
        <f>SUM(F16:F19)</f>
        <v>1992962</v>
      </c>
      <c r="G20" s="1498" t="s">
        <v>1505</v>
      </c>
      <c r="H20" s="1495">
        <f>SUM(H16:H19)</f>
        <v>552200</v>
      </c>
      <c r="I20" s="1499">
        <f>SUM(I16:I19)</f>
        <v>897151</v>
      </c>
      <c r="J20" s="1496">
        <f>SUM(J16:J19)</f>
        <v>5000</v>
      </c>
      <c r="K20" s="1494">
        <f>SUM(K16:K19)</f>
        <v>934406</v>
      </c>
      <c r="L20" s="1500">
        <f>SUM(L16:L19)</f>
        <v>1035153</v>
      </c>
    </row>
    <row r="21" spans="1:19" s="1451" customFormat="1" ht="14.1" customHeight="1" thickBot="1">
      <c r="A21" s="1501"/>
      <c r="B21" s="1501"/>
      <c r="C21" s="1502"/>
      <c r="D21" s="1502"/>
      <c r="E21" s="1502"/>
      <c r="F21" s="1502"/>
      <c r="G21" s="1503" t="s">
        <v>29</v>
      </c>
      <c r="H21" s="1504">
        <f>H20-B20</f>
        <v>-1983016</v>
      </c>
      <c r="I21" s="1504">
        <f t="shared" ref="I21:L21" si="5">I20-C20</f>
        <v>-2728725</v>
      </c>
      <c r="J21" s="1504">
        <f t="shared" si="5"/>
        <v>-14549</v>
      </c>
      <c r="K21" s="1504">
        <f t="shared" si="5"/>
        <v>-2820635</v>
      </c>
      <c r="L21" s="1504">
        <f t="shared" si="5"/>
        <v>-957809</v>
      </c>
      <c r="M21" s="1414"/>
    </row>
    <row r="22" spans="1:19" ht="18.75" customHeight="1" thickBot="1">
      <c r="A22" s="1505" t="s">
        <v>30</v>
      </c>
      <c r="B22" s="971">
        <f>B12+B20</f>
        <v>14905762</v>
      </c>
      <c r="C22" s="971">
        <f>C12+C20</f>
        <v>17862278</v>
      </c>
      <c r="D22" s="971">
        <f>D12+D20</f>
        <v>23870</v>
      </c>
      <c r="E22" s="971">
        <f>E12+E20</f>
        <v>18400993</v>
      </c>
      <c r="F22" s="971">
        <f>F12+F20</f>
        <v>13247747</v>
      </c>
      <c r="G22" s="1506" t="s">
        <v>31</v>
      </c>
      <c r="H22" s="971">
        <f>H12+H20</f>
        <v>13315751</v>
      </c>
      <c r="I22" s="971">
        <f>I12+I20</f>
        <v>13804232</v>
      </c>
      <c r="J22" s="971">
        <f>J12+J20</f>
        <v>23870</v>
      </c>
      <c r="K22" s="971">
        <f>K12+K20</f>
        <v>14342947</v>
      </c>
      <c r="L22" s="1507">
        <f>L12+L20</f>
        <v>14168959</v>
      </c>
      <c r="S22" s="92" t="s">
        <v>32</v>
      </c>
    </row>
    <row r="23" spans="1:19" ht="14.25" customHeight="1" thickBot="1">
      <c r="A23" s="2143" t="s">
        <v>33</v>
      </c>
      <c r="B23" s="2144"/>
      <c r="C23" s="2144"/>
      <c r="D23" s="2144"/>
      <c r="E23" s="2144"/>
      <c r="F23" s="2144"/>
      <c r="G23" s="2144"/>
      <c r="H23" s="2144"/>
      <c r="I23" s="2144"/>
      <c r="J23" s="2144"/>
      <c r="K23" s="2144"/>
      <c r="L23" s="2145"/>
    </row>
    <row r="24" spans="1:19" ht="13.5" customHeight="1" thickBot="1">
      <c r="A24" s="1470" t="s">
        <v>34</v>
      </c>
      <c r="B24" s="1446"/>
      <c r="C24" s="1480"/>
      <c r="D24" s="1481"/>
      <c r="E24" s="1482"/>
      <c r="F24" s="1482"/>
      <c r="G24" s="1472" t="s">
        <v>35</v>
      </c>
      <c r="H24" s="1446"/>
      <c r="I24" s="1480"/>
      <c r="J24" s="1481"/>
      <c r="K24" s="1482"/>
      <c r="L24" s="1482"/>
    </row>
    <row r="25" spans="1:19" ht="14.1" customHeight="1">
      <c r="A25" s="1452" t="s">
        <v>36</v>
      </c>
      <c r="B25" s="1483">
        <f>'3 m Kiad'!N44</f>
        <v>0</v>
      </c>
      <c r="C25" s="1484">
        <f>'3 m Kiad'!O44</f>
        <v>0</v>
      </c>
      <c r="D25" s="1485">
        <f>'3 m Kiad'!P44</f>
        <v>0</v>
      </c>
      <c r="E25" s="1483">
        <f>'3 m Kiad'!Q44</f>
        <v>0</v>
      </c>
      <c r="F25" s="1483">
        <f>'3 m Kiad'!R44</f>
        <v>0</v>
      </c>
      <c r="G25" s="1456" t="s">
        <v>37</v>
      </c>
      <c r="H25" s="1483">
        <f>'2 m Bev'!N52</f>
        <v>0</v>
      </c>
      <c r="I25" s="1484">
        <f>'2 m Bev'!O52</f>
        <v>800000</v>
      </c>
      <c r="J25" s="1485">
        <f>'2 m Bev'!P52</f>
        <v>0</v>
      </c>
      <c r="K25" s="1483">
        <f>'2 m Bev'!Q52</f>
        <v>800000</v>
      </c>
      <c r="L25" s="1483">
        <f>'2 m Bev'!R52</f>
        <v>0</v>
      </c>
    </row>
    <row r="26" spans="1:19" ht="14.1" customHeight="1">
      <c r="A26" s="1457" t="s">
        <v>38</v>
      </c>
      <c r="B26" s="915">
        <f>'3 m Kiad'!N50</f>
        <v>7108241</v>
      </c>
      <c r="C26" s="1382">
        <f>'3 m Kiad'!O50</f>
        <v>7564644</v>
      </c>
      <c r="D26" s="1383">
        <f>'3 m Kiad'!P50</f>
        <v>78968</v>
      </c>
      <c r="E26" s="915">
        <f>'3 m Kiad'!Q50</f>
        <v>7817755</v>
      </c>
      <c r="F26" s="915">
        <f>'3 m Kiad'!R50</f>
        <v>7193885</v>
      </c>
      <c r="G26" s="1460" t="s">
        <v>39</v>
      </c>
      <c r="H26" s="915">
        <f>'2 m Bev'!N55</f>
        <v>1590011</v>
      </c>
      <c r="I26" s="1382">
        <f>'2 m Bev'!O55</f>
        <v>3258046</v>
      </c>
      <c r="J26" s="1383">
        <f>'2 m Bev'!P55</f>
        <v>0</v>
      </c>
      <c r="K26" s="915">
        <f>'2 m Bev'!Q55</f>
        <v>3258046</v>
      </c>
      <c r="L26" s="915">
        <f>'2 m Bev'!R55</f>
        <v>3258011</v>
      </c>
    </row>
    <row r="27" spans="1:19" ht="14.1" customHeight="1" thickBot="1">
      <c r="A27" s="1463"/>
      <c r="B27" s="1508"/>
      <c r="C27" s="1509"/>
      <c r="D27" s="1463"/>
      <c r="E27" s="1508"/>
      <c r="F27" s="1508"/>
      <c r="G27" s="1468" t="s">
        <v>40</v>
      </c>
      <c r="H27" s="841">
        <f>'2 m Bev'!N58</f>
        <v>7108241</v>
      </c>
      <c r="I27" s="1486">
        <f>'2 m Bev'!O58</f>
        <v>7564644</v>
      </c>
      <c r="J27" s="1510">
        <f>'2 m Bev'!P58</f>
        <v>78968</v>
      </c>
      <c r="K27" s="841">
        <f>'2 m Bev'!Q58</f>
        <v>7817755</v>
      </c>
      <c r="L27" s="841">
        <f>'2 m Bev'!R58</f>
        <v>7244798</v>
      </c>
    </row>
    <row r="28" spans="1:19" ht="14.1" customHeight="1" thickBot="1">
      <c r="A28" s="1511" t="s">
        <v>41</v>
      </c>
      <c r="B28" s="864">
        <f>SUM(B25:B27)</f>
        <v>7108241</v>
      </c>
      <c r="C28" s="865">
        <f t="shared" ref="C28:F28" si="6">SUM(C25:C27)</f>
        <v>7564644</v>
      </c>
      <c r="D28" s="866">
        <f t="shared" si="6"/>
        <v>78968</v>
      </c>
      <c r="E28" s="864">
        <f t="shared" si="6"/>
        <v>7817755</v>
      </c>
      <c r="F28" s="864">
        <f t="shared" si="6"/>
        <v>7193885</v>
      </c>
      <c r="G28" s="1512" t="s">
        <v>42</v>
      </c>
      <c r="H28" s="864">
        <f>SUM(H25:H27)</f>
        <v>8698252</v>
      </c>
      <c r="I28" s="865">
        <f t="shared" ref="I28:L28" si="7">SUM(I25:I27)</f>
        <v>11622690</v>
      </c>
      <c r="J28" s="866">
        <f t="shared" si="7"/>
        <v>78968</v>
      </c>
      <c r="K28" s="864">
        <f t="shared" si="7"/>
        <v>11875801</v>
      </c>
      <c r="L28" s="1513">
        <f t="shared" si="7"/>
        <v>10502809</v>
      </c>
    </row>
    <row r="29" spans="1:19" ht="14.1" hidden="1" customHeight="1">
      <c r="A29" s="1514" t="s">
        <v>43</v>
      </c>
      <c r="B29" s="1514"/>
      <c r="C29" s="1515">
        <f>'3 m Kiad'!O47</f>
        <v>0</v>
      </c>
      <c r="D29" s="1515">
        <f>'3 m Kiad'!P47</f>
        <v>0</v>
      </c>
      <c r="E29" s="1515">
        <f>'3 m Kiad'!Q47</f>
        <v>0</v>
      </c>
      <c r="F29" s="1515"/>
      <c r="G29" s="1514" t="s">
        <v>44</v>
      </c>
      <c r="H29" s="1514"/>
      <c r="I29" s="1515">
        <f>'2 m Bev'!O49</f>
        <v>0</v>
      </c>
      <c r="J29" s="1515">
        <f>'2 m Bev'!P49</f>
        <v>0</v>
      </c>
      <c r="K29" s="1515">
        <f>'2 m Bev'!Q49</f>
        <v>0</v>
      </c>
      <c r="L29" s="1514"/>
    </row>
    <row r="30" spans="1:19" ht="14.1" hidden="1" customHeight="1">
      <c r="A30" s="1516" t="s">
        <v>45</v>
      </c>
      <c r="B30" s="1516"/>
      <c r="C30" s="1386">
        <f>'3 m Kiad'!O56</f>
        <v>0</v>
      </c>
      <c r="D30" s="1386">
        <f>'3 m Kiad'!P56</f>
        <v>0</v>
      </c>
      <c r="E30" s="1386">
        <f>'3 m Kiad'!Q56</f>
        <v>0</v>
      </c>
      <c r="F30" s="1386"/>
      <c r="G30" s="1516" t="s">
        <v>46</v>
      </c>
      <c r="H30" s="1516"/>
      <c r="I30" s="1386">
        <f>'2 m Bev'!O63</f>
        <v>0</v>
      </c>
      <c r="J30" s="1386">
        <f>'2 m Bev'!P63</f>
        <v>0</v>
      </c>
      <c r="K30" s="1386">
        <f>'2 m Bev'!Q63</f>
        <v>50913</v>
      </c>
      <c r="L30" s="1516"/>
    </row>
    <row r="31" spans="1:19" ht="14.1" hidden="1" customHeight="1" thickBot="1">
      <c r="A31" s="1517" t="s">
        <v>47</v>
      </c>
      <c r="B31" s="1517"/>
      <c r="C31" s="1386">
        <f>SUM(C29:C30)</f>
        <v>0</v>
      </c>
      <c r="D31" s="1386">
        <f>SUM(D29:D30)</f>
        <v>0</v>
      </c>
      <c r="E31" s="1490">
        <f>SUM(E29:E30)</f>
        <v>0</v>
      </c>
      <c r="F31" s="1490"/>
      <c r="G31" s="1517" t="s">
        <v>48</v>
      </c>
      <c r="H31" s="1517"/>
      <c r="I31" s="1386">
        <f>SUM(I29:I30)</f>
        <v>0</v>
      </c>
      <c r="J31" s="1386">
        <f>SUM(J29:J30)</f>
        <v>0</v>
      </c>
      <c r="K31" s="1490"/>
      <c r="L31" s="1488"/>
    </row>
    <row r="32" spans="1:19" ht="14.1" customHeight="1" thickBot="1">
      <c r="A32" s="1470" t="s">
        <v>1506</v>
      </c>
      <c r="B32" s="1378">
        <f>SUM(B28+B31)</f>
        <v>7108241</v>
      </c>
      <c r="C32" s="1486">
        <f>SUM(C28+C31)</f>
        <v>7564644</v>
      </c>
      <c r="D32" s="1510">
        <f>SUM(D28+D31)</f>
        <v>78968</v>
      </c>
      <c r="E32" s="1378">
        <f>SUM(E28+E31)</f>
        <v>7817755</v>
      </c>
      <c r="F32" s="1378">
        <f>SUM(F28+F31)</f>
        <v>7193885</v>
      </c>
      <c r="G32" s="1472" t="s">
        <v>1507</v>
      </c>
      <c r="H32" s="1518">
        <f>SUM(H28+H31)</f>
        <v>8698252</v>
      </c>
      <c r="I32" s="1519">
        <f>SUM(I28+I31)</f>
        <v>11622690</v>
      </c>
      <c r="J32" s="993">
        <f>SUM(J28+J31)</f>
        <v>78968</v>
      </c>
      <c r="K32" s="1518">
        <f>SUM(K28+K31)</f>
        <v>11875801</v>
      </c>
      <c r="L32" s="1518">
        <f>SUM(L28+L31)</f>
        <v>10502809</v>
      </c>
    </row>
    <row r="33" spans="1:12" ht="14.25" customHeight="1" thickBot="1">
      <c r="A33" s="1520"/>
      <c r="B33" s="1521"/>
      <c r="C33" s="1522"/>
      <c r="D33" s="1523"/>
      <c r="E33" s="1524"/>
      <c r="F33" s="1524"/>
      <c r="G33" s="1525" t="s">
        <v>49</v>
      </c>
      <c r="H33" s="1526">
        <f>H32-B32</f>
        <v>1590011</v>
      </c>
      <c r="I33" s="1527">
        <f>I32-C32</f>
        <v>4058046</v>
      </c>
      <c r="J33" s="1528">
        <f>J32-D32</f>
        <v>0</v>
      </c>
      <c r="K33" s="1526">
        <f>K32-E32</f>
        <v>4058046</v>
      </c>
      <c r="L33" s="1526">
        <f>L32-F32</f>
        <v>3308924</v>
      </c>
    </row>
    <row r="34" spans="1:12" ht="15.75" customHeight="1">
      <c r="A34" s="1529" t="s">
        <v>50</v>
      </c>
      <c r="B34" s="1530">
        <f>'4 c Önk.'!Q52+'4 c Önk.'!Q53+'4 c Önk.'!Q54+'4 c Önk.'!Q55</f>
        <v>-7108241</v>
      </c>
      <c r="C34" s="1519">
        <f>'4 c Önk.'!R52+'4 c Önk.'!R53+'4 c Önk.'!R54+'4 c Önk.'!R55</f>
        <v>-7564644</v>
      </c>
      <c r="D34" s="993">
        <f>'4 c Önk.'!S52+'4 c Önk.'!S53+'4 c Önk.'!S54+'4 c Önk.'!S55</f>
        <v>-78968</v>
      </c>
      <c r="E34" s="1530">
        <f>'4 c Önk.'!T52+'4 c Önk.'!T53+'4 c Önk.'!T54+'4 c Önk.'!T55</f>
        <v>-7766842</v>
      </c>
      <c r="F34" s="1530">
        <f>'4 c Önk.'!U52+'4 c Önk.'!U53+'4 c Önk.'!U54+'4 c Önk.'!U55</f>
        <v>-7193885</v>
      </c>
      <c r="G34" s="1531" t="s">
        <v>50</v>
      </c>
      <c r="H34" s="1530">
        <f>'4 c Önk.'!Q96+'4 c Önk.'!Q97+'4 c Önk.'!Q98+'4 c Önk.'!Q99</f>
        <v>-7108241</v>
      </c>
      <c r="I34" s="1519">
        <f>'4 c Önk.'!R96+'4 c Önk.'!R97+'4 c Önk.'!R98+'4 c Önk.'!R99</f>
        <v>-7564644</v>
      </c>
      <c r="J34" s="993">
        <f>'4 c Önk.'!S96+'4 c Önk.'!S97+'4 c Önk.'!S98+'4 c Önk.'!S99</f>
        <v>-78968</v>
      </c>
      <c r="K34" s="1530">
        <f>'4 c Önk.'!T96+'4 c Önk.'!T97+'4 c Önk.'!T98+'4 c Önk.'!T99</f>
        <v>-7766842</v>
      </c>
      <c r="L34" s="1530">
        <f>'4 c Önk.'!U96+'4 c Önk.'!U97+'4 c Önk.'!U98+'4 c Önk.'!U99</f>
        <v>-7193885</v>
      </c>
    </row>
    <row r="35" spans="1:12" ht="14.25" customHeight="1" thickBot="1">
      <c r="A35" s="1532"/>
      <c r="B35" s="1533"/>
      <c r="C35" s="1534"/>
      <c r="D35" s="1535"/>
      <c r="E35" s="1536"/>
      <c r="F35" s="1536"/>
      <c r="G35" s="1537"/>
      <c r="H35" s="1536"/>
      <c r="I35" s="1538"/>
      <c r="J35" s="1539"/>
      <c r="K35" s="1536"/>
      <c r="L35" s="1536"/>
    </row>
    <row r="36" spans="1:12" ht="15.75" customHeight="1" thickBot="1">
      <c r="A36" s="1505" t="s">
        <v>51</v>
      </c>
      <c r="B36" s="1540">
        <f>SUM(B22+B32+B34)</f>
        <v>14905762</v>
      </c>
      <c r="C36" s="1540">
        <f>SUM(C22+C32+C34)</f>
        <v>17862278</v>
      </c>
      <c r="D36" s="1540">
        <f>SUM(D22+D32+D34)</f>
        <v>23870</v>
      </c>
      <c r="E36" s="1540">
        <f>SUM(E22+E32+E34)</f>
        <v>18451906</v>
      </c>
      <c r="F36" s="1540">
        <f>SUM(F22+F32+F34)</f>
        <v>13247747</v>
      </c>
      <c r="G36" s="1506" t="s">
        <v>52</v>
      </c>
      <c r="H36" s="1540">
        <f>SUM(H22+H32+H34)</f>
        <v>14905762</v>
      </c>
      <c r="I36" s="1540">
        <f>SUM(I22+I32+I34)</f>
        <v>17862278</v>
      </c>
      <c r="J36" s="1540">
        <f>SUM(J22+J32+J34)</f>
        <v>23870</v>
      </c>
      <c r="K36" s="1540">
        <f>SUM(K22+K32+K34)</f>
        <v>18451906</v>
      </c>
      <c r="L36" s="1541">
        <f>SUM(L22+L32+L34)</f>
        <v>17477883</v>
      </c>
    </row>
    <row r="37" spans="1:12" hidden="1">
      <c r="A37" s="1542"/>
      <c r="B37" s="1542"/>
    </row>
    <row r="38" spans="1:12" hidden="1">
      <c r="A38" s="1543"/>
      <c r="B38" s="1543"/>
      <c r="C38" s="88"/>
      <c r="G38" s="1544"/>
      <c r="H38" s="1544"/>
      <c r="I38" s="88"/>
    </row>
    <row r="39" spans="1:12" ht="14.25" hidden="1">
      <c r="A39" s="1545"/>
      <c r="B39" s="1546"/>
      <c r="C39" s="1547"/>
      <c r="D39" s="1548"/>
      <c r="E39" s="1549"/>
      <c r="F39" s="1550"/>
      <c r="G39" s="1551" t="s">
        <v>53</v>
      </c>
      <c r="H39" s="1551"/>
      <c r="I39" s="1552"/>
      <c r="J39" s="1553"/>
      <c r="K39" s="1554"/>
      <c r="L39" s="1555"/>
    </row>
    <row r="40" spans="1:12" hidden="1">
      <c r="A40" s="1556" t="s">
        <v>54</v>
      </c>
      <c r="B40" s="737"/>
      <c r="C40" s="1368">
        <v>0</v>
      </c>
      <c r="D40" s="1433"/>
      <c r="E40" s="1557">
        <f>SUM(C40:D40)</f>
        <v>0</v>
      </c>
      <c r="F40" s="1365"/>
      <c r="G40" s="1558" t="s">
        <v>55</v>
      </c>
      <c r="H40" s="1559">
        <v>223816</v>
      </c>
      <c r="I40" s="1560">
        <v>185780</v>
      </c>
      <c r="J40" s="1433"/>
      <c r="K40" s="1561">
        <f>SUM(I40:J40)</f>
        <v>185780</v>
      </c>
      <c r="L40" s="1562">
        <f>I40-H40</f>
        <v>-38036</v>
      </c>
    </row>
    <row r="41" spans="1:12" hidden="1">
      <c r="A41" s="1556" t="s">
        <v>56</v>
      </c>
      <c r="B41" s="737"/>
      <c r="C41" s="1368">
        <v>0</v>
      </c>
      <c r="D41" s="1433"/>
      <c r="E41" s="1557">
        <f>SUM(C41:D41)</f>
        <v>0</v>
      </c>
      <c r="F41" s="1365"/>
      <c r="G41" s="1558" t="s">
        <v>57</v>
      </c>
      <c r="H41" s="1559">
        <v>1988903</v>
      </c>
      <c r="I41" s="1560">
        <v>667841</v>
      </c>
      <c r="J41" s="1433"/>
      <c r="K41" s="1561">
        <f>SUM(I41:J41)</f>
        <v>667841</v>
      </c>
      <c r="L41" s="1562">
        <f>I41-H41</f>
        <v>-1321062</v>
      </c>
    </row>
    <row r="42" spans="1:12" hidden="1">
      <c r="A42" s="1563"/>
      <c r="B42" s="1564"/>
      <c r="C42" s="1565"/>
      <c r="D42" s="1566"/>
      <c r="E42" s="1567"/>
      <c r="F42" s="1365"/>
      <c r="G42" s="1568" t="s">
        <v>58</v>
      </c>
      <c r="H42" s="1568"/>
      <c r="I42" s="1560"/>
      <c r="J42" s="1433"/>
      <c r="K42" s="1561">
        <f>SUM(I42:J42)</f>
        <v>0</v>
      </c>
      <c r="L42" s="1569"/>
    </row>
    <row r="43" spans="1:12" hidden="1">
      <c r="A43" s="1570"/>
      <c r="B43" s="737"/>
      <c r="C43" s="1571"/>
      <c r="D43" s="1571"/>
      <c r="E43" s="1557"/>
      <c r="F43" s="1365"/>
      <c r="G43" s="1570" t="s">
        <v>59</v>
      </c>
      <c r="H43" s="1570"/>
      <c r="I43" s="1560">
        <v>0</v>
      </c>
      <c r="J43" s="1433"/>
      <c r="K43" s="1561">
        <f>SUM(I43:J43)</f>
        <v>0</v>
      </c>
      <c r="L43" s="1569"/>
    </row>
    <row r="44" spans="1:12" hidden="1">
      <c r="A44" s="1572"/>
      <c r="B44" s="1573"/>
      <c r="C44" s="1574"/>
      <c r="D44" s="1574"/>
      <c r="E44" s="1575"/>
      <c r="F44" s="1576"/>
      <c r="G44" s="1572" t="s">
        <v>60</v>
      </c>
      <c r="H44" s="1572"/>
      <c r="I44" s="1577">
        <v>0</v>
      </c>
      <c r="J44" s="1578">
        <v>0</v>
      </c>
      <c r="K44" s="1579">
        <f>SUM(I44:J44)</f>
        <v>0</v>
      </c>
      <c r="L44" s="1580"/>
    </row>
    <row r="45" spans="1:12" hidden="1">
      <c r="A45" s="1581"/>
      <c r="B45" s="1581"/>
      <c r="C45" s="733"/>
      <c r="D45" s="733"/>
      <c r="E45" s="733"/>
      <c r="F45" s="733"/>
      <c r="G45" s="733"/>
      <c r="H45" s="733"/>
      <c r="I45" s="1399"/>
    </row>
    <row r="46" spans="1:12">
      <c r="I46" s="88"/>
    </row>
    <row r="47" spans="1:12">
      <c r="I47" s="88"/>
    </row>
    <row r="49" spans="9:9">
      <c r="I49" s="88"/>
    </row>
  </sheetData>
  <sheetProtection selectLockedCells="1" selectUnlockedCells="1"/>
  <mergeCells count="4">
    <mergeCell ref="A1:K1"/>
    <mergeCell ref="A4:L4"/>
    <mergeCell ref="A14:L14"/>
    <mergeCell ref="A23:L23"/>
  </mergeCells>
  <printOptions horizontalCentered="1"/>
  <pageMargins left="0.27559055118110237" right="0.19685039370078741" top="0.35433070866141736" bottom="0.15748031496062992" header="0.15748031496062992" footer="0.11811023622047245"/>
  <pageSetup paperSize="9" scale="77" firstPageNumber="0" orientation="landscape" horizontalDpi="300" verticalDpi="300" r:id="rId1"/>
  <headerFooter alignWithMargins="0">
    <oddHeader>&amp;R&amp;8 1.m. a 9/2016.(V.04.)önkormányzati rendelethez.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W164"/>
  <sheetViews>
    <sheetView view="pageBreakPreview" zoomScaleNormal="92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29" sqref="J29"/>
    </sheetView>
  </sheetViews>
  <sheetFormatPr defaultRowHeight="12.75"/>
  <cols>
    <col min="1" max="1" width="49.42578125" style="92" customWidth="1"/>
    <col min="2" max="2" width="14" style="92" customWidth="1"/>
    <col min="3" max="4" width="0" style="92" hidden="1" customWidth="1"/>
    <col min="5" max="7" width="14.28515625" style="92" customWidth="1"/>
    <col min="8" max="9" width="0" style="92" hidden="1" customWidth="1"/>
    <col min="10" max="12" width="14.28515625" style="92" customWidth="1"/>
    <col min="13" max="14" width="0" style="92" hidden="1" customWidth="1"/>
    <col min="15" max="17" width="14.28515625" style="92" customWidth="1"/>
    <col min="18" max="19" width="0" style="92" hidden="1" customWidth="1"/>
    <col min="20" max="21" width="14.28515625" style="92" customWidth="1"/>
    <col min="22" max="26" width="0" style="92" hidden="1" customWidth="1"/>
    <col min="27" max="27" width="14.28515625" style="92" customWidth="1"/>
    <col min="28" max="29" width="0" style="92" hidden="1" customWidth="1"/>
    <col min="30" max="32" width="14.28515625" style="92" customWidth="1"/>
    <col min="33" max="34" width="0" style="92" hidden="1" customWidth="1"/>
    <col min="35" max="37" width="14.28515625" style="92" customWidth="1"/>
    <col min="38" max="39" width="0" style="92" hidden="1" customWidth="1"/>
    <col min="40" max="42" width="14.28515625" style="92" customWidth="1"/>
    <col min="43" max="44" width="0" style="92" hidden="1" customWidth="1"/>
    <col min="45" max="46" width="14.28515625" style="92" customWidth="1"/>
    <col min="47" max="56" width="0" style="92" hidden="1" customWidth="1"/>
    <col min="57" max="57" width="14.28515625" style="92" customWidth="1"/>
    <col min="58" max="59" width="0" style="93" hidden="1" customWidth="1"/>
    <col min="60" max="62" width="14.28515625" style="93" customWidth="1"/>
    <col min="63" max="64" width="0" style="92" hidden="1" customWidth="1"/>
    <col min="65" max="67" width="14.28515625" style="92" customWidth="1"/>
    <col min="68" max="69" width="0" style="92" hidden="1" customWidth="1"/>
    <col min="70" max="71" width="14.28515625" style="92" customWidth="1"/>
    <col min="72" max="81" width="0" style="92" hidden="1" customWidth="1"/>
    <col min="82" max="82" width="14.28515625" style="93" customWidth="1"/>
    <col min="83" max="84" width="0" style="93" hidden="1" customWidth="1"/>
    <col min="85" max="86" width="14.28515625" style="93" customWidth="1"/>
    <col min="87" max="87" width="9.140625" style="93" hidden="1" customWidth="1"/>
    <col min="88" max="91" width="9.140625" style="92" hidden="1" customWidth="1"/>
    <col min="92" max="93" width="10.85546875" style="93" hidden="1" customWidth="1"/>
    <col min="94" max="94" width="9.140625" style="93" hidden="1" customWidth="1"/>
    <col min="95" max="95" width="10.85546875" style="93" hidden="1" customWidth="1"/>
    <col min="96" max="96" width="9.140625" style="1892" hidden="1" customWidth="1"/>
    <col min="97" max="97" width="11.140625" style="88" customWidth="1"/>
    <col min="98" max="98" width="10.42578125" style="88" customWidth="1"/>
    <col min="99" max="16384" width="9.140625" style="92"/>
  </cols>
  <sheetData>
    <row r="1" spans="1:98" s="1848" customFormat="1" ht="8.25" customHeight="1">
      <c r="A1" s="1837" t="s">
        <v>548</v>
      </c>
      <c r="B1" s="1838"/>
      <c r="C1" s="1839"/>
      <c r="D1" s="1920">
        <v>1</v>
      </c>
      <c r="E1" s="1841"/>
      <c r="F1" s="1840"/>
      <c r="G1" s="1840"/>
      <c r="H1" s="1839"/>
      <c r="I1" s="1920" t="s">
        <v>728</v>
      </c>
      <c r="J1" s="1841"/>
      <c r="K1" s="1840"/>
      <c r="L1" s="1840"/>
      <c r="M1" s="1921"/>
      <c r="N1" s="1840">
        <v>3</v>
      </c>
      <c r="O1" s="1922"/>
      <c r="P1" s="1923"/>
      <c r="Q1" s="1923"/>
      <c r="R1" s="1921"/>
      <c r="S1" s="1840">
        <v>4</v>
      </c>
      <c r="T1" s="1841"/>
      <c r="U1" s="1840"/>
      <c r="V1" s="1840"/>
      <c r="W1" s="1840"/>
      <c r="X1" s="1840">
        <v>5</v>
      </c>
      <c r="Y1" s="1840"/>
      <c r="Z1" s="1840"/>
      <c r="AA1" s="1840"/>
      <c r="AB1" s="1921"/>
      <c r="AC1" s="1840">
        <v>5</v>
      </c>
      <c r="AD1" s="1841"/>
      <c r="AE1" s="1840"/>
      <c r="AF1" s="1840"/>
      <c r="AG1" s="1921"/>
      <c r="AH1" s="1840">
        <v>6</v>
      </c>
      <c r="AI1" s="1841"/>
      <c r="AJ1" s="1840"/>
      <c r="AK1" s="1840"/>
      <c r="AL1" s="1921"/>
      <c r="AM1" s="1840">
        <v>7</v>
      </c>
      <c r="AN1" s="1841"/>
      <c r="AO1" s="1840"/>
      <c r="AP1" s="1840"/>
      <c r="AQ1" s="1840"/>
      <c r="AR1" s="1840">
        <v>8</v>
      </c>
      <c r="AS1" s="1840"/>
      <c r="AT1" s="1840"/>
      <c r="AU1" s="1840"/>
      <c r="AV1" s="1921"/>
      <c r="AW1" s="1840">
        <v>17</v>
      </c>
      <c r="AX1" s="1841"/>
      <c r="AY1" s="1840"/>
      <c r="AZ1" s="1840"/>
      <c r="BA1" s="1840"/>
      <c r="BB1" s="1840">
        <v>18</v>
      </c>
      <c r="BC1" s="1840"/>
      <c r="BD1" s="1840"/>
      <c r="BE1" s="1840"/>
      <c r="BF1" s="1924"/>
      <c r="BG1" s="1925">
        <v>9</v>
      </c>
      <c r="BH1" s="1926"/>
      <c r="BI1" s="1925"/>
      <c r="BJ1" s="1925"/>
      <c r="BK1" s="1921"/>
      <c r="BL1" s="1840">
        <v>10</v>
      </c>
      <c r="BM1" s="1922"/>
      <c r="BN1" s="1923"/>
      <c r="BO1" s="1923"/>
      <c r="BP1" s="1921"/>
      <c r="BQ1" s="1840">
        <v>11</v>
      </c>
      <c r="BR1" s="1922"/>
      <c r="BS1" s="1923"/>
      <c r="BT1" s="1923"/>
      <c r="BU1" s="1921"/>
      <c r="BV1" s="1840">
        <v>12</v>
      </c>
      <c r="BW1" s="1922"/>
      <c r="BX1" s="1923"/>
      <c r="BY1" s="1923"/>
      <c r="BZ1" s="1921"/>
      <c r="CA1" s="1840">
        <v>13</v>
      </c>
      <c r="CB1" s="1841"/>
      <c r="CC1" s="1840"/>
      <c r="CD1" s="1925"/>
      <c r="CE1" s="1924"/>
      <c r="CF1" s="1925">
        <v>12</v>
      </c>
      <c r="CG1" s="1926"/>
      <c r="CH1" s="1925"/>
      <c r="CI1" s="1925"/>
      <c r="CJ1" s="1923"/>
      <c r="CK1" s="1840">
        <v>19</v>
      </c>
      <c r="CL1" s="1923"/>
      <c r="CM1" s="1923"/>
      <c r="CN1" s="1927"/>
      <c r="CO1" s="1927"/>
      <c r="CP1" s="1928">
        <v>23</v>
      </c>
      <c r="CQ1" s="1927"/>
      <c r="CR1" s="1929"/>
      <c r="CS1" s="1847"/>
      <c r="CT1" s="1847"/>
    </row>
    <row r="2" spans="1:98" s="706" customFormat="1" ht="27.75" customHeight="1">
      <c r="A2" s="1837" t="s">
        <v>690</v>
      </c>
      <c r="B2" s="2241" t="s">
        <v>691</v>
      </c>
      <c r="C2" s="2241"/>
      <c r="D2" s="2241"/>
      <c r="E2" s="2241"/>
      <c r="F2" s="2241"/>
      <c r="G2" s="2241" t="s">
        <v>729</v>
      </c>
      <c r="H2" s="2241"/>
      <c r="I2" s="2241"/>
      <c r="J2" s="2241"/>
      <c r="K2" s="2241"/>
      <c r="L2" s="2241" t="s">
        <v>730</v>
      </c>
      <c r="M2" s="2241"/>
      <c r="N2" s="2241"/>
      <c r="O2" s="2241"/>
      <c r="P2" s="2241"/>
      <c r="Q2" s="2241" t="s">
        <v>731</v>
      </c>
      <c r="R2" s="2241"/>
      <c r="S2" s="2241"/>
      <c r="T2" s="2241"/>
      <c r="U2" s="2241"/>
      <c r="V2" s="2253" t="s">
        <v>700</v>
      </c>
      <c r="W2" s="2253"/>
      <c r="X2" s="2253"/>
      <c r="Y2" s="2253"/>
      <c r="Z2" s="2253"/>
      <c r="AA2" s="2241" t="s">
        <v>732</v>
      </c>
      <c r="AB2" s="2241"/>
      <c r="AC2" s="2241"/>
      <c r="AD2" s="2241"/>
      <c r="AE2" s="2241"/>
      <c r="AF2" s="2241" t="s">
        <v>733</v>
      </c>
      <c r="AG2" s="2241"/>
      <c r="AH2" s="2241"/>
      <c r="AI2" s="2241"/>
      <c r="AJ2" s="2241"/>
      <c r="AK2" s="2241" t="s">
        <v>694</v>
      </c>
      <c r="AL2" s="2241"/>
      <c r="AM2" s="2241"/>
      <c r="AN2" s="2241"/>
      <c r="AO2" s="2241"/>
      <c r="AP2" s="2241" t="s">
        <v>692</v>
      </c>
      <c r="AQ2" s="2241"/>
      <c r="AR2" s="2241"/>
      <c r="AS2" s="2241"/>
      <c r="AT2" s="2241"/>
      <c r="AU2" s="2250"/>
      <c r="AV2" s="2250"/>
      <c r="AW2" s="2250"/>
      <c r="AX2" s="2250"/>
      <c r="AY2" s="2250"/>
      <c r="AZ2" s="2241"/>
      <c r="BA2" s="2241"/>
      <c r="BB2" s="2241"/>
      <c r="BC2" s="2241"/>
      <c r="BD2" s="2241"/>
      <c r="BE2" s="2252" t="s">
        <v>734</v>
      </c>
      <c r="BF2" s="2252"/>
      <c r="BG2" s="2252"/>
      <c r="BH2" s="2252"/>
      <c r="BI2" s="2252"/>
      <c r="BJ2" s="2241" t="s">
        <v>695</v>
      </c>
      <c r="BK2" s="2241"/>
      <c r="BL2" s="2241"/>
      <c r="BM2" s="2241"/>
      <c r="BN2" s="2241"/>
      <c r="BO2" s="2241" t="s">
        <v>735</v>
      </c>
      <c r="BP2" s="2241"/>
      <c r="BQ2" s="2241"/>
      <c r="BR2" s="2241"/>
      <c r="BS2" s="2241"/>
      <c r="BT2" s="2250"/>
      <c r="BU2" s="2250"/>
      <c r="BV2" s="2250"/>
      <c r="BW2" s="2250"/>
      <c r="BX2" s="2250"/>
      <c r="BY2" s="2250"/>
      <c r="BZ2" s="2250"/>
      <c r="CA2" s="2250"/>
      <c r="CB2" s="2250"/>
      <c r="CC2" s="2250"/>
      <c r="CD2" s="2249" t="s">
        <v>736</v>
      </c>
      <c r="CE2" s="2249"/>
      <c r="CF2" s="2249"/>
      <c r="CG2" s="2249"/>
      <c r="CH2" s="2249"/>
      <c r="CI2" s="2251"/>
      <c r="CJ2" s="2251"/>
      <c r="CK2" s="2251"/>
      <c r="CL2" s="2251"/>
      <c r="CM2" s="2251"/>
      <c r="CN2" s="2249" t="s">
        <v>737</v>
      </c>
      <c r="CO2" s="2249"/>
      <c r="CP2" s="2249"/>
      <c r="CQ2" s="2249"/>
      <c r="CR2" s="2249"/>
      <c r="CS2" s="892"/>
      <c r="CT2" s="892"/>
    </row>
    <row r="3" spans="1:98" s="1939" customFormat="1" ht="15" customHeight="1">
      <c r="A3" s="1849" t="s">
        <v>556</v>
      </c>
      <c r="B3" s="1930"/>
      <c r="C3" s="2239" t="s">
        <v>702</v>
      </c>
      <c r="D3" s="2239"/>
      <c r="E3" s="2239"/>
      <c r="F3" s="1931"/>
      <c r="G3" s="1931"/>
      <c r="H3" s="2239" t="s">
        <v>738</v>
      </c>
      <c r="I3" s="2239"/>
      <c r="J3" s="2239"/>
      <c r="K3" s="1931"/>
      <c r="L3" s="1931"/>
      <c r="M3" s="2239" t="s">
        <v>739</v>
      </c>
      <c r="N3" s="2239"/>
      <c r="O3" s="2239"/>
      <c r="P3" s="1931"/>
      <c r="Q3" s="1931"/>
      <c r="R3" s="2239" t="s">
        <v>740</v>
      </c>
      <c r="S3" s="2239"/>
      <c r="T3" s="2239"/>
      <c r="U3" s="1931"/>
      <c r="V3" s="1931"/>
      <c r="W3" s="2239" t="s">
        <v>710</v>
      </c>
      <c r="X3" s="2239"/>
      <c r="Y3" s="2239"/>
      <c r="Z3" s="1931"/>
      <c r="AA3" s="1931"/>
      <c r="AB3" s="2239" t="s">
        <v>741</v>
      </c>
      <c r="AC3" s="2239"/>
      <c r="AD3" s="2239"/>
      <c r="AE3" s="1931"/>
      <c r="AF3" s="1931"/>
      <c r="AG3" s="2239" t="s">
        <v>742</v>
      </c>
      <c r="AH3" s="2239"/>
      <c r="AI3" s="2239"/>
      <c r="AJ3" s="1931"/>
      <c r="AK3" s="1931"/>
      <c r="AL3" s="2239" t="s">
        <v>705</v>
      </c>
      <c r="AM3" s="2239"/>
      <c r="AN3" s="2239"/>
      <c r="AO3" s="1931"/>
      <c r="AP3" s="1931"/>
      <c r="AQ3" s="2239" t="s">
        <v>703</v>
      </c>
      <c r="AR3" s="2239"/>
      <c r="AS3" s="2239"/>
      <c r="AT3" s="1931"/>
      <c r="AU3" s="1931"/>
      <c r="AV3" s="2239"/>
      <c r="AW3" s="2239"/>
      <c r="AX3" s="2239"/>
      <c r="AY3" s="1931"/>
      <c r="AZ3" s="1931"/>
      <c r="BA3" s="2245"/>
      <c r="BB3" s="2245"/>
      <c r="BC3" s="2245"/>
      <c r="BD3" s="1932"/>
      <c r="BE3" s="1932"/>
      <c r="BF3" s="2248" t="s">
        <v>743</v>
      </c>
      <c r="BG3" s="2248"/>
      <c r="BH3" s="2248"/>
      <c r="BI3" s="1933"/>
      <c r="BJ3" s="1933"/>
      <c r="BK3" s="2239" t="s">
        <v>706</v>
      </c>
      <c r="BL3" s="2239"/>
      <c r="BM3" s="2239"/>
      <c r="BN3" s="1931"/>
      <c r="BO3" s="1931"/>
      <c r="BP3" s="2239" t="s">
        <v>744</v>
      </c>
      <c r="BQ3" s="2239"/>
      <c r="BR3" s="2239"/>
      <c r="BS3" s="1931"/>
      <c r="BT3" s="1931"/>
      <c r="BU3" s="2239"/>
      <c r="BV3" s="2239"/>
      <c r="BW3" s="2239"/>
      <c r="BX3" s="1931"/>
      <c r="BY3" s="1931"/>
      <c r="BZ3" s="2245"/>
      <c r="CA3" s="2245"/>
      <c r="CB3" s="2245"/>
      <c r="CC3" s="1932"/>
      <c r="CD3" s="1934"/>
      <c r="CE3" s="2246" t="s">
        <v>745</v>
      </c>
      <c r="CF3" s="2246"/>
      <c r="CG3" s="2246"/>
      <c r="CH3" s="1935"/>
      <c r="CI3" s="1935"/>
      <c r="CJ3" s="2239"/>
      <c r="CK3" s="2239"/>
      <c r="CL3" s="2239"/>
      <c r="CM3" s="1931"/>
      <c r="CN3" s="1936"/>
      <c r="CO3" s="2247" t="s">
        <v>746</v>
      </c>
      <c r="CP3" s="2247"/>
      <c r="CQ3" s="2247"/>
      <c r="CR3" s="1937"/>
      <c r="CS3" s="1938"/>
      <c r="CT3" s="1938"/>
    </row>
    <row r="4" spans="1:98" ht="16.5" hidden="1" customHeight="1">
      <c r="A4" s="1940"/>
      <c r="B4" s="1941"/>
      <c r="C4" s="2244"/>
      <c r="D4" s="2244"/>
      <c r="E4" s="2244"/>
      <c r="F4" s="1942"/>
      <c r="G4" s="1942"/>
      <c r="H4" s="2244"/>
      <c r="I4" s="2244"/>
      <c r="J4" s="2244"/>
      <c r="K4" s="1942"/>
      <c r="L4" s="1942"/>
      <c r="M4" s="2244"/>
      <c r="N4" s="2244"/>
      <c r="O4" s="2244"/>
      <c r="P4" s="1942"/>
      <c r="Q4" s="1942"/>
      <c r="R4" s="2244"/>
      <c r="S4" s="2244"/>
      <c r="T4" s="2244"/>
      <c r="U4" s="1942"/>
      <c r="V4" s="1942"/>
      <c r="W4" s="2238"/>
      <c r="X4" s="2238"/>
      <c r="Y4" s="2238"/>
      <c r="Z4" s="1943"/>
      <c r="AA4" s="1943"/>
      <c r="AB4" s="2244"/>
      <c r="AC4" s="2244"/>
      <c r="AD4" s="2244"/>
      <c r="AE4" s="1942"/>
      <c r="AF4" s="1942"/>
      <c r="AG4" s="2244"/>
      <c r="AH4" s="2244"/>
      <c r="AI4" s="2244"/>
      <c r="AJ4" s="1942"/>
      <c r="AK4" s="1942"/>
      <c r="AL4" s="2244"/>
      <c r="AM4" s="2244"/>
      <c r="AN4" s="2244"/>
      <c r="AO4" s="1942"/>
      <c r="AP4" s="1942"/>
      <c r="AQ4" s="2244"/>
      <c r="AR4" s="2244"/>
      <c r="AS4" s="2244"/>
      <c r="AT4" s="1942"/>
      <c r="AU4" s="1942"/>
      <c r="AV4" s="2244"/>
      <c r="AW4" s="2244"/>
      <c r="AX4" s="2244"/>
      <c r="AY4" s="1942"/>
      <c r="AZ4" s="1942"/>
      <c r="BA4" s="2244"/>
      <c r="BB4" s="2244"/>
      <c r="BC4" s="2244"/>
      <c r="BD4" s="1942"/>
      <c r="BE4" s="1942"/>
      <c r="BF4" s="2243"/>
      <c r="BG4" s="2243"/>
      <c r="BH4" s="2243"/>
      <c r="BI4" s="1944"/>
      <c r="BJ4" s="1944"/>
      <c r="BK4" s="2238"/>
      <c r="BL4" s="2238"/>
      <c r="BM4" s="2238"/>
      <c r="BN4" s="1943"/>
      <c r="BO4" s="1943"/>
      <c r="BP4" s="2238"/>
      <c r="BQ4" s="2238"/>
      <c r="BR4" s="2238"/>
      <c r="BS4" s="1943"/>
      <c r="BT4" s="1943"/>
      <c r="BU4" s="2238"/>
      <c r="BV4" s="2238"/>
      <c r="BW4" s="2238"/>
      <c r="BX4" s="1943"/>
      <c r="BY4" s="1943"/>
      <c r="BZ4" s="2244"/>
      <c r="CA4" s="2244"/>
      <c r="CB4" s="2244"/>
      <c r="CC4" s="1942"/>
      <c r="CD4" s="1944"/>
      <c r="CE4" s="2243"/>
      <c r="CF4" s="2243"/>
      <c r="CG4" s="2243"/>
      <c r="CH4" s="1944"/>
      <c r="CI4" s="1944"/>
      <c r="CJ4" s="2244"/>
      <c r="CK4" s="2244"/>
      <c r="CL4" s="2244"/>
      <c r="CM4" s="1942"/>
      <c r="CN4" s="1944"/>
      <c r="CO4" s="2243"/>
      <c r="CP4" s="2243"/>
      <c r="CQ4" s="2243"/>
    </row>
    <row r="5" spans="1:98" s="1946" customFormat="1" ht="24.75" customHeight="1">
      <c r="A5" s="1837" t="s">
        <v>561</v>
      </c>
      <c r="B5" s="1853" t="s">
        <v>67</v>
      </c>
      <c r="C5" s="1853" t="s">
        <v>2</v>
      </c>
      <c r="D5" s="4" t="s">
        <v>3</v>
      </c>
      <c r="E5" s="1853" t="s">
        <v>4</v>
      </c>
      <c r="F5" s="4" t="s">
        <v>747</v>
      </c>
      <c r="G5" s="1853" t="s">
        <v>67</v>
      </c>
      <c r="H5" s="1853" t="s">
        <v>2</v>
      </c>
      <c r="I5" s="4" t="s">
        <v>3</v>
      </c>
      <c r="J5" s="1853" t="s">
        <v>4</v>
      </c>
      <c r="K5" s="4" t="s">
        <v>747</v>
      </c>
      <c r="L5" s="1853" t="s">
        <v>67</v>
      </c>
      <c r="M5" s="1853" t="s">
        <v>2</v>
      </c>
      <c r="N5" s="4" t="s">
        <v>3</v>
      </c>
      <c r="O5" s="1853" t="s">
        <v>4</v>
      </c>
      <c r="P5" s="4" t="s">
        <v>747</v>
      </c>
      <c r="Q5" s="1853" t="s">
        <v>67</v>
      </c>
      <c r="R5" s="1853" t="s">
        <v>2</v>
      </c>
      <c r="S5" s="4" t="s">
        <v>3</v>
      </c>
      <c r="T5" s="1853" t="s">
        <v>4</v>
      </c>
      <c r="U5" s="4" t="s">
        <v>747</v>
      </c>
      <c r="V5" s="1853" t="s">
        <v>711</v>
      </c>
      <c r="W5" s="1853" t="s">
        <v>1</v>
      </c>
      <c r="X5" s="4" t="s">
        <v>3</v>
      </c>
      <c r="Y5" s="1853" t="s">
        <v>748</v>
      </c>
      <c r="Z5" s="1853" t="s">
        <v>749</v>
      </c>
      <c r="AA5" s="1853" t="s">
        <v>67</v>
      </c>
      <c r="AB5" s="1853" t="s">
        <v>2</v>
      </c>
      <c r="AC5" s="4" t="s">
        <v>3</v>
      </c>
      <c r="AD5" s="1853" t="s">
        <v>4</v>
      </c>
      <c r="AE5" s="4" t="s">
        <v>747</v>
      </c>
      <c r="AF5" s="1853" t="s">
        <v>67</v>
      </c>
      <c r="AG5" s="1853" t="s">
        <v>2</v>
      </c>
      <c r="AH5" s="4" t="s">
        <v>3</v>
      </c>
      <c r="AI5" s="1853" t="s">
        <v>4</v>
      </c>
      <c r="AJ5" s="4" t="s">
        <v>747</v>
      </c>
      <c r="AK5" s="1853" t="s">
        <v>67</v>
      </c>
      <c r="AL5" s="1853" t="s">
        <v>2</v>
      </c>
      <c r="AM5" s="4" t="s">
        <v>3</v>
      </c>
      <c r="AN5" s="1853" t="s">
        <v>4</v>
      </c>
      <c r="AO5" s="4" t="s">
        <v>747</v>
      </c>
      <c r="AP5" s="1853" t="s">
        <v>67</v>
      </c>
      <c r="AQ5" s="1853" t="s">
        <v>2</v>
      </c>
      <c r="AR5" s="4" t="s">
        <v>3</v>
      </c>
      <c r="AS5" s="1853" t="s">
        <v>4</v>
      </c>
      <c r="AT5" s="4" t="s">
        <v>747</v>
      </c>
      <c r="AU5" s="1853" t="s">
        <v>711</v>
      </c>
      <c r="AV5" s="1853" t="s">
        <v>1</v>
      </c>
      <c r="AW5" s="4" t="s">
        <v>3</v>
      </c>
      <c r="AX5" s="1853" t="s">
        <v>748</v>
      </c>
      <c r="AY5" s="1853" t="s">
        <v>749</v>
      </c>
      <c r="AZ5" s="1853" t="s">
        <v>711</v>
      </c>
      <c r="BA5" s="1853" t="s">
        <v>1</v>
      </c>
      <c r="BB5" s="4" t="s">
        <v>3</v>
      </c>
      <c r="BC5" s="1853" t="s">
        <v>748</v>
      </c>
      <c r="BD5" s="1853" t="s">
        <v>749</v>
      </c>
      <c r="BE5" s="1862" t="s">
        <v>67</v>
      </c>
      <c r="BF5" s="1862" t="s">
        <v>2</v>
      </c>
      <c r="BG5" s="5" t="s">
        <v>3</v>
      </c>
      <c r="BH5" s="1862" t="s">
        <v>4</v>
      </c>
      <c r="BI5" s="5" t="s">
        <v>747</v>
      </c>
      <c r="BJ5" s="1853" t="s">
        <v>67</v>
      </c>
      <c r="BK5" s="1853" t="s">
        <v>2</v>
      </c>
      <c r="BL5" s="4" t="s">
        <v>3</v>
      </c>
      <c r="BM5" s="1853" t="s">
        <v>4</v>
      </c>
      <c r="BN5" s="4" t="s">
        <v>747</v>
      </c>
      <c r="BO5" s="1853" t="s">
        <v>67</v>
      </c>
      <c r="BP5" s="1853" t="s">
        <v>2</v>
      </c>
      <c r="BQ5" s="4" t="s">
        <v>3</v>
      </c>
      <c r="BR5" s="1853" t="s">
        <v>4</v>
      </c>
      <c r="BS5" s="4" t="s">
        <v>747</v>
      </c>
      <c r="BT5" s="1853" t="s">
        <v>711</v>
      </c>
      <c r="BU5" s="1853" t="s">
        <v>1</v>
      </c>
      <c r="BV5" s="4" t="s">
        <v>3</v>
      </c>
      <c r="BW5" s="1853" t="s">
        <v>748</v>
      </c>
      <c r="BX5" s="1853" t="s">
        <v>749</v>
      </c>
      <c r="BY5" s="1853" t="s">
        <v>711</v>
      </c>
      <c r="BZ5" s="1853" t="s">
        <v>1</v>
      </c>
      <c r="CA5" s="4" t="s">
        <v>3</v>
      </c>
      <c r="CB5" s="1853" t="s">
        <v>748</v>
      </c>
      <c r="CC5" s="1853" t="s">
        <v>749</v>
      </c>
      <c r="CD5" s="1862" t="s">
        <v>67</v>
      </c>
      <c r="CE5" s="1862" t="s">
        <v>2</v>
      </c>
      <c r="CF5" s="5" t="s">
        <v>3</v>
      </c>
      <c r="CG5" s="1862" t="s">
        <v>4</v>
      </c>
      <c r="CH5" s="5" t="s">
        <v>747</v>
      </c>
      <c r="CI5" s="1853" t="s">
        <v>711</v>
      </c>
      <c r="CJ5" s="1853" t="s">
        <v>1</v>
      </c>
      <c r="CK5" s="4" t="s">
        <v>3</v>
      </c>
      <c r="CL5" s="1853" t="s">
        <v>748</v>
      </c>
      <c r="CM5" s="1853" t="s">
        <v>749</v>
      </c>
      <c r="CN5" s="1862" t="s">
        <v>711</v>
      </c>
      <c r="CO5" s="1862" t="s">
        <v>1</v>
      </c>
      <c r="CP5" s="5" t="s">
        <v>3</v>
      </c>
      <c r="CQ5" s="1862" t="s">
        <v>748</v>
      </c>
      <c r="CR5" s="1862" t="s">
        <v>749</v>
      </c>
      <c r="CS5" s="1945"/>
      <c r="CT5" s="1945"/>
    </row>
    <row r="6" spans="1:98" s="1950" customFormat="1" ht="10.5" customHeight="1">
      <c r="A6" s="1947"/>
      <c r="B6" s="1947" t="s">
        <v>69</v>
      </c>
      <c r="C6" s="1947" t="s">
        <v>70</v>
      </c>
      <c r="D6" s="1947" t="s">
        <v>71</v>
      </c>
      <c r="E6" s="1947">
        <v>2</v>
      </c>
      <c r="F6" s="1947">
        <v>3</v>
      </c>
      <c r="G6" s="1947">
        <v>4</v>
      </c>
      <c r="H6" s="1947" t="s">
        <v>73</v>
      </c>
      <c r="I6" s="1947" t="s">
        <v>74</v>
      </c>
      <c r="J6" s="1947">
        <v>5</v>
      </c>
      <c r="K6" s="1947">
        <v>6</v>
      </c>
      <c r="L6" s="1947">
        <v>7</v>
      </c>
      <c r="M6" s="1947" t="s">
        <v>75</v>
      </c>
      <c r="N6" s="1947" t="s">
        <v>76</v>
      </c>
      <c r="O6" s="1947">
        <v>8</v>
      </c>
      <c r="P6" s="1947">
        <v>9</v>
      </c>
      <c r="Q6" s="1947">
        <v>10</v>
      </c>
      <c r="R6" s="1947" t="s">
        <v>563</v>
      </c>
      <c r="S6" s="1947" t="s">
        <v>564</v>
      </c>
      <c r="T6" s="1947">
        <v>11</v>
      </c>
      <c r="U6" s="1947">
        <v>12</v>
      </c>
      <c r="V6" s="1947" t="s">
        <v>750</v>
      </c>
      <c r="W6" s="1947" t="s">
        <v>565</v>
      </c>
      <c r="X6" s="1947" t="s">
        <v>566</v>
      </c>
      <c r="Y6" s="1947" t="s">
        <v>751</v>
      </c>
      <c r="Z6" s="1947" t="s">
        <v>752</v>
      </c>
      <c r="AA6" s="1947">
        <v>13</v>
      </c>
      <c r="AB6" s="1947" t="s">
        <v>567</v>
      </c>
      <c r="AC6" s="1947" t="s">
        <v>568</v>
      </c>
      <c r="AD6" s="1947">
        <v>14</v>
      </c>
      <c r="AE6" s="1947">
        <v>15</v>
      </c>
      <c r="AF6" s="1947">
        <v>16</v>
      </c>
      <c r="AG6" s="1947" t="s">
        <v>569</v>
      </c>
      <c r="AH6" s="1947" t="s">
        <v>570</v>
      </c>
      <c r="AI6" s="1947">
        <v>17</v>
      </c>
      <c r="AJ6" s="1947">
        <v>18</v>
      </c>
      <c r="AK6" s="1947">
        <v>19</v>
      </c>
      <c r="AL6" s="1947" t="s">
        <v>571</v>
      </c>
      <c r="AM6" s="1947" t="s">
        <v>572</v>
      </c>
      <c r="AN6" s="1947">
        <v>20</v>
      </c>
      <c r="AO6" s="1947">
        <v>21</v>
      </c>
      <c r="AP6" s="1947">
        <v>22</v>
      </c>
      <c r="AQ6" s="1947" t="s">
        <v>573</v>
      </c>
      <c r="AR6" s="1947" t="s">
        <v>574</v>
      </c>
      <c r="AS6" s="1947">
        <v>23</v>
      </c>
      <c r="AT6" s="1947">
        <v>24</v>
      </c>
      <c r="AU6" s="1947" t="s">
        <v>753</v>
      </c>
      <c r="AV6" s="1947" t="s">
        <v>575</v>
      </c>
      <c r="AW6" s="1947" t="s">
        <v>576</v>
      </c>
      <c r="AX6" s="1947" t="s">
        <v>754</v>
      </c>
      <c r="AY6" s="1947" t="s">
        <v>755</v>
      </c>
      <c r="AZ6" s="1947" t="s">
        <v>756</v>
      </c>
      <c r="BA6" s="1947" t="s">
        <v>577</v>
      </c>
      <c r="BB6" s="1947" t="s">
        <v>578</v>
      </c>
      <c r="BC6" s="1947" t="s">
        <v>757</v>
      </c>
      <c r="BD6" s="1947" t="s">
        <v>758</v>
      </c>
      <c r="BE6" s="1948">
        <v>25</v>
      </c>
      <c r="BF6" s="1948" t="s">
        <v>579</v>
      </c>
      <c r="BG6" s="1948" t="s">
        <v>580</v>
      </c>
      <c r="BH6" s="1948">
        <v>26</v>
      </c>
      <c r="BI6" s="1948">
        <v>27</v>
      </c>
      <c r="BJ6" s="1947">
        <v>28</v>
      </c>
      <c r="BK6" s="1947" t="s">
        <v>581</v>
      </c>
      <c r="BL6" s="1947" t="s">
        <v>582</v>
      </c>
      <c r="BM6" s="1947">
        <v>29</v>
      </c>
      <c r="BN6" s="1947">
        <v>30</v>
      </c>
      <c r="BO6" s="1947">
        <v>31</v>
      </c>
      <c r="BP6" s="1947" t="s">
        <v>583</v>
      </c>
      <c r="BQ6" s="1947" t="s">
        <v>584</v>
      </c>
      <c r="BR6" s="1947">
        <v>32</v>
      </c>
      <c r="BS6" s="1947">
        <v>33</v>
      </c>
      <c r="BT6" s="1947" t="s">
        <v>759</v>
      </c>
      <c r="BU6" s="1947" t="s">
        <v>585</v>
      </c>
      <c r="BV6" s="1947" t="s">
        <v>586</v>
      </c>
      <c r="BW6" s="1947" t="s">
        <v>760</v>
      </c>
      <c r="BX6" s="1947" t="s">
        <v>761</v>
      </c>
      <c r="BY6" s="1947" t="s">
        <v>762</v>
      </c>
      <c r="BZ6" s="1947" t="s">
        <v>587</v>
      </c>
      <c r="CA6" s="1947" t="s">
        <v>588</v>
      </c>
      <c r="CB6" s="1947" t="s">
        <v>763</v>
      </c>
      <c r="CC6" s="1947" t="s">
        <v>764</v>
      </c>
      <c r="CD6" s="1948">
        <v>34</v>
      </c>
      <c r="CE6" s="1948" t="s">
        <v>589</v>
      </c>
      <c r="CF6" s="1948" t="s">
        <v>590</v>
      </c>
      <c r="CG6" s="1948">
        <v>35</v>
      </c>
      <c r="CH6" s="1948">
        <v>36</v>
      </c>
      <c r="CI6" s="1947" t="s">
        <v>765</v>
      </c>
      <c r="CJ6" s="1947" t="s">
        <v>591</v>
      </c>
      <c r="CK6" s="1947" t="s">
        <v>592</v>
      </c>
      <c r="CL6" s="1947" t="s">
        <v>766</v>
      </c>
      <c r="CM6" s="1947" t="s">
        <v>767</v>
      </c>
      <c r="CN6" s="1948" t="s">
        <v>768</v>
      </c>
      <c r="CO6" s="1948" t="s">
        <v>769</v>
      </c>
      <c r="CP6" s="1948" t="s">
        <v>770</v>
      </c>
      <c r="CQ6" s="1948" t="s">
        <v>771</v>
      </c>
      <c r="CR6" s="1948" t="s">
        <v>772</v>
      </c>
      <c r="CS6" s="1949"/>
      <c r="CT6" s="1949"/>
    </row>
    <row r="7" spans="1:98" s="1866" customFormat="1" ht="15" hidden="1" customHeight="1">
      <c r="A7" s="1864"/>
      <c r="B7" s="1864"/>
      <c r="C7" s="1865"/>
      <c r="D7" s="1865"/>
      <c r="H7" s="1865"/>
      <c r="I7" s="1865"/>
      <c r="M7" s="1865"/>
      <c r="N7" s="1865"/>
      <c r="R7" s="1865"/>
      <c r="S7" s="1865"/>
      <c r="X7" s="1865"/>
      <c r="AB7" s="1865"/>
      <c r="AC7" s="1865"/>
      <c r="AG7" s="1865"/>
      <c r="AH7" s="1865"/>
      <c r="AL7" s="1865"/>
      <c r="AM7" s="1865"/>
      <c r="AV7" s="1865"/>
      <c r="AW7" s="1865"/>
      <c r="BF7" s="1951"/>
      <c r="BG7" s="1951"/>
      <c r="BH7" s="1952"/>
      <c r="BI7" s="1952"/>
      <c r="BJ7" s="1952"/>
      <c r="BK7" s="1865"/>
      <c r="BL7" s="1865"/>
      <c r="BP7" s="1865"/>
      <c r="BQ7" s="1865"/>
      <c r="BU7" s="1865"/>
      <c r="BV7" s="1865"/>
      <c r="BZ7" s="1865"/>
      <c r="CA7" s="1865"/>
      <c r="CD7" s="1952"/>
      <c r="CE7" s="1951"/>
      <c r="CF7" s="1951"/>
      <c r="CG7" s="1952"/>
      <c r="CH7" s="1952"/>
      <c r="CI7" s="1952"/>
      <c r="CN7" s="1952"/>
      <c r="CO7" s="1953"/>
      <c r="CP7" s="1953"/>
      <c r="CQ7" s="1952"/>
      <c r="CR7" s="1952"/>
      <c r="CS7" s="892"/>
      <c r="CT7" s="892"/>
    </row>
    <row r="8" spans="1:98" s="1872" customFormat="1" ht="15" customHeight="1">
      <c r="A8" s="1868" t="s">
        <v>1512</v>
      </c>
      <c r="B8" s="1954">
        <v>4</v>
      </c>
      <c r="C8" s="1870">
        <v>4</v>
      </c>
      <c r="D8" s="1871"/>
      <c r="E8" s="1872">
        <f>SUM(C8+D8)</f>
        <v>4</v>
      </c>
      <c r="F8" s="1955">
        <v>4</v>
      </c>
      <c r="H8" s="1870"/>
      <c r="I8" s="1871"/>
      <c r="J8" s="1872">
        <f>SUM(H8+I8)</f>
        <v>0</v>
      </c>
      <c r="K8" s="1955"/>
      <c r="M8" s="1870"/>
      <c r="N8" s="1871"/>
      <c r="O8" s="1872">
        <f>SUM(M8+N8)</f>
        <v>0</v>
      </c>
      <c r="P8" s="1955"/>
      <c r="R8" s="1870"/>
      <c r="S8" s="1871"/>
      <c r="T8" s="1872">
        <f>SUM(R8+S8)</f>
        <v>0</v>
      </c>
      <c r="U8" s="1955"/>
      <c r="X8" s="1871"/>
      <c r="Y8" s="1872">
        <f>SUM(W8+X8)</f>
        <v>0</v>
      </c>
      <c r="Z8" s="1955">
        <f>W8-V8</f>
        <v>0</v>
      </c>
      <c r="AB8" s="1870"/>
      <c r="AC8" s="1871"/>
      <c r="AD8" s="1872">
        <f>SUM(AB8+AC8)</f>
        <v>0</v>
      </c>
      <c r="AE8" s="1955"/>
      <c r="AG8" s="1870"/>
      <c r="AH8" s="1871"/>
      <c r="AI8" s="1872">
        <f>SUM(AG8+AH8)</f>
        <v>0</v>
      </c>
      <c r="AJ8" s="1955"/>
      <c r="AL8" s="1870"/>
      <c r="AM8" s="1871"/>
      <c r="AN8" s="1872">
        <f>SUM(AL8+AM8)</f>
        <v>0</v>
      </c>
      <c r="AO8" s="1955">
        <f>AL8-AK8</f>
        <v>0</v>
      </c>
      <c r="AR8" s="1873"/>
      <c r="AS8" s="1872">
        <f>SUM(AQ8+AR8)</f>
        <v>0</v>
      </c>
      <c r="AT8" s="1955"/>
      <c r="AV8" s="1870"/>
      <c r="AW8" s="1871"/>
      <c r="AY8" s="1955">
        <f>AV8-AU8</f>
        <v>0</v>
      </c>
      <c r="BB8" s="1873"/>
      <c r="BD8" s="1955">
        <f>BA8-AZ8</f>
        <v>0</v>
      </c>
      <c r="BE8" s="1956">
        <f t="shared" ref="BE8:BI12" si="0">B8+G8+L8+Q8+V8+AA8+AF8+AK8+AP8+AU8+AZ8</f>
        <v>4</v>
      </c>
      <c r="BF8" s="1957">
        <f t="shared" si="0"/>
        <v>4</v>
      </c>
      <c r="BG8" s="1958">
        <f t="shared" si="0"/>
        <v>0</v>
      </c>
      <c r="BH8" s="1959">
        <f>SUM(BF8+BG8)</f>
        <v>4</v>
      </c>
      <c r="BI8" s="1960">
        <f t="shared" si="0"/>
        <v>4</v>
      </c>
      <c r="BJ8" s="1959"/>
      <c r="BK8" s="1870"/>
      <c r="BL8" s="1871"/>
      <c r="BM8" s="1872">
        <f>SUM(BK8+BL8)</f>
        <v>0</v>
      </c>
      <c r="BP8" s="1870"/>
      <c r="BQ8" s="1871"/>
      <c r="BR8" s="1872">
        <f>SUM(BP8+BQ8)</f>
        <v>0</v>
      </c>
      <c r="BS8" s="1955"/>
      <c r="BU8" s="1870"/>
      <c r="BV8" s="1871"/>
      <c r="BW8" s="1872">
        <f>SUM(BU8+BV8)</f>
        <v>0</v>
      </c>
      <c r="BX8" s="1955">
        <f>BU8-BT8</f>
        <v>0</v>
      </c>
      <c r="BZ8" s="1870"/>
      <c r="CA8" s="1871"/>
      <c r="CB8" s="1872">
        <f>SUM(BZ8+CA8)</f>
        <v>0</v>
      </c>
      <c r="CC8" s="1955">
        <f>BZ8-BY8</f>
        <v>0</v>
      </c>
      <c r="CD8" s="1957">
        <f t="shared" ref="CD8:CH12" si="1">BJ8+BO8+BT8+BY8</f>
        <v>0</v>
      </c>
      <c r="CE8" s="1957">
        <f t="shared" si="1"/>
        <v>0</v>
      </c>
      <c r="CF8" s="1958">
        <f t="shared" si="1"/>
        <v>0</v>
      </c>
      <c r="CG8" s="1959">
        <f>SUM(CE8+CF8)</f>
        <v>0</v>
      </c>
      <c r="CH8" s="1959">
        <f t="shared" si="1"/>
        <v>0</v>
      </c>
      <c r="CI8" s="1959"/>
      <c r="CK8" s="1873"/>
      <c r="CL8" s="1872">
        <f>SUM(CJ8+CK8)</f>
        <v>0</v>
      </c>
      <c r="CM8" s="1872">
        <f>CJ8-CI8</f>
        <v>0</v>
      </c>
      <c r="CN8" s="1960">
        <f t="shared" ref="CN8:CP12" si="2">BE8+CD8</f>
        <v>4</v>
      </c>
      <c r="CO8" s="1960">
        <f t="shared" si="2"/>
        <v>4</v>
      </c>
      <c r="CP8" s="1961">
        <f t="shared" si="2"/>
        <v>0</v>
      </c>
      <c r="CQ8" s="1959">
        <f>SUM(CO8+CP8)</f>
        <v>4</v>
      </c>
      <c r="CR8" s="1962">
        <f>CO8-CN8</f>
        <v>0</v>
      </c>
    </row>
    <row r="9" spans="1:98" s="1872" customFormat="1" ht="15" customHeight="1">
      <c r="A9" s="1877" t="s">
        <v>1513</v>
      </c>
      <c r="B9" s="1868"/>
      <c r="C9" s="1870">
        <v>4</v>
      </c>
      <c r="D9" s="1871"/>
      <c r="E9" s="1872">
        <f>SUM(C9+D9)</f>
        <v>4</v>
      </c>
      <c r="F9" s="1955">
        <f>C9-B9</f>
        <v>4</v>
      </c>
      <c r="H9" s="1870"/>
      <c r="I9" s="1871"/>
      <c r="J9" s="1872">
        <f>SUM(H9+I9)</f>
        <v>0</v>
      </c>
      <c r="K9" s="1955"/>
      <c r="M9" s="1870"/>
      <c r="N9" s="1871"/>
      <c r="O9" s="1872">
        <f>SUM(M9+N9)</f>
        <v>0</v>
      </c>
      <c r="P9" s="1955"/>
      <c r="R9" s="1870"/>
      <c r="S9" s="1871"/>
      <c r="T9" s="1872">
        <f>SUM(R9+S9)</f>
        <v>0</v>
      </c>
      <c r="U9" s="1955"/>
      <c r="X9" s="1871"/>
      <c r="Y9" s="1872">
        <f>SUM(W9+X9)</f>
        <v>0</v>
      </c>
      <c r="Z9" s="1955">
        <f>W9-V9</f>
        <v>0</v>
      </c>
      <c r="AB9" s="1870"/>
      <c r="AC9" s="1871"/>
      <c r="AD9" s="1872">
        <f>SUM(AB9+AC9)</f>
        <v>0</v>
      </c>
      <c r="AE9" s="1955"/>
      <c r="AG9" s="1870"/>
      <c r="AH9" s="1871"/>
      <c r="AI9" s="1872">
        <f>SUM(AG9+AH9)</f>
        <v>0</v>
      </c>
      <c r="AJ9" s="1955"/>
      <c r="AL9" s="1870"/>
      <c r="AM9" s="1871"/>
      <c r="AN9" s="1872">
        <f>SUM(AL9+AM9)</f>
        <v>0</v>
      </c>
      <c r="AO9" s="1955">
        <f>AL9-AK9</f>
        <v>0</v>
      </c>
      <c r="AR9" s="1873"/>
      <c r="AS9" s="1872">
        <f>SUM(AQ9+AR9)</f>
        <v>0</v>
      </c>
      <c r="AT9" s="1955"/>
      <c r="AV9" s="1870"/>
      <c r="AW9" s="1871"/>
      <c r="AY9" s="1955">
        <f>AV9-AU9</f>
        <v>0</v>
      </c>
      <c r="BB9" s="1873"/>
      <c r="BD9" s="1955">
        <f>BA9-AZ9</f>
        <v>0</v>
      </c>
      <c r="BE9" s="1956"/>
      <c r="BF9" s="1957">
        <f t="shared" si="0"/>
        <v>4</v>
      </c>
      <c r="BG9" s="1958">
        <f t="shared" si="0"/>
        <v>0</v>
      </c>
      <c r="BH9" s="1959">
        <f>SUM(BF9+BG9)</f>
        <v>4</v>
      </c>
      <c r="BI9" s="1960">
        <f t="shared" si="0"/>
        <v>4</v>
      </c>
      <c r="BJ9" s="1959"/>
      <c r="BK9" s="1870"/>
      <c r="BL9" s="1871"/>
      <c r="BM9" s="1872">
        <f>SUM(BK9+BL9)</f>
        <v>0</v>
      </c>
      <c r="BP9" s="1870"/>
      <c r="BQ9" s="1871"/>
      <c r="BR9" s="1872">
        <f>SUM(BP9+BQ9)</f>
        <v>0</v>
      </c>
      <c r="BS9" s="1955"/>
      <c r="BU9" s="1870"/>
      <c r="BV9" s="1871"/>
      <c r="BW9" s="1872">
        <f>SUM(BU9+BV9)</f>
        <v>0</v>
      </c>
      <c r="BX9" s="1955">
        <f>BU9-BT9</f>
        <v>0</v>
      </c>
      <c r="BZ9" s="1870"/>
      <c r="CA9" s="1871"/>
      <c r="CB9" s="1872">
        <f>SUM(BZ9+CA9)</f>
        <v>0</v>
      </c>
      <c r="CC9" s="1955">
        <f>BZ9-BY9</f>
        <v>0</v>
      </c>
      <c r="CD9" s="1957">
        <f t="shared" si="1"/>
        <v>0</v>
      </c>
      <c r="CE9" s="1957">
        <f t="shared" si="1"/>
        <v>0</v>
      </c>
      <c r="CF9" s="1958">
        <f t="shared" si="1"/>
        <v>0</v>
      </c>
      <c r="CG9" s="1959">
        <f>SUM(CE9+CF9)</f>
        <v>0</v>
      </c>
      <c r="CH9" s="1959">
        <f t="shared" si="1"/>
        <v>0</v>
      </c>
      <c r="CI9" s="1959"/>
      <c r="CK9" s="1873"/>
      <c r="CL9" s="1872">
        <f>SUM(CJ9+CK9)</f>
        <v>0</v>
      </c>
      <c r="CM9" s="1872">
        <f>CJ9-CI9</f>
        <v>0</v>
      </c>
      <c r="CN9" s="1960">
        <f t="shared" si="2"/>
        <v>0</v>
      </c>
      <c r="CO9" s="1960">
        <f t="shared" si="2"/>
        <v>4</v>
      </c>
      <c r="CP9" s="1961">
        <f t="shared" si="2"/>
        <v>0</v>
      </c>
      <c r="CQ9" s="1959">
        <f>SUM(CO9+CP9)</f>
        <v>4</v>
      </c>
      <c r="CR9" s="1962">
        <f>CO9-CN9</f>
        <v>4</v>
      </c>
    </row>
    <row r="10" spans="1:98" s="1872" customFormat="1" ht="15" customHeight="1">
      <c r="A10" s="1877" t="s">
        <v>1514</v>
      </c>
      <c r="B10" s="1868"/>
      <c r="C10" s="1870">
        <v>4</v>
      </c>
      <c r="D10" s="1871"/>
      <c r="E10" s="1872">
        <f>SUM(C10+D10)</f>
        <v>4</v>
      </c>
      <c r="F10" s="1955">
        <f>C10-B10</f>
        <v>4</v>
      </c>
      <c r="H10" s="1870"/>
      <c r="I10" s="1871"/>
      <c r="J10" s="1872">
        <f>SUM(H10+I10)</f>
        <v>0</v>
      </c>
      <c r="K10" s="1955"/>
      <c r="M10" s="1870"/>
      <c r="N10" s="1871"/>
      <c r="O10" s="1872">
        <f>SUM(M10+N10)</f>
        <v>0</v>
      </c>
      <c r="P10" s="1955"/>
      <c r="R10" s="1870"/>
      <c r="S10" s="1871"/>
      <c r="T10" s="1872">
        <f>SUM(R10+S10)</f>
        <v>0</v>
      </c>
      <c r="U10" s="1955"/>
      <c r="X10" s="1871"/>
      <c r="Y10" s="1872">
        <f>SUM(W10+X10)</f>
        <v>0</v>
      </c>
      <c r="Z10" s="1955">
        <f>W10-V10</f>
        <v>0</v>
      </c>
      <c r="AB10" s="1870"/>
      <c r="AC10" s="1871"/>
      <c r="AD10" s="1872">
        <f>SUM(AB10+AC10)</f>
        <v>0</v>
      </c>
      <c r="AE10" s="1955"/>
      <c r="AG10" s="1870"/>
      <c r="AH10" s="1871"/>
      <c r="AI10" s="1872">
        <f>SUM(AG10+AH10)</f>
        <v>0</v>
      </c>
      <c r="AJ10" s="1955"/>
      <c r="AL10" s="1870"/>
      <c r="AM10" s="1871"/>
      <c r="AN10" s="1872">
        <f>SUM(AL10+AM10)</f>
        <v>0</v>
      </c>
      <c r="AO10" s="1955">
        <f>AL10-AK10</f>
        <v>0</v>
      </c>
      <c r="AR10" s="1873"/>
      <c r="AS10" s="1872">
        <f>SUM(AQ10+AR10)</f>
        <v>0</v>
      </c>
      <c r="AT10" s="1955"/>
      <c r="AV10" s="1870"/>
      <c r="AW10" s="1871"/>
      <c r="AY10" s="1955">
        <f>AV10-AU10</f>
        <v>0</v>
      </c>
      <c r="BB10" s="1873"/>
      <c r="BD10" s="1955">
        <f>BA10-AZ10</f>
        <v>0</v>
      </c>
      <c r="BE10" s="1956"/>
      <c r="BF10" s="1957">
        <f t="shared" si="0"/>
        <v>4</v>
      </c>
      <c r="BG10" s="1958">
        <f t="shared" si="0"/>
        <v>0</v>
      </c>
      <c r="BH10" s="1959">
        <f>SUM(BF10+BG10)</f>
        <v>4</v>
      </c>
      <c r="BI10" s="1960">
        <f t="shared" si="0"/>
        <v>4</v>
      </c>
      <c r="BJ10" s="1959"/>
      <c r="BK10" s="1870"/>
      <c r="BL10" s="1871"/>
      <c r="BM10" s="1872">
        <f>SUM(BK10+BL10)</f>
        <v>0</v>
      </c>
      <c r="BP10" s="1870"/>
      <c r="BQ10" s="1871"/>
      <c r="BR10" s="1872">
        <f>SUM(BP10+BQ10)</f>
        <v>0</v>
      </c>
      <c r="BS10" s="1955"/>
      <c r="BU10" s="1870"/>
      <c r="BV10" s="1871"/>
      <c r="BW10" s="1872">
        <f>SUM(BU10+BV10)</f>
        <v>0</v>
      </c>
      <c r="BX10" s="1955">
        <f>BU10-BT10</f>
        <v>0</v>
      </c>
      <c r="BZ10" s="1870"/>
      <c r="CA10" s="1871"/>
      <c r="CB10" s="1872">
        <f>SUM(BZ10+CA10)</f>
        <v>0</v>
      </c>
      <c r="CC10" s="1955">
        <f>BZ10-BY10</f>
        <v>0</v>
      </c>
      <c r="CD10" s="1957">
        <f t="shared" si="1"/>
        <v>0</v>
      </c>
      <c r="CE10" s="1957">
        <f t="shared" si="1"/>
        <v>0</v>
      </c>
      <c r="CF10" s="1958">
        <f t="shared" si="1"/>
        <v>0</v>
      </c>
      <c r="CG10" s="1959">
        <f>SUM(CE10+CF10)</f>
        <v>0</v>
      </c>
      <c r="CH10" s="1959">
        <f t="shared" si="1"/>
        <v>0</v>
      </c>
      <c r="CI10" s="1959"/>
      <c r="CK10" s="1873"/>
      <c r="CL10" s="1872">
        <f>SUM(CJ10+CK10)</f>
        <v>0</v>
      </c>
      <c r="CM10" s="1872">
        <f>CJ10-CI10</f>
        <v>0</v>
      </c>
      <c r="CN10" s="1960">
        <f t="shared" si="2"/>
        <v>0</v>
      </c>
      <c r="CO10" s="1960">
        <f t="shared" si="2"/>
        <v>4</v>
      </c>
      <c r="CP10" s="1961">
        <f t="shared" si="2"/>
        <v>0</v>
      </c>
      <c r="CQ10" s="1959">
        <f>SUM(CO10+CP10)</f>
        <v>4</v>
      </c>
      <c r="CR10" s="1962">
        <f>CO10-CN10</f>
        <v>4</v>
      </c>
    </row>
    <row r="11" spans="1:98" s="1872" customFormat="1" ht="15" customHeight="1">
      <c r="A11" s="1877" t="s">
        <v>1515</v>
      </c>
      <c r="B11" s="1868"/>
      <c r="C11" s="1870">
        <v>4</v>
      </c>
      <c r="D11" s="1871"/>
      <c r="E11" s="1872">
        <f>SUM(C11+D11)</f>
        <v>4</v>
      </c>
      <c r="F11" s="1955">
        <f>C11-B11</f>
        <v>4</v>
      </c>
      <c r="H11" s="1870"/>
      <c r="I11" s="1871"/>
      <c r="J11" s="1872">
        <f>SUM(H11+I11)</f>
        <v>0</v>
      </c>
      <c r="K11" s="1955"/>
      <c r="M11" s="1870"/>
      <c r="N11" s="1871"/>
      <c r="O11" s="1872">
        <f>SUM(M11+N11)</f>
        <v>0</v>
      </c>
      <c r="P11" s="1955"/>
      <c r="R11" s="1870"/>
      <c r="S11" s="1871"/>
      <c r="T11" s="1872">
        <f>SUM(R11+S11)</f>
        <v>0</v>
      </c>
      <c r="U11" s="1955"/>
      <c r="X11" s="1871"/>
      <c r="Y11" s="1872">
        <f>SUM(W11+X11)</f>
        <v>0</v>
      </c>
      <c r="Z11" s="1955">
        <f>W11-V11</f>
        <v>0</v>
      </c>
      <c r="AB11" s="1870"/>
      <c r="AC11" s="1871"/>
      <c r="AD11" s="1872">
        <f>SUM(AB11+AC11)</f>
        <v>0</v>
      </c>
      <c r="AE11" s="1955"/>
      <c r="AG11" s="1870"/>
      <c r="AH11" s="1871"/>
      <c r="AI11" s="1872">
        <f>SUM(AG11+AH11)</f>
        <v>0</v>
      </c>
      <c r="AJ11" s="1955"/>
      <c r="AL11" s="1870"/>
      <c r="AM11" s="1871"/>
      <c r="AN11" s="1872">
        <f>SUM(AL11+AM11)</f>
        <v>0</v>
      </c>
      <c r="AO11" s="1955">
        <f>AL11-AK11</f>
        <v>0</v>
      </c>
      <c r="AR11" s="1873"/>
      <c r="AS11" s="1872">
        <f>SUM(AQ11+AR11)</f>
        <v>0</v>
      </c>
      <c r="AT11" s="1955"/>
      <c r="AV11" s="1870"/>
      <c r="AW11" s="1871"/>
      <c r="AY11" s="1955">
        <f>AV11-AU11</f>
        <v>0</v>
      </c>
      <c r="BB11" s="1873"/>
      <c r="BD11" s="1955">
        <f>BA11-AZ11</f>
        <v>0</v>
      </c>
      <c r="BE11" s="1956"/>
      <c r="BF11" s="1957">
        <f>C11+H11+M11+R11+W11+AB11+AG11+AL11+AQ11+AV11+BA11</f>
        <v>4</v>
      </c>
      <c r="BG11" s="1958">
        <f>D11+I11+N11+S11+X11+AC11+AH11+AM11+AR11+AW11+BB11</f>
        <v>0</v>
      </c>
      <c r="BH11" s="1959">
        <f>SUM(BF11+BG11)</f>
        <v>4</v>
      </c>
      <c r="BI11" s="1960">
        <f t="shared" si="0"/>
        <v>4</v>
      </c>
      <c r="BJ11" s="1959"/>
      <c r="BK11" s="1870"/>
      <c r="BL11" s="1871"/>
      <c r="BM11" s="1872">
        <f>SUM(BK11+BL11)</f>
        <v>0</v>
      </c>
      <c r="BP11" s="1870"/>
      <c r="BQ11" s="1871"/>
      <c r="BR11" s="1872">
        <f>SUM(BP11+BQ11)</f>
        <v>0</v>
      </c>
      <c r="BS11" s="1955"/>
      <c r="BU11" s="1870"/>
      <c r="BV11" s="1871"/>
      <c r="BW11" s="1872">
        <f>SUM(BU11+BV11)</f>
        <v>0</v>
      </c>
      <c r="BX11" s="1955">
        <f>BU11-BT11</f>
        <v>0</v>
      </c>
      <c r="BZ11" s="1870"/>
      <c r="CA11" s="1871"/>
      <c r="CB11" s="1872">
        <f>SUM(BZ11+CA11)</f>
        <v>0</v>
      </c>
      <c r="CC11" s="1955">
        <f>BZ11-BY11</f>
        <v>0</v>
      </c>
      <c r="CD11" s="1957"/>
      <c r="CE11" s="1957">
        <f>BK11+BP11+BU11+BZ11</f>
        <v>0</v>
      </c>
      <c r="CF11" s="1958">
        <f>BL11+BQ11+BV11+CA11</f>
        <v>0</v>
      </c>
      <c r="CG11" s="1959">
        <f>SUM(CE11+CF11)</f>
        <v>0</v>
      </c>
      <c r="CH11" s="1959">
        <f t="shared" si="1"/>
        <v>0</v>
      </c>
      <c r="CI11" s="1959"/>
      <c r="CK11" s="1873"/>
      <c r="CL11" s="1872">
        <f>SUM(CJ11+CK11)</f>
        <v>0</v>
      </c>
      <c r="CM11" s="1872">
        <f>CJ11-CI11</f>
        <v>0</v>
      </c>
      <c r="CN11" s="1960">
        <f t="shared" si="2"/>
        <v>0</v>
      </c>
      <c r="CO11" s="1960">
        <f t="shared" si="2"/>
        <v>4</v>
      </c>
      <c r="CP11" s="1961">
        <f t="shared" si="2"/>
        <v>0</v>
      </c>
      <c r="CQ11" s="1959">
        <f>SUM(CO11+CP11)</f>
        <v>4</v>
      </c>
      <c r="CR11" s="1962">
        <f>CO11-CN11</f>
        <v>4</v>
      </c>
    </row>
    <row r="12" spans="1:98" s="1872" customFormat="1" ht="15" customHeight="1">
      <c r="A12" s="1877" t="s">
        <v>720</v>
      </c>
      <c r="B12" s="1868"/>
      <c r="C12" s="1870"/>
      <c r="D12" s="1871"/>
      <c r="E12" s="1872">
        <f>SUM(C12+D12)</f>
        <v>0</v>
      </c>
      <c r="F12" s="1955">
        <f>C12-B12</f>
        <v>0</v>
      </c>
      <c r="H12" s="1870"/>
      <c r="I12" s="1871"/>
      <c r="J12" s="1872">
        <f>SUM(H12+I12)</f>
        <v>0</v>
      </c>
      <c r="K12" s="1955"/>
      <c r="M12" s="1870"/>
      <c r="N12" s="1871"/>
      <c r="O12" s="1872">
        <f>SUM(M12+N12)</f>
        <v>0</v>
      </c>
      <c r="P12" s="1955"/>
      <c r="R12" s="1870"/>
      <c r="S12" s="1871"/>
      <c r="T12" s="1872">
        <f>SUM(R12+S12)</f>
        <v>0</v>
      </c>
      <c r="U12" s="1955"/>
      <c r="X12" s="1871"/>
      <c r="Y12" s="1872">
        <f>SUM(W12+X12)</f>
        <v>0</v>
      </c>
      <c r="Z12" s="1955">
        <f>W12-V12</f>
        <v>0</v>
      </c>
      <c r="AB12" s="1870"/>
      <c r="AC12" s="1871"/>
      <c r="AD12" s="1872">
        <f>SUM(AB12+AC12)</f>
        <v>0</v>
      </c>
      <c r="AE12" s="1955"/>
      <c r="AG12" s="1870"/>
      <c r="AH12" s="1871"/>
      <c r="AI12" s="1872">
        <f>SUM(AG12+AH12)</f>
        <v>0</v>
      </c>
      <c r="AJ12" s="1955"/>
      <c r="AL12" s="1870"/>
      <c r="AM12" s="1871"/>
      <c r="AN12" s="1872">
        <f>SUM(AL12+AM12)</f>
        <v>0</v>
      </c>
      <c r="AO12" s="1955">
        <f>AL12-AK12</f>
        <v>0</v>
      </c>
      <c r="AR12" s="1873"/>
      <c r="AS12" s="1872">
        <f>SUM(AQ12+AR12)</f>
        <v>0</v>
      </c>
      <c r="AT12" s="1955"/>
      <c r="AV12" s="1870"/>
      <c r="AW12" s="1871"/>
      <c r="AX12" s="1872">
        <f>SUM(AV12+AW12)</f>
        <v>0</v>
      </c>
      <c r="AY12" s="1955">
        <f>AV12-AU12</f>
        <v>0</v>
      </c>
      <c r="BB12" s="1873"/>
      <c r="BC12" s="1872">
        <f>SUM(BA12+BB12)</f>
        <v>0</v>
      </c>
      <c r="BD12" s="1955">
        <f>BA12-AZ12</f>
        <v>0</v>
      </c>
      <c r="BE12" s="1956"/>
      <c r="BF12" s="1957">
        <f>C12+H12+M12+R12+W12+AB12+AG12+AL12+AQ12+AV12+BA12</f>
        <v>0</v>
      </c>
      <c r="BG12" s="1958">
        <f>D12+I12+N12+S12+X12+AC12+AH12+AM12+AR12+AW12+BB12</f>
        <v>0</v>
      </c>
      <c r="BH12" s="1959">
        <f>SUM(BF12+BG12)</f>
        <v>0</v>
      </c>
      <c r="BI12" s="1960">
        <f t="shared" si="0"/>
        <v>0</v>
      </c>
      <c r="BJ12" s="1959"/>
      <c r="BK12" s="1870"/>
      <c r="BL12" s="1871"/>
      <c r="BM12" s="1872">
        <f>SUM(BK12+BL12)</f>
        <v>0</v>
      </c>
      <c r="BP12" s="1870"/>
      <c r="BQ12" s="1871"/>
      <c r="BR12" s="1872">
        <f>SUM(BP12+BQ12)</f>
        <v>0</v>
      </c>
      <c r="BS12" s="1955"/>
      <c r="BU12" s="1870"/>
      <c r="BV12" s="1871"/>
      <c r="BW12" s="1872">
        <f>SUM(BU12+BV12)</f>
        <v>0</v>
      </c>
      <c r="BX12" s="1955">
        <f>BU12-BT12</f>
        <v>0</v>
      </c>
      <c r="BZ12" s="1870"/>
      <c r="CA12" s="1871"/>
      <c r="CB12" s="1872">
        <f>SUM(BZ12+CA12)</f>
        <v>0</v>
      </c>
      <c r="CC12" s="1955">
        <f>BZ12-BY12</f>
        <v>0</v>
      </c>
      <c r="CD12" s="1957">
        <f>BJ12+BO12+BT12+BY12</f>
        <v>0</v>
      </c>
      <c r="CE12" s="1957">
        <f>BK12+BP12+BU12+BZ12</f>
        <v>0</v>
      </c>
      <c r="CF12" s="1958">
        <f>BL12+BQ12+BV12+CA12</f>
        <v>0</v>
      </c>
      <c r="CG12" s="1959">
        <f>SUM(CE12+CF12)</f>
        <v>0</v>
      </c>
      <c r="CH12" s="1959">
        <f t="shared" si="1"/>
        <v>0</v>
      </c>
      <c r="CI12" s="1959"/>
      <c r="CK12" s="1873"/>
      <c r="CL12" s="1872">
        <f>SUM(CJ12+CK12)</f>
        <v>0</v>
      </c>
      <c r="CM12" s="1872">
        <f>CJ12-CI12</f>
        <v>0</v>
      </c>
      <c r="CN12" s="1960">
        <f t="shared" si="2"/>
        <v>0</v>
      </c>
      <c r="CO12" s="1960">
        <f t="shared" si="2"/>
        <v>0</v>
      </c>
      <c r="CP12" s="1961">
        <f t="shared" si="2"/>
        <v>0</v>
      </c>
      <c r="CQ12" s="1959">
        <f>SUM(CO12+CP12)</f>
        <v>0</v>
      </c>
      <c r="CR12" s="1962">
        <f>CO12-CN12</f>
        <v>0</v>
      </c>
    </row>
    <row r="13" spans="1:98" s="1866" customFormat="1" ht="15" hidden="1" customHeight="1">
      <c r="A13" s="1864"/>
      <c r="B13" s="1864"/>
      <c r="C13" s="1865"/>
      <c r="D13" s="1865"/>
      <c r="H13" s="1865"/>
      <c r="I13" s="1865"/>
      <c r="M13" s="1865"/>
      <c r="N13" s="1865"/>
      <c r="R13" s="1865"/>
      <c r="S13" s="1865"/>
      <c r="X13" s="1865"/>
      <c r="AB13" s="1865"/>
      <c r="AC13" s="1865"/>
      <c r="AG13" s="1865"/>
      <c r="AH13" s="1865"/>
      <c r="AL13" s="1865"/>
      <c r="AM13" s="1865"/>
      <c r="AV13" s="1865"/>
      <c r="AW13" s="1865"/>
      <c r="BF13" s="1951"/>
      <c r="BG13" s="1951"/>
      <c r="BH13" s="1952"/>
      <c r="BI13" s="1952"/>
      <c r="BJ13" s="1952"/>
      <c r="BK13" s="1865"/>
      <c r="BL13" s="1865"/>
      <c r="BP13" s="1865"/>
      <c r="BQ13" s="1865"/>
      <c r="BU13" s="1865"/>
      <c r="BV13" s="1865"/>
      <c r="BZ13" s="1865"/>
      <c r="CA13" s="1865"/>
      <c r="CD13" s="1952"/>
      <c r="CE13" s="1951"/>
      <c r="CF13" s="1951"/>
      <c r="CG13" s="1952"/>
      <c r="CH13" s="1952"/>
      <c r="CI13" s="1952"/>
      <c r="CN13" s="1953"/>
      <c r="CO13" s="1953"/>
      <c r="CP13" s="1953"/>
      <c r="CQ13" s="1952"/>
      <c r="CR13" s="1952"/>
      <c r="CS13" s="892"/>
      <c r="CT13" s="892"/>
    </row>
    <row r="14" spans="1:98" s="706" customFormat="1" ht="15" customHeight="1">
      <c r="A14" s="93" t="s">
        <v>1517</v>
      </c>
      <c r="B14" s="93"/>
      <c r="C14" s="892"/>
      <c r="D14" s="1867"/>
      <c r="E14" s="892"/>
      <c r="F14" s="892"/>
      <c r="G14" s="892"/>
      <c r="H14" s="892"/>
      <c r="I14" s="1867"/>
      <c r="J14" s="892"/>
      <c r="K14" s="892"/>
      <c r="L14" s="892"/>
      <c r="M14" s="892"/>
      <c r="N14" s="1867"/>
      <c r="O14" s="892"/>
      <c r="P14" s="892"/>
      <c r="Q14" s="892"/>
      <c r="R14" s="892"/>
      <c r="S14" s="1867"/>
      <c r="T14" s="892"/>
      <c r="U14" s="892"/>
      <c r="V14" s="892"/>
      <c r="W14" s="892"/>
      <c r="X14" s="1867"/>
      <c r="Y14" s="892"/>
      <c r="Z14" s="892"/>
      <c r="AA14" s="892"/>
      <c r="AB14" s="892"/>
      <c r="AC14" s="1867"/>
      <c r="AD14" s="892"/>
      <c r="AE14" s="892"/>
      <c r="AF14" s="892"/>
      <c r="AG14" s="892"/>
      <c r="AH14" s="1867"/>
      <c r="AI14" s="892"/>
      <c r="AJ14" s="892"/>
      <c r="AK14" s="892"/>
      <c r="AL14" s="892"/>
      <c r="AM14" s="1867"/>
      <c r="AN14" s="892"/>
      <c r="AO14" s="892"/>
      <c r="AP14" s="892"/>
      <c r="AQ14" s="892"/>
      <c r="AR14" s="892"/>
      <c r="AS14" s="892"/>
      <c r="AT14" s="892"/>
      <c r="AU14" s="892"/>
      <c r="AV14" s="892"/>
      <c r="AW14" s="1867"/>
      <c r="AX14" s="892"/>
      <c r="AY14" s="892"/>
      <c r="AZ14" s="892"/>
      <c r="BA14" s="892"/>
      <c r="BB14" s="892"/>
      <c r="BC14" s="892"/>
      <c r="BD14" s="892"/>
      <c r="BE14" s="892"/>
      <c r="BF14" s="1891"/>
      <c r="BG14" s="1963"/>
      <c r="BH14" s="1891"/>
      <c r="BI14" s="1891"/>
      <c r="BJ14" s="1891"/>
      <c r="BK14" s="892" t="s">
        <v>773</v>
      </c>
      <c r="BL14" s="1867"/>
      <c r="BM14" s="892"/>
      <c r="BN14" s="892"/>
      <c r="BO14" s="892"/>
      <c r="BP14" s="892"/>
      <c r="BQ14" s="1867"/>
      <c r="BR14" s="892"/>
      <c r="BS14" s="892"/>
      <c r="BT14" s="892"/>
      <c r="BU14" s="892"/>
      <c r="BV14" s="1867"/>
      <c r="BW14" s="892"/>
      <c r="BX14" s="892"/>
      <c r="BY14" s="892"/>
      <c r="BZ14" s="892"/>
      <c r="CA14" s="1867"/>
      <c r="CB14" s="892"/>
      <c r="CC14" s="892"/>
      <c r="CD14" s="1891"/>
      <c r="CE14" s="1891"/>
      <c r="CF14" s="1963"/>
      <c r="CG14" s="1891"/>
      <c r="CH14" s="1891"/>
      <c r="CI14" s="1891"/>
      <c r="CJ14" s="892"/>
      <c r="CK14" s="892"/>
      <c r="CL14" s="892"/>
      <c r="CM14" s="892"/>
      <c r="CN14" s="1891"/>
      <c r="CO14" s="1891"/>
      <c r="CP14" s="1891"/>
      <c r="CQ14" s="1891"/>
      <c r="CR14" s="1892"/>
      <c r="CS14" s="892"/>
      <c r="CT14" s="892"/>
    </row>
    <row r="15" spans="1:98" ht="15" hidden="1" customHeight="1">
      <c r="A15" s="1414" t="s">
        <v>10</v>
      </c>
      <c r="B15" s="1414"/>
      <c r="C15" s="1881"/>
      <c r="D15" s="1882"/>
      <c r="E15" s="1813">
        <f>SUM(C15+D15)</f>
        <v>0</v>
      </c>
      <c r="F15" s="1813"/>
      <c r="G15" s="1813"/>
      <c r="H15" s="1881"/>
      <c r="I15" s="1882"/>
      <c r="J15" s="1813">
        <f>SUM(H15+I15)</f>
        <v>0</v>
      </c>
      <c r="K15" s="1813"/>
      <c r="L15" s="1813"/>
      <c r="M15" s="1881"/>
      <c r="N15" s="1882"/>
      <c r="O15" s="1813">
        <f>SUM(M15+N15)</f>
        <v>0</v>
      </c>
      <c r="P15" s="1813"/>
      <c r="Q15" s="1813"/>
      <c r="R15" s="1881"/>
      <c r="S15" s="1882"/>
      <c r="T15" s="1813">
        <f>SUM(R15+S15)</f>
        <v>0</v>
      </c>
      <c r="U15" s="1813"/>
      <c r="V15" s="1813"/>
      <c r="W15" s="1813"/>
      <c r="X15" s="1882"/>
      <c r="Y15" s="1813">
        <f>SUM(W15+X15)</f>
        <v>0</v>
      </c>
      <c r="Z15" s="1813"/>
      <c r="AA15" s="1813"/>
      <c r="AB15" s="1881"/>
      <c r="AC15" s="1882"/>
      <c r="AD15" s="1813">
        <f>SUM(AB15+AC15)</f>
        <v>0</v>
      </c>
      <c r="AE15" s="1813"/>
      <c r="AF15" s="1813"/>
      <c r="AG15" s="1881"/>
      <c r="AH15" s="1882"/>
      <c r="AI15" s="1813">
        <f>SUM(AG15+AH15)</f>
        <v>0</v>
      </c>
      <c r="AJ15" s="1813"/>
      <c r="AK15" s="1813"/>
      <c r="AL15" s="1881"/>
      <c r="AM15" s="1882"/>
      <c r="AN15" s="1813">
        <f>SUM(AL15+AM15)</f>
        <v>0</v>
      </c>
      <c r="AO15" s="1813"/>
      <c r="AP15" s="1813"/>
      <c r="AQ15" s="1813"/>
      <c r="AR15" s="1883"/>
      <c r="AS15" s="1813">
        <f>SUM(AQ15+AR15)</f>
        <v>0</v>
      </c>
      <c r="AT15" s="1813"/>
      <c r="AU15" s="1813"/>
      <c r="AV15" s="1881"/>
      <c r="AW15" s="1882"/>
      <c r="AX15" s="1813">
        <f>SUM(AV15+AW15)</f>
        <v>0</v>
      </c>
      <c r="AY15" s="1813"/>
      <c r="AZ15" s="1813"/>
      <c r="BA15" s="1813"/>
      <c r="BB15" s="1883"/>
      <c r="BC15" s="1813">
        <f>SUM(BA15+BB15)</f>
        <v>0</v>
      </c>
      <c r="BD15" s="1813"/>
      <c r="BE15" s="1813"/>
      <c r="BF15" s="1964"/>
      <c r="BG15" s="1965"/>
      <c r="BH15" s="1966">
        <f>SUM(BF15+BG15)</f>
        <v>0</v>
      </c>
      <c r="BI15" s="1966"/>
      <c r="BJ15" s="1966"/>
      <c r="BK15" s="1881"/>
      <c r="BL15" s="1882"/>
      <c r="BM15" s="1813">
        <f>SUM(BK15+BL15)</f>
        <v>0</v>
      </c>
      <c r="BN15" s="1813"/>
      <c r="BO15" s="1813"/>
      <c r="BP15" s="1881"/>
      <c r="BQ15" s="1882"/>
      <c r="BR15" s="1813">
        <f>SUM(BP15+BQ15)</f>
        <v>0</v>
      </c>
      <c r="BS15" s="1813"/>
      <c r="BT15" s="1813"/>
      <c r="BU15" s="1881"/>
      <c r="BV15" s="1882"/>
      <c r="BW15" s="1813">
        <f>SUM(BU15+BV15)</f>
        <v>0</v>
      </c>
      <c r="BX15" s="1813"/>
      <c r="BY15" s="1813"/>
      <c r="BZ15" s="1881">
        <v>0</v>
      </c>
      <c r="CA15" s="1882"/>
      <c r="CB15" s="1813">
        <f>SUM(BZ15+CA15)</f>
        <v>0</v>
      </c>
      <c r="CC15" s="1813"/>
      <c r="CD15" s="1966"/>
      <c r="CE15" s="1964"/>
      <c r="CF15" s="1965"/>
      <c r="CG15" s="1966">
        <f>SUM(CE15+CF15)</f>
        <v>0</v>
      </c>
      <c r="CH15" s="1966"/>
      <c r="CI15" s="1966"/>
      <c r="CJ15" s="1813"/>
      <c r="CK15" s="1883"/>
      <c r="CL15" s="1813">
        <f>SUM(CJ15+CK15)</f>
        <v>0</v>
      </c>
      <c r="CM15" s="1813"/>
      <c r="CN15" s="1966">
        <f t="shared" ref="CN15:CN31" si="3">BE15+CD15</f>
        <v>0</v>
      </c>
      <c r="CO15" s="1966">
        <f t="shared" ref="CO15:CO31" si="4">BF15+CE15</f>
        <v>0</v>
      </c>
      <c r="CP15" s="1967">
        <f t="shared" ref="CP15:CP31" si="5">BG15+CF15</f>
        <v>0</v>
      </c>
      <c r="CQ15" s="1966">
        <f>SUM(CO15+CP15)</f>
        <v>0</v>
      </c>
    </row>
    <row r="16" spans="1:98" ht="15" customHeight="1">
      <c r="A16" s="1414" t="s">
        <v>593</v>
      </c>
      <c r="B16" s="1881"/>
      <c r="C16" s="1881"/>
      <c r="D16" s="1882"/>
      <c r="E16" s="1813">
        <f>SUM(C16+D16)</f>
        <v>0</v>
      </c>
      <c r="F16" s="1813"/>
      <c r="G16" s="1813"/>
      <c r="H16" s="1881"/>
      <c r="I16" s="1882"/>
      <c r="J16" s="1813">
        <f>SUM(H16+I16)</f>
        <v>0</v>
      </c>
      <c r="K16" s="1813"/>
      <c r="L16" s="1813"/>
      <c r="M16" s="1881"/>
      <c r="N16" s="1882"/>
      <c r="O16" s="1813">
        <f>SUM(M16+N16)</f>
        <v>0</v>
      </c>
      <c r="P16" s="1813"/>
      <c r="Q16" s="1813"/>
      <c r="R16" s="1881"/>
      <c r="S16" s="1882"/>
      <c r="T16" s="1813">
        <f>SUM(R16+S16)</f>
        <v>0</v>
      </c>
      <c r="U16" s="1813"/>
      <c r="V16" s="1813"/>
      <c r="W16" s="1813"/>
      <c r="X16" s="1882"/>
      <c r="Y16" s="1813">
        <f>SUM(W16+X16)</f>
        <v>0</v>
      </c>
      <c r="Z16" s="1813">
        <f t="shared" ref="Z16:Z31" si="6">W16-V16</f>
        <v>0</v>
      </c>
      <c r="AA16" s="1813"/>
      <c r="AB16" s="1881"/>
      <c r="AC16" s="1882"/>
      <c r="AD16" s="1813">
        <f>SUM(AB16+AC16)</f>
        <v>0</v>
      </c>
      <c r="AE16" s="1813"/>
      <c r="AF16" s="1813"/>
      <c r="AG16" s="1881"/>
      <c r="AH16" s="1882"/>
      <c r="AI16" s="1813">
        <f>SUM(AG16+AH16)</f>
        <v>0</v>
      </c>
      <c r="AJ16" s="1813"/>
      <c r="AK16" s="1813"/>
      <c r="AL16" s="1881"/>
      <c r="AM16" s="1882"/>
      <c r="AN16" s="1813">
        <f>SUM(AL16+AM16)</f>
        <v>0</v>
      </c>
      <c r="AO16" s="1813"/>
      <c r="AP16" s="1813"/>
      <c r="AQ16" s="1813"/>
      <c r="AR16" s="1883"/>
      <c r="AS16" s="1813">
        <f>SUM(AQ16+AR16)</f>
        <v>0</v>
      </c>
      <c r="AT16" s="1813"/>
      <c r="AU16" s="1813"/>
      <c r="AV16" s="1881"/>
      <c r="AW16" s="1882"/>
      <c r="AX16" s="1813">
        <f>SUM(AV16+AW16)</f>
        <v>0</v>
      </c>
      <c r="AY16" s="1813">
        <f t="shared" ref="AY16:AY31" si="7">AV16-AU16</f>
        <v>0</v>
      </c>
      <c r="AZ16" s="1813"/>
      <c r="BA16" s="1813"/>
      <c r="BB16" s="1883"/>
      <c r="BC16" s="1813">
        <f>SUM(BA16+BB16)</f>
        <v>0</v>
      </c>
      <c r="BD16" s="1813">
        <f t="shared" ref="BD16:BD31" si="8">BA16-AZ16</f>
        <v>0</v>
      </c>
      <c r="BE16" s="1964">
        <f t="shared" ref="BE16:BE31" si="9">B16+G16+L16+Q16+V16+AA16+AF16+AK16+AP16+AU16+AZ16</f>
        <v>0</v>
      </c>
      <c r="BF16" s="1964">
        <f t="shared" ref="BF16" si="10">C16+H16+M16+R16+W16+AB16+AG16+AL16+AQ16+AV16+BA16</f>
        <v>0</v>
      </c>
      <c r="BG16" s="1964">
        <f t="shared" ref="BG16" si="11">D16+I16+N16+S16+X16+AC16+AH16+AM16+AR16+AW16+BB16</f>
        <v>0</v>
      </c>
      <c r="BH16" s="1964">
        <f t="shared" ref="BH16:BH41" si="12">E16+J16+O16+T16+Y16+AD16+AI16+AN16+AS16+AX16+BC16</f>
        <v>0</v>
      </c>
      <c r="BI16" s="1966">
        <f t="shared" ref="BI16:BI31" si="13">F16+K16+P16+U16+Z16+AE16+AJ16+AO16+AT16+AY16+BD16</f>
        <v>0</v>
      </c>
      <c r="BJ16" s="1966"/>
      <c r="BK16" s="1881"/>
      <c r="BL16" s="1882"/>
      <c r="BM16" s="1813">
        <f>SUM(BK16+BL16)</f>
        <v>0</v>
      </c>
      <c r="BN16" s="1813"/>
      <c r="BO16" s="1813"/>
      <c r="BP16" s="1881"/>
      <c r="BQ16" s="1882"/>
      <c r="BR16" s="1813">
        <f>SUM(BP16+BQ16)</f>
        <v>0</v>
      </c>
      <c r="BS16" s="1813"/>
      <c r="BT16" s="1813"/>
      <c r="BU16" s="1881"/>
      <c r="BV16" s="1882"/>
      <c r="BW16" s="1813">
        <f>SUM(BU16+BV16)</f>
        <v>0</v>
      </c>
      <c r="BX16" s="1813">
        <f t="shared" ref="BX16:BX31" si="14">BU16-BT16</f>
        <v>0</v>
      </c>
      <c r="BY16" s="1813"/>
      <c r="BZ16" s="1881">
        <v>0</v>
      </c>
      <c r="CA16" s="1882"/>
      <c r="CB16" s="1813">
        <f>SUM(BZ16+CA16)</f>
        <v>0</v>
      </c>
      <c r="CC16" s="1813">
        <f t="shared" ref="CC16:CC31" si="15">BZ16-BY16</f>
        <v>0</v>
      </c>
      <c r="CD16" s="1964">
        <f t="shared" ref="CD16:CD31" si="16">BJ16+BO16+BT16+BY16</f>
        <v>0</v>
      </c>
      <c r="CE16" s="1964">
        <f t="shared" ref="CE16:CE31" si="17">BK16+BP16+BU16+BZ16</f>
        <v>0</v>
      </c>
      <c r="CF16" s="1968">
        <f t="shared" ref="CF16:CG31" si="18">BL16+BQ16+BV16+CA16</f>
        <v>0</v>
      </c>
      <c r="CG16" s="1966">
        <f t="shared" si="18"/>
        <v>0</v>
      </c>
      <c r="CH16" s="1966">
        <f t="shared" ref="CH16:CH31" si="19">BN16+BS16+BX16+CC16</f>
        <v>0</v>
      </c>
      <c r="CI16" s="1966"/>
      <c r="CJ16" s="1813"/>
      <c r="CK16" s="1883"/>
      <c r="CL16" s="1813">
        <f>SUM(CJ16+CK16)</f>
        <v>0</v>
      </c>
      <c r="CM16" s="1813">
        <f>CJ16-CI16</f>
        <v>0</v>
      </c>
      <c r="CN16" s="1966">
        <f t="shared" si="3"/>
        <v>0</v>
      </c>
      <c r="CO16" s="1966">
        <f t="shared" si="4"/>
        <v>0</v>
      </c>
      <c r="CP16" s="1966">
        <f t="shared" si="5"/>
        <v>0</v>
      </c>
      <c r="CQ16" s="1966">
        <f t="shared" ref="CQ16:CQ31" si="20">BH16+CG16</f>
        <v>0</v>
      </c>
      <c r="CR16" s="1966">
        <f t="shared" ref="CR16:CR31" si="21">BI16+CH16</f>
        <v>0</v>
      </c>
    </row>
    <row r="17" spans="1:98" ht="15" customHeight="1">
      <c r="A17" s="1414" t="s">
        <v>594</v>
      </c>
      <c r="B17" s="1881">
        <v>134544</v>
      </c>
      <c r="C17" s="1881">
        <v>142421</v>
      </c>
      <c r="D17" s="1882">
        <v>1257</v>
      </c>
      <c r="E17" s="1813">
        <v>144405</v>
      </c>
      <c r="F17" s="1813">
        <v>127299</v>
      </c>
      <c r="G17" s="1813"/>
      <c r="H17" s="1881"/>
      <c r="I17" s="1882"/>
      <c r="J17" s="1813">
        <f>SUM(H17+I17)</f>
        <v>0</v>
      </c>
      <c r="K17" s="1813"/>
      <c r="L17" s="1813"/>
      <c r="M17" s="1881"/>
      <c r="N17" s="1882"/>
      <c r="O17" s="1813">
        <f>SUM(M17+N17)</f>
        <v>0</v>
      </c>
      <c r="P17" s="1813"/>
      <c r="Q17" s="1813"/>
      <c r="R17" s="1881"/>
      <c r="S17" s="1882"/>
      <c r="T17" s="1813">
        <f>SUM(R17+S17)</f>
        <v>0</v>
      </c>
      <c r="U17" s="1813"/>
      <c r="V17" s="1813"/>
      <c r="W17" s="1881"/>
      <c r="X17" s="1882"/>
      <c r="Y17" s="1813">
        <f>SUM(W17+X17)</f>
        <v>0</v>
      </c>
      <c r="Z17" s="1813">
        <f t="shared" si="6"/>
        <v>0</v>
      </c>
      <c r="AA17" s="1881">
        <v>424</v>
      </c>
      <c r="AB17" s="1881">
        <v>1475</v>
      </c>
      <c r="AC17" s="1882">
        <v>5267</v>
      </c>
      <c r="AD17" s="1813">
        <v>17319</v>
      </c>
      <c r="AE17" s="1813">
        <v>14090</v>
      </c>
      <c r="AF17" s="1813"/>
      <c r="AG17" s="1881"/>
      <c r="AH17" s="1882"/>
      <c r="AI17" s="1813">
        <f t="shared" ref="AI17:AI28" si="22">SUM(AG17+AH17)</f>
        <v>0</v>
      </c>
      <c r="AJ17" s="1813"/>
      <c r="AK17" s="1813"/>
      <c r="AL17" s="1881"/>
      <c r="AM17" s="1882"/>
      <c r="AN17" s="1813">
        <f t="shared" ref="AN17:AN27" si="23">SUM(AL17+AM17)</f>
        <v>0</v>
      </c>
      <c r="AO17" s="1813"/>
      <c r="AP17" s="1813"/>
      <c r="AQ17" s="1813"/>
      <c r="AR17" s="1883"/>
      <c r="AS17" s="1813">
        <f>SUM(AQ17+AR17)</f>
        <v>0</v>
      </c>
      <c r="AT17" s="1813"/>
      <c r="AU17" s="1813"/>
      <c r="AV17" s="1881"/>
      <c r="AW17" s="1882"/>
      <c r="AX17" s="1813">
        <f t="shared" ref="AX17:AX27" si="24">SUM(AV17+AW17)</f>
        <v>0</v>
      </c>
      <c r="AY17" s="1813">
        <f t="shared" si="7"/>
        <v>0</v>
      </c>
      <c r="AZ17" s="1813"/>
      <c r="BA17" s="1813"/>
      <c r="BB17" s="1883"/>
      <c r="BC17" s="1813">
        <f t="shared" ref="BC17:BC27" si="25">SUM(BA17+BB17)</f>
        <v>0</v>
      </c>
      <c r="BD17" s="1813">
        <f t="shared" si="8"/>
        <v>0</v>
      </c>
      <c r="BE17" s="1964">
        <f t="shared" si="9"/>
        <v>134968</v>
      </c>
      <c r="BF17" s="1964">
        <f t="shared" ref="BF17:BF31" si="26">C17+H17+M17+R17+W17+AB17+AG17+AL17+AQ17+AV17+BA17</f>
        <v>143896</v>
      </c>
      <c r="BG17" s="1968">
        <f t="shared" ref="BG17:BG31" si="27">D17+I17+N17+S17+X17+AC17+AH17+AM17+AR17+AW17+BB17</f>
        <v>6524</v>
      </c>
      <c r="BH17" s="1964">
        <f t="shared" si="12"/>
        <v>161724</v>
      </c>
      <c r="BI17" s="1966">
        <f t="shared" si="13"/>
        <v>141389</v>
      </c>
      <c r="BJ17" s="1966"/>
      <c r="BK17" s="1881"/>
      <c r="BL17" s="1882"/>
      <c r="BM17" s="1813">
        <f t="shared" ref="BM17:BM56" si="28">SUM(BK17+BL17)</f>
        <v>0</v>
      </c>
      <c r="BN17" s="1813"/>
      <c r="BO17" s="1813"/>
      <c r="BP17" s="1881"/>
      <c r="BQ17" s="1882"/>
      <c r="BR17" s="1813">
        <f t="shared" ref="BR17:BR56" si="29">SUM(BP17+BQ17)</f>
        <v>0</v>
      </c>
      <c r="BS17" s="1813"/>
      <c r="BT17" s="1813"/>
      <c r="BU17" s="1881"/>
      <c r="BV17" s="1882"/>
      <c r="BW17" s="1813">
        <f t="shared" ref="BW17:BW56" si="30">SUM(BU17+BV17)</f>
        <v>0</v>
      </c>
      <c r="BX17" s="1813">
        <f t="shared" si="14"/>
        <v>0</v>
      </c>
      <c r="BY17" s="1813"/>
      <c r="BZ17" s="1969"/>
      <c r="CA17" s="1970"/>
      <c r="CB17" s="1813">
        <f>SUM(BZ17+CA17)</f>
        <v>0</v>
      </c>
      <c r="CC17" s="1813">
        <f t="shared" si="15"/>
        <v>0</v>
      </c>
      <c r="CD17" s="1964">
        <f t="shared" si="16"/>
        <v>0</v>
      </c>
      <c r="CE17" s="1964">
        <f t="shared" si="17"/>
        <v>0</v>
      </c>
      <c r="CF17" s="1968">
        <f t="shared" si="18"/>
        <v>0</v>
      </c>
      <c r="CG17" s="1966">
        <f t="shared" si="18"/>
        <v>0</v>
      </c>
      <c r="CH17" s="1966">
        <f t="shared" si="19"/>
        <v>0</v>
      </c>
      <c r="CI17" s="1966"/>
      <c r="CJ17" s="1813"/>
      <c r="CK17" s="1883"/>
      <c r="CL17" s="1813">
        <f t="shared" ref="CL17:CL31" si="31">SUM(CJ17+CK17)</f>
        <v>0</v>
      </c>
      <c r="CM17" s="1813">
        <f t="shared" ref="CM17:CM31" si="32">CJ17-CI17</f>
        <v>0</v>
      </c>
      <c r="CN17" s="1966">
        <f t="shared" si="3"/>
        <v>134968</v>
      </c>
      <c r="CO17" s="1966">
        <f t="shared" si="4"/>
        <v>143896</v>
      </c>
      <c r="CP17" s="1966">
        <f t="shared" si="5"/>
        <v>6524</v>
      </c>
      <c r="CQ17" s="1966">
        <f t="shared" si="20"/>
        <v>161724</v>
      </c>
      <c r="CR17" s="1966">
        <f t="shared" si="21"/>
        <v>141389</v>
      </c>
    </row>
    <row r="18" spans="1:98" ht="15" customHeight="1">
      <c r="A18" s="737" t="s">
        <v>595</v>
      </c>
      <c r="B18" s="1881">
        <v>37993</v>
      </c>
      <c r="C18" s="1881">
        <v>40161</v>
      </c>
      <c r="D18" s="1882">
        <v>666</v>
      </c>
      <c r="E18" s="1813">
        <v>41567</v>
      </c>
      <c r="F18" s="1813">
        <v>34692</v>
      </c>
      <c r="G18" s="1813"/>
      <c r="H18" s="1881"/>
      <c r="I18" s="1882"/>
      <c r="J18" s="1813">
        <f>SUM(H18+I18)</f>
        <v>0</v>
      </c>
      <c r="K18" s="1813"/>
      <c r="L18" s="1813"/>
      <c r="M18" s="1881"/>
      <c r="N18" s="1882"/>
      <c r="O18" s="1813">
        <f>SUM(M18+N18)</f>
        <v>0</v>
      </c>
      <c r="P18" s="1813"/>
      <c r="Q18" s="1813"/>
      <c r="R18" s="1881"/>
      <c r="S18" s="1882"/>
      <c r="T18" s="1813">
        <f>SUM(R18+S18)</f>
        <v>0</v>
      </c>
      <c r="U18" s="1813"/>
      <c r="V18" s="1813"/>
      <c r="W18" s="1881"/>
      <c r="X18" s="1882"/>
      <c r="Y18" s="1813">
        <f>SUM(W18+X18)</f>
        <v>0</v>
      </c>
      <c r="Z18" s="1813">
        <f t="shared" si="6"/>
        <v>0</v>
      </c>
      <c r="AA18" s="1881">
        <v>152</v>
      </c>
      <c r="AB18" s="1881">
        <v>520</v>
      </c>
      <c r="AC18" s="1882">
        <v>2231</v>
      </c>
      <c r="AD18" s="1813">
        <v>7683</v>
      </c>
      <c r="AE18" s="1813">
        <v>4449</v>
      </c>
      <c r="AF18" s="1813"/>
      <c r="AG18" s="1881"/>
      <c r="AH18" s="1882"/>
      <c r="AI18" s="1813">
        <f t="shared" si="22"/>
        <v>0</v>
      </c>
      <c r="AJ18" s="1813"/>
      <c r="AK18" s="1813"/>
      <c r="AL18" s="1881"/>
      <c r="AM18" s="1882"/>
      <c r="AN18" s="1813">
        <f t="shared" si="23"/>
        <v>0</v>
      </c>
      <c r="AO18" s="1813"/>
      <c r="AP18" s="1813"/>
      <c r="AQ18" s="1813"/>
      <c r="AR18" s="1883"/>
      <c r="AS18" s="1813">
        <f>SUM(AQ18+AR18)</f>
        <v>0</v>
      </c>
      <c r="AT18" s="1813"/>
      <c r="AU18" s="1813"/>
      <c r="AV18" s="1881"/>
      <c r="AW18" s="1882"/>
      <c r="AX18" s="1813">
        <f t="shared" si="24"/>
        <v>0</v>
      </c>
      <c r="AY18" s="1813">
        <f t="shared" si="7"/>
        <v>0</v>
      </c>
      <c r="AZ18" s="1813"/>
      <c r="BA18" s="1813"/>
      <c r="BB18" s="1883"/>
      <c r="BC18" s="1813">
        <f t="shared" si="25"/>
        <v>0</v>
      </c>
      <c r="BD18" s="1813">
        <f t="shared" si="8"/>
        <v>0</v>
      </c>
      <c r="BE18" s="1964">
        <f t="shared" si="9"/>
        <v>38145</v>
      </c>
      <c r="BF18" s="1964">
        <f t="shared" si="26"/>
        <v>40681</v>
      </c>
      <c r="BG18" s="1968">
        <f t="shared" si="27"/>
        <v>2897</v>
      </c>
      <c r="BH18" s="1964">
        <f t="shared" si="12"/>
        <v>49250</v>
      </c>
      <c r="BI18" s="1966">
        <f t="shared" si="13"/>
        <v>39141</v>
      </c>
      <c r="BJ18" s="1966"/>
      <c r="BK18" s="1881"/>
      <c r="BL18" s="1882"/>
      <c r="BM18" s="1813">
        <f t="shared" si="28"/>
        <v>0</v>
      </c>
      <c r="BN18" s="1813"/>
      <c r="BO18" s="1813"/>
      <c r="BP18" s="1881"/>
      <c r="BQ18" s="1882"/>
      <c r="BR18" s="1813">
        <f t="shared" si="29"/>
        <v>0</v>
      </c>
      <c r="BS18" s="1813"/>
      <c r="BT18" s="1813"/>
      <c r="BU18" s="1881"/>
      <c r="BV18" s="1882"/>
      <c r="BW18" s="1813">
        <f t="shared" si="30"/>
        <v>0</v>
      </c>
      <c r="BX18" s="1813">
        <f t="shared" si="14"/>
        <v>0</v>
      </c>
      <c r="BY18" s="1813"/>
      <c r="BZ18" s="1969"/>
      <c r="CA18" s="1970"/>
      <c r="CB18" s="1813">
        <f>SUM(BZ18+CA18)</f>
        <v>0</v>
      </c>
      <c r="CC18" s="1813">
        <f t="shared" si="15"/>
        <v>0</v>
      </c>
      <c r="CD18" s="1964">
        <f t="shared" si="16"/>
        <v>0</v>
      </c>
      <c r="CE18" s="1964">
        <f t="shared" si="17"/>
        <v>0</v>
      </c>
      <c r="CF18" s="1968">
        <f t="shared" si="18"/>
        <v>0</v>
      </c>
      <c r="CG18" s="1966">
        <f t="shared" si="18"/>
        <v>0</v>
      </c>
      <c r="CH18" s="1966">
        <f t="shared" si="19"/>
        <v>0</v>
      </c>
      <c r="CI18" s="1966"/>
      <c r="CJ18" s="1813"/>
      <c r="CK18" s="1883"/>
      <c r="CL18" s="1813">
        <f t="shared" si="31"/>
        <v>0</v>
      </c>
      <c r="CM18" s="1813">
        <f t="shared" si="32"/>
        <v>0</v>
      </c>
      <c r="CN18" s="1966">
        <f t="shared" si="3"/>
        <v>38145</v>
      </c>
      <c r="CO18" s="1966">
        <f t="shared" si="4"/>
        <v>40681</v>
      </c>
      <c r="CP18" s="1966">
        <f t="shared" si="5"/>
        <v>2897</v>
      </c>
      <c r="CQ18" s="1966">
        <f t="shared" si="20"/>
        <v>49250</v>
      </c>
      <c r="CR18" s="1966">
        <f t="shared" si="21"/>
        <v>39141</v>
      </c>
    </row>
    <row r="19" spans="1:98" ht="15" hidden="1" customHeight="1">
      <c r="A19" s="1886" t="s">
        <v>596</v>
      </c>
      <c r="B19" s="1881"/>
      <c r="C19" s="1881"/>
      <c r="D19" s="1882"/>
      <c r="E19" s="1813"/>
      <c r="F19" s="1813"/>
      <c r="G19" s="1813"/>
      <c r="H19" s="1881"/>
      <c r="I19" s="1882"/>
      <c r="J19" s="1813"/>
      <c r="K19" s="1813"/>
      <c r="L19" s="1813"/>
      <c r="M19" s="1881"/>
      <c r="N19" s="1882"/>
      <c r="O19" s="1813"/>
      <c r="P19" s="1813"/>
      <c r="Q19" s="1813"/>
      <c r="R19" s="1881"/>
      <c r="S19" s="1882"/>
      <c r="T19" s="1813"/>
      <c r="U19" s="1813"/>
      <c r="V19" s="1813"/>
      <c r="W19" s="1881"/>
      <c r="X19" s="1882"/>
      <c r="Y19" s="1813"/>
      <c r="Z19" s="1813"/>
      <c r="AA19" s="1881"/>
      <c r="AB19" s="1881"/>
      <c r="AC19" s="1882"/>
      <c r="AD19" s="1813"/>
      <c r="AE19" s="1813"/>
      <c r="AF19" s="1813"/>
      <c r="AG19" s="1881"/>
      <c r="AH19" s="1882"/>
      <c r="AI19" s="1813"/>
      <c r="AJ19" s="1813"/>
      <c r="AK19" s="1813"/>
      <c r="AL19" s="1881"/>
      <c r="AM19" s="1882"/>
      <c r="AN19" s="1813"/>
      <c r="AO19" s="1813"/>
      <c r="AP19" s="1813"/>
      <c r="AQ19" s="1813"/>
      <c r="AR19" s="1883"/>
      <c r="AS19" s="1813"/>
      <c r="AT19" s="1813"/>
      <c r="AU19" s="1813"/>
      <c r="AV19" s="1881"/>
      <c r="AW19" s="1882"/>
      <c r="AX19" s="1813"/>
      <c r="AY19" s="1813"/>
      <c r="AZ19" s="1813"/>
      <c r="BA19" s="1813"/>
      <c r="BB19" s="1883"/>
      <c r="BC19" s="1813"/>
      <c r="BD19" s="1813"/>
      <c r="BE19" s="1964"/>
      <c r="BF19" s="1964"/>
      <c r="BG19" s="1968"/>
      <c r="BH19" s="1964">
        <f t="shared" si="12"/>
        <v>0</v>
      </c>
      <c r="BI19" s="1966">
        <f t="shared" si="13"/>
        <v>0</v>
      </c>
      <c r="BJ19" s="1966"/>
      <c r="BK19" s="1881"/>
      <c r="BL19" s="1882"/>
      <c r="BM19" s="1813"/>
      <c r="BN19" s="1813"/>
      <c r="BO19" s="1813"/>
      <c r="BP19" s="1881"/>
      <c r="BQ19" s="1882"/>
      <c r="BR19" s="1813"/>
      <c r="BS19" s="1813"/>
      <c r="BT19" s="1813"/>
      <c r="BU19" s="1881"/>
      <c r="BV19" s="1882"/>
      <c r="BW19" s="1813"/>
      <c r="BX19" s="1813"/>
      <c r="BY19" s="1813"/>
      <c r="BZ19" s="1969"/>
      <c r="CA19" s="1970"/>
      <c r="CB19" s="1813"/>
      <c r="CC19" s="1813"/>
      <c r="CD19" s="1964"/>
      <c r="CE19" s="1964"/>
      <c r="CF19" s="1968"/>
      <c r="CG19" s="1966">
        <f t="shared" si="18"/>
        <v>0</v>
      </c>
      <c r="CH19" s="1966">
        <f t="shared" si="19"/>
        <v>0</v>
      </c>
      <c r="CI19" s="1966"/>
      <c r="CJ19" s="1813"/>
      <c r="CK19" s="1883"/>
      <c r="CL19" s="1813"/>
      <c r="CM19" s="1813"/>
      <c r="CN19" s="1966"/>
      <c r="CO19" s="1966">
        <f t="shared" si="4"/>
        <v>0</v>
      </c>
      <c r="CP19" s="1966">
        <f t="shared" si="5"/>
        <v>0</v>
      </c>
      <c r="CQ19" s="1966">
        <f t="shared" si="20"/>
        <v>0</v>
      </c>
      <c r="CR19" s="1966">
        <f t="shared" si="21"/>
        <v>0</v>
      </c>
    </row>
    <row r="20" spans="1:98" ht="15" hidden="1" customHeight="1">
      <c r="A20" s="1887" t="s">
        <v>721</v>
      </c>
      <c r="B20" s="1887"/>
      <c r="C20" s="1881">
        <v>0</v>
      </c>
      <c r="D20" s="1882"/>
      <c r="E20" s="1813">
        <f t="shared" ref="E20:E31" si="33">SUM(C20+D20)</f>
        <v>0</v>
      </c>
      <c r="F20" s="1813"/>
      <c r="G20" s="1813"/>
      <c r="H20" s="1881"/>
      <c r="I20" s="1882"/>
      <c r="J20" s="1813">
        <f t="shared" ref="J20:J31" si="34">SUM(H20+I20)</f>
        <v>0</v>
      </c>
      <c r="K20" s="1813"/>
      <c r="L20" s="1813"/>
      <c r="M20" s="1881"/>
      <c r="N20" s="1882"/>
      <c r="O20" s="1813">
        <f t="shared" ref="O20:O31" si="35">SUM(M20+N20)</f>
        <v>0</v>
      </c>
      <c r="P20" s="1813"/>
      <c r="Q20" s="1813"/>
      <c r="R20" s="1881"/>
      <c r="S20" s="1882"/>
      <c r="T20" s="1813">
        <f t="shared" ref="T20:T31" si="36">SUM(R20+S20)</f>
        <v>0</v>
      </c>
      <c r="U20" s="1813"/>
      <c r="V20" s="1813"/>
      <c r="W20" s="1813"/>
      <c r="X20" s="1882"/>
      <c r="Y20" s="1813">
        <f t="shared" ref="Y20:Y31" si="37">SUM(W20+X20)</f>
        <v>0</v>
      </c>
      <c r="Z20" s="1813">
        <f t="shared" si="6"/>
        <v>0</v>
      </c>
      <c r="AA20" s="1813"/>
      <c r="AB20" s="1881">
        <v>0</v>
      </c>
      <c r="AC20" s="1882"/>
      <c r="AD20" s="1813">
        <f t="shared" ref="AD20:AD31" si="38">SUM(AB20+AC20)</f>
        <v>0</v>
      </c>
      <c r="AE20" s="1813"/>
      <c r="AF20" s="1813"/>
      <c r="AG20" s="1881"/>
      <c r="AH20" s="1882"/>
      <c r="AI20" s="1813">
        <f t="shared" si="22"/>
        <v>0</v>
      </c>
      <c r="AJ20" s="1813"/>
      <c r="AK20" s="1813"/>
      <c r="AL20" s="1881"/>
      <c r="AM20" s="1882"/>
      <c r="AN20" s="1813">
        <f t="shared" si="23"/>
        <v>0</v>
      </c>
      <c r="AO20" s="1813"/>
      <c r="AP20" s="1813"/>
      <c r="AQ20" s="1813"/>
      <c r="AR20" s="1883"/>
      <c r="AS20" s="1813">
        <f t="shared" ref="AS20:AS31" si="39">SUM(AQ20+AR20)</f>
        <v>0</v>
      </c>
      <c r="AT20" s="1813"/>
      <c r="AU20" s="1813"/>
      <c r="AV20" s="1881"/>
      <c r="AW20" s="1882"/>
      <c r="AX20" s="1813">
        <f t="shared" si="24"/>
        <v>0</v>
      </c>
      <c r="AY20" s="1813">
        <f t="shared" si="7"/>
        <v>0</v>
      </c>
      <c r="AZ20" s="1813"/>
      <c r="BA20" s="1813"/>
      <c r="BB20" s="1883"/>
      <c r="BC20" s="1813">
        <f t="shared" si="25"/>
        <v>0</v>
      </c>
      <c r="BD20" s="1813">
        <f t="shared" si="8"/>
        <v>0</v>
      </c>
      <c r="BE20" s="1964">
        <f t="shared" si="9"/>
        <v>0</v>
      </c>
      <c r="BF20" s="1964">
        <f t="shared" si="26"/>
        <v>0</v>
      </c>
      <c r="BG20" s="1968">
        <f t="shared" si="27"/>
        <v>0</v>
      </c>
      <c r="BH20" s="1964">
        <f t="shared" si="12"/>
        <v>0</v>
      </c>
      <c r="BI20" s="1966">
        <f t="shared" si="13"/>
        <v>0</v>
      </c>
      <c r="BJ20" s="1966"/>
      <c r="BK20" s="1881"/>
      <c r="BL20" s="1882"/>
      <c r="BM20" s="1813">
        <f t="shared" si="28"/>
        <v>0</v>
      </c>
      <c r="BN20" s="1813"/>
      <c r="BO20" s="1813"/>
      <c r="BP20" s="1881"/>
      <c r="BQ20" s="1882"/>
      <c r="BR20" s="1813">
        <f t="shared" si="29"/>
        <v>0</v>
      </c>
      <c r="BS20" s="1813"/>
      <c r="BT20" s="1813"/>
      <c r="BU20" s="1881"/>
      <c r="BV20" s="1882"/>
      <c r="BW20" s="1813">
        <f t="shared" si="30"/>
        <v>0</v>
      </c>
      <c r="BX20" s="1813">
        <f t="shared" si="14"/>
        <v>0</v>
      </c>
      <c r="BY20" s="1813"/>
      <c r="BZ20" s="1881">
        <v>0</v>
      </c>
      <c r="CA20" s="1882"/>
      <c r="CB20" s="1813">
        <f t="shared" ref="CB20:CB31" si="40">SUM(BZ20+CA20)</f>
        <v>0</v>
      </c>
      <c r="CC20" s="1813">
        <f t="shared" si="15"/>
        <v>0</v>
      </c>
      <c r="CD20" s="1964">
        <f t="shared" si="16"/>
        <v>0</v>
      </c>
      <c r="CE20" s="1964">
        <f t="shared" si="17"/>
        <v>0</v>
      </c>
      <c r="CF20" s="1968">
        <f t="shared" si="18"/>
        <v>0</v>
      </c>
      <c r="CG20" s="1966">
        <f t="shared" si="18"/>
        <v>0</v>
      </c>
      <c r="CH20" s="1966">
        <f t="shared" si="19"/>
        <v>0</v>
      </c>
      <c r="CI20" s="1966"/>
      <c r="CJ20" s="1813"/>
      <c r="CK20" s="1883"/>
      <c r="CL20" s="1813">
        <f t="shared" si="31"/>
        <v>0</v>
      </c>
      <c r="CM20" s="1813">
        <f t="shared" si="32"/>
        <v>0</v>
      </c>
      <c r="CN20" s="1966">
        <f t="shared" si="3"/>
        <v>0</v>
      </c>
      <c r="CO20" s="1966">
        <f t="shared" si="4"/>
        <v>0</v>
      </c>
      <c r="CP20" s="1966">
        <f t="shared" si="5"/>
        <v>0</v>
      </c>
      <c r="CQ20" s="1966">
        <f t="shared" si="20"/>
        <v>0</v>
      </c>
      <c r="CR20" s="1966">
        <f t="shared" si="21"/>
        <v>0</v>
      </c>
    </row>
    <row r="21" spans="1:98" ht="15" hidden="1" customHeight="1">
      <c r="A21" s="1887" t="s">
        <v>722</v>
      </c>
      <c r="B21" s="1887"/>
      <c r="C21" s="1881">
        <v>0</v>
      </c>
      <c r="D21" s="1882"/>
      <c r="E21" s="1813">
        <f t="shared" si="33"/>
        <v>0</v>
      </c>
      <c r="F21" s="1813"/>
      <c r="G21" s="1813"/>
      <c r="H21" s="1881"/>
      <c r="I21" s="1882"/>
      <c r="J21" s="1813">
        <f t="shared" si="34"/>
        <v>0</v>
      </c>
      <c r="K21" s="1813"/>
      <c r="L21" s="1813"/>
      <c r="M21" s="1881"/>
      <c r="N21" s="1882"/>
      <c r="O21" s="1813">
        <f t="shared" si="35"/>
        <v>0</v>
      </c>
      <c r="P21" s="1813"/>
      <c r="Q21" s="1813"/>
      <c r="R21" s="1881"/>
      <c r="S21" s="1882"/>
      <c r="T21" s="1813">
        <f t="shared" si="36"/>
        <v>0</v>
      </c>
      <c r="U21" s="1813"/>
      <c r="V21" s="1813"/>
      <c r="W21" s="1813"/>
      <c r="X21" s="1882"/>
      <c r="Y21" s="1813">
        <f t="shared" si="37"/>
        <v>0</v>
      </c>
      <c r="Z21" s="1813">
        <f t="shared" si="6"/>
        <v>0</v>
      </c>
      <c r="AA21" s="1813"/>
      <c r="AB21" s="1881">
        <v>0</v>
      </c>
      <c r="AC21" s="1882"/>
      <c r="AD21" s="1813">
        <f t="shared" si="38"/>
        <v>0</v>
      </c>
      <c r="AE21" s="1813"/>
      <c r="AF21" s="1813"/>
      <c r="AG21" s="1881"/>
      <c r="AH21" s="1882"/>
      <c r="AI21" s="1813">
        <f t="shared" si="22"/>
        <v>0</v>
      </c>
      <c r="AJ21" s="1813"/>
      <c r="AK21" s="1813"/>
      <c r="AL21" s="1881"/>
      <c r="AM21" s="1882"/>
      <c r="AN21" s="1813">
        <f t="shared" si="23"/>
        <v>0</v>
      </c>
      <c r="AO21" s="1813"/>
      <c r="AP21" s="1813"/>
      <c r="AQ21" s="1813"/>
      <c r="AR21" s="1883"/>
      <c r="AS21" s="1813">
        <f t="shared" si="39"/>
        <v>0</v>
      </c>
      <c r="AT21" s="1813"/>
      <c r="AU21" s="1813"/>
      <c r="AV21" s="1881"/>
      <c r="AW21" s="1882"/>
      <c r="AX21" s="1813">
        <f t="shared" si="24"/>
        <v>0</v>
      </c>
      <c r="AY21" s="1813">
        <f t="shared" si="7"/>
        <v>0</v>
      </c>
      <c r="AZ21" s="1813"/>
      <c r="BA21" s="1813"/>
      <c r="BB21" s="1883"/>
      <c r="BC21" s="1813">
        <f t="shared" si="25"/>
        <v>0</v>
      </c>
      <c r="BD21" s="1813">
        <f t="shared" si="8"/>
        <v>0</v>
      </c>
      <c r="BE21" s="1964">
        <f t="shared" si="9"/>
        <v>0</v>
      </c>
      <c r="BF21" s="1964">
        <f t="shared" si="26"/>
        <v>0</v>
      </c>
      <c r="BG21" s="1968">
        <f t="shared" si="27"/>
        <v>0</v>
      </c>
      <c r="BH21" s="1964">
        <f t="shared" si="12"/>
        <v>0</v>
      </c>
      <c r="BI21" s="1966">
        <f t="shared" si="13"/>
        <v>0</v>
      </c>
      <c r="BJ21" s="1966"/>
      <c r="BK21" s="1881"/>
      <c r="BL21" s="1882"/>
      <c r="BM21" s="1813">
        <f t="shared" si="28"/>
        <v>0</v>
      </c>
      <c r="BN21" s="1813"/>
      <c r="BO21" s="1813"/>
      <c r="BP21" s="1881"/>
      <c r="BQ21" s="1882"/>
      <c r="BR21" s="1813">
        <f t="shared" si="29"/>
        <v>0</v>
      </c>
      <c r="BS21" s="1813"/>
      <c r="BT21" s="1813"/>
      <c r="BU21" s="1881"/>
      <c r="BV21" s="1882"/>
      <c r="BW21" s="1813">
        <f t="shared" si="30"/>
        <v>0</v>
      </c>
      <c r="BX21" s="1813">
        <f t="shared" si="14"/>
        <v>0</v>
      </c>
      <c r="BY21" s="1813"/>
      <c r="BZ21" s="1881">
        <v>0</v>
      </c>
      <c r="CA21" s="1882"/>
      <c r="CB21" s="1813">
        <f t="shared" si="40"/>
        <v>0</v>
      </c>
      <c r="CC21" s="1813">
        <f t="shared" si="15"/>
        <v>0</v>
      </c>
      <c r="CD21" s="1964">
        <f t="shared" si="16"/>
        <v>0</v>
      </c>
      <c r="CE21" s="1964">
        <f t="shared" si="17"/>
        <v>0</v>
      </c>
      <c r="CF21" s="1968">
        <f t="shared" si="18"/>
        <v>0</v>
      </c>
      <c r="CG21" s="1966">
        <f t="shared" si="18"/>
        <v>0</v>
      </c>
      <c r="CH21" s="1966">
        <f t="shared" si="19"/>
        <v>0</v>
      </c>
      <c r="CI21" s="1966"/>
      <c r="CJ21" s="1813"/>
      <c r="CK21" s="1883"/>
      <c r="CL21" s="1813">
        <f t="shared" si="31"/>
        <v>0</v>
      </c>
      <c r="CM21" s="1813">
        <f t="shared" si="32"/>
        <v>0</v>
      </c>
      <c r="CN21" s="1966">
        <f t="shared" si="3"/>
        <v>0</v>
      </c>
      <c r="CO21" s="1966">
        <f t="shared" si="4"/>
        <v>0</v>
      </c>
      <c r="CP21" s="1966">
        <f t="shared" si="5"/>
        <v>0</v>
      </c>
      <c r="CQ21" s="1966">
        <f t="shared" si="20"/>
        <v>0</v>
      </c>
      <c r="CR21" s="1966">
        <f t="shared" si="21"/>
        <v>0</v>
      </c>
    </row>
    <row r="22" spans="1:98" ht="15" customHeight="1">
      <c r="A22" s="1886" t="s">
        <v>599</v>
      </c>
      <c r="B22" s="1881">
        <v>123933</v>
      </c>
      <c r="C22" s="1881">
        <v>156266</v>
      </c>
      <c r="D22" s="1882">
        <v>340</v>
      </c>
      <c r="E22" s="1813">
        <v>136739</v>
      </c>
      <c r="F22" s="1813">
        <v>80856</v>
      </c>
      <c r="G22" s="1881">
        <v>889</v>
      </c>
      <c r="H22" s="1881">
        <v>889</v>
      </c>
      <c r="I22" s="1882"/>
      <c r="J22" s="1813">
        <f t="shared" si="34"/>
        <v>889</v>
      </c>
      <c r="K22" s="1813"/>
      <c r="L22" s="1881">
        <v>888366</v>
      </c>
      <c r="M22" s="1881">
        <v>935602</v>
      </c>
      <c r="N22" s="1882"/>
      <c r="O22" s="1813">
        <v>969666</v>
      </c>
      <c r="P22" s="1813">
        <v>740305</v>
      </c>
      <c r="Q22" s="1971">
        <v>5804</v>
      </c>
      <c r="R22" s="1881">
        <v>5804</v>
      </c>
      <c r="S22" s="1882"/>
      <c r="T22" s="1813">
        <v>5995</v>
      </c>
      <c r="U22" s="1813">
        <v>4039</v>
      </c>
      <c r="V22" s="1813"/>
      <c r="W22" s="1881"/>
      <c r="X22" s="1882"/>
      <c r="Y22" s="1813">
        <f t="shared" si="37"/>
        <v>0</v>
      </c>
      <c r="Z22" s="1813">
        <f t="shared" si="6"/>
        <v>0</v>
      </c>
      <c r="AA22" s="1881">
        <v>72513</v>
      </c>
      <c r="AB22" s="1881">
        <v>71361</v>
      </c>
      <c r="AC22" s="1882">
        <v>-9768</v>
      </c>
      <c r="AD22" s="1813">
        <v>48494</v>
      </c>
      <c r="AE22" s="1813">
        <v>43702</v>
      </c>
      <c r="AF22" s="1813"/>
      <c r="AG22" s="1813"/>
      <c r="AH22" s="1882"/>
      <c r="AI22" s="1813">
        <f>SUM(AG22+AH22)</f>
        <v>0</v>
      </c>
      <c r="AJ22" s="1813"/>
      <c r="AK22" s="1813"/>
      <c r="AL22" s="1881"/>
      <c r="AM22" s="1882"/>
      <c r="AN22" s="1813">
        <f>SUM(AL22+AM22)</f>
        <v>0</v>
      </c>
      <c r="AO22" s="1813"/>
      <c r="AP22" s="1813"/>
      <c r="AQ22" s="1813"/>
      <c r="AR22" s="1883"/>
      <c r="AS22" s="1813">
        <f t="shared" si="39"/>
        <v>0</v>
      </c>
      <c r="AT22" s="1813"/>
      <c r="AU22" s="1813"/>
      <c r="AV22" s="1881"/>
      <c r="AW22" s="1882"/>
      <c r="AX22" s="1813">
        <f>SUM(AV22+AW22)</f>
        <v>0</v>
      </c>
      <c r="AY22" s="1813">
        <f t="shared" si="7"/>
        <v>0</v>
      </c>
      <c r="AZ22" s="1813"/>
      <c r="BA22" s="1813"/>
      <c r="BB22" s="1883"/>
      <c r="BC22" s="1813">
        <f>SUM(BA22+BB22)</f>
        <v>0</v>
      </c>
      <c r="BD22" s="1813">
        <f t="shared" si="8"/>
        <v>0</v>
      </c>
      <c r="BE22" s="1964">
        <f t="shared" si="9"/>
        <v>1091505</v>
      </c>
      <c r="BF22" s="1964">
        <f t="shared" si="26"/>
        <v>1169922</v>
      </c>
      <c r="BG22" s="1968">
        <f t="shared" si="27"/>
        <v>-9428</v>
      </c>
      <c r="BH22" s="1964">
        <f t="shared" si="12"/>
        <v>1161783</v>
      </c>
      <c r="BI22" s="1966">
        <f t="shared" si="13"/>
        <v>868902</v>
      </c>
      <c r="BJ22" s="1881">
        <v>1563</v>
      </c>
      <c r="BK22" s="1881">
        <v>1639</v>
      </c>
      <c r="BL22" s="1882"/>
      <c r="BM22" s="1813">
        <v>3314</v>
      </c>
      <c r="BN22" s="1813">
        <v>3315</v>
      </c>
      <c r="BO22" s="1813"/>
      <c r="BP22" s="1881">
        <v>1000</v>
      </c>
      <c r="BQ22" s="1882"/>
      <c r="BR22" s="1813">
        <f>SUM(BP22+BQ22)</f>
        <v>1000</v>
      </c>
      <c r="BS22" s="1813">
        <v>39</v>
      </c>
      <c r="BT22" s="1813"/>
      <c r="BU22" s="1888"/>
      <c r="BV22" s="1882"/>
      <c r="BW22" s="1813">
        <f>SUM(BU22+BV22)</f>
        <v>0</v>
      </c>
      <c r="BX22" s="1813">
        <f t="shared" si="14"/>
        <v>0</v>
      </c>
      <c r="BY22" s="1813"/>
      <c r="BZ22" s="1969"/>
      <c r="CA22" s="1970"/>
      <c r="CB22" s="1813">
        <f t="shared" si="40"/>
        <v>0</v>
      </c>
      <c r="CC22" s="1813">
        <f t="shared" si="15"/>
        <v>0</v>
      </c>
      <c r="CD22" s="1964">
        <f t="shared" si="16"/>
        <v>1563</v>
      </c>
      <c r="CE22" s="1964">
        <f t="shared" si="17"/>
        <v>2639</v>
      </c>
      <c r="CF22" s="1968">
        <f t="shared" si="18"/>
        <v>0</v>
      </c>
      <c r="CG22" s="1966">
        <f t="shared" si="18"/>
        <v>4314</v>
      </c>
      <c r="CH22" s="1966">
        <f t="shared" si="19"/>
        <v>3354</v>
      </c>
      <c r="CI22" s="1966"/>
      <c r="CJ22" s="1813"/>
      <c r="CK22" s="1883"/>
      <c r="CL22" s="1813">
        <f>SUM(CJ22+CK22)</f>
        <v>0</v>
      </c>
      <c r="CM22" s="1813">
        <f t="shared" si="32"/>
        <v>0</v>
      </c>
      <c r="CN22" s="1966">
        <f t="shared" si="3"/>
        <v>1093068</v>
      </c>
      <c r="CO22" s="1966">
        <f t="shared" si="4"/>
        <v>1172561</v>
      </c>
      <c r="CP22" s="1966">
        <f t="shared" si="5"/>
        <v>-9428</v>
      </c>
      <c r="CQ22" s="1966">
        <f t="shared" si="20"/>
        <v>1166097</v>
      </c>
      <c r="CR22" s="1966">
        <f t="shared" si="21"/>
        <v>872256</v>
      </c>
    </row>
    <row r="23" spans="1:98" ht="15" customHeight="1">
      <c r="A23" s="1414" t="s">
        <v>16</v>
      </c>
      <c r="B23" s="1414"/>
      <c r="C23" s="1881"/>
      <c r="D23" s="1882"/>
      <c r="E23" s="1813">
        <f t="shared" si="33"/>
        <v>0</v>
      </c>
      <c r="F23" s="1813"/>
      <c r="G23" s="1813"/>
      <c r="H23" s="1881"/>
      <c r="I23" s="1882"/>
      <c r="J23" s="1813">
        <f t="shared" si="34"/>
        <v>0</v>
      </c>
      <c r="K23" s="1813"/>
      <c r="L23" s="1813"/>
      <c r="M23" s="1881"/>
      <c r="N23" s="1882"/>
      <c r="O23" s="1813">
        <f t="shared" si="35"/>
        <v>0</v>
      </c>
      <c r="P23" s="1813"/>
      <c r="Q23" s="1813"/>
      <c r="R23" s="1881"/>
      <c r="S23" s="1882"/>
      <c r="T23" s="1813">
        <f t="shared" si="36"/>
        <v>0</v>
      </c>
      <c r="U23" s="1813"/>
      <c r="V23" s="1813"/>
      <c r="W23" s="1813"/>
      <c r="X23" s="1882"/>
      <c r="Y23" s="1813">
        <f t="shared" si="37"/>
        <v>0</v>
      </c>
      <c r="Z23" s="1813">
        <f t="shared" si="6"/>
        <v>0</v>
      </c>
      <c r="AA23" s="1813"/>
      <c r="AB23" s="1881"/>
      <c r="AC23" s="1882"/>
      <c r="AD23" s="1813">
        <v>2616</v>
      </c>
      <c r="AE23" s="1813">
        <v>964</v>
      </c>
      <c r="AF23" s="1813"/>
      <c r="AG23" s="1881"/>
      <c r="AH23" s="1882"/>
      <c r="AI23" s="1813">
        <f t="shared" si="22"/>
        <v>0</v>
      </c>
      <c r="AJ23" s="1813"/>
      <c r="AK23" s="1813"/>
      <c r="AL23" s="1881"/>
      <c r="AM23" s="1882"/>
      <c r="AN23" s="1813">
        <f t="shared" si="23"/>
        <v>0</v>
      </c>
      <c r="AO23" s="1813"/>
      <c r="AP23" s="1813"/>
      <c r="AQ23" s="1813"/>
      <c r="AR23" s="1883"/>
      <c r="AS23" s="1813">
        <f t="shared" si="39"/>
        <v>0</v>
      </c>
      <c r="AT23" s="1813"/>
      <c r="AU23" s="1813"/>
      <c r="AV23" s="1881"/>
      <c r="AW23" s="1882"/>
      <c r="AX23" s="1813">
        <f t="shared" si="24"/>
        <v>0</v>
      </c>
      <c r="AY23" s="1813">
        <f t="shared" si="7"/>
        <v>0</v>
      </c>
      <c r="AZ23" s="1813"/>
      <c r="BA23" s="1813"/>
      <c r="BB23" s="1883"/>
      <c r="BC23" s="1813">
        <f t="shared" si="25"/>
        <v>0</v>
      </c>
      <c r="BD23" s="1813">
        <f t="shared" si="8"/>
        <v>0</v>
      </c>
      <c r="BE23" s="1964">
        <f t="shared" si="9"/>
        <v>0</v>
      </c>
      <c r="BF23" s="1964">
        <f t="shared" si="26"/>
        <v>0</v>
      </c>
      <c r="BG23" s="1968">
        <f t="shared" si="27"/>
        <v>0</v>
      </c>
      <c r="BH23" s="1964">
        <f t="shared" si="12"/>
        <v>2616</v>
      </c>
      <c r="BI23" s="1966">
        <f t="shared" si="13"/>
        <v>964</v>
      </c>
      <c r="BJ23" s="1966"/>
      <c r="BK23" s="1881"/>
      <c r="BL23" s="1882"/>
      <c r="BM23" s="1813">
        <f>SUM(BK23+BL23)</f>
        <v>0</v>
      </c>
      <c r="BN23" s="1813"/>
      <c r="BO23" s="1813"/>
      <c r="BP23" s="1881"/>
      <c r="BQ23" s="1882"/>
      <c r="BR23" s="1813">
        <f>SUM(BP23+BQ23)</f>
        <v>0</v>
      </c>
      <c r="BS23" s="1813"/>
      <c r="BT23" s="1813"/>
      <c r="BU23" s="1881"/>
      <c r="BV23" s="1882"/>
      <c r="BW23" s="1813">
        <f>SUM(BU23+BV23)</f>
        <v>0</v>
      </c>
      <c r="BX23" s="1813">
        <f t="shared" si="14"/>
        <v>0</v>
      </c>
      <c r="BY23" s="1813"/>
      <c r="BZ23" s="1881">
        <v>0</v>
      </c>
      <c r="CA23" s="1882"/>
      <c r="CB23" s="1813">
        <f t="shared" si="40"/>
        <v>0</v>
      </c>
      <c r="CC23" s="1813">
        <f t="shared" si="15"/>
        <v>0</v>
      </c>
      <c r="CD23" s="1964">
        <f t="shared" si="16"/>
        <v>0</v>
      </c>
      <c r="CE23" s="1964">
        <f t="shared" si="17"/>
        <v>0</v>
      </c>
      <c r="CF23" s="1968">
        <f t="shared" si="18"/>
        <v>0</v>
      </c>
      <c r="CG23" s="1966">
        <f t="shared" si="18"/>
        <v>0</v>
      </c>
      <c r="CH23" s="1966">
        <f t="shared" si="19"/>
        <v>0</v>
      </c>
      <c r="CI23" s="1966"/>
      <c r="CJ23" s="1813"/>
      <c r="CK23" s="1883"/>
      <c r="CL23" s="1813">
        <f t="shared" si="31"/>
        <v>0</v>
      </c>
      <c r="CM23" s="1813">
        <f t="shared" si="32"/>
        <v>0</v>
      </c>
      <c r="CN23" s="1966">
        <f t="shared" si="3"/>
        <v>0</v>
      </c>
      <c r="CO23" s="1966">
        <f t="shared" si="4"/>
        <v>0</v>
      </c>
      <c r="CP23" s="1966">
        <f t="shared" si="5"/>
        <v>0</v>
      </c>
      <c r="CQ23" s="1966">
        <f t="shared" si="20"/>
        <v>2616</v>
      </c>
      <c r="CR23" s="1966">
        <f t="shared" si="21"/>
        <v>964</v>
      </c>
    </row>
    <row r="24" spans="1:98" ht="15" hidden="1" customHeight="1">
      <c r="A24" s="1414" t="s">
        <v>18</v>
      </c>
      <c r="B24" s="1414"/>
      <c r="C24" s="1881"/>
      <c r="D24" s="1882"/>
      <c r="E24" s="1813">
        <f t="shared" si="33"/>
        <v>0</v>
      </c>
      <c r="F24" s="1813"/>
      <c r="G24" s="1813"/>
      <c r="H24" s="1881"/>
      <c r="I24" s="1882"/>
      <c r="J24" s="1813">
        <f t="shared" si="34"/>
        <v>0</v>
      </c>
      <c r="K24" s="1813"/>
      <c r="L24" s="1813"/>
      <c r="M24" s="1881"/>
      <c r="N24" s="1882"/>
      <c r="O24" s="1813">
        <f t="shared" si="35"/>
        <v>0</v>
      </c>
      <c r="P24" s="1813"/>
      <c r="Q24" s="1813"/>
      <c r="R24" s="1881"/>
      <c r="S24" s="1882"/>
      <c r="T24" s="1813">
        <f t="shared" si="36"/>
        <v>0</v>
      </c>
      <c r="U24" s="1813"/>
      <c r="V24" s="1813"/>
      <c r="W24" s="1813"/>
      <c r="X24" s="1882"/>
      <c r="Y24" s="1813">
        <f t="shared" si="37"/>
        <v>0</v>
      </c>
      <c r="Z24" s="1813">
        <f t="shared" si="6"/>
        <v>0</v>
      </c>
      <c r="AA24" s="1813"/>
      <c r="AB24" s="1881"/>
      <c r="AC24" s="1882"/>
      <c r="AD24" s="1813">
        <f t="shared" si="38"/>
        <v>0</v>
      </c>
      <c r="AE24" s="1813"/>
      <c r="AF24" s="1813"/>
      <c r="AG24" s="1881"/>
      <c r="AH24" s="1882"/>
      <c r="AI24" s="1813">
        <f t="shared" si="22"/>
        <v>0</v>
      </c>
      <c r="AJ24" s="1813"/>
      <c r="AK24" s="1813"/>
      <c r="AL24" s="1881"/>
      <c r="AM24" s="1882"/>
      <c r="AN24" s="1813">
        <f t="shared" si="23"/>
        <v>0</v>
      </c>
      <c r="AO24" s="1813"/>
      <c r="AP24" s="1813"/>
      <c r="AQ24" s="1813"/>
      <c r="AR24" s="1883"/>
      <c r="AS24" s="1813">
        <f t="shared" si="39"/>
        <v>0</v>
      </c>
      <c r="AT24" s="1813"/>
      <c r="AU24" s="1813"/>
      <c r="AV24" s="1881"/>
      <c r="AW24" s="1882"/>
      <c r="AX24" s="1813">
        <f t="shared" si="24"/>
        <v>0</v>
      </c>
      <c r="AY24" s="1813">
        <f t="shared" si="7"/>
        <v>0</v>
      </c>
      <c r="AZ24" s="1813"/>
      <c r="BA24" s="1813"/>
      <c r="BB24" s="1883"/>
      <c r="BC24" s="1813">
        <f t="shared" si="25"/>
        <v>0</v>
      </c>
      <c r="BD24" s="1813">
        <f t="shared" si="8"/>
        <v>0</v>
      </c>
      <c r="BE24" s="1964">
        <f t="shared" si="9"/>
        <v>0</v>
      </c>
      <c r="BF24" s="1964">
        <f t="shared" si="26"/>
        <v>0</v>
      </c>
      <c r="BG24" s="1968">
        <f t="shared" si="27"/>
        <v>0</v>
      </c>
      <c r="BH24" s="1964">
        <f t="shared" si="12"/>
        <v>0</v>
      </c>
      <c r="BI24" s="1966">
        <f t="shared" si="13"/>
        <v>0</v>
      </c>
      <c r="BJ24" s="1966"/>
      <c r="BK24" s="1881"/>
      <c r="BL24" s="1882"/>
      <c r="BM24" s="1813">
        <f t="shared" si="28"/>
        <v>0</v>
      </c>
      <c r="BN24" s="1813"/>
      <c r="BO24" s="1813"/>
      <c r="BP24" s="1881"/>
      <c r="BQ24" s="1882"/>
      <c r="BR24" s="1813">
        <f t="shared" si="29"/>
        <v>0</v>
      </c>
      <c r="BS24" s="1813"/>
      <c r="BT24" s="1813"/>
      <c r="BU24" s="1881"/>
      <c r="BV24" s="1882"/>
      <c r="BW24" s="1813">
        <f t="shared" si="30"/>
        <v>0</v>
      </c>
      <c r="BX24" s="1813">
        <f t="shared" si="14"/>
        <v>0</v>
      </c>
      <c r="BY24" s="1813"/>
      <c r="BZ24" s="1881"/>
      <c r="CA24" s="1882"/>
      <c r="CB24" s="1813">
        <f t="shared" si="40"/>
        <v>0</v>
      </c>
      <c r="CC24" s="1813">
        <f t="shared" si="15"/>
        <v>0</v>
      </c>
      <c r="CD24" s="1964">
        <f t="shared" si="16"/>
        <v>0</v>
      </c>
      <c r="CE24" s="1964">
        <f t="shared" si="17"/>
        <v>0</v>
      </c>
      <c r="CF24" s="1968">
        <f t="shared" si="18"/>
        <v>0</v>
      </c>
      <c r="CG24" s="1966">
        <f t="shared" si="18"/>
        <v>0</v>
      </c>
      <c r="CH24" s="1966">
        <f t="shared" si="19"/>
        <v>0</v>
      </c>
      <c r="CI24" s="1966"/>
      <c r="CJ24" s="1813"/>
      <c r="CK24" s="1883"/>
      <c r="CL24" s="1813">
        <f t="shared" si="31"/>
        <v>0</v>
      </c>
      <c r="CM24" s="1813">
        <f t="shared" si="32"/>
        <v>0</v>
      </c>
      <c r="CN24" s="1966">
        <f t="shared" si="3"/>
        <v>0</v>
      </c>
      <c r="CO24" s="1966">
        <f t="shared" si="4"/>
        <v>0</v>
      </c>
      <c r="CP24" s="1966">
        <f t="shared" si="5"/>
        <v>0</v>
      </c>
      <c r="CQ24" s="1966">
        <f t="shared" si="20"/>
        <v>0</v>
      </c>
      <c r="CR24" s="1966">
        <f t="shared" si="21"/>
        <v>0</v>
      </c>
    </row>
    <row r="25" spans="1:98" ht="15" customHeight="1">
      <c r="A25" s="1414" t="s">
        <v>600</v>
      </c>
      <c r="B25" s="1414"/>
      <c r="C25" s="1881"/>
      <c r="D25" s="1882"/>
      <c r="E25" s="1813">
        <f t="shared" si="33"/>
        <v>0</v>
      </c>
      <c r="F25" s="1813"/>
      <c r="G25" s="1813"/>
      <c r="H25" s="1881"/>
      <c r="I25" s="1882"/>
      <c r="J25" s="1813">
        <f t="shared" si="34"/>
        <v>0</v>
      </c>
      <c r="K25" s="1813"/>
      <c r="L25" s="1813"/>
      <c r="M25" s="1881"/>
      <c r="N25" s="1882"/>
      <c r="O25" s="1813">
        <f t="shared" si="35"/>
        <v>0</v>
      </c>
      <c r="P25" s="1813"/>
      <c r="Q25" s="1813"/>
      <c r="R25" s="1881"/>
      <c r="S25" s="1882"/>
      <c r="T25" s="1813">
        <f t="shared" si="36"/>
        <v>0</v>
      </c>
      <c r="U25" s="1813"/>
      <c r="V25" s="1813"/>
      <c r="W25" s="1813"/>
      <c r="X25" s="1882"/>
      <c r="Y25" s="1813">
        <f t="shared" si="37"/>
        <v>0</v>
      </c>
      <c r="Z25" s="1813">
        <f>W25-V25</f>
        <v>0</v>
      </c>
      <c r="AA25" s="1813"/>
      <c r="AB25" s="1881"/>
      <c r="AC25" s="1882"/>
      <c r="AD25" s="1813">
        <f t="shared" si="38"/>
        <v>0</v>
      </c>
      <c r="AE25" s="1813"/>
      <c r="AF25" s="1813"/>
      <c r="AG25" s="1881"/>
      <c r="AH25" s="1882"/>
      <c r="AI25" s="1813">
        <v>5549</v>
      </c>
      <c r="AJ25" s="1912">
        <v>5399</v>
      </c>
      <c r="AK25" s="1813"/>
      <c r="AL25" s="1881"/>
      <c r="AM25" s="1882"/>
      <c r="AN25" s="1813">
        <f>SUM(AL25+AM25)</f>
        <v>0</v>
      </c>
      <c r="AO25" s="1813"/>
      <c r="AP25" s="1813"/>
      <c r="AQ25" s="1813"/>
      <c r="AR25" s="1883"/>
      <c r="AS25" s="1813">
        <f t="shared" si="39"/>
        <v>0</v>
      </c>
      <c r="AT25" s="1813"/>
      <c r="AU25" s="1813"/>
      <c r="AV25" s="1881"/>
      <c r="AW25" s="1882"/>
      <c r="AX25" s="1813">
        <f>SUM(AV25+AW25)</f>
        <v>0</v>
      </c>
      <c r="AY25" s="1813">
        <f>AV25-AU25</f>
        <v>0</v>
      </c>
      <c r="AZ25" s="1813"/>
      <c r="BA25" s="1813"/>
      <c r="BB25" s="1883"/>
      <c r="BC25" s="1813">
        <f>SUM(BA25+BB25)</f>
        <v>0</v>
      </c>
      <c r="BD25" s="1813">
        <f>BA25-AZ25</f>
        <v>0</v>
      </c>
      <c r="BE25" s="1964">
        <f>B25+G25+L25+Q25+V25+AA25+AF25+AK25+AP25+AU25+AZ25</f>
        <v>0</v>
      </c>
      <c r="BF25" s="1964">
        <f>C25+H25+M25+R25+W25+AB25+AG25+AL25+AQ25+AV25+BA25</f>
        <v>0</v>
      </c>
      <c r="BG25" s="1968">
        <f>D25+I25+N25+S25+X25+AC25+AH25+AM25+AR25+AW25+BB25</f>
        <v>0</v>
      </c>
      <c r="BH25" s="1964">
        <f t="shared" si="12"/>
        <v>5549</v>
      </c>
      <c r="BI25" s="1966">
        <f t="shared" si="13"/>
        <v>5399</v>
      </c>
      <c r="BJ25" s="1966"/>
      <c r="BK25" s="1881"/>
      <c r="BL25" s="1882"/>
      <c r="BM25" s="1813">
        <f>SUM(BK25+BL25)</f>
        <v>0</v>
      </c>
      <c r="BN25" s="1813"/>
      <c r="BO25" s="1813"/>
      <c r="BP25" s="1881"/>
      <c r="BQ25" s="1882"/>
      <c r="BR25" s="1813">
        <f>SUM(BP25+BQ25)</f>
        <v>0</v>
      </c>
      <c r="BS25" s="1813"/>
      <c r="BT25" s="1813"/>
      <c r="BU25" s="1881"/>
      <c r="BV25" s="1882"/>
      <c r="BW25" s="1813">
        <f>SUM(BU25+BV25)</f>
        <v>0</v>
      </c>
      <c r="BX25" s="1813">
        <f>BU25-BT25</f>
        <v>0</v>
      </c>
      <c r="BY25" s="1813"/>
      <c r="BZ25" s="1881"/>
      <c r="CA25" s="1882"/>
      <c r="CB25" s="1813">
        <f t="shared" si="40"/>
        <v>0</v>
      </c>
      <c r="CC25" s="1813">
        <f>BZ25-BY25</f>
        <v>0</v>
      </c>
      <c r="CD25" s="1964">
        <f>BJ25+BO25+BT25+BY25</f>
        <v>0</v>
      </c>
      <c r="CE25" s="1964">
        <f>BK25+BP25+BU25+BZ25</f>
        <v>0</v>
      </c>
      <c r="CF25" s="1968">
        <f>BL25+BQ25+BV25+CA25</f>
        <v>0</v>
      </c>
      <c r="CG25" s="1966">
        <f t="shared" si="18"/>
        <v>0</v>
      </c>
      <c r="CH25" s="1966">
        <f t="shared" si="19"/>
        <v>0</v>
      </c>
      <c r="CI25" s="1966"/>
      <c r="CJ25" s="1813"/>
      <c r="CK25" s="1883"/>
      <c r="CL25" s="1813"/>
      <c r="CM25" s="1813"/>
      <c r="CN25" s="1966"/>
      <c r="CO25" s="1966">
        <f t="shared" si="4"/>
        <v>0</v>
      </c>
      <c r="CP25" s="1966">
        <f t="shared" si="5"/>
        <v>0</v>
      </c>
      <c r="CQ25" s="1966">
        <f t="shared" si="20"/>
        <v>5549</v>
      </c>
      <c r="CR25" s="1966">
        <f t="shared" si="21"/>
        <v>5399</v>
      </c>
    </row>
    <row r="26" spans="1:98" ht="15" customHeight="1">
      <c r="A26" s="1414" t="s">
        <v>601</v>
      </c>
      <c r="B26" s="1414"/>
      <c r="C26" s="1881"/>
      <c r="D26" s="1882"/>
      <c r="E26" s="1813">
        <f t="shared" si="33"/>
        <v>0</v>
      </c>
      <c r="F26" s="1813"/>
      <c r="G26" s="1813"/>
      <c r="H26" s="1881"/>
      <c r="I26" s="1882"/>
      <c r="J26" s="1813">
        <f t="shared" si="34"/>
        <v>0</v>
      </c>
      <c r="K26" s="1813"/>
      <c r="L26" s="1813"/>
      <c r="M26" s="1881"/>
      <c r="N26" s="1882"/>
      <c r="O26" s="1813">
        <f t="shared" si="35"/>
        <v>0</v>
      </c>
      <c r="P26" s="1813"/>
      <c r="Q26" s="1813"/>
      <c r="R26" s="1881"/>
      <c r="S26" s="1882"/>
      <c r="T26" s="1813">
        <f t="shared" si="36"/>
        <v>0</v>
      </c>
      <c r="U26" s="1813"/>
      <c r="V26" s="1813"/>
      <c r="W26" s="1813"/>
      <c r="X26" s="1882"/>
      <c r="Y26" s="1813">
        <f t="shared" si="37"/>
        <v>0</v>
      </c>
      <c r="Z26" s="1813">
        <f t="shared" si="6"/>
        <v>0</v>
      </c>
      <c r="AA26" s="1813"/>
      <c r="AB26" s="1881"/>
      <c r="AC26" s="1882"/>
      <c r="AD26" s="1813">
        <f t="shared" si="38"/>
        <v>0</v>
      </c>
      <c r="AE26" s="1813"/>
      <c r="AF26" s="1813"/>
      <c r="AG26" s="1912"/>
      <c r="AH26" s="1882"/>
      <c r="AI26" s="1813">
        <v>0</v>
      </c>
      <c r="AJ26" s="1813"/>
      <c r="AK26" s="1813"/>
      <c r="AL26" s="1881"/>
      <c r="AM26" s="1882"/>
      <c r="AN26" s="1813">
        <f t="shared" si="23"/>
        <v>0</v>
      </c>
      <c r="AO26" s="1813"/>
      <c r="AP26" s="1813"/>
      <c r="AQ26" s="1813"/>
      <c r="AR26" s="1883"/>
      <c r="AS26" s="1813">
        <f t="shared" si="39"/>
        <v>0</v>
      </c>
      <c r="AT26" s="1813"/>
      <c r="AU26" s="1813"/>
      <c r="AV26" s="1881"/>
      <c r="AW26" s="1882"/>
      <c r="AX26" s="1813">
        <f t="shared" si="24"/>
        <v>0</v>
      </c>
      <c r="AY26" s="1813">
        <f t="shared" si="7"/>
        <v>0</v>
      </c>
      <c r="AZ26" s="1813"/>
      <c r="BA26" s="1813"/>
      <c r="BB26" s="1883"/>
      <c r="BC26" s="1813">
        <f t="shared" si="25"/>
        <v>0</v>
      </c>
      <c r="BD26" s="1813">
        <f t="shared" si="8"/>
        <v>0</v>
      </c>
      <c r="BE26" s="1964">
        <f t="shared" si="9"/>
        <v>0</v>
      </c>
      <c r="BF26" s="1964">
        <f t="shared" si="26"/>
        <v>0</v>
      </c>
      <c r="BG26" s="1968">
        <f t="shared" si="27"/>
        <v>0</v>
      </c>
      <c r="BH26" s="1964">
        <f t="shared" si="12"/>
        <v>0</v>
      </c>
      <c r="BI26" s="1966">
        <f t="shared" si="13"/>
        <v>0</v>
      </c>
      <c r="BJ26" s="1966"/>
      <c r="BK26" s="1881"/>
      <c r="BL26" s="1882"/>
      <c r="BM26" s="1813">
        <f t="shared" si="28"/>
        <v>0</v>
      </c>
      <c r="BN26" s="1813"/>
      <c r="BO26" s="1881">
        <v>47688</v>
      </c>
      <c r="BP26" s="1881">
        <v>47658</v>
      </c>
      <c r="BQ26" s="1882"/>
      <c r="BR26" s="1813">
        <f t="shared" si="29"/>
        <v>47658</v>
      </c>
      <c r="BS26" s="1813">
        <v>29502</v>
      </c>
      <c r="BT26" s="1813"/>
      <c r="BU26" s="1881"/>
      <c r="BV26" s="1882"/>
      <c r="BW26" s="1813">
        <f t="shared" si="30"/>
        <v>0</v>
      </c>
      <c r="BX26" s="1813">
        <f t="shared" si="14"/>
        <v>0</v>
      </c>
      <c r="BY26" s="1813"/>
      <c r="BZ26" s="1881"/>
      <c r="CA26" s="1882"/>
      <c r="CB26" s="1813">
        <f t="shared" si="40"/>
        <v>0</v>
      </c>
      <c r="CC26" s="1813">
        <f t="shared" si="15"/>
        <v>0</v>
      </c>
      <c r="CD26" s="1964">
        <f t="shared" si="16"/>
        <v>47688</v>
      </c>
      <c r="CE26" s="1964">
        <f t="shared" si="17"/>
        <v>47658</v>
      </c>
      <c r="CF26" s="1968">
        <f t="shared" si="18"/>
        <v>0</v>
      </c>
      <c r="CG26" s="1966">
        <f t="shared" si="18"/>
        <v>47658</v>
      </c>
      <c r="CH26" s="1966">
        <f t="shared" si="19"/>
        <v>29502</v>
      </c>
      <c r="CI26" s="1966"/>
      <c r="CJ26" s="1813"/>
      <c r="CK26" s="1883"/>
      <c r="CL26" s="1813">
        <f t="shared" si="31"/>
        <v>0</v>
      </c>
      <c r="CM26" s="1813">
        <f t="shared" si="32"/>
        <v>0</v>
      </c>
      <c r="CN26" s="1966">
        <f t="shared" si="3"/>
        <v>47688</v>
      </c>
      <c r="CO26" s="1966">
        <f t="shared" si="4"/>
        <v>47658</v>
      </c>
      <c r="CP26" s="1966">
        <f t="shared" si="5"/>
        <v>0</v>
      </c>
      <c r="CQ26" s="1966">
        <f t="shared" si="20"/>
        <v>47658</v>
      </c>
      <c r="CR26" s="1966">
        <f t="shared" si="21"/>
        <v>29502</v>
      </c>
    </row>
    <row r="27" spans="1:98" ht="15" customHeight="1">
      <c r="A27" s="1414" t="s">
        <v>602</v>
      </c>
      <c r="B27" s="1414"/>
      <c r="C27" s="1881"/>
      <c r="D27" s="1882"/>
      <c r="E27" s="1813">
        <f t="shared" si="33"/>
        <v>0</v>
      </c>
      <c r="F27" s="1813"/>
      <c r="G27" s="1813"/>
      <c r="H27" s="1881"/>
      <c r="I27" s="1882"/>
      <c r="J27" s="1813">
        <f t="shared" si="34"/>
        <v>0</v>
      </c>
      <c r="K27" s="1813"/>
      <c r="L27" s="1813"/>
      <c r="M27" s="1881"/>
      <c r="N27" s="1882"/>
      <c r="O27" s="1813">
        <f t="shared" si="35"/>
        <v>0</v>
      </c>
      <c r="P27" s="1813"/>
      <c r="Q27" s="1813"/>
      <c r="R27" s="1881"/>
      <c r="S27" s="1882"/>
      <c r="T27" s="1813">
        <f t="shared" si="36"/>
        <v>0</v>
      </c>
      <c r="U27" s="1813"/>
      <c r="V27" s="1813"/>
      <c r="W27" s="1813"/>
      <c r="X27" s="1882"/>
      <c r="Y27" s="1813">
        <f t="shared" si="37"/>
        <v>0</v>
      </c>
      <c r="Z27" s="1813">
        <f t="shared" si="6"/>
        <v>0</v>
      </c>
      <c r="AA27" s="1813"/>
      <c r="AB27" s="1881"/>
      <c r="AC27" s="1882"/>
      <c r="AD27" s="1813">
        <f t="shared" si="38"/>
        <v>0</v>
      </c>
      <c r="AE27" s="1813"/>
      <c r="AF27" s="1813"/>
      <c r="AG27" s="1881"/>
      <c r="AH27" s="1882"/>
      <c r="AI27" s="1813">
        <f t="shared" si="22"/>
        <v>0</v>
      </c>
      <c r="AJ27" s="1813"/>
      <c r="AK27" s="1813"/>
      <c r="AL27" s="1881"/>
      <c r="AM27" s="1882"/>
      <c r="AN27" s="1813">
        <f t="shared" si="23"/>
        <v>0</v>
      </c>
      <c r="AO27" s="1813"/>
      <c r="AP27" s="1813"/>
      <c r="AQ27" s="1813"/>
      <c r="AR27" s="1883"/>
      <c r="AS27" s="1813">
        <f t="shared" si="39"/>
        <v>0</v>
      </c>
      <c r="AT27" s="1813"/>
      <c r="AU27" s="1813"/>
      <c r="AV27" s="1881"/>
      <c r="AW27" s="1882"/>
      <c r="AX27" s="1813">
        <f t="shared" si="24"/>
        <v>0</v>
      </c>
      <c r="AY27" s="1813">
        <f t="shared" si="7"/>
        <v>0</v>
      </c>
      <c r="AZ27" s="1813"/>
      <c r="BA27" s="1813"/>
      <c r="BB27" s="1883"/>
      <c r="BC27" s="1813">
        <f t="shared" si="25"/>
        <v>0</v>
      </c>
      <c r="BD27" s="1813">
        <f t="shared" si="8"/>
        <v>0</v>
      </c>
      <c r="BE27" s="1964">
        <f t="shared" si="9"/>
        <v>0</v>
      </c>
      <c r="BF27" s="1964">
        <f t="shared" si="26"/>
        <v>0</v>
      </c>
      <c r="BG27" s="1968">
        <f t="shared" si="27"/>
        <v>0</v>
      </c>
      <c r="BH27" s="1964">
        <f t="shared" si="12"/>
        <v>0</v>
      </c>
      <c r="BI27" s="1966">
        <f t="shared" si="13"/>
        <v>0</v>
      </c>
      <c r="BJ27" s="1966"/>
      <c r="BK27" s="1881"/>
      <c r="BL27" s="1882"/>
      <c r="BM27" s="1813">
        <f>SUM(BK27+BL27)</f>
        <v>0</v>
      </c>
      <c r="BN27" s="1813"/>
      <c r="BO27" s="1813"/>
      <c r="BP27" s="1881"/>
      <c r="BQ27" s="1882"/>
      <c r="BR27" s="1813">
        <f>SUM(BP27+BQ27)</f>
        <v>0</v>
      </c>
      <c r="BS27" s="1813"/>
      <c r="BT27" s="1813"/>
      <c r="BU27" s="1881"/>
      <c r="BV27" s="1882"/>
      <c r="BW27" s="1813">
        <f>SUM(BU27+BV27)</f>
        <v>0</v>
      </c>
      <c r="BX27" s="1813">
        <f t="shared" si="14"/>
        <v>0</v>
      </c>
      <c r="BY27" s="1813"/>
      <c r="BZ27" s="1881"/>
      <c r="CA27" s="1882"/>
      <c r="CB27" s="1813">
        <f t="shared" si="40"/>
        <v>0</v>
      </c>
      <c r="CC27" s="1813">
        <f t="shared" si="15"/>
        <v>0</v>
      </c>
      <c r="CD27" s="1964">
        <f t="shared" si="16"/>
        <v>0</v>
      </c>
      <c r="CE27" s="1964">
        <f t="shared" si="17"/>
        <v>0</v>
      </c>
      <c r="CF27" s="1968">
        <f t="shared" si="18"/>
        <v>0</v>
      </c>
      <c r="CG27" s="1966">
        <f t="shared" si="18"/>
        <v>0</v>
      </c>
      <c r="CH27" s="1966">
        <f t="shared" si="19"/>
        <v>0</v>
      </c>
      <c r="CI27" s="1966"/>
      <c r="CJ27" s="1813"/>
      <c r="CK27" s="1883"/>
      <c r="CL27" s="1813">
        <f t="shared" si="31"/>
        <v>0</v>
      </c>
      <c r="CM27" s="1813">
        <f t="shared" si="32"/>
        <v>0</v>
      </c>
      <c r="CN27" s="1966">
        <f t="shared" si="3"/>
        <v>0</v>
      </c>
      <c r="CO27" s="1966">
        <f t="shared" si="4"/>
        <v>0</v>
      </c>
      <c r="CP27" s="1966">
        <f t="shared" si="5"/>
        <v>0</v>
      </c>
      <c r="CQ27" s="1966">
        <f t="shared" si="20"/>
        <v>0</v>
      </c>
      <c r="CR27" s="1966">
        <f t="shared" si="21"/>
        <v>0</v>
      </c>
    </row>
    <row r="28" spans="1:98" ht="15" customHeight="1">
      <c r="A28" s="1414" t="s">
        <v>603</v>
      </c>
      <c r="B28" s="1414"/>
      <c r="C28" s="1881"/>
      <c r="D28" s="1882"/>
      <c r="E28" s="1813">
        <f t="shared" si="33"/>
        <v>0</v>
      </c>
      <c r="F28" s="1813"/>
      <c r="G28" s="1813"/>
      <c r="H28" s="1881"/>
      <c r="I28" s="1882"/>
      <c r="J28" s="1813">
        <f t="shared" si="34"/>
        <v>0</v>
      </c>
      <c r="K28" s="1813"/>
      <c r="L28" s="1813"/>
      <c r="M28" s="1881"/>
      <c r="N28" s="1882"/>
      <c r="O28" s="1813">
        <f t="shared" si="35"/>
        <v>0</v>
      </c>
      <c r="P28" s="1813"/>
      <c r="Q28" s="1813"/>
      <c r="R28" s="1881"/>
      <c r="S28" s="1882"/>
      <c r="T28" s="1813">
        <f t="shared" si="36"/>
        <v>0</v>
      </c>
      <c r="U28" s="1813"/>
      <c r="V28" s="1813"/>
      <c r="W28" s="1813"/>
      <c r="X28" s="1882"/>
      <c r="Y28" s="1813">
        <f t="shared" si="37"/>
        <v>0</v>
      </c>
      <c r="Z28" s="1813">
        <f t="shared" si="6"/>
        <v>0</v>
      </c>
      <c r="AA28" s="1813"/>
      <c r="AB28" s="1881"/>
      <c r="AC28" s="1882"/>
      <c r="AD28" s="1813">
        <f t="shared" si="38"/>
        <v>0</v>
      </c>
      <c r="AE28" s="1813"/>
      <c r="AF28" s="1813"/>
      <c r="AG28" s="1881"/>
      <c r="AH28" s="1882"/>
      <c r="AI28" s="1813">
        <f t="shared" si="22"/>
        <v>0</v>
      </c>
      <c r="AJ28" s="1813"/>
      <c r="AK28" s="1813"/>
      <c r="AL28" s="1881"/>
      <c r="AM28" s="1882"/>
      <c r="AN28" s="1813"/>
      <c r="AO28" s="1813"/>
      <c r="AP28" s="1813"/>
      <c r="AQ28" s="1813"/>
      <c r="AR28" s="1883"/>
      <c r="AS28" s="1813">
        <f t="shared" si="39"/>
        <v>0</v>
      </c>
      <c r="AT28" s="1813"/>
      <c r="AU28" s="1813"/>
      <c r="AV28" s="1881"/>
      <c r="AW28" s="1882"/>
      <c r="AX28" s="1813"/>
      <c r="AY28" s="1813">
        <f t="shared" si="7"/>
        <v>0</v>
      </c>
      <c r="AZ28" s="1813"/>
      <c r="BA28" s="1813"/>
      <c r="BB28" s="1883"/>
      <c r="BC28" s="1813"/>
      <c r="BD28" s="1813">
        <f t="shared" si="8"/>
        <v>0</v>
      </c>
      <c r="BE28" s="1964">
        <f t="shared" si="9"/>
        <v>0</v>
      </c>
      <c r="BF28" s="1964">
        <f t="shared" si="26"/>
        <v>0</v>
      </c>
      <c r="BG28" s="1968">
        <f t="shared" si="27"/>
        <v>0</v>
      </c>
      <c r="BH28" s="1964">
        <f t="shared" si="12"/>
        <v>0</v>
      </c>
      <c r="BI28" s="1966">
        <f t="shared" si="13"/>
        <v>0</v>
      </c>
      <c r="BJ28" s="1966"/>
      <c r="BK28" s="1881"/>
      <c r="BL28" s="1882"/>
      <c r="BM28" s="1813">
        <f t="shared" si="28"/>
        <v>0</v>
      </c>
      <c r="BN28" s="1813"/>
      <c r="BO28" s="1813"/>
      <c r="BP28" s="1881"/>
      <c r="BQ28" s="1882"/>
      <c r="BR28" s="1813">
        <f t="shared" si="29"/>
        <v>0</v>
      </c>
      <c r="BS28" s="1813"/>
      <c r="BT28" s="1813"/>
      <c r="BU28" s="1881"/>
      <c r="BV28" s="1882"/>
      <c r="BW28" s="1813">
        <f t="shared" si="30"/>
        <v>0</v>
      </c>
      <c r="BX28" s="1813">
        <f t="shared" si="14"/>
        <v>0</v>
      </c>
      <c r="BY28" s="1813"/>
      <c r="BZ28" s="1881"/>
      <c r="CA28" s="1882"/>
      <c r="CB28" s="1813">
        <f t="shared" si="40"/>
        <v>0</v>
      </c>
      <c r="CC28" s="1813">
        <f t="shared" si="15"/>
        <v>0</v>
      </c>
      <c r="CD28" s="1964">
        <f t="shared" si="16"/>
        <v>0</v>
      </c>
      <c r="CE28" s="1964">
        <f t="shared" si="17"/>
        <v>0</v>
      </c>
      <c r="CF28" s="1968">
        <f t="shared" si="18"/>
        <v>0</v>
      </c>
      <c r="CG28" s="1966">
        <f t="shared" si="18"/>
        <v>0</v>
      </c>
      <c r="CH28" s="1966">
        <f t="shared" si="19"/>
        <v>0</v>
      </c>
      <c r="CI28" s="1966"/>
      <c r="CJ28" s="1813"/>
      <c r="CK28" s="1883"/>
      <c r="CL28" s="1813">
        <f t="shared" si="31"/>
        <v>0</v>
      </c>
      <c r="CM28" s="1813">
        <f t="shared" si="32"/>
        <v>0</v>
      </c>
      <c r="CN28" s="1966">
        <f t="shared" si="3"/>
        <v>0</v>
      </c>
      <c r="CO28" s="1966">
        <f t="shared" si="4"/>
        <v>0</v>
      </c>
      <c r="CP28" s="1966">
        <f t="shared" si="5"/>
        <v>0</v>
      </c>
      <c r="CQ28" s="1966">
        <f t="shared" si="20"/>
        <v>0</v>
      </c>
      <c r="CR28" s="1966">
        <f t="shared" si="21"/>
        <v>0</v>
      </c>
    </row>
    <row r="29" spans="1:98" ht="15" customHeight="1">
      <c r="A29" s="1414" t="s">
        <v>604</v>
      </c>
      <c r="B29" s="1414"/>
      <c r="C29" s="1881"/>
      <c r="D29" s="1882"/>
      <c r="E29" s="1813">
        <f t="shared" si="33"/>
        <v>0</v>
      </c>
      <c r="F29" s="1813"/>
      <c r="G29" s="1813"/>
      <c r="H29" s="1881"/>
      <c r="I29" s="1882"/>
      <c r="J29" s="1813">
        <f t="shared" si="34"/>
        <v>0</v>
      </c>
      <c r="K29" s="1813"/>
      <c r="L29" s="1813"/>
      <c r="M29" s="1881"/>
      <c r="N29" s="1882"/>
      <c r="O29" s="1813">
        <f t="shared" si="35"/>
        <v>0</v>
      </c>
      <c r="P29" s="1813"/>
      <c r="Q29" s="1813"/>
      <c r="R29" s="1881"/>
      <c r="S29" s="1882"/>
      <c r="T29" s="1813">
        <f t="shared" si="36"/>
        <v>0</v>
      </c>
      <c r="U29" s="1813"/>
      <c r="V29" s="1813"/>
      <c r="W29" s="1813"/>
      <c r="X29" s="1882"/>
      <c r="Y29" s="1813">
        <f t="shared" si="37"/>
        <v>0</v>
      </c>
      <c r="Z29" s="1813">
        <f t="shared" si="6"/>
        <v>0</v>
      </c>
      <c r="AA29" s="1813"/>
      <c r="AB29" s="1881"/>
      <c r="AC29" s="1882"/>
      <c r="AD29" s="1813">
        <f t="shared" si="38"/>
        <v>0</v>
      </c>
      <c r="AE29" s="1813"/>
      <c r="AF29" s="1813"/>
      <c r="AG29" s="1881"/>
      <c r="AH29" s="1882"/>
      <c r="AI29" s="1813">
        <f t="shared" ref="AI29:AI41" si="41">SUM(AG29+AH29)</f>
        <v>0</v>
      </c>
      <c r="AJ29" s="1813"/>
      <c r="AK29" s="1813"/>
      <c r="AL29" s="1881"/>
      <c r="AM29" s="1882"/>
      <c r="AN29" s="1813">
        <f t="shared" ref="AN29:AN41" si="42">SUM(AL29+AM29)</f>
        <v>0</v>
      </c>
      <c r="AO29" s="1813"/>
      <c r="AP29" s="1813"/>
      <c r="AQ29" s="1813"/>
      <c r="AR29" s="1883"/>
      <c r="AS29" s="1813">
        <f t="shared" si="39"/>
        <v>0</v>
      </c>
      <c r="AT29" s="1813"/>
      <c r="AU29" s="1813"/>
      <c r="AV29" s="1881"/>
      <c r="AW29" s="1882"/>
      <c r="AX29" s="1813">
        <f t="shared" ref="AX29:AX41" si="43">SUM(AV29+AW29)</f>
        <v>0</v>
      </c>
      <c r="AY29" s="1813">
        <f t="shared" si="7"/>
        <v>0</v>
      </c>
      <c r="AZ29" s="1813"/>
      <c r="BA29" s="1813"/>
      <c r="BB29" s="1883"/>
      <c r="BC29" s="1813">
        <f t="shared" ref="BC29:BC41" si="44">SUM(BA29+BB29)</f>
        <v>0</v>
      </c>
      <c r="BD29" s="1813">
        <f t="shared" si="8"/>
        <v>0</v>
      </c>
      <c r="BE29" s="1964">
        <f t="shared" si="9"/>
        <v>0</v>
      </c>
      <c r="BF29" s="1964">
        <f t="shared" si="26"/>
        <v>0</v>
      </c>
      <c r="BG29" s="1968">
        <f t="shared" si="27"/>
        <v>0</v>
      </c>
      <c r="BH29" s="1964">
        <f t="shared" si="12"/>
        <v>0</v>
      </c>
      <c r="BI29" s="1966">
        <f t="shared" si="13"/>
        <v>0</v>
      </c>
      <c r="BJ29" s="1966"/>
      <c r="BK29" s="1881"/>
      <c r="BL29" s="1882"/>
      <c r="BM29" s="1813">
        <f t="shared" si="28"/>
        <v>0</v>
      </c>
      <c r="BN29" s="1813"/>
      <c r="BO29" s="1813"/>
      <c r="BP29" s="1881"/>
      <c r="BQ29" s="1882"/>
      <c r="BR29" s="1813">
        <f t="shared" si="29"/>
        <v>0</v>
      </c>
      <c r="BS29" s="1813"/>
      <c r="BT29" s="1813"/>
      <c r="BU29" s="1881"/>
      <c r="BV29" s="1882"/>
      <c r="BW29" s="1813">
        <f t="shared" si="30"/>
        <v>0</v>
      </c>
      <c r="BX29" s="1813">
        <f t="shared" si="14"/>
        <v>0</v>
      </c>
      <c r="BY29" s="1813"/>
      <c r="BZ29" s="1881"/>
      <c r="CA29" s="1882"/>
      <c r="CB29" s="1813">
        <f t="shared" si="40"/>
        <v>0</v>
      </c>
      <c r="CC29" s="1813">
        <f t="shared" si="15"/>
        <v>0</v>
      </c>
      <c r="CD29" s="1964">
        <f t="shared" si="16"/>
        <v>0</v>
      </c>
      <c r="CE29" s="1964">
        <f t="shared" si="17"/>
        <v>0</v>
      </c>
      <c r="CF29" s="1968">
        <f t="shared" si="18"/>
        <v>0</v>
      </c>
      <c r="CG29" s="1966">
        <f t="shared" si="18"/>
        <v>0</v>
      </c>
      <c r="CH29" s="1966">
        <f t="shared" si="19"/>
        <v>0</v>
      </c>
      <c r="CI29" s="1966"/>
      <c r="CJ29" s="1813"/>
      <c r="CK29" s="1883"/>
      <c r="CL29" s="1813">
        <f t="shared" si="31"/>
        <v>0</v>
      </c>
      <c r="CM29" s="1813">
        <f t="shared" si="32"/>
        <v>0</v>
      </c>
      <c r="CN29" s="1966">
        <f t="shared" si="3"/>
        <v>0</v>
      </c>
      <c r="CO29" s="1966">
        <f t="shared" si="4"/>
        <v>0</v>
      </c>
      <c r="CP29" s="1966">
        <f t="shared" si="5"/>
        <v>0</v>
      </c>
      <c r="CQ29" s="1966">
        <f t="shared" si="20"/>
        <v>0</v>
      </c>
      <c r="CR29" s="1966">
        <f t="shared" si="21"/>
        <v>0</v>
      </c>
    </row>
    <row r="30" spans="1:98" ht="15" customHeight="1">
      <c r="A30" s="1414" t="s">
        <v>605</v>
      </c>
      <c r="B30" s="1414"/>
      <c r="C30" s="1881"/>
      <c r="D30" s="1882"/>
      <c r="E30" s="1813">
        <f t="shared" si="33"/>
        <v>0</v>
      </c>
      <c r="F30" s="1813"/>
      <c r="G30" s="1813"/>
      <c r="H30" s="1881"/>
      <c r="I30" s="1882"/>
      <c r="J30" s="1813">
        <f t="shared" si="34"/>
        <v>0</v>
      </c>
      <c r="K30" s="1813"/>
      <c r="L30" s="1813"/>
      <c r="M30" s="1881"/>
      <c r="N30" s="1882"/>
      <c r="O30" s="1813">
        <f t="shared" si="35"/>
        <v>0</v>
      </c>
      <c r="P30" s="1813"/>
      <c r="Q30" s="1813"/>
      <c r="R30" s="1881"/>
      <c r="S30" s="1882"/>
      <c r="T30" s="1813">
        <f t="shared" si="36"/>
        <v>0</v>
      </c>
      <c r="U30" s="1813"/>
      <c r="V30" s="1813"/>
      <c r="W30" s="1813"/>
      <c r="X30" s="1882"/>
      <c r="Y30" s="1813">
        <f t="shared" si="37"/>
        <v>0</v>
      </c>
      <c r="Z30" s="1813">
        <f t="shared" si="6"/>
        <v>0</v>
      </c>
      <c r="AA30" s="1813"/>
      <c r="AB30" s="1881"/>
      <c r="AC30" s="1882"/>
      <c r="AD30" s="1813">
        <f t="shared" si="38"/>
        <v>0</v>
      </c>
      <c r="AE30" s="1813"/>
      <c r="AF30" s="1813"/>
      <c r="AG30" s="1881"/>
      <c r="AH30" s="1882"/>
      <c r="AI30" s="1813">
        <f t="shared" si="41"/>
        <v>0</v>
      </c>
      <c r="AJ30" s="1813"/>
      <c r="AK30" s="1813"/>
      <c r="AL30" s="1881"/>
      <c r="AM30" s="1882"/>
      <c r="AN30" s="1813">
        <f t="shared" si="42"/>
        <v>0</v>
      </c>
      <c r="AO30" s="1813"/>
      <c r="AP30" s="1813"/>
      <c r="AQ30" s="1813"/>
      <c r="AR30" s="1883"/>
      <c r="AS30" s="1813">
        <f t="shared" si="39"/>
        <v>0</v>
      </c>
      <c r="AT30" s="1813"/>
      <c r="AU30" s="1813"/>
      <c r="AV30" s="1881"/>
      <c r="AW30" s="1882"/>
      <c r="AX30" s="1813">
        <f t="shared" si="43"/>
        <v>0</v>
      </c>
      <c r="AY30" s="1813">
        <f t="shared" si="7"/>
        <v>0</v>
      </c>
      <c r="AZ30" s="1813"/>
      <c r="BA30" s="1813"/>
      <c r="BB30" s="1883"/>
      <c r="BC30" s="1813">
        <f t="shared" si="44"/>
        <v>0</v>
      </c>
      <c r="BD30" s="1813">
        <f t="shared" si="8"/>
        <v>0</v>
      </c>
      <c r="BE30" s="1964">
        <f t="shared" si="9"/>
        <v>0</v>
      </c>
      <c r="BF30" s="1964">
        <f t="shared" si="26"/>
        <v>0</v>
      </c>
      <c r="BG30" s="1968">
        <f t="shared" si="27"/>
        <v>0</v>
      </c>
      <c r="BH30" s="1964">
        <f t="shared" si="12"/>
        <v>0</v>
      </c>
      <c r="BI30" s="1966">
        <f t="shared" si="13"/>
        <v>0</v>
      </c>
      <c r="BJ30" s="1966"/>
      <c r="BK30" s="1881"/>
      <c r="BL30" s="1882"/>
      <c r="BM30" s="1813">
        <f t="shared" si="28"/>
        <v>0</v>
      </c>
      <c r="BN30" s="1813"/>
      <c r="BO30" s="1813"/>
      <c r="BP30" s="1881"/>
      <c r="BQ30" s="1882"/>
      <c r="BR30" s="1813">
        <f t="shared" si="29"/>
        <v>0</v>
      </c>
      <c r="BS30" s="1813"/>
      <c r="BT30" s="1813"/>
      <c r="BU30" s="1881"/>
      <c r="BV30" s="1882"/>
      <c r="BW30" s="1813">
        <f t="shared" si="30"/>
        <v>0</v>
      </c>
      <c r="BX30" s="1813">
        <f t="shared" si="14"/>
        <v>0</v>
      </c>
      <c r="BY30" s="1813"/>
      <c r="BZ30" s="1881"/>
      <c r="CA30" s="1882"/>
      <c r="CB30" s="1813">
        <f t="shared" si="40"/>
        <v>0</v>
      </c>
      <c r="CC30" s="1813">
        <f t="shared" si="15"/>
        <v>0</v>
      </c>
      <c r="CD30" s="1964">
        <f t="shared" si="16"/>
        <v>0</v>
      </c>
      <c r="CE30" s="1964">
        <f t="shared" si="17"/>
        <v>0</v>
      </c>
      <c r="CF30" s="1968">
        <f t="shared" si="18"/>
        <v>0</v>
      </c>
      <c r="CG30" s="1966">
        <f t="shared" si="18"/>
        <v>0</v>
      </c>
      <c r="CH30" s="1966">
        <f t="shared" si="19"/>
        <v>0</v>
      </c>
      <c r="CI30" s="1966"/>
      <c r="CJ30" s="1813"/>
      <c r="CK30" s="1883"/>
      <c r="CL30" s="1813">
        <f t="shared" si="31"/>
        <v>0</v>
      </c>
      <c r="CM30" s="1813">
        <f t="shared" si="32"/>
        <v>0</v>
      </c>
      <c r="CN30" s="1966">
        <f t="shared" si="3"/>
        <v>0</v>
      </c>
      <c r="CO30" s="1966">
        <f t="shared" si="4"/>
        <v>0</v>
      </c>
      <c r="CP30" s="1966">
        <f t="shared" si="5"/>
        <v>0</v>
      </c>
      <c r="CQ30" s="1966">
        <f t="shared" si="20"/>
        <v>0</v>
      </c>
      <c r="CR30" s="1966">
        <f t="shared" si="21"/>
        <v>0</v>
      </c>
    </row>
    <row r="31" spans="1:98" ht="15" customHeight="1">
      <c r="A31" s="1414" t="s">
        <v>606</v>
      </c>
      <c r="B31" s="1414"/>
      <c r="C31" s="1881"/>
      <c r="D31" s="1882"/>
      <c r="E31" s="1813">
        <f t="shared" si="33"/>
        <v>0</v>
      </c>
      <c r="F31" s="1813"/>
      <c r="G31" s="1813"/>
      <c r="H31" s="1881"/>
      <c r="I31" s="1882"/>
      <c r="J31" s="1813">
        <f t="shared" si="34"/>
        <v>0</v>
      </c>
      <c r="K31" s="1813"/>
      <c r="L31" s="1813">
        <v>30000</v>
      </c>
      <c r="M31" s="1881">
        <v>2764</v>
      </c>
      <c r="N31" s="1882"/>
      <c r="O31" s="1813">
        <f t="shared" si="35"/>
        <v>2764</v>
      </c>
      <c r="P31" s="1813"/>
      <c r="Q31" s="1813"/>
      <c r="R31" s="1881"/>
      <c r="S31" s="1882"/>
      <c r="T31" s="1813">
        <f t="shared" si="36"/>
        <v>0</v>
      </c>
      <c r="U31" s="1813"/>
      <c r="V31" s="1813"/>
      <c r="W31" s="1813"/>
      <c r="X31" s="1882"/>
      <c r="Y31" s="1813">
        <f t="shared" si="37"/>
        <v>0</v>
      </c>
      <c r="Z31" s="1813">
        <f t="shared" si="6"/>
        <v>0</v>
      </c>
      <c r="AA31" s="1813"/>
      <c r="AB31" s="1881"/>
      <c r="AC31" s="1882"/>
      <c r="AD31" s="1813">
        <f t="shared" si="38"/>
        <v>0</v>
      </c>
      <c r="AE31" s="1813"/>
      <c r="AF31" s="1813"/>
      <c r="AG31" s="1881"/>
      <c r="AH31" s="1882"/>
      <c r="AI31" s="1813">
        <f t="shared" si="41"/>
        <v>0</v>
      </c>
      <c r="AJ31" s="1813"/>
      <c r="AK31" s="1813"/>
      <c r="AL31" s="1881"/>
      <c r="AM31" s="1882"/>
      <c r="AN31" s="1813">
        <f t="shared" si="42"/>
        <v>0</v>
      </c>
      <c r="AO31" s="1813"/>
      <c r="AP31" s="1813"/>
      <c r="AQ31" s="1813"/>
      <c r="AR31" s="1883"/>
      <c r="AS31" s="1813">
        <f t="shared" si="39"/>
        <v>0</v>
      </c>
      <c r="AT31" s="1813"/>
      <c r="AU31" s="1813"/>
      <c r="AV31" s="1881"/>
      <c r="AW31" s="1882"/>
      <c r="AX31" s="1813">
        <f t="shared" si="43"/>
        <v>0</v>
      </c>
      <c r="AY31" s="1813">
        <f t="shared" si="7"/>
        <v>0</v>
      </c>
      <c r="AZ31" s="1813"/>
      <c r="BA31" s="1813"/>
      <c r="BB31" s="1883"/>
      <c r="BC31" s="1813">
        <f t="shared" si="44"/>
        <v>0</v>
      </c>
      <c r="BD31" s="1813">
        <f t="shared" si="8"/>
        <v>0</v>
      </c>
      <c r="BE31" s="1964">
        <f t="shared" si="9"/>
        <v>30000</v>
      </c>
      <c r="BF31" s="1964">
        <f t="shared" si="26"/>
        <v>2764</v>
      </c>
      <c r="BG31" s="1968">
        <f t="shared" si="27"/>
        <v>0</v>
      </c>
      <c r="BH31" s="1964">
        <f t="shared" si="12"/>
        <v>2764</v>
      </c>
      <c r="BI31" s="1966">
        <f t="shared" si="13"/>
        <v>0</v>
      </c>
      <c r="BJ31" s="1966"/>
      <c r="BK31" s="1881"/>
      <c r="BL31" s="1882"/>
      <c r="BM31" s="1813">
        <f t="shared" si="28"/>
        <v>0</v>
      </c>
      <c r="BN31" s="1813"/>
      <c r="BO31" s="1813"/>
      <c r="BP31" s="1881"/>
      <c r="BQ31" s="1882"/>
      <c r="BR31" s="1813">
        <f t="shared" si="29"/>
        <v>0</v>
      </c>
      <c r="BS31" s="1813"/>
      <c r="BT31" s="1813"/>
      <c r="BU31" s="1881"/>
      <c r="BV31" s="1882"/>
      <c r="BW31" s="1813">
        <f t="shared" si="30"/>
        <v>0</v>
      </c>
      <c r="BX31" s="1813">
        <f t="shared" si="14"/>
        <v>0</v>
      </c>
      <c r="BY31" s="1813"/>
      <c r="BZ31" s="1881"/>
      <c r="CA31" s="1882"/>
      <c r="CB31" s="1813">
        <f t="shared" si="40"/>
        <v>0</v>
      </c>
      <c r="CC31" s="1813">
        <f t="shared" si="15"/>
        <v>0</v>
      </c>
      <c r="CD31" s="1964">
        <f t="shared" si="16"/>
        <v>0</v>
      </c>
      <c r="CE31" s="1964">
        <f t="shared" si="17"/>
        <v>0</v>
      </c>
      <c r="CF31" s="1968">
        <f t="shared" si="18"/>
        <v>0</v>
      </c>
      <c r="CG31" s="1966">
        <f t="shared" si="18"/>
        <v>0</v>
      </c>
      <c r="CH31" s="1966">
        <f t="shared" si="19"/>
        <v>0</v>
      </c>
      <c r="CI31" s="1966"/>
      <c r="CJ31" s="1813"/>
      <c r="CK31" s="1883"/>
      <c r="CL31" s="1813">
        <f t="shared" si="31"/>
        <v>0</v>
      </c>
      <c r="CM31" s="1813">
        <f t="shared" si="32"/>
        <v>0</v>
      </c>
      <c r="CN31" s="1966">
        <f t="shared" si="3"/>
        <v>30000</v>
      </c>
      <c r="CO31" s="1966">
        <f t="shared" si="4"/>
        <v>2764</v>
      </c>
      <c r="CP31" s="1966">
        <f t="shared" si="5"/>
        <v>0</v>
      </c>
      <c r="CQ31" s="1966">
        <f t="shared" si="20"/>
        <v>2764</v>
      </c>
      <c r="CR31" s="1966">
        <f t="shared" si="21"/>
        <v>0</v>
      </c>
    </row>
    <row r="32" spans="1:98" s="706" customFormat="1" ht="15" customHeight="1">
      <c r="A32" s="1889" t="s">
        <v>607</v>
      </c>
      <c r="B32" s="1972">
        <f t="shared" ref="B32:BN32" si="45">SUM(B15:B31)</f>
        <v>296470</v>
      </c>
      <c r="C32" s="1972">
        <f t="shared" si="45"/>
        <v>338848</v>
      </c>
      <c r="D32" s="1972">
        <f t="shared" si="45"/>
        <v>2263</v>
      </c>
      <c r="E32" s="1972">
        <f t="shared" si="45"/>
        <v>322711</v>
      </c>
      <c r="F32" s="1972">
        <f t="shared" si="45"/>
        <v>242847</v>
      </c>
      <c r="G32" s="1972">
        <f t="shared" si="45"/>
        <v>889</v>
      </c>
      <c r="H32" s="1972">
        <f t="shared" si="45"/>
        <v>889</v>
      </c>
      <c r="I32" s="1972">
        <f t="shared" si="45"/>
        <v>0</v>
      </c>
      <c r="J32" s="1972">
        <f t="shared" si="45"/>
        <v>889</v>
      </c>
      <c r="K32" s="1972">
        <f t="shared" si="45"/>
        <v>0</v>
      </c>
      <c r="L32" s="1972">
        <f t="shared" si="45"/>
        <v>918366</v>
      </c>
      <c r="M32" s="1972">
        <f t="shared" si="45"/>
        <v>938366</v>
      </c>
      <c r="N32" s="1972">
        <f t="shared" si="45"/>
        <v>0</v>
      </c>
      <c r="O32" s="1972">
        <f t="shared" si="45"/>
        <v>972430</v>
      </c>
      <c r="P32" s="1972">
        <f t="shared" si="45"/>
        <v>740305</v>
      </c>
      <c r="Q32" s="1972">
        <f t="shared" si="45"/>
        <v>5804</v>
      </c>
      <c r="R32" s="1972">
        <f t="shared" si="45"/>
        <v>5804</v>
      </c>
      <c r="S32" s="1972">
        <f t="shared" si="45"/>
        <v>0</v>
      </c>
      <c r="T32" s="1972">
        <f t="shared" si="45"/>
        <v>5995</v>
      </c>
      <c r="U32" s="1972">
        <f t="shared" si="45"/>
        <v>4039</v>
      </c>
      <c r="V32" s="1972">
        <f t="shared" si="45"/>
        <v>0</v>
      </c>
      <c r="W32" s="1972">
        <f t="shared" si="45"/>
        <v>0</v>
      </c>
      <c r="X32" s="1972">
        <f t="shared" si="45"/>
        <v>0</v>
      </c>
      <c r="Y32" s="1972">
        <f t="shared" si="45"/>
        <v>0</v>
      </c>
      <c r="Z32" s="1972">
        <f t="shared" si="45"/>
        <v>0</v>
      </c>
      <c r="AA32" s="1972">
        <f t="shared" si="45"/>
        <v>73089</v>
      </c>
      <c r="AB32" s="1972">
        <f t="shared" si="45"/>
        <v>73356</v>
      </c>
      <c r="AC32" s="1972">
        <f t="shared" si="45"/>
        <v>-2270</v>
      </c>
      <c r="AD32" s="1972">
        <f t="shared" si="45"/>
        <v>76112</v>
      </c>
      <c r="AE32" s="1972">
        <f t="shared" si="45"/>
        <v>63205</v>
      </c>
      <c r="AF32" s="1972">
        <f t="shared" si="45"/>
        <v>0</v>
      </c>
      <c r="AG32" s="1972">
        <f t="shared" si="45"/>
        <v>0</v>
      </c>
      <c r="AH32" s="1972">
        <f t="shared" si="45"/>
        <v>0</v>
      </c>
      <c r="AI32" s="1972">
        <f t="shared" si="45"/>
        <v>5549</v>
      </c>
      <c r="AJ32" s="1972">
        <f t="shared" si="45"/>
        <v>5399</v>
      </c>
      <c r="AK32" s="1972">
        <f t="shared" si="45"/>
        <v>0</v>
      </c>
      <c r="AL32" s="1972">
        <f t="shared" si="45"/>
        <v>0</v>
      </c>
      <c r="AM32" s="1972">
        <f t="shared" si="45"/>
        <v>0</v>
      </c>
      <c r="AN32" s="1972">
        <f t="shared" si="45"/>
        <v>0</v>
      </c>
      <c r="AO32" s="1972">
        <f t="shared" si="45"/>
        <v>0</v>
      </c>
      <c r="AP32" s="1972">
        <f t="shared" si="45"/>
        <v>0</v>
      </c>
      <c r="AQ32" s="1972">
        <f t="shared" si="45"/>
        <v>0</v>
      </c>
      <c r="AR32" s="1972">
        <f t="shared" si="45"/>
        <v>0</v>
      </c>
      <c r="AS32" s="1972">
        <f t="shared" si="45"/>
        <v>0</v>
      </c>
      <c r="AT32" s="1972">
        <f t="shared" si="45"/>
        <v>0</v>
      </c>
      <c r="AU32" s="1972">
        <f t="shared" si="45"/>
        <v>0</v>
      </c>
      <c r="AV32" s="1972">
        <f t="shared" si="45"/>
        <v>0</v>
      </c>
      <c r="AW32" s="1972">
        <f t="shared" si="45"/>
        <v>0</v>
      </c>
      <c r="AX32" s="1972">
        <f t="shared" si="45"/>
        <v>0</v>
      </c>
      <c r="AY32" s="1972">
        <f t="shared" si="45"/>
        <v>0</v>
      </c>
      <c r="AZ32" s="1972">
        <f t="shared" si="45"/>
        <v>0</v>
      </c>
      <c r="BA32" s="1972">
        <f t="shared" si="45"/>
        <v>0</v>
      </c>
      <c r="BB32" s="1972">
        <f t="shared" si="45"/>
        <v>0</v>
      </c>
      <c r="BC32" s="1972">
        <f t="shared" si="45"/>
        <v>0</v>
      </c>
      <c r="BD32" s="1972">
        <f t="shared" si="45"/>
        <v>0</v>
      </c>
      <c r="BE32" s="1890">
        <f t="shared" si="45"/>
        <v>1294618</v>
      </c>
      <c r="BF32" s="1890">
        <f t="shared" si="45"/>
        <v>1357263</v>
      </c>
      <c r="BG32" s="1890">
        <f t="shared" si="45"/>
        <v>-7</v>
      </c>
      <c r="BH32" s="1890">
        <f t="shared" si="45"/>
        <v>1383686</v>
      </c>
      <c r="BI32" s="1890">
        <f t="shared" si="45"/>
        <v>1055795</v>
      </c>
      <c r="BJ32" s="1972">
        <f t="shared" si="45"/>
        <v>1563</v>
      </c>
      <c r="BK32" s="1972">
        <f t="shared" si="45"/>
        <v>1639</v>
      </c>
      <c r="BL32" s="1972">
        <f t="shared" si="45"/>
        <v>0</v>
      </c>
      <c r="BM32" s="1972">
        <f t="shared" si="45"/>
        <v>3314</v>
      </c>
      <c r="BN32" s="1972">
        <f t="shared" si="45"/>
        <v>3315</v>
      </c>
      <c r="BO32" s="1972">
        <f t="shared" ref="BO32:CR32" si="46">SUM(BO15:BO31)</f>
        <v>47688</v>
      </c>
      <c r="BP32" s="1972">
        <f t="shared" si="46"/>
        <v>48658</v>
      </c>
      <c r="BQ32" s="1972">
        <f t="shared" si="46"/>
        <v>0</v>
      </c>
      <c r="BR32" s="1972">
        <f t="shared" si="46"/>
        <v>48658</v>
      </c>
      <c r="BS32" s="1972">
        <f t="shared" si="46"/>
        <v>29541</v>
      </c>
      <c r="BT32" s="1972">
        <f t="shared" si="46"/>
        <v>0</v>
      </c>
      <c r="BU32" s="1972">
        <f t="shared" si="46"/>
        <v>0</v>
      </c>
      <c r="BV32" s="1972">
        <f t="shared" si="46"/>
        <v>0</v>
      </c>
      <c r="BW32" s="1972">
        <f t="shared" si="46"/>
        <v>0</v>
      </c>
      <c r="BX32" s="1972">
        <f t="shared" si="46"/>
        <v>0</v>
      </c>
      <c r="BY32" s="1972">
        <f t="shared" si="46"/>
        <v>0</v>
      </c>
      <c r="BZ32" s="1972">
        <f t="shared" si="46"/>
        <v>0</v>
      </c>
      <c r="CA32" s="1972">
        <f t="shared" si="46"/>
        <v>0</v>
      </c>
      <c r="CB32" s="1972">
        <f t="shared" si="46"/>
        <v>0</v>
      </c>
      <c r="CC32" s="1972">
        <f t="shared" si="46"/>
        <v>0</v>
      </c>
      <c r="CD32" s="1890">
        <f t="shared" si="46"/>
        <v>49251</v>
      </c>
      <c r="CE32" s="1890">
        <f t="shared" si="46"/>
        <v>50297</v>
      </c>
      <c r="CF32" s="1890">
        <f t="shared" si="46"/>
        <v>0</v>
      </c>
      <c r="CG32" s="1890">
        <f t="shared" si="46"/>
        <v>51972</v>
      </c>
      <c r="CH32" s="1890">
        <f t="shared" si="46"/>
        <v>32856</v>
      </c>
      <c r="CI32" s="1972">
        <f t="shared" si="46"/>
        <v>0</v>
      </c>
      <c r="CJ32" s="1972">
        <f t="shared" si="46"/>
        <v>0</v>
      </c>
      <c r="CK32" s="1972">
        <f t="shared" si="46"/>
        <v>0</v>
      </c>
      <c r="CL32" s="1972">
        <f t="shared" si="46"/>
        <v>0</v>
      </c>
      <c r="CM32" s="1972">
        <f t="shared" si="46"/>
        <v>0</v>
      </c>
      <c r="CN32" s="1890">
        <f t="shared" si="46"/>
        <v>1343869</v>
      </c>
      <c r="CO32" s="1890">
        <f t="shared" si="46"/>
        <v>1407560</v>
      </c>
      <c r="CP32" s="1890">
        <f t="shared" si="46"/>
        <v>-7</v>
      </c>
      <c r="CQ32" s="1890">
        <f t="shared" si="46"/>
        <v>1435658</v>
      </c>
      <c r="CR32" s="1890">
        <f t="shared" si="46"/>
        <v>1088651</v>
      </c>
      <c r="CS32" s="892"/>
      <c r="CT32" s="892"/>
    </row>
    <row r="33" spans="1:99" ht="15" customHeight="1">
      <c r="A33" s="706" t="s">
        <v>23</v>
      </c>
      <c r="B33" s="1881">
        <v>1905</v>
      </c>
      <c r="C33" s="1881">
        <v>1905</v>
      </c>
      <c r="D33" s="1882"/>
      <c r="E33" s="1797">
        <v>1967</v>
      </c>
      <c r="F33" s="1813">
        <v>61</v>
      </c>
      <c r="G33" s="1797"/>
      <c r="H33" s="1881"/>
      <c r="I33" s="1882"/>
      <c r="J33" s="1797">
        <f t="shared" ref="J33:J41" si="47">SUM(H33+I33)</f>
        <v>0</v>
      </c>
      <c r="K33" s="1813"/>
      <c r="L33" s="1881">
        <v>2000</v>
      </c>
      <c r="M33" s="1881">
        <v>27614</v>
      </c>
      <c r="N33" s="1882"/>
      <c r="O33" s="1797">
        <v>28404</v>
      </c>
      <c r="P33" s="1813">
        <v>253</v>
      </c>
      <c r="Q33" s="1797"/>
      <c r="R33" s="1881"/>
      <c r="S33" s="1882"/>
      <c r="T33" s="1797">
        <f t="shared" ref="T33:T41" si="48">SUM(R33+S33)</f>
        <v>0</v>
      </c>
      <c r="U33" s="1813"/>
      <c r="V33" s="1797"/>
      <c r="W33" s="1797"/>
      <c r="X33" s="1882"/>
      <c r="Y33" s="1797">
        <f t="shared" ref="Y33:Y41" si="49">SUM(W33+X33)</f>
        <v>0</v>
      </c>
      <c r="Z33" s="1813">
        <f t="shared" ref="Z33:Z41" si="50">W33-V33</f>
        <v>0</v>
      </c>
      <c r="AA33" s="1797"/>
      <c r="AB33" s="1881"/>
      <c r="AC33" s="1882"/>
      <c r="AD33" s="1797">
        <f t="shared" ref="AD33:AD41" si="51">SUM(AB33+AC33)</f>
        <v>0</v>
      </c>
      <c r="AE33" s="1813"/>
      <c r="AF33" s="1797"/>
      <c r="AG33" s="1881"/>
      <c r="AH33" s="1882"/>
      <c r="AI33" s="1797">
        <f t="shared" si="41"/>
        <v>0</v>
      </c>
      <c r="AJ33" s="1813"/>
      <c r="AK33" s="1797"/>
      <c r="AL33" s="1881"/>
      <c r="AM33" s="1882"/>
      <c r="AN33" s="1797">
        <f t="shared" si="42"/>
        <v>0</v>
      </c>
      <c r="AO33" s="1813"/>
      <c r="AP33" s="1797"/>
      <c r="AQ33" s="1797"/>
      <c r="AR33" s="1973"/>
      <c r="AS33" s="1797">
        <f t="shared" ref="AS33:AS41" si="52">SUM(AQ33+AR33)</f>
        <v>0</v>
      </c>
      <c r="AT33" s="1813"/>
      <c r="AU33" s="1797"/>
      <c r="AV33" s="1881"/>
      <c r="AW33" s="1882"/>
      <c r="AX33" s="1797">
        <f t="shared" si="43"/>
        <v>0</v>
      </c>
      <c r="AY33" s="1813">
        <f t="shared" ref="AY33:AY41" si="53">AV33-AU33</f>
        <v>0</v>
      </c>
      <c r="AZ33" s="1797"/>
      <c r="BA33" s="1797"/>
      <c r="BB33" s="1973"/>
      <c r="BC33" s="1797">
        <f t="shared" si="44"/>
        <v>0</v>
      </c>
      <c r="BD33" s="1813">
        <f t="shared" ref="BD33:BD41" si="54">BA33-AZ33</f>
        <v>0</v>
      </c>
      <c r="BE33" s="1964">
        <f t="shared" ref="BE33:BE41" si="55">B33+G33+L33+Q33+V33+AA33+AF33+AK33+AP33+AU33+AZ33</f>
        <v>3905</v>
      </c>
      <c r="BF33" s="1964">
        <f t="shared" ref="BF33:BF41" si="56">C33+H33+M33+R33+W33+AB33+AG33+AL33+AQ33+AV33+BA33</f>
        <v>29519</v>
      </c>
      <c r="BG33" s="1968">
        <f t="shared" ref="BG33:BG41" si="57">D33+I33+N33+S33+X33+AC33+AH33+AM33+AR33+AW33+BB33</f>
        <v>0</v>
      </c>
      <c r="BH33" s="1974">
        <f t="shared" si="12"/>
        <v>30371</v>
      </c>
      <c r="BI33" s="1966">
        <f t="shared" ref="BI33:BI41" si="58">F33+K33+P33+U33+Z33+AE33+AJ33+AO33+AT33+AY33+BD33</f>
        <v>314</v>
      </c>
      <c r="BJ33" s="1974"/>
      <c r="BK33" s="1881"/>
      <c r="BL33" s="1882"/>
      <c r="BM33" s="1797">
        <f t="shared" si="28"/>
        <v>0</v>
      </c>
      <c r="BN33" s="1813"/>
      <c r="BO33" s="1797"/>
      <c r="BP33" s="1881"/>
      <c r="BQ33" s="1882"/>
      <c r="BR33" s="1797">
        <f t="shared" si="29"/>
        <v>0</v>
      </c>
      <c r="BS33" s="1813"/>
      <c r="BT33" s="1797"/>
      <c r="BU33" s="1881"/>
      <c r="BV33" s="1882"/>
      <c r="BW33" s="1797">
        <f t="shared" si="30"/>
        <v>0</v>
      </c>
      <c r="BX33" s="1813">
        <f t="shared" ref="BX33:BX41" si="59">BU33-BT33</f>
        <v>0</v>
      </c>
      <c r="BY33" s="1797"/>
      <c r="BZ33" s="1881"/>
      <c r="CA33" s="1882"/>
      <c r="CB33" s="1797">
        <f t="shared" ref="CB33:CB41" si="60">SUM(BZ33+CA33)</f>
        <v>0</v>
      </c>
      <c r="CC33" s="1813">
        <f t="shared" ref="CC33:CC41" si="61">BZ33-BY33</f>
        <v>0</v>
      </c>
      <c r="CD33" s="1964">
        <f t="shared" ref="CD33:CD41" si="62">BJ33+BO33+BT33+BY33</f>
        <v>0</v>
      </c>
      <c r="CE33" s="1964">
        <f t="shared" ref="CE33:CE41" si="63">BK33+BP33+BU33+BZ33</f>
        <v>0</v>
      </c>
      <c r="CF33" s="1968">
        <f t="shared" ref="CF33:CG41" si="64">BL33+BQ33+BV33+CA33</f>
        <v>0</v>
      </c>
      <c r="CG33" s="1974">
        <f t="shared" si="64"/>
        <v>0</v>
      </c>
      <c r="CH33" s="1966">
        <f t="shared" ref="CH33:CH41" si="65">BN33+BS33+BX33+CC33</f>
        <v>0</v>
      </c>
      <c r="CI33" s="1974"/>
      <c r="CJ33" s="1797"/>
      <c r="CK33" s="1973"/>
      <c r="CL33" s="1797">
        <f t="shared" ref="CL33:CL41" si="66">SUM(CJ33:CK33)</f>
        <v>0</v>
      </c>
      <c r="CM33" s="1813">
        <f t="shared" ref="CM33:CM41" si="67">CJ33-CI33</f>
        <v>0</v>
      </c>
      <c r="CN33" s="1966">
        <f t="shared" ref="CN33:CN41" si="68">BE33+CD33</f>
        <v>3905</v>
      </c>
      <c r="CO33" s="1966">
        <f t="shared" ref="CO33:CO41" si="69">BF33+CE33</f>
        <v>29519</v>
      </c>
      <c r="CP33" s="1967">
        <f t="shared" ref="CP33:CP41" si="70">BG33+CF33</f>
        <v>0</v>
      </c>
      <c r="CQ33" s="1974">
        <f t="shared" ref="CQ33:CQ41" si="71">BH33+CG33</f>
        <v>30371</v>
      </c>
      <c r="CR33" s="1891">
        <f>BI33+CH33</f>
        <v>314</v>
      </c>
    </row>
    <row r="34" spans="1:99" ht="15" customHeight="1">
      <c r="A34" s="706" t="s">
        <v>25</v>
      </c>
      <c r="B34" s="706"/>
      <c r="C34" s="1881"/>
      <c r="D34" s="1882"/>
      <c r="E34" s="1797">
        <f t="shared" ref="E34:E41" si="72">SUM(C34+D34)</f>
        <v>0</v>
      </c>
      <c r="F34" s="1813"/>
      <c r="G34" s="1797"/>
      <c r="H34" s="1881"/>
      <c r="I34" s="1882"/>
      <c r="J34" s="1797">
        <f t="shared" si="47"/>
        <v>0</v>
      </c>
      <c r="K34" s="1813"/>
      <c r="L34" s="1881">
        <v>273671</v>
      </c>
      <c r="M34" s="1881">
        <v>298067</v>
      </c>
      <c r="N34" s="1882"/>
      <c r="O34" s="1797">
        <v>324141</v>
      </c>
      <c r="P34" s="1813">
        <v>164685</v>
      </c>
      <c r="Q34" s="1797"/>
      <c r="R34" s="1881"/>
      <c r="S34" s="1882"/>
      <c r="T34" s="1797">
        <f t="shared" si="48"/>
        <v>0</v>
      </c>
      <c r="U34" s="1813"/>
      <c r="V34" s="1797"/>
      <c r="W34" s="1797"/>
      <c r="X34" s="1882"/>
      <c r="Y34" s="1797">
        <f t="shared" si="49"/>
        <v>0</v>
      </c>
      <c r="Z34" s="1813">
        <f t="shared" si="50"/>
        <v>0</v>
      </c>
      <c r="AA34" s="1797"/>
      <c r="AB34" s="1881"/>
      <c r="AC34" s="1882"/>
      <c r="AD34" s="1797">
        <f t="shared" si="51"/>
        <v>0</v>
      </c>
      <c r="AE34" s="1813"/>
      <c r="AF34" s="1797"/>
      <c r="AG34" s="1881"/>
      <c r="AH34" s="1882"/>
      <c r="AI34" s="1797">
        <f t="shared" si="41"/>
        <v>0</v>
      </c>
      <c r="AJ34" s="1813"/>
      <c r="AK34" s="1797"/>
      <c r="AL34" s="1881"/>
      <c r="AM34" s="1882"/>
      <c r="AN34" s="1797">
        <f t="shared" si="42"/>
        <v>0</v>
      </c>
      <c r="AO34" s="1813"/>
      <c r="AP34" s="1797"/>
      <c r="AQ34" s="1797"/>
      <c r="AR34" s="1973"/>
      <c r="AS34" s="1797">
        <f t="shared" si="52"/>
        <v>0</v>
      </c>
      <c r="AT34" s="1813"/>
      <c r="AU34" s="1797"/>
      <c r="AV34" s="1881"/>
      <c r="AW34" s="1882"/>
      <c r="AX34" s="1797">
        <f t="shared" si="43"/>
        <v>0</v>
      </c>
      <c r="AY34" s="1813">
        <f t="shared" si="53"/>
        <v>0</v>
      </c>
      <c r="AZ34" s="1797"/>
      <c r="BA34" s="1797"/>
      <c r="BB34" s="1973"/>
      <c r="BC34" s="1797">
        <f t="shared" si="44"/>
        <v>0</v>
      </c>
      <c r="BD34" s="1813">
        <f t="shared" si="54"/>
        <v>0</v>
      </c>
      <c r="BE34" s="1964">
        <f t="shared" si="55"/>
        <v>273671</v>
      </c>
      <c r="BF34" s="1964">
        <f t="shared" si="56"/>
        <v>298067</v>
      </c>
      <c r="BG34" s="1968">
        <f t="shared" si="57"/>
        <v>0</v>
      </c>
      <c r="BH34" s="1974">
        <f t="shared" si="12"/>
        <v>324141</v>
      </c>
      <c r="BI34" s="1966">
        <f t="shared" si="58"/>
        <v>164685</v>
      </c>
      <c r="BJ34" s="1974"/>
      <c r="BK34" s="1881"/>
      <c r="BL34" s="1882"/>
      <c r="BM34" s="1797">
        <f t="shared" si="28"/>
        <v>0</v>
      </c>
      <c r="BN34" s="1813"/>
      <c r="BO34" s="1797"/>
      <c r="BP34" s="1881"/>
      <c r="BQ34" s="1882"/>
      <c r="BR34" s="1797">
        <f t="shared" si="29"/>
        <v>0</v>
      </c>
      <c r="BS34" s="1813"/>
      <c r="BT34" s="1797"/>
      <c r="BU34" s="1881"/>
      <c r="BV34" s="1882"/>
      <c r="BW34" s="1797">
        <f t="shared" si="30"/>
        <v>0</v>
      </c>
      <c r="BX34" s="1813">
        <f t="shared" si="59"/>
        <v>0</v>
      </c>
      <c r="BY34" s="1797"/>
      <c r="BZ34" s="1881"/>
      <c r="CA34" s="1882"/>
      <c r="CB34" s="1797">
        <f t="shared" si="60"/>
        <v>0</v>
      </c>
      <c r="CC34" s="1813">
        <f t="shared" si="61"/>
        <v>0</v>
      </c>
      <c r="CD34" s="1964">
        <f t="shared" si="62"/>
        <v>0</v>
      </c>
      <c r="CE34" s="1964">
        <f t="shared" si="63"/>
        <v>0</v>
      </c>
      <c r="CF34" s="1968">
        <f t="shared" si="64"/>
        <v>0</v>
      </c>
      <c r="CG34" s="1974">
        <f t="shared" si="64"/>
        <v>0</v>
      </c>
      <c r="CH34" s="1966">
        <f t="shared" si="65"/>
        <v>0</v>
      </c>
      <c r="CI34" s="1974"/>
      <c r="CJ34" s="1797"/>
      <c r="CK34" s="1973"/>
      <c r="CL34" s="1797">
        <f t="shared" si="66"/>
        <v>0</v>
      </c>
      <c r="CM34" s="1813">
        <f t="shared" si="67"/>
        <v>0</v>
      </c>
      <c r="CN34" s="1966">
        <f t="shared" si="68"/>
        <v>273671</v>
      </c>
      <c r="CO34" s="1966">
        <f t="shared" si="69"/>
        <v>298067</v>
      </c>
      <c r="CP34" s="1967">
        <f t="shared" si="70"/>
        <v>0</v>
      </c>
      <c r="CQ34" s="1974">
        <f t="shared" si="71"/>
        <v>324141</v>
      </c>
      <c r="CR34" s="1891">
        <f t="shared" ref="CR34:CR41" si="73">BI34+CH34</f>
        <v>164685</v>
      </c>
      <c r="CU34" s="88"/>
    </row>
    <row r="35" spans="1:99" ht="15" hidden="1" customHeight="1">
      <c r="A35" s="706" t="s">
        <v>27</v>
      </c>
      <c r="B35" s="706"/>
      <c r="C35" s="1881"/>
      <c r="D35" s="1882"/>
      <c r="E35" s="1797">
        <f t="shared" si="72"/>
        <v>0</v>
      </c>
      <c r="F35" s="1813"/>
      <c r="G35" s="1797"/>
      <c r="H35" s="1881"/>
      <c r="I35" s="1882"/>
      <c r="J35" s="1797">
        <f t="shared" si="47"/>
        <v>0</v>
      </c>
      <c r="K35" s="1813"/>
      <c r="L35" s="1797"/>
      <c r="M35" s="1881"/>
      <c r="N35" s="1882"/>
      <c r="O35" s="1797">
        <f t="shared" ref="O35:O41" si="74">SUM(M35+N35)</f>
        <v>0</v>
      </c>
      <c r="P35" s="1813"/>
      <c r="Q35" s="1797"/>
      <c r="R35" s="1881"/>
      <c r="S35" s="1882"/>
      <c r="T35" s="1797">
        <f t="shared" si="48"/>
        <v>0</v>
      </c>
      <c r="U35" s="1813"/>
      <c r="V35" s="1797"/>
      <c r="W35" s="1797"/>
      <c r="X35" s="1882"/>
      <c r="Y35" s="1797">
        <f t="shared" si="49"/>
        <v>0</v>
      </c>
      <c r="Z35" s="1813">
        <f t="shared" si="50"/>
        <v>0</v>
      </c>
      <c r="AA35" s="1797"/>
      <c r="AB35" s="1881"/>
      <c r="AC35" s="1882"/>
      <c r="AD35" s="1797">
        <f t="shared" si="51"/>
        <v>0</v>
      </c>
      <c r="AE35" s="1813"/>
      <c r="AF35" s="1797"/>
      <c r="AG35" s="1881"/>
      <c r="AH35" s="1882"/>
      <c r="AI35" s="1797">
        <f t="shared" si="41"/>
        <v>0</v>
      </c>
      <c r="AJ35" s="1813"/>
      <c r="AK35" s="1797"/>
      <c r="AL35" s="1881"/>
      <c r="AM35" s="1882"/>
      <c r="AN35" s="1797">
        <f t="shared" si="42"/>
        <v>0</v>
      </c>
      <c r="AO35" s="1813"/>
      <c r="AP35" s="1797"/>
      <c r="AQ35" s="1797"/>
      <c r="AR35" s="1973"/>
      <c r="AS35" s="1797">
        <f t="shared" si="52"/>
        <v>0</v>
      </c>
      <c r="AT35" s="1813"/>
      <c r="AU35" s="1797"/>
      <c r="AV35" s="1881"/>
      <c r="AW35" s="1882"/>
      <c r="AX35" s="1797">
        <f t="shared" si="43"/>
        <v>0</v>
      </c>
      <c r="AY35" s="1813">
        <f t="shared" si="53"/>
        <v>0</v>
      </c>
      <c r="AZ35" s="1797"/>
      <c r="BA35" s="1797"/>
      <c r="BB35" s="1973"/>
      <c r="BC35" s="1797">
        <f t="shared" si="44"/>
        <v>0</v>
      </c>
      <c r="BD35" s="1813">
        <f t="shared" si="54"/>
        <v>0</v>
      </c>
      <c r="BE35" s="1964">
        <f t="shared" si="55"/>
        <v>0</v>
      </c>
      <c r="BF35" s="1964">
        <f t="shared" si="56"/>
        <v>0</v>
      </c>
      <c r="BG35" s="1968">
        <f t="shared" si="57"/>
        <v>0</v>
      </c>
      <c r="BH35" s="1974">
        <f t="shared" si="12"/>
        <v>0</v>
      </c>
      <c r="BI35" s="1966">
        <f t="shared" si="58"/>
        <v>0</v>
      </c>
      <c r="BJ35" s="1974"/>
      <c r="BK35" s="1881"/>
      <c r="BL35" s="1882"/>
      <c r="BM35" s="1797">
        <f t="shared" si="28"/>
        <v>0</v>
      </c>
      <c r="BN35" s="1813"/>
      <c r="BO35" s="1797"/>
      <c r="BP35" s="1881"/>
      <c r="BQ35" s="1882"/>
      <c r="BR35" s="1797">
        <f t="shared" si="29"/>
        <v>0</v>
      </c>
      <c r="BS35" s="1813"/>
      <c r="BT35" s="1797"/>
      <c r="BU35" s="1881"/>
      <c r="BV35" s="1882"/>
      <c r="BW35" s="1797">
        <f t="shared" si="30"/>
        <v>0</v>
      </c>
      <c r="BX35" s="1813">
        <f t="shared" si="59"/>
        <v>0</v>
      </c>
      <c r="BY35" s="1797"/>
      <c r="BZ35" s="1881"/>
      <c r="CA35" s="1882"/>
      <c r="CB35" s="1797">
        <f t="shared" si="60"/>
        <v>0</v>
      </c>
      <c r="CC35" s="1813">
        <f t="shared" si="61"/>
        <v>0</v>
      </c>
      <c r="CD35" s="1964">
        <f t="shared" si="62"/>
        <v>0</v>
      </c>
      <c r="CE35" s="1964">
        <f t="shared" si="63"/>
        <v>0</v>
      </c>
      <c r="CF35" s="1968">
        <f t="shared" si="64"/>
        <v>0</v>
      </c>
      <c r="CG35" s="1974">
        <f t="shared" si="64"/>
        <v>0</v>
      </c>
      <c r="CH35" s="1966">
        <f t="shared" si="65"/>
        <v>0</v>
      </c>
      <c r="CI35" s="1974"/>
      <c r="CJ35" s="1797"/>
      <c r="CK35" s="1973"/>
      <c r="CL35" s="1797">
        <f t="shared" si="66"/>
        <v>0</v>
      </c>
      <c r="CM35" s="1813">
        <f t="shared" si="67"/>
        <v>0</v>
      </c>
      <c r="CN35" s="1966">
        <f t="shared" si="68"/>
        <v>0</v>
      </c>
      <c r="CO35" s="1966">
        <f t="shared" si="69"/>
        <v>0</v>
      </c>
      <c r="CP35" s="1967">
        <f t="shared" si="70"/>
        <v>0</v>
      </c>
      <c r="CQ35" s="1974">
        <f t="shared" si="71"/>
        <v>0</v>
      </c>
      <c r="CR35" s="1891">
        <f t="shared" si="73"/>
        <v>0</v>
      </c>
    </row>
    <row r="36" spans="1:99" ht="15" customHeight="1">
      <c r="A36" s="1414" t="s">
        <v>608</v>
      </c>
      <c r="B36" s="1414"/>
      <c r="C36" s="1881"/>
      <c r="D36" s="1882"/>
      <c r="E36" s="1797">
        <f t="shared" si="72"/>
        <v>0</v>
      </c>
      <c r="F36" s="1813"/>
      <c r="G36" s="1797"/>
      <c r="H36" s="1881"/>
      <c r="I36" s="1882"/>
      <c r="J36" s="1797">
        <f t="shared" si="47"/>
        <v>0</v>
      </c>
      <c r="K36" s="1813"/>
      <c r="L36" s="1797"/>
      <c r="M36" s="1881"/>
      <c r="N36" s="1882"/>
      <c r="O36" s="1797">
        <f t="shared" si="74"/>
        <v>0</v>
      </c>
      <c r="P36" s="1813"/>
      <c r="Q36" s="1797"/>
      <c r="R36" s="1881"/>
      <c r="S36" s="1882"/>
      <c r="T36" s="1797">
        <f t="shared" si="48"/>
        <v>0</v>
      </c>
      <c r="U36" s="1813"/>
      <c r="V36" s="1797"/>
      <c r="W36" s="1797"/>
      <c r="X36" s="1882"/>
      <c r="Y36" s="1797">
        <f t="shared" si="49"/>
        <v>0</v>
      </c>
      <c r="Z36" s="1813">
        <f t="shared" si="50"/>
        <v>0</v>
      </c>
      <c r="AA36" s="1797"/>
      <c r="AB36" s="1881"/>
      <c r="AC36" s="1882"/>
      <c r="AD36" s="1797">
        <f t="shared" si="51"/>
        <v>0</v>
      </c>
      <c r="AE36" s="1813"/>
      <c r="AF36" s="1797"/>
      <c r="AG36" s="1881"/>
      <c r="AH36" s="1882"/>
      <c r="AI36" s="1797">
        <f t="shared" si="41"/>
        <v>0</v>
      </c>
      <c r="AJ36" s="1813"/>
      <c r="AK36" s="1797"/>
      <c r="AL36" s="1881"/>
      <c r="AM36" s="1882"/>
      <c r="AN36" s="1797">
        <f t="shared" si="42"/>
        <v>0</v>
      </c>
      <c r="AO36" s="1813"/>
      <c r="AP36" s="1797"/>
      <c r="AQ36" s="1797"/>
      <c r="AR36" s="1973"/>
      <c r="AS36" s="1797">
        <f t="shared" si="52"/>
        <v>0</v>
      </c>
      <c r="AT36" s="1813"/>
      <c r="AU36" s="1797"/>
      <c r="AV36" s="1881"/>
      <c r="AW36" s="1882"/>
      <c r="AX36" s="1797">
        <f t="shared" si="43"/>
        <v>0</v>
      </c>
      <c r="AY36" s="1813">
        <f t="shared" si="53"/>
        <v>0</v>
      </c>
      <c r="AZ36" s="1797"/>
      <c r="BA36" s="1797"/>
      <c r="BB36" s="1973"/>
      <c r="BC36" s="1797">
        <f t="shared" si="44"/>
        <v>0</v>
      </c>
      <c r="BD36" s="1813">
        <f t="shared" si="54"/>
        <v>0</v>
      </c>
      <c r="BE36" s="1964">
        <f t="shared" si="55"/>
        <v>0</v>
      </c>
      <c r="BF36" s="1964">
        <f t="shared" si="56"/>
        <v>0</v>
      </c>
      <c r="BG36" s="1968">
        <f t="shared" si="57"/>
        <v>0</v>
      </c>
      <c r="BH36" s="1974">
        <f t="shared" si="12"/>
        <v>0</v>
      </c>
      <c r="BI36" s="1966">
        <f t="shared" si="58"/>
        <v>0</v>
      </c>
      <c r="BJ36" s="1974"/>
      <c r="BK36" s="1881"/>
      <c r="BL36" s="1882"/>
      <c r="BM36" s="1797">
        <f t="shared" si="28"/>
        <v>0</v>
      </c>
      <c r="BN36" s="1813"/>
      <c r="BO36" s="1797"/>
      <c r="BP36" s="1881"/>
      <c r="BQ36" s="1882"/>
      <c r="BR36" s="1797">
        <v>2305</v>
      </c>
      <c r="BS36" s="1813">
        <v>2305</v>
      </c>
      <c r="BT36" s="1797"/>
      <c r="BU36" s="1881"/>
      <c r="BV36" s="1882"/>
      <c r="BW36" s="1797">
        <f t="shared" si="30"/>
        <v>0</v>
      </c>
      <c r="BX36" s="1813">
        <f t="shared" si="59"/>
        <v>0</v>
      </c>
      <c r="BY36" s="1797"/>
      <c r="BZ36" s="1881"/>
      <c r="CA36" s="1882"/>
      <c r="CB36" s="1797">
        <f t="shared" si="60"/>
        <v>0</v>
      </c>
      <c r="CC36" s="1813">
        <f t="shared" si="61"/>
        <v>0</v>
      </c>
      <c r="CD36" s="1964">
        <f t="shared" si="62"/>
        <v>0</v>
      </c>
      <c r="CE36" s="1964">
        <f t="shared" si="63"/>
        <v>0</v>
      </c>
      <c r="CF36" s="1968">
        <f t="shared" si="64"/>
        <v>0</v>
      </c>
      <c r="CG36" s="1974">
        <f t="shared" si="64"/>
        <v>2305</v>
      </c>
      <c r="CH36" s="1966">
        <f t="shared" si="65"/>
        <v>2305</v>
      </c>
      <c r="CI36" s="1974"/>
      <c r="CJ36" s="1797"/>
      <c r="CK36" s="1973"/>
      <c r="CL36" s="1797">
        <f t="shared" si="66"/>
        <v>0</v>
      </c>
      <c r="CM36" s="1813">
        <f t="shared" si="67"/>
        <v>0</v>
      </c>
      <c r="CN36" s="1966">
        <f t="shared" si="68"/>
        <v>0</v>
      </c>
      <c r="CO36" s="1966">
        <f t="shared" si="69"/>
        <v>0</v>
      </c>
      <c r="CP36" s="1967">
        <f t="shared" si="70"/>
        <v>0</v>
      </c>
      <c r="CQ36" s="1974">
        <f t="shared" si="71"/>
        <v>2305</v>
      </c>
      <c r="CR36" s="1891">
        <f t="shared" si="73"/>
        <v>2305</v>
      </c>
    </row>
    <row r="37" spans="1:99" ht="15" customHeight="1">
      <c r="A37" s="1414" t="s">
        <v>609</v>
      </c>
      <c r="B37" s="1414"/>
      <c r="C37" s="1881"/>
      <c r="D37" s="1882"/>
      <c r="E37" s="1797">
        <f t="shared" si="72"/>
        <v>0</v>
      </c>
      <c r="F37" s="1813"/>
      <c r="G37" s="1797"/>
      <c r="H37" s="1881"/>
      <c r="I37" s="1882"/>
      <c r="J37" s="1797">
        <f t="shared" si="47"/>
        <v>0</v>
      </c>
      <c r="K37" s="1813"/>
      <c r="L37" s="1797"/>
      <c r="M37" s="1881"/>
      <c r="N37" s="1882"/>
      <c r="O37" s="1797">
        <f t="shared" si="74"/>
        <v>0</v>
      </c>
      <c r="P37" s="1813"/>
      <c r="Q37" s="1797"/>
      <c r="R37" s="1881"/>
      <c r="S37" s="1882"/>
      <c r="T37" s="1797">
        <f t="shared" si="48"/>
        <v>0</v>
      </c>
      <c r="U37" s="1813"/>
      <c r="V37" s="1797"/>
      <c r="W37" s="1797"/>
      <c r="X37" s="1882"/>
      <c r="Y37" s="1797">
        <f t="shared" si="49"/>
        <v>0</v>
      </c>
      <c r="Z37" s="1813">
        <f t="shared" si="50"/>
        <v>0</v>
      </c>
      <c r="AA37" s="1797"/>
      <c r="AB37" s="1881"/>
      <c r="AC37" s="1882"/>
      <c r="AD37" s="1797">
        <f t="shared" si="51"/>
        <v>0</v>
      </c>
      <c r="AE37" s="1813"/>
      <c r="AF37" s="1797"/>
      <c r="AG37" s="1881"/>
      <c r="AH37" s="1882"/>
      <c r="AI37" s="1797">
        <f t="shared" si="41"/>
        <v>0</v>
      </c>
      <c r="AJ37" s="1813"/>
      <c r="AK37" s="1797"/>
      <c r="AL37" s="1881"/>
      <c r="AM37" s="1882"/>
      <c r="AN37" s="1797">
        <f t="shared" si="42"/>
        <v>0</v>
      </c>
      <c r="AO37" s="1813"/>
      <c r="AP37" s="1797"/>
      <c r="AQ37" s="1797"/>
      <c r="AR37" s="1973"/>
      <c r="AS37" s="1797">
        <f t="shared" si="52"/>
        <v>0</v>
      </c>
      <c r="AT37" s="1813"/>
      <c r="AU37" s="1797"/>
      <c r="AV37" s="1881"/>
      <c r="AW37" s="1882"/>
      <c r="AX37" s="1797">
        <f t="shared" si="43"/>
        <v>0</v>
      </c>
      <c r="AY37" s="1813">
        <f t="shared" si="53"/>
        <v>0</v>
      </c>
      <c r="AZ37" s="1797"/>
      <c r="BA37" s="1797"/>
      <c r="BB37" s="1973"/>
      <c r="BC37" s="1797">
        <f t="shared" si="44"/>
        <v>0</v>
      </c>
      <c r="BD37" s="1813">
        <f t="shared" si="54"/>
        <v>0</v>
      </c>
      <c r="BE37" s="1964">
        <f t="shared" si="55"/>
        <v>0</v>
      </c>
      <c r="BF37" s="1964">
        <f t="shared" si="56"/>
        <v>0</v>
      </c>
      <c r="BG37" s="1968">
        <f t="shared" si="57"/>
        <v>0</v>
      </c>
      <c r="BH37" s="1974">
        <f t="shared" si="12"/>
        <v>0</v>
      </c>
      <c r="BI37" s="1966">
        <f t="shared" si="58"/>
        <v>0</v>
      </c>
      <c r="BJ37" s="1974"/>
      <c r="BK37" s="1881"/>
      <c r="BL37" s="1882"/>
      <c r="BM37" s="1797">
        <f t="shared" si="28"/>
        <v>0</v>
      </c>
      <c r="BN37" s="1813"/>
      <c r="BO37" s="1797"/>
      <c r="BP37" s="1881"/>
      <c r="BQ37" s="1882"/>
      <c r="BR37" s="1797">
        <f t="shared" si="29"/>
        <v>0</v>
      </c>
      <c r="BS37" s="1813"/>
      <c r="BT37" s="1797"/>
      <c r="BU37" s="1881"/>
      <c r="BV37" s="1882"/>
      <c r="BW37" s="1797">
        <f t="shared" si="30"/>
        <v>0</v>
      </c>
      <c r="BX37" s="1813">
        <f t="shared" si="59"/>
        <v>0</v>
      </c>
      <c r="BY37" s="1797"/>
      <c r="BZ37" s="1881"/>
      <c r="CA37" s="1882"/>
      <c r="CB37" s="1797">
        <f t="shared" si="60"/>
        <v>0</v>
      </c>
      <c r="CC37" s="1813">
        <f t="shared" si="61"/>
        <v>0</v>
      </c>
      <c r="CD37" s="1964">
        <f t="shared" si="62"/>
        <v>0</v>
      </c>
      <c r="CE37" s="1964">
        <f t="shared" si="63"/>
        <v>0</v>
      </c>
      <c r="CF37" s="1968">
        <f t="shared" si="64"/>
        <v>0</v>
      </c>
      <c r="CG37" s="1974">
        <f t="shared" si="64"/>
        <v>0</v>
      </c>
      <c r="CH37" s="1966">
        <f t="shared" si="65"/>
        <v>0</v>
      </c>
      <c r="CI37" s="1974"/>
      <c r="CJ37" s="1797"/>
      <c r="CK37" s="1973"/>
      <c r="CL37" s="1797">
        <f t="shared" si="66"/>
        <v>0</v>
      </c>
      <c r="CM37" s="1813">
        <f t="shared" si="67"/>
        <v>0</v>
      </c>
      <c r="CN37" s="1966">
        <f t="shared" si="68"/>
        <v>0</v>
      </c>
      <c r="CO37" s="1966">
        <f t="shared" si="69"/>
        <v>0</v>
      </c>
      <c r="CP37" s="1967">
        <f t="shared" si="70"/>
        <v>0</v>
      </c>
      <c r="CQ37" s="1974">
        <f t="shared" si="71"/>
        <v>0</v>
      </c>
      <c r="CR37" s="1891">
        <f t="shared" si="73"/>
        <v>0</v>
      </c>
    </row>
    <row r="38" spans="1:99" ht="15" customHeight="1">
      <c r="A38" s="1414" t="s">
        <v>610</v>
      </c>
      <c r="B38" s="1414"/>
      <c r="C38" s="1881"/>
      <c r="D38" s="1882"/>
      <c r="E38" s="1797">
        <f t="shared" si="72"/>
        <v>0</v>
      </c>
      <c r="F38" s="1813"/>
      <c r="G38" s="1797"/>
      <c r="H38" s="1881"/>
      <c r="I38" s="1882"/>
      <c r="J38" s="1797">
        <f t="shared" si="47"/>
        <v>0</v>
      </c>
      <c r="K38" s="1813"/>
      <c r="L38" s="1881">
        <v>3000</v>
      </c>
      <c r="M38" s="1881">
        <v>3000</v>
      </c>
      <c r="N38" s="1882"/>
      <c r="O38" s="1797">
        <f t="shared" si="74"/>
        <v>3000</v>
      </c>
      <c r="P38" s="1813">
        <v>285</v>
      </c>
      <c r="Q38" s="1797"/>
      <c r="R38" s="1881"/>
      <c r="S38" s="1882"/>
      <c r="T38" s="1797">
        <f t="shared" si="48"/>
        <v>0</v>
      </c>
      <c r="U38" s="1813"/>
      <c r="V38" s="1797"/>
      <c r="W38" s="1797"/>
      <c r="X38" s="1882"/>
      <c r="Y38" s="1797">
        <f t="shared" si="49"/>
        <v>0</v>
      </c>
      <c r="Z38" s="1813">
        <f t="shared" si="50"/>
        <v>0</v>
      </c>
      <c r="AA38" s="1797"/>
      <c r="AB38" s="1881"/>
      <c r="AC38" s="1882"/>
      <c r="AD38" s="1797">
        <f t="shared" si="51"/>
        <v>0</v>
      </c>
      <c r="AE38" s="1813"/>
      <c r="AF38" s="1797"/>
      <c r="AG38" s="1881"/>
      <c r="AH38" s="1882"/>
      <c r="AI38" s="1797">
        <f t="shared" si="41"/>
        <v>0</v>
      </c>
      <c r="AJ38" s="1813"/>
      <c r="AK38" s="1797"/>
      <c r="AL38" s="1881"/>
      <c r="AM38" s="1882"/>
      <c r="AN38" s="1797">
        <f t="shared" si="42"/>
        <v>0</v>
      </c>
      <c r="AO38" s="1813"/>
      <c r="AP38" s="1797"/>
      <c r="AQ38" s="1797"/>
      <c r="AR38" s="1973"/>
      <c r="AS38" s="1797">
        <f t="shared" si="52"/>
        <v>0</v>
      </c>
      <c r="AT38" s="1813"/>
      <c r="AU38" s="1797"/>
      <c r="AV38" s="1881"/>
      <c r="AW38" s="1882"/>
      <c r="AX38" s="1797">
        <f t="shared" si="43"/>
        <v>0</v>
      </c>
      <c r="AY38" s="1813">
        <f t="shared" si="53"/>
        <v>0</v>
      </c>
      <c r="AZ38" s="1797"/>
      <c r="BA38" s="1797"/>
      <c r="BB38" s="1973"/>
      <c r="BC38" s="1797">
        <f t="shared" si="44"/>
        <v>0</v>
      </c>
      <c r="BD38" s="1813">
        <f t="shared" si="54"/>
        <v>0</v>
      </c>
      <c r="BE38" s="1964">
        <f t="shared" si="55"/>
        <v>3000</v>
      </c>
      <c r="BF38" s="1964">
        <f t="shared" si="56"/>
        <v>3000</v>
      </c>
      <c r="BG38" s="1968">
        <f t="shared" si="57"/>
        <v>0</v>
      </c>
      <c r="BH38" s="1974">
        <f t="shared" si="12"/>
        <v>3000</v>
      </c>
      <c r="BI38" s="1966">
        <f t="shared" si="58"/>
        <v>285</v>
      </c>
      <c r="BJ38" s="1974"/>
      <c r="BK38" s="1881"/>
      <c r="BL38" s="1882"/>
      <c r="BM38" s="1797">
        <f t="shared" si="28"/>
        <v>0</v>
      </c>
      <c r="BN38" s="1813"/>
      <c r="BO38" s="1797"/>
      <c r="BP38" s="1881"/>
      <c r="BQ38" s="1882"/>
      <c r="BR38" s="1797">
        <f t="shared" si="29"/>
        <v>0</v>
      </c>
      <c r="BS38" s="1813"/>
      <c r="BT38" s="1797"/>
      <c r="BU38" s="1881"/>
      <c r="BV38" s="1882"/>
      <c r="BW38" s="1797">
        <f t="shared" si="30"/>
        <v>0</v>
      </c>
      <c r="BX38" s="1813">
        <f t="shared" si="59"/>
        <v>0</v>
      </c>
      <c r="BY38" s="1797"/>
      <c r="BZ38" s="1881"/>
      <c r="CA38" s="1882"/>
      <c r="CB38" s="1797">
        <f t="shared" si="60"/>
        <v>0</v>
      </c>
      <c r="CC38" s="1813">
        <f t="shared" si="61"/>
        <v>0</v>
      </c>
      <c r="CD38" s="1964">
        <f t="shared" si="62"/>
        <v>0</v>
      </c>
      <c r="CE38" s="1964">
        <f t="shared" si="63"/>
        <v>0</v>
      </c>
      <c r="CF38" s="1968">
        <f t="shared" si="64"/>
        <v>0</v>
      </c>
      <c r="CG38" s="1974">
        <f t="shared" si="64"/>
        <v>0</v>
      </c>
      <c r="CH38" s="1966">
        <f t="shared" si="65"/>
        <v>0</v>
      </c>
      <c r="CI38" s="1974"/>
      <c r="CJ38" s="1797"/>
      <c r="CK38" s="1973"/>
      <c r="CL38" s="1797">
        <f t="shared" si="66"/>
        <v>0</v>
      </c>
      <c r="CM38" s="1813">
        <f t="shared" si="67"/>
        <v>0</v>
      </c>
      <c r="CN38" s="1966">
        <f t="shared" si="68"/>
        <v>3000</v>
      </c>
      <c r="CO38" s="1966">
        <f t="shared" si="69"/>
        <v>3000</v>
      </c>
      <c r="CP38" s="1967">
        <f t="shared" si="70"/>
        <v>0</v>
      </c>
      <c r="CQ38" s="1974">
        <f t="shared" si="71"/>
        <v>3000</v>
      </c>
      <c r="CR38" s="1891">
        <f t="shared" si="73"/>
        <v>285</v>
      </c>
    </row>
    <row r="39" spans="1:99" ht="15" customHeight="1">
      <c r="A39" s="1414" t="s">
        <v>611</v>
      </c>
      <c r="B39" s="1414"/>
      <c r="C39" s="1881"/>
      <c r="D39" s="1882"/>
      <c r="E39" s="1797">
        <f t="shared" si="72"/>
        <v>0</v>
      </c>
      <c r="F39" s="1813"/>
      <c r="G39" s="1797"/>
      <c r="H39" s="1881"/>
      <c r="I39" s="1882"/>
      <c r="J39" s="1797">
        <f t="shared" si="47"/>
        <v>0</v>
      </c>
      <c r="K39" s="1813"/>
      <c r="L39" s="1797"/>
      <c r="M39" s="1881"/>
      <c r="N39" s="1882"/>
      <c r="O39" s="1797">
        <f t="shared" si="74"/>
        <v>0</v>
      </c>
      <c r="P39" s="1813"/>
      <c r="Q39" s="1797"/>
      <c r="R39" s="1881"/>
      <c r="S39" s="1882"/>
      <c r="T39" s="1797">
        <f t="shared" si="48"/>
        <v>0</v>
      </c>
      <c r="U39" s="1813"/>
      <c r="V39" s="1797"/>
      <c r="W39" s="1797"/>
      <c r="X39" s="1882"/>
      <c r="Y39" s="1797">
        <f t="shared" si="49"/>
        <v>0</v>
      </c>
      <c r="Z39" s="1813">
        <f t="shared" si="50"/>
        <v>0</v>
      </c>
      <c r="AA39" s="1797"/>
      <c r="AB39" s="1881"/>
      <c r="AC39" s="1882"/>
      <c r="AD39" s="1797">
        <f t="shared" si="51"/>
        <v>0</v>
      </c>
      <c r="AE39" s="1813"/>
      <c r="AF39" s="1797"/>
      <c r="AG39" s="1881"/>
      <c r="AH39" s="1882"/>
      <c r="AI39" s="1797">
        <f t="shared" si="41"/>
        <v>0</v>
      </c>
      <c r="AJ39" s="1813"/>
      <c r="AK39" s="1797"/>
      <c r="AL39" s="1881"/>
      <c r="AM39" s="1882"/>
      <c r="AN39" s="1797">
        <f t="shared" si="42"/>
        <v>0</v>
      </c>
      <c r="AO39" s="1813"/>
      <c r="AP39" s="1797"/>
      <c r="AQ39" s="1797"/>
      <c r="AR39" s="1973"/>
      <c r="AS39" s="1797">
        <f t="shared" si="52"/>
        <v>0</v>
      </c>
      <c r="AT39" s="1813"/>
      <c r="AU39" s="1797"/>
      <c r="AV39" s="1881"/>
      <c r="AW39" s="1882"/>
      <c r="AX39" s="1797">
        <f t="shared" si="43"/>
        <v>0</v>
      </c>
      <c r="AY39" s="1813">
        <f t="shared" si="53"/>
        <v>0</v>
      </c>
      <c r="AZ39" s="1797"/>
      <c r="BA39" s="1797"/>
      <c r="BB39" s="1973"/>
      <c r="BC39" s="1797">
        <f t="shared" si="44"/>
        <v>0</v>
      </c>
      <c r="BD39" s="1813">
        <f t="shared" si="54"/>
        <v>0</v>
      </c>
      <c r="BE39" s="1964">
        <f t="shared" si="55"/>
        <v>0</v>
      </c>
      <c r="BF39" s="1964">
        <f t="shared" si="56"/>
        <v>0</v>
      </c>
      <c r="BG39" s="1968">
        <f t="shared" si="57"/>
        <v>0</v>
      </c>
      <c r="BH39" s="1974">
        <f t="shared" si="12"/>
        <v>0</v>
      </c>
      <c r="BI39" s="1966">
        <f t="shared" si="58"/>
        <v>0</v>
      </c>
      <c r="BJ39" s="1974"/>
      <c r="BK39" s="1881"/>
      <c r="BL39" s="1882"/>
      <c r="BM39" s="1797">
        <f t="shared" si="28"/>
        <v>0</v>
      </c>
      <c r="BN39" s="1813"/>
      <c r="BO39" s="1797"/>
      <c r="BP39" s="1881"/>
      <c r="BQ39" s="1882"/>
      <c r="BR39" s="1797">
        <f t="shared" si="29"/>
        <v>0</v>
      </c>
      <c r="BS39" s="1813"/>
      <c r="BT39" s="1797"/>
      <c r="BU39" s="1881"/>
      <c r="BV39" s="1882"/>
      <c r="BW39" s="1797">
        <f t="shared" si="30"/>
        <v>0</v>
      </c>
      <c r="BX39" s="1813">
        <f t="shared" si="59"/>
        <v>0</v>
      </c>
      <c r="BY39" s="1797"/>
      <c r="BZ39" s="1881"/>
      <c r="CA39" s="1882"/>
      <c r="CB39" s="1797">
        <f t="shared" si="60"/>
        <v>0</v>
      </c>
      <c r="CC39" s="1813">
        <f t="shared" si="61"/>
        <v>0</v>
      </c>
      <c r="CD39" s="1964">
        <f t="shared" si="62"/>
        <v>0</v>
      </c>
      <c r="CE39" s="1964">
        <f t="shared" si="63"/>
        <v>0</v>
      </c>
      <c r="CF39" s="1968">
        <f t="shared" si="64"/>
        <v>0</v>
      </c>
      <c r="CG39" s="1974">
        <f t="shared" si="64"/>
        <v>0</v>
      </c>
      <c r="CH39" s="1966">
        <f t="shared" si="65"/>
        <v>0</v>
      </c>
      <c r="CI39" s="1974"/>
      <c r="CJ39" s="1797"/>
      <c r="CK39" s="1973"/>
      <c r="CL39" s="1797">
        <f t="shared" si="66"/>
        <v>0</v>
      </c>
      <c r="CM39" s="1813">
        <f t="shared" si="67"/>
        <v>0</v>
      </c>
      <c r="CN39" s="1966">
        <f t="shared" si="68"/>
        <v>0</v>
      </c>
      <c r="CO39" s="1966">
        <f t="shared" si="69"/>
        <v>0</v>
      </c>
      <c r="CP39" s="1967">
        <f t="shared" si="70"/>
        <v>0</v>
      </c>
      <c r="CQ39" s="1974">
        <f t="shared" si="71"/>
        <v>0</v>
      </c>
      <c r="CR39" s="1891">
        <f t="shared" si="73"/>
        <v>0</v>
      </c>
    </row>
    <row r="40" spans="1:99" ht="15" customHeight="1">
      <c r="A40" s="737" t="s">
        <v>612</v>
      </c>
      <c r="B40" s="737"/>
      <c r="C40" s="1881"/>
      <c r="D40" s="1882"/>
      <c r="E40" s="1797">
        <f t="shared" si="72"/>
        <v>0</v>
      </c>
      <c r="F40" s="1813"/>
      <c r="G40" s="1797"/>
      <c r="H40" s="1881"/>
      <c r="I40" s="1882"/>
      <c r="J40" s="1797">
        <f t="shared" si="47"/>
        <v>0</v>
      </c>
      <c r="K40" s="1813"/>
      <c r="L40" s="1797"/>
      <c r="M40" s="1881"/>
      <c r="N40" s="1882"/>
      <c r="O40" s="1797">
        <f t="shared" si="74"/>
        <v>0</v>
      </c>
      <c r="P40" s="1813"/>
      <c r="Q40" s="1797"/>
      <c r="R40" s="1881"/>
      <c r="S40" s="1882"/>
      <c r="T40" s="1797">
        <f t="shared" si="48"/>
        <v>0</v>
      </c>
      <c r="U40" s="1813"/>
      <c r="V40" s="1797"/>
      <c r="W40" s="1797"/>
      <c r="X40" s="1882"/>
      <c r="Y40" s="1797">
        <f t="shared" si="49"/>
        <v>0</v>
      </c>
      <c r="Z40" s="1813">
        <f t="shared" si="50"/>
        <v>0</v>
      </c>
      <c r="AA40" s="1797"/>
      <c r="AB40" s="1881"/>
      <c r="AC40" s="1882"/>
      <c r="AD40" s="1797">
        <f t="shared" si="51"/>
        <v>0</v>
      </c>
      <c r="AE40" s="1813"/>
      <c r="AF40" s="1797"/>
      <c r="AG40" s="1881"/>
      <c r="AH40" s="1882"/>
      <c r="AI40" s="1797">
        <f t="shared" si="41"/>
        <v>0</v>
      </c>
      <c r="AJ40" s="1813"/>
      <c r="AK40" s="1797"/>
      <c r="AL40" s="1881"/>
      <c r="AM40" s="1882"/>
      <c r="AN40" s="1797">
        <f t="shared" si="42"/>
        <v>0</v>
      </c>
      <c r="AO40" s="1813"/>
      <c r="AP40" s="1797"/>
      <c r="AQ40" s="1797"/>
      <c r="AR40" s="1973"/>
      <c r="AS40" s="1797">
        <f t="shared" si="52"/>
        <v>0</v>
      </c>
      <c r="AT40" s="1813"/>
      <c r="AU40" s="1797"/>
      <c r="AV40" s="1881"/>
      <c r="AW40" s="1882"/>
      <c r="AX40" s="1797">
        <f t="shared" si="43"/>
        <v>0</v>
      </c>
      <c r="AY40" s="1813">
        <f t="shared" si="53"/>
        <v>0</v>
      </c>
      <c r="AZ40" s="1797"/>
      <c r="BA40" s="1797"/>
      <c r="BB40" s="1973"/>
      <c r="BC40" s="1797">
        <f t="shared" si="44"/>
        <v>0</v>
      </c>
      <c r="BD40" s="1813">
        <f t="shared" si="54"/>
        <v>0</v>
      </c>
      <c r="BE40" s="1964">
        <f t="shared" si="55"/>
        <v>0</v>
      </c>
      <c r="BF40" s="1964">
        <f t="shared" si="56"/>
        <v>0</v>
      </c>
      <c r="BG40" s="1968">
        <f t="shared" si="57"/>
        <v>0</v>
      </c>
      <c r="BH40" s="1974">
        <f t="shared" si="12"/>
        <v>0</v>
      </c>
      <c r="BI40" s="1966">
        <f t="shared" si="58"/>
        <v>0</v>
      </c>
      <c r="BJ40" s="1974"/>
      <c r="BK40" s="1881"/>
      <c r="BL40" s="1882"/>
      <c r="BM40" s="1797">
        <f>SUM(BK40+BL40)</f>
        <v>0</v>
      </c>
      <c r="BN40" s="1813"/>
      <c r="BO40" s="1797"/>
      <c r="BP40" s="1881"/>
      <c r="BQ40" s="1882"/>
      <c r="BR40" s="1797">
        <f>SUM(BP40+BQ40)</f>
        <v>0</v>
      </c>
      <c r="BS40" s="1813"/>
      <c r="BT40" s="1797"/>
      <c r="BU40" s="1881"/>
      <c r="BV40" s="1882"/>
      <c r="BW40" s="1797">
        <f>SUM(BU40+BV40)</f>
        <v>0</v>
      </c>
      <c r="BX40" s="1813">
        <f t="shared" si="59"/>
        <v>0</v>
      </c>
      <c r="BY40" s="1797"/>
      <c r="BZ40" s="1881"/>
      <c r="CA40" s="1882"/>
      <c r="CB40" s="1797">
        <f t="shared" si="60"/>
        <v>0</v>
      </c>
      <c r="CC40" s="1813">
        <f t="shared" si="61"/>
        <v>0</v>
      </c>
      <c r="CD40" s="1964">
        <f t="shared" si="62"/>
        <v>0</v>
      </c>
      <c r="CE40" s="1964">
        <f t="shared" si="63"/>
        <v>0</v>
      </c>
      <c r="CF40" s="1968">
        <f t="shared" si="64"/>
        <v>0</v>
      </c>
      <c r="CG40" s="1974">
        <f t="shared" si="64"/>
        <v>0</v>
      </c>
      <c r="CH40" s="1966">
        <f t="shared" si="65"/>
        <v>0</v>
      </c>
      <c r="CI40" s="1974"/>
      <c r="CJ40" s="1797"/>
      <c r="CK40" s="1973"/>
      <c r="CL40" s="1797">
        <f t="shared" si="66"/>
        <v>0</v>
      </c>
      <c r="CM40" s="1813">
        <f t="shared" si="67"/>
        <v>0</v>
      </c>
      <c r="CN40" s="1966">
        <f t="shared" si="68"/>
        <v>0</v>
      </c>
      <c r="CO40" s="1966">
        <f t="shared" si="69"/>
        <v>0</v>
      </c>
      <c r="CP40" s="1967">
        <f t="shared" si="70"/>
        <v>0</v>
      </c>
      <c r="CQ40" s="1974">
        <f t="shared" si="71"/>
        <v>0</v>
      </c>
      <c r="CR40" s="1891">
        <f t="shared" si="73"/>
        <v>0</v>
      </c>
    </row>
    <row r="41" spans="1:99" ht="15" customHeight="1">
      <c r="A41" s="737" t="s">
        <v>613</v>
      </c>
      <c r="B41" s="737"/>
      <c r="C41" s="1881"/>
      <c r="D41" s="1882"/>
      <c r="E41" s="1797">
        <f t="shared" si="72"/>
        <v>0</v>
      </c>
      <c r="F41" s="1813"/>
      <c r="G41" s="1797"/>
      <c r="H41" s="1881"/>
      <c r="I41" s="1882"/>
      <c r="J41" s="1797">
        <f t="shared" si="47"/>
        <v>0</v>
      </c>
      <c r="K41" s="1813"/>
      <c r="L41" s="1797"/>
      <c r="M41" s="1881"/>
      <c r="N41" s="1882"/>
      <c r="O41" s="1797">
        <f t="shared" si="74"/>
        <v>0</v>
      </c>
      <c r="P41" s="1813"/>
      <c r="Q41" s="1797"/>
      <c r="R41" s="1881"/>
      <c r="S41" s="1882"/>
      <c r="T41" s="1797">
        <f t="shared" si="48"/>
        <v>0</v>
      </c>
      <c r="U41" s="1813"/>
      <c r="V41" s="1797"/>
      <c r="W41" s="1797"/>
      <c r="X41" s="1882"/>
      <c r="Y41" s="1797">
        <f t="shared" si="49"/>
        <v>0</v>
      </c>
      <c r="Z41" s="1813">
        <f t="shared" si="50"/>
        <v>0</v>
      </c>
      <c r="AA41" s="1797"/>
      <c r="AB41" s="1881"/>
      <c r="AC41" s="1882"/>
      <c r="AD41" s="1797">
        <f t="shared" si="51"/>
        <v>0</v>
      </c>
      <c r="AE41" s="1813"/>
      <c r="AF41" s="1797"/>
      <c r="AG41" s="1881"/>
      <c r="AH41" s="1882"/>
      <c r="AI41" s="1797">
        <f t="shared" si="41"/>
        <v>0</v>
      </c>
      <c r="AJ41" s="1813"/>
      <c r="AK41" s="1797"/>
      <c r="AL41" s="1881"/>
      <c r="AM41" s="1882"/>
      <c r="AN41" s="1797">
        <f t="shared" si="42"/>
        <v>0</v>
      </c>
      <c r="AO41" s="1813"/>
      <c r="AP41" s="1797"/>
      <c r="AQ41" s="1797"/>
      <c r="AR41" s="1973"/>
      <c r="AS41" s="1797">
        <f t="shared" si="52"/>
        <v>0</v>
      </c>
      <c r="AT41" s="1813"/>
      <c r="AU41" s="1797"/>
      <c r="AV41" s="1881"/>
      <c r="AW41" s="1882"/>
      <c r="AX41" s="1797">
        <f t="shared" si="43"/>
        <v>0</v>
      </c>
      <c r="AY41" s="1813">
        <f t="shared" si="53"/>
        <v>0</v>
      </c>
      <c r="AZ41" s="1797"/>
      <c r="BA41" s="1797"/>
      <c r="BB41" s="1973"/>
      <c r="BC41" s="1797">
        <f t="shared" si="44"/>
        <v>0</v>
      </c>
      <c r="BD41" s="1813">
        <f t="shared" si="54"/>
        <v>0</v>
      </c>
      <c r="BE41" s="1964">
        <f t="shared" si="55"/>
        <v>0</v>
      </c>
      <c r="BF41" s="1964">
        <f t="shared" si="56"/>
        <v>0</v>
      </c>
      <c r="BG41" s="1968">
        <f t="shared" si="57"/>
        <v>0</v>
      </c>
      <c r="BH41" s="1974">
        <f t="shared" si="12"/>
        <v>0</v>
      </c>
      <c r="BI41" s="1966">
        <f t="shared" si="58"/>
        <v>0</v>
      </c>
      <c r="BJ41" s="1974"/>
      <c r="BK41" s="1881"/>
      <c r="BL41" s="1882"/>
      <c r="BM41" s="1797">
        <f>SUM(BK41+BL41)</f>
        <v>0</v>
      </c>
      <c r="BN41" s="1813"/>
      <c r="BO41" s="1797"/>
      <c r="BP41" s="1881"/>
      <c r="BQ41" s="1882"/>
      <c r="BR41" s="1797">
        <f>SUM(BP41+BQ41)</f>
        <v>0</v>
      </c>
      <c r="BS41" s="1813"/>
      <c r="BT41" s="1797"/>
      <c r="BU41" s="1881"/>
      <c r="BV41" s="1882"/>
      <c r="BW41" s="1797">
        <f>SUM(BU41+BV41)</f>
        <v>0</v>
      </c>
      <c r="BX41" s="1813">
        <f t="shared" si="59"/>
        <v>0</v>
      </c>
      <c r="BY41" s="1797"/>
      <c r="BZ41" s="1881"/>
      <c r="CA41" s="1882"/>
      <c r="CB41" s="1797">
        <f t="shared" si="60"/>
        <v>0</v>
      </c>
      <c r="CC41" s="1813">
        <f t="shared" si="61"/>
        <v>0</v>
      </c>
      <c r="CD41" s="1964">
        <f t="shared" si="62"/>
        <v>0</v>
      </c>
      <c r="CE41" s="1964">
        <f t="shared" si="63"/>
        <v>0</v>
      </c>
      <c r="CF41" s="1968">
        <f t="shared" si="64"/>
        <v>0</v>
      </c>
      <c r="CG41" s="1974">
        <f t="shared" si="64"/>
        <v>0</v>
      </c>
      <c r="CH41" s="1966">
        <f t="shared" si="65"/>
        <v>0</v>
      </c>
      <c r="CI41" s="1974"/>
      <c r="CJ41" s="1797"/>
      <c r="CK41" s="1973"/>
      <c r="CL41" s="1797">
        <f t="shared" si="66"/>
        <v>0</v>
      </c>
      <c r="CM41" s="1813">
        <f t="shared" si="67"/>
        <v>0</v>
      </c>
      <c r="CN41" s="1966">
        <f t="shared" si="68"/>
        <v>0</v>
      </c>
      <c r="CO41" s="1966">
        <f t="shared" si="69"/>
        <v>0</v>
      </c>
      <c r="CP41" s="1967">
        <f t="shared" si="70"/>
        <v>0</v>
      </c>
      <c r="CQ41" s="1974">
        <f t="shared" si="71"/>
        <v>0</v>
      </c>
      <c r="CR41" s="1891">
        <f t="shared" si="73"/>
        <v>0</v>
      </c>
    </row>
    <row r="42" spans="1:99" s="706" customFormat="1" ht="15" customHeight="1">
      <c r="A42" s="1895" t="s">
        <v>614</v>
      </c>
      <c r="B42" s="1972">
        <f t="shared" ref="B42:BN42" si="75">SUM(B33:B41)</f>
        <v>1905</v>
      </c>
      <c r="C42" s="1972">
        <f t="shared" si="75"/>
        <v>1905</v>
      </c>
      <c r="D42" s="1972">
        <f t="shared" si="75"/>
        <v>0</v>
      </c>
      <c r="E42" s="1972">
        <f t="shared" si="75"/>
        <v>1967</v>
      </c>
      <c r="F42" s="1972">
        <f t="shared" si="75"/>
        <v>61</v>
      </c>
      <c r="G42" s="1972">
        <f t="shared" si="75"/>
        <v>0</v>
      </c>
      <c r="H42" s="1972">
        <f t="shared" si="75"/>
        <v>0</v>
      </c>
      <c r="I42" s="1972">
        <f t="shared" si="75"/>
        <v>0</v>
      </c>
      <c r="J42" s="1972">
        <f t="shared" si="75"/>
        <v>0</v>
      </c>
      <c r="K42" s="1972">
        <f t="shared" si="75"/>
        <v>0</v>
      </c>
      <c r="L42" s="1972">
        <f t="shared" si="75"/>
        <v>278671</v>
      </c>
      <c r="M42" s="1972">
        <f t="shared" si="75"/>
        <v>328681</v>
      </c>
      <c r="N42" s="1972">
        <f t="shared" si="75"/>
        <v>0</v>
      </c>
      <c r="O42" s="1972">
        <f t="shared" si="75"/>
        <v>355545</v>
      </c>
      <c r="P42" s="1972">
        <f t="shared" si="75"/>
        <v>165223</v>
      </c>
      <c r="Q42" s="1972">
        <f t="shared" si="75"/>
        <v>0</v>
      </c>
      <c r="R42" s="1972">
        <f t="shared" si="75"/>
        <v>0</v>
      </c>
      <c r="S42" s="1972">
        <f t="shared" si="75"/>
        <v>0</v>
      </c>
      <c r="T42" s="1972">
        <f t="shared" si="75"/>
        <v>0</v>
      </c>
      <c r="U42" s="1972">
        <f t="shared" si="75"/>
        <v>0</v>
      </c>
      <c r="V42" s="1972">
        <f t="shared" si="75"/>
        <v>0</v>
      </c>
      <c r="W42" s="1972">
        <f t="shared" si="75"/>
        <v>0</v>
      </c>
      <c r="X42" s="1972">
        <f t="shared" si="75"/>
        <v>0</v>
      </c>
      <c r="Y42" s="1972">
        <f t="shared" si="75"/>
        <v>0</v>
      </c>
      <c r="Z42" s="1972">
        <f t="shared" si="75"/>
        <v>0</v>
      </c>
      <c r="AA42" s="1972">
        <f t="shared" si="75"/>
        <v>0</v>
      </c>
      <c r="AB42" s="1972">
        <f t="shared" si="75"/>
        <v>0</v>
      </c>
      <c r="AC42" s="1972">
        <f t="shared" si="75"/>
        <v>0</v>
      </c>
      <c r="AD42" s="1972">
        <f t="shared" si="75"/>
        <v>0</v>
      </c>
      <c r="AE42" s="1972">
        <f t="shared" si="75"/>
        <v>0</v>
      </c>
      <c r="AF42" s="1972">
        <f t="shared" si="75"/>
        <v>0</v>
      </c>
      <c r="AG42" s="1972">
        <f t="shared" si="75"/>
        <v>0</v>
      </c>
      <c r="AH42" s="1972">
        <f t="shared" si="75"/>
        <v>0</v>
      </c>
      <c r="AI42" s="1972">
        <f t="shared" si="75"/>
        <v>0</v>
      </c>
      <c r="AJ42" s="1972">
        <f t="shared" si="75"/>
        <v>0</v>
      </c>
      <c r="AK42" s="1972">
        <f t="shared" si="75"/>
        <v>0</v>
      </c>
      <c r="AL42" s="1972">
        <f t="shared" si="75"/>
        <v>0</v>
      </c>
      <c r="AM42" s="1972">
        <f t="shared" si="75"/>
        <v>0</v>
      </c>
      <c r="AN42" s="1972">
        <f t="shared" si="75"/>
        <v>0</v>
      </c>
      <c r="AO42" s="1972">
        <f t="shared" si="75"/>
        <v>0</v>
      </c>
      <c r="AP42" s="1972">
        <f t="shared" si="75"/>
        <v>0</v>
      </c>
      <c r="AQ42" s="1972">
        <f t="shared" si="75"/>
        <v>0</v>
      </c>
      <c r="AR42" s="1972">
        <f t="shared" si="75"/>
        <v>0</v>
      </c>
      <c r="AS42" s="1972">
        <f t="shared" si="75"/>
        <v>0</v>
      </c>
      <c r="AT42" s="1972">
        <f t="shared" si="75"/>
        <v>0</v>
      </c>
      <c r="AU42" s="1972">
        <f t="shared" si="75"/>
        <v>0</v>
      </c>
      <c r="AV42" s="1972">
        <f t="shared" si="75"/>
        <v>0</v>
      </c>
      <c r="AW42" s="1972">
        <f t="shared" si="75"/>
        <v>0</v>
      </c>
      <c r="AX42" s="1972">
        <f t="shared" si="75"/>
        <v>0</v>
      </c>
      <c r="AY42" s="1972">
        <f t="shared" si="75"/>
        <v>0</v>
      </c>
      <c r="AZ42" s="1972">
        <f t="shared" si="75"/>
        <v>0</v>
      </c>
      <c r="BA42" s="1972">
        <f t="shared" si="75"/>
        <v>0</v>
      </c>
      <c r="BB42" s="1972">
        <f t="shared" si="75"/>
        <v>0</v>
      </c>
      <c r="BC42" s="1972">
        <f t="shared" si="75"/>
        <v>0</v>
      </c>
      <c r="BD42" s="1972">
        <f t="shared" si="75"/>
        <v>0</v>
      </c>
      <c r="BE42" s="1890">
        <f t="shared" si="75"/>
        <v>280576</v>
      </c>
      <c r="BF42" s="1890">
        <f t="shared" si="75"/>
        <v>330586</v>
      </c>
      <c r="BG42" s="1890">
        <f t="shared" si="75"/>
        <v>0</v>
      </c>
      <c r="BH42" s="1890">
        <f t="shared" si="75"/>
        <v>357512</v>
      </c>
      <c r="BI42" s="1890">
        <f t="shared" si="75"/>
        <v>165284</v>
      </c>
      <c r="BJ42" s="1972">
        <f t="shared" si="75"/>
        <v>0</v>
      </c>
      <c r="BK42" s="1972">
        <f t="shared" si="75"/>
        <v>0</v>
      </c>
      <c r="BL42" s="1972">
        <f t="shared" si="75"/>
        <v>0</v>
      </c>
      <c r="BM42" s="1972">
        <f t="shared" si="75"/>
        <v>0</v>
      </c>
      <c r="BN42" s="1972">
        <f t="shared" si="75"/>
        <v>0</v>
      </c>
      <c r="BO42" s="1972">
        <f t="shared" ref="BO42:CR42" si="76">SUM(BO33:BO41)</f>
        <v>0</v>
      </c>
      <c r="BP42" s="1972">
        <f t="shared" si="76"/>
        <v>0</v>
      </c>
      <c r="BQ42" s="1972">
        <f t="shared" si="76"/>
        <v>0</v>
      </c>
      <c r="BR42" s="1972">
        <f t="shared" si="76"/>
        <v>2305</v>
      </c>
      <c r="BS42" s="1972">
        <f t="shared" si="76"/>
        <v>2305</v>
      </c>
      <c r="BT42" s="1972">
        <f t="shared" si="76"/>
        <v>0</v>
      </c>
      <c r="BU42" s="1972">
        <f t="shared" si="76"/>
        <v>0</v>
      </c>
      <c r="BV42" s="1972">
        <f t="shared" si="76"/>
        <v>0</v>
      </c>
      <c r="BW42" s="1972">
        <f t="shared" si="76"/>
        <v>0</v>
      </c>
      <c r="BX42" s="1972">
        <f t="shared" si="76"/>
        <v>0</v>
      </c>
      <c r="BY42" s="1972">
        <f t="shared" si="76"/>
        <v>0</v>
      </c>
      <c r="BZ42" s="1972">
        <f t="shared" si="76"/>
        <v>0</v>
      </c>
      <c r="CA42" s="1972">
        <f t="shared" si="76"/>
        <v>0</v>
      </c>
      <c r="CB42" s="1972">
        <f t="shared" si="76"/>
        <v>0</v>
      </c>
      <c r="CC42" s="1972">
        <f t="shared" si="76"/>
        <v>0</v>
      </c>
      <c r="CD42" s="1890">
        <f t="shared" si="76"/>
        <v>0</v>
      </c>
      <c r="CE42" s="1890">
        <f t="shared" si="76"/>
        <v>0</v>
      </c>
      <c r="CF42" s="1890">
        <f t="shared" si="76"/>
        <v>0</v>
      </c>
      <c r="CG42" s="1890">
        <f t="shared" si="76"/>
        <v>2305</v>
      </c>
      <c r="CH42" s="1890">
        <f t="shared" si="76"/>
        <v>2305</v>
      </c>
      <c r="CI42" s="1972">
        <f t="shared" si="76"/>
        <v>0</v>
      </c>
      <c r="CJ42" s="1972">
        <f t="shared" si="76"/>
        <v>0</v>
      </c>
      <c r="CK42" s="1972">
        <f t="shared" si="76"/>
        <v>0</v>
      </c>
      <c r="CL42" s="1972">
        <f t="shared" si="76"/>
        <v>0</v>
      </c>
      <c r="CM42" s="1972">
        <f t="shared" si="76"/>
        <v>0</v>
      </c>
      <c r="CN42" s="1890">
        <f t="shared" si="76"/>
        <v>280576</v>
      </c>
      <c r="CO42" s="1890">
        <f t="shared" si="76"/>
        <v>330586</v>
      </c>
      <c r="CP42" s="1890">
        <f t="shared" si="76"/>
        <v>0</v>
      </c>
      <c r="CQ42" s="1890">
        <f t="shared" si="76"/>
        <v>359817</v>
      </c>
      <c r="CR42" s="1890">
        <f t="shared" si="76"/>
        <v>167589</v>
      </c>
      <c r="CS42" s="892"/>
      <c r="CT42" s="892"/>
    </row>
    <row r="43" spans="1:99" s="706" customFormat="1" ht="15" customHeight="1">
      <c r="A43" s="1889" t="s">
        <v>723</v>
      </c>
      <c r="B43" s="1896">
        <f t="shared" ref="B43:BM43" si="77">B42+B32</f>
        <v>298375</v>
      </c>
      <c r="C43" s="1896">
        <f t="shared" si="77"/>
        <v>340753</v>
      </c>
      <c r="D43" s="1896">
        <f t="shared" si="77"/>
        <v>2263</v>
      </c>
      <c r="E43" s="1896">
        <f t="shared" si="77"/>
        <v>324678</v>
      </c>
      <c r="F43" s="1896">
        <f t="shared" si="77"/>
        <v>242908</v>
      </c>
      <c r="G43" s="1896">
        <f t="shared" si="77"/>
        <v>889</v>
      </c>
      <c r="H43" s="1896">
        <f t="shared" si="77"/>
        <v>889</v>
      </c>
      <c r="I43" s="1896">
        <f t="shared" si="77"/>
        <v>0</v>
      </c>
      <c r="J43" s="1896">
        <f t="shared" si="77"/>
        <v>889</v>
      </c>
      <c r="K43" s="1896">
        <f t="shared" si="77"/>
        <v>0</v>
      </c>
      <c r="L43" s="1896">
        <f t="shared" si="77"/>
        <v>1197037</v>
      </c>
      <c r="M43" s="1896">
        <f t="shared" si="77"/>
        <v>1267047</v>
      </c>
      <c r="N43" s="1896">
        <f t="shared" si="77"/>
        <v>0</v>
      </c>
      <c r="O43" s="1896">
        <f t="shared" si="77"/>
        <v>1327975</v>
      </c>
      <c r="P43" s="1896">
        <f t="shared" si="77"/>
        <v>905528</v>
      </c>
      <c r="Q43" s="1896">
        <f t="shared" si="77"/>
        <v>5804</v>
      </c>
      <c r="R43" s="1896">
        <f t="shared" si="77"/>
        <v>5804</v>
      </c>
      <c r="S43" s="1896">
        <f t="shared" si="77"/>
        <v>0</v>
      </c>
      <c r="T43" s="1896">
        <f t="shared" si="77"/>
        <v>5995</v>
      </c>
      <c r="U43" s="1896">
        <f t="shared" si="77"/>
        <v>4039</v>
      </c>
      <c r="V43" s="1896">
        <f t="shared" si="77"/>
        <v>0</v>
      </c>
      <c r="W43" s="1896">
        <f t="shared" si="77"/>
        <v>0</v>
      </c>
      <c r="X43" s="1896">
        <f t="shared" si="77"/>
        <v>0</v>
      </c>
      <c r="Y43" s="1896">
        <f t="shared" si="77"/>
        <v>0</v>
      </c>
      <c r="Z43" s="1896">
        <f t="shared" si="77"/>
        <v>0</v>
      </c>
      <c r="AA43" s="1896">
        <f t="shared" si="77"/>
        <v>73089</v>
      </c>
      <c r="AB43" s="1896">
        <f t="shared" si="77"/>
        <v>73356</v>
      </c>
      <c r="AC43" s="1896">
        <f t="shared" si="77"/>
        <v>-2270</v>
      </c>
      <c r="AD43" s="1896">
        <f t="shared" si="77"/>
        <v>76112</v>
      </c>
      <c r="AE43" s="1896">
        <f t="shared" si="77"/>
        <v>63205</v>
      </c>
      <c r="AF43" s="1896">
        <f t="shared" si="77"/>
        <v>0</v>
      </c>
      <c r="AG43" s="1896">
        <f t="shared" si="77"/>
        <v>0</v>
      </c>
      <c r="AH43" s="1896">
        <f t="shared" si="77"/>
        <v>0</v>
      </c>
      <c r="AI43" s="1896">
        <f t="shared" si="77"/>
        <v>5549</v>
      </c>
      <c r="AJ43" s="1896">
        <f t="shared" si="77"/>
        <v>5399</v>
      </c>
      <c r="AK43" s="1896">
        <f t="shared" si="77"/>
        <v>0</v>
      </c>
      <c r="AL43" s="1896">
        <f t="shared" si="77"/>
        <v>0</v>
      </c>
      <c r="AM43" s="1896">
        <f t="shared" si="77"/>
        <v>0</v>
      </c>
      <c r="AN43" s="1896">
        <f t="shared" si="77"/>
        <v>0</v>
      </c>
      <c r="AO43" s="1896">
        <f t="shared" si="77"/>
        <v>0</v>
      </c>
      <c r="AP43" s="1896">
        <f t="shared" si="77"/>
        <v>0</v>
      </c>
      <c r="AQ43" s="1896">
        <f t="shared" si="77"/>
        <v>0</v>
      </c>
      <c r="AR43" s="1896">
        <f t="shared" si="77"/>
        <v>0</v>
      </c>
      <c r="AS43" s="1896">
        <f t="shared" si="77"/>
        <v>0</v>
      </c>
      <c r="AT43" s="1896">
        <f t="shared" si="77"/>
        <v>0</v>
      </c>
      <c r="AU43" s="1896">
        <f t="shared" si="77"/>
        <v>0</v>
      </c>
      <c r="AV43" s="1896">
        <f t="shared" si="77"/>
        <v>0</v>
      </c>
      <c r="AW43" s="1896">
        <f t="shared" si="77"/>
        <v>0</v>
      </c>
      <c r="AX43" s="1896">
        <f t="shared" si="77"/>
        <v>0</v>
      </c>
      <c r="AY43" s="1896">
        <f t="shared" si="77"/>
        <v>0</v>
      </c>
      <c r="AZ43" s="1896">
        <f t="shared" si="77"/>
        <v>0</v>
      </c>
      <c r="BA43" s="1896">
        <f t="shared" si="77"/>
        <v>0</v>
      </c>
      <c r="BB43" s="1896">
        <f t="shared" si="77"/>
        <v>0</v>
      </c>
      <c r="BC43" s="1896">
        <f t="shared" si="77"/>
        <v>0</v>
      </c>
      <c r="BD43" s="1896">
        <f t="shared" si="77"/>
        <v>0</v>
      </c>
      <c r="BE43" s="1896">
        <f t="shared" si="77"/>
        <v>1575194</v>
      </c>
      <c r="BF43" s="1896">
        <f t="shared" si="77"/>
        <v>1687849</v>
      </c>
      <c r="BG43" s="1896">
        <f t="shared" si="77"/>
        <v>-7</v>
      </c>
      <c r="BH43" s="1896">
        <f t="shared" si="77"/>
        <v>1741198</v>
      </c>
      <c r="BI43" s="1896">
        <f t="shared" si="77"/>
        <v>1221079</v>
      </c>
      <c r="BJ43" s="1896">
        <f t="shared" si="77"/>
        <v>1563</v>
      </c>
      <c r="BK43" s="1896">
        <f t="shared" si="77"/>
        <v>1639</v>
      </c>
      <c r="BL43" s="1896">
        <f t="shared" si="77"/>
        <v>0</v>
      </c>
      <c r="BM43" s="1896">
        <f t="shared" si="77"/>
        <v>3314</v>
      </c>
      <c r="BN43" s="1896">
        <f t="shared" ref="BN43:CR43" si="78">BN42+BN32</f>
        <v>3315</v>
      </c>
      <c r="BO43" s="1896">
        <f t="shared" si="78"/>
        <v>47688</v>
      </c>
      <c r="BP43" s="1896">
        <f t="shared" si="78"/>
        <v>48658</v>
      </c>
      <c r="BQ43" s="1896">
        <f t="shared" si="78"/>
        <v>0</v>
      </c>
      <c r="BR43" s="1896">
        <f t="shared" si="78"/>
        <v>50963</v>
      </c>
      <c r="BS43" s="1896">
        <f t="shared" si="78"/>
        <v>31846</v>
      </c>
      <c r="BT43" s="1896">
        <f t="shared" si="78"/>
        <v>0</v>
      </c>
      <c r="BU43" s="1896">
        <f t="shared" si="78"/>
        <v>0</v>
      </c>
      <c r="BV43" s="1896">
        <f t="shared" si="78"/>
        <v>0</v>
      </c>
      <c r="BW43" s="1896">
        <f t="shared" si="78"/>
        <v>0</v>
      </c>
      <c r="BX43" s="1896">
        <f t="shared" si="78"/>
        <v>0</v>
      </c>
      <c r="BY43" s="1896">
        <f t="shared" si="78"/>
        <v>0</v>
      </c>
      <c r="BZ43" s="1896">
        <f t="shared" si="78"/>
        <v>0</v>
      </c>
      <c r="CA43" s="1896">
        <f t="shared" si="78"/>
        <v>0</v>
      </c>
      <c r="CB43" s="1896">
        <f t="shared" si="78"/>
        <v>0</v>
      </c>
      <c r="CC43" s="1896">
        <f t="shared" si="78"/>
        <v>0</v>
      </c>
      <c r="CD43" s="1896">
        <f t="shared" si="78"/>
        <v>49251</v>
      </c>
      <c r="CE43" s="1896">
        <f t="shared" si="78"/>
        <v>50297</v>
      </c>
      <c r="CF43" s="1896">
        <f t="shared" si="78"/>
        <v>0</v>
      </c>
      <c r="CG43" s="1896">
        <f t="shared" si="78"/>
        <v>54277</v>
      </c>
      <c r="CH43" s="1896">
        <f t="shared" si="78"/>
        <v>35161</v>
      </c>
      <c r="CI43" s="1896">
        <f t="shared" si="78"/>
        <v>0</v>
      </c>
      <c r="CJ43" s="1896">
        <f t="shared" si="78"/>
        <v>0</v>
      </c>
      <c r="CK43" s="1896">
        <f t="shared" si="78"/>
        <v>0</v>
      </c>
      <c r="CL43" s="1896">
        <f t="shared" si="78"/>
        <v>0</v>
      </c>
      <c r="CM43" s="1896">
        <f t="shared" si="78"/>
        <v>0</v>
      </c>
      <c r="CN43" s="1896">
        <f t="shared" si="78"/>
        <v>1624445</v>
      </c>
      <c r="CO43" s="1896">
        <f t="shared" si="78"/>
        <v>1738146</v>
      </c>
      <c r="CP43" s="1896">
        <f t="shared" si="78"/>
        <v>-7</v>
      </c>
      <c r="CQ43" s="1896">
        <f t="shared" si="78"/>
        <v>1795475</v>
      </c>
      <c r="CR43" s="1896">
        <f t="shared" si="78"/>
        <v>1256240</v>
      </c>
      <c r="CS43" s="892"/>
      <c r="CT43" s="892"/>
    </row>
    <row r="44" spans="1:99" ht="15" hidden="1" customHeight="1">
      <c r="A44" s="1414" t="s">
        <v>616</v>
      </c>
      <c r="B44" s="1414"/>
      <c r="C44" s="1894"/>
      <c r="D44" s="1882"/>
      <c r="E44" s="1797">
        <f>SUM(C44+D44)</f>
        <v>0</v>
      </c>
      <c r="F44" s="1797"/>
      <c r="G44" s="1797"/>
      <c r="H44" s="1894"/>
      <c r="I44" s="1882"/>
      <c r="J44" s="1797">
        <f>SUM(H44+I44)</f>
        <v>0</v>
      </c>
      <c r="K44" s="1797"/>
      <c r="L44" s="1797"/>
      <c r="M44" s="1894"/>
      <c r="N44" s="1882"/>
      <c r="O44" s="1797">
        <f>SUM(M44+N44)</f>
        <v>0</v>
      </c>
      <c r="P44" s="1797"/>
      <c r="Q44" s="1797"/>
      <c r="R44" s="1894"/>
      <c r="S44" s="1882"/>
      <c r="T44" s="1797">
        <f>SUM(R44+S44)</f>
        <v>0</v>
      </c>
      <c r="U44" s="1797"/>
      <c r="V44" s="1797"/>
      <c r="W44" s="1797"/>
      <c r="X44" s="1882"/>
      <c r="Y44" s="1797">
        <f>SUM(W44+X44)</f>
        <v>0</v>
      </c>
      <c r="Z44" s="1797"/>
      <c r="AA44" s="1797"/>
      <c r="AB44" s="1894"/>
      <c r="AC44" s="1882"/>
      <c r="AD44" s="1797">
        <f>SUM(AB44+AC44)</f>
        <v>0</v>
      </c>
      <c r="AE44" s="1797"/>
      <c r="AF44" s="1797"/>
      <c r="AG44" s="1894"/>
      <c r="AH44" s="1882"/>
      <c r="AI44" s="1797">
        <f>SUM(AG44+AH44)</f>
        <v>0</v>
      </c>
      <c r="AJ44" s="1797"/>
      <c r="AK44" s="1797"/>
      <c r="AL44" s="1894"/>
      <c r="AM44" s="1882"/>
      <c r="AN44" s="1797">
        <f>SUM(AL44+AM44)</f>
        <v>0</v>
      </c>
      <c r="AO44" s="1797"/>
      <c r="AP44" s="1797"/>
      <c r="AQ44" s="1797"/>
      <c r="AR44" s="1973"/>
      <c r="AS44" s="1797">
        <f>SUM(AQ44+AR44)</f>
        <v>0</v>
      </c>
      <c r="AT44" s="1797"/>
      <c r="AU44" s="1797"/>
      <c r="AV44" s="1894"/>
      <c r="AW44" s="1882"/>
      <c r="AX44" s="1797">
        <f>SUM(AV44+AW44)</f>
        <v>0</v>
      </c>
      <c r="AY44" s="1797"/>
      <c r="AZ44" s="1797"/>
      <c r="BA44" s="1797"/>
      <c r="BB44" s="1973"/>
      <c r="BC44" s="1797">
        <f>SUM(BA44+BB44)</f>
        <v>0</v>
      </c>
      <c r="BD44" s="1797"/>
      <c r="BE44" s="1797"/>
      <c r="BF44" s="1964">
        <f t="shared" ref="BF44:BF55" si="79">C44+H44+M44+R44+W44+AB44+AG44+AL44+AQ44+AV44+BA44</f>
        <v>0</v>
      </c>
      <c r="BG44" s="1975">
        <f t="shared" ref="BG44:BH55" si="80">D44+I44+N44+S44+X44+AC44+AH44+AM44+AR44+AW44+BB44</f>
        <v>0</v>
      </c>
      <c r="BH44" s="1974">
        <f>SUM(BF44+BG44)</f>
        <v>0</v>
      </c>
      <c r="BI44" s="1974"/>
      <c r="BJ44" s="1974"/>
      <c r="BK44" s="1894"/>
      <c r="BL44" s="1882"/>
      <c r="BM44" s="1797">
        <f t="shared" si="28"/>
        <v>0</v>
      </c>
      <c r="BN44" s="1797"/>
      <c r="BO44" s="1797"/>
      <c r="BP44" s="1894"/>
      <c r="BQ44" s="1882"/>
      <c r="BR44" s="1797">
        <f t="shared" si="29"/>
        <v>0</v>
      </c>
      <c r="BS44" s="1797"/>
      <c r="BT44" s="1797"/>
      <c r="BU44" s="1894"/>
      <c r="BV44" s="1882"/>
      <c r="BW44" s="1797">
        <f t="shared" si="30"/>
        <v>0</v>
      </c>
      <c r="BX44" s="1797"/>
      <c r="BY44" s="1797"/>
      <c r="BZ44" s="1894"/>
      <c r="CA44" s="1882"/>
      <c r="CB44" s="1797">
        <f>SUM(BZ44+CA44)</f>
        <v>0</v>
      </c>
      <c r="CC44" s="1797"/>
      <c r="CD44" s="1974"/>
      <c r="CE44" s="1976">
        <f t="shared" ref="CE44:CE55" si="81">BK44+BP44+BU44+BZ44</f>
        <v>0</v>
      </c>
      <c r="CF44" s="1975">
        <f t="shared" ref="CF44:CG55" si="82">BL44+BQ44+BV44+CA44</f>
        <v>0</v>
      </c>
      <c r="CG44" s="1974">
        <f>SUM(CE44+CF44)</f>
        <v>0</v>
      </c>
      <c r="CH44" s="1974"/>
      <c r="CI44" s="1974"/>
      <c r="CJ44" s="1797"/>
      <c r="CK44" s="1973"/>
      <c r="CL44" s="1797">
        <f>SUM(CJ44:CK44)</f>
        <v>0</v>
      </c>
      <c r="CM44" s="1797"/>
      <c r="CN44" s="1974"/>
      <c r="CO44" s="1966">
        <f t="shared" ref="CO44:CO56" si="83">BF44+CE44</f>
        <v>0</v>
      </c>
      <c r="CP44" s="1967">
        <f t="shared" ref="CP44:CP56" si="84">BG44+CF44</f>
        <v>0</v>
      </c>
      <c r="CQ44" s="1974">
        <f>SUM(CO44:CP44)</f>
        <v>0</v>
      </c>
      <c r="CR44" s="1905"/>
    </row>
    <row r="45" spans="1:99" ht="15" hidden="1" customHeight="1">
      <c r="A45" s="1414" t="s">
        <v>617</v>
      </c>
      <c r="B45" s="1414"/>
      <c r="C45" s="1894"/>
      <c r="D45" s="1882"/>
      <c r="E45" s="1797">
        <f>SUM(C45+D45)</f>
        <v>0</v>
      </c>
      <c r="F45" s="1797"/>
      <c r="G45" s="1797"/>
      <c r="H45" s="1894"/>
      <c r="I45" s="1882"/>
      <c r="J45" s="1797">
        <f>SUM(H45+I45)</f>
        <v>0</v>
      </c>
      <c r="K45" s="1797"/>
      <c r="L45" s="1797"/>
      <c r="M45" s="1894"/>
      <c r="N45" s="1882"/>
      <c r="O45" s="1797">
        <f>SUM(M45+N45)</f>
        <v>0</v>
      </c>
      <c r="P45" s="1797"/>
      <c r="Q45" s="1797"/>
      <c r="R45" s="1894"/>
      <c r="S45" s="1882"/>
      <c r="T45" s="1797">
        <f>SUM(R45+S45)</f>
        <v>0</v>
      </c>
      <c r="U45" s="1797"/>
      <c r="V45" s="1797"/>
      <c r="W45" s="1797"/>
      <c r="X45" s="1882"/>
      <c r="Y45" s="1797">
        <f>SUM(W45+X45)</f>
        <v>0</v>
      </c>
      <c r="Z45" s="1797"/>
      <c r="AA45" s="1797"/>
      <c r="AB45" s="1894"/>
      <c r="AC45" s="1882"/>
      <c r="AD45" s="1797">
        <f>SUM(AB45+AC45)</f>
        <v>0</v>
      </c>
      <c r="AE45" s="1797"/>
      <c r="AF45" s="1797"/>
      <c r="AG45" s="1894"/>
      <c r="AH45" s="1882"/>
      <c r="AI45" s="1797">
        <f>SUM(AG45+AH45)</f>
        <v>0</v>
      </c>
      <c r="AJ45" s="1797"/>
      <c r="AK45" s="1797"/>
      <c r="AL45" s="1894"/>
      <c r="AM45" s="1882"/>
      <c r="AN45" s="1797">
        <f>SUM(AL45+AM45)</f>
        <v>0</v>
      </c>
      <c r="AO45" s="1797"/>
      <c r="AP45" s="1797"/>
      <c r="AQ45" s="1797"/>
      <c r="AR45" s="1973"/>
      <c r="AS45" s="1797">
        <f>SUM(AQ45+AR45)</f>
        <v>0</v>
      </c>
      <c r="AT45" s="1797"/>
      <c r="AU45" s="1797"/>
      <c r="AV45" s="1894"/>
      <c r="AW45" s="1882"/>
      <c r="AX45" s="1797">
        <f>SUM(AV45+AW45)</f>
        <v>0</v>
      </c>
      <c r="AY45" s="1797"/>
      <c r="AZ45" s="1797"/>
      <c r="BA45" s="1797"/>
      <c r="BB45" s="1973"/>
      <c r="BC45" s="1797">
        <f>SUM(BA45+BB45)</f>
        <v>0</v>
      </c>
      <c r="BD45" s="1797"/>
      <c r="BE45" s="1797"/>
      <c r="BF45" s="1964">
        <f t="shared" si="79"/>
        <v>0</v>
      </c>
      <c r="BG45" s="1975">
        <f t="shared" si="80"/>
        <v>0</v>
      </c>
      <c r="BH45" s="1974">
        <f>SUM(BF45+BG45)</f>
        <v>0</v>
      </c>
      <c r="BI45" s="1974"/>
      <c r="BJ45" s="1974"/>
      <c r="BK45" s="1894"/>
      <c r="BL45" s="1882"/>
      <c r="BM45" s="1797">
        <f t="shared" si="28"/>
        <v>0</v>
      </c>
      <c r="BN45" s="1797"/>
      <c r="BO45" s="1797"/>
      <c r="BP45" s="1894"/>
      <c r="BQ45" s="1882"/>
      <c r="BR45" s="1797">
        <f t="shared" si="29"/>
        <v>0</v>
      </c>
      <c r="BS45" s="1797"/>
      <c r="BT45" s="1797"/>
      <c r="BU45" s="1894"/>
      <c r="BV45" s="1882"/>
      <c r="BW45" s="1797">
        <f t="shared" si="30"/>
        <v>0</v>
      </c>
      <c r="BX45" s="1797"/>
      <c r="BY45" s="1797"/>
      <c r="BZ45" s="1894"/>
      <c r="CA45" s="1882"/>
      <c r="CB45" s="1797">
        <f>SUM(BZ45+CA45)</f>
        <v>0</v>
      </c>
      <c r="CC45" s="1797"/>
      <c r="CD45" s="1974"/>
      <c r="CE45" s="1976">
        <f t="shared" si="81"/>
        <v>0</v>
      </c>
      <c r="CF45" s="1975">
        <f t="shared" si="82"/>
        <v>0</v>
      </c>
      <c r="CG45" s="1974">
        <f>SUM(CE45+CF45)</f>
        <v>0</v>
      </c>
      <c r="CH45" s="1974"/>
      <c r="CI45" s="1974"/>
      <c r="CJ45" s="1797"/>
      <c r="CK45" s="1973"/>
      <c r="CL45" s="1797">
        <f>SUM(CJ45:CK45)</f>
        <v>0</v>
      </c>
      <c r="CM45" s="1797"/>
      <c r="CN45" s="1974"/>
      <c r="CO45" s="1966">
        <f t="shared" si="83"/>
        <v>0</v>
      </c>
      <c r="CP45" s="1967">
        <f t="shared" si="84"/>
        <v>0</v>
      </c>
      <c r="CQ45" s="1974">
        <f>SUM(CO45:CP45)</f>
        <v>0</v>
      </c>
      <c r="CR45" s="1905"/>
    </row>
    <row r="46" spans="1:99" ht="15" customHeight="1">
      <c r="A46" s="1414" t="s">
        <v>618</v>
      </c>
      <c r="B46" s="1414"/>
      <c r="C46" s="1894"/>
      <c r="D46" s="1882"/>
      <c r="E46" s="1797">
        <f>SUM(C46+D46)</f>
        <v>0</v>
      </c>
      <c r="F46" s="1813"/>
      <c r="G46" s="1797"/>
      <c r="H46" s="1894"/>
      <c r="I46" s="1882"/>
      <c r="J46" s="1797">
        <f>SUM(H46+I46)</f>
        <v>0</v>
      </c>
      <c r="K46" s="1813"/>
      <c r="L46" s="1797"/>
      <c r="M46" s="1894"/>
      <c r="N46" s="1882"/>
      <c r="O46" s="1797">
        <f>SUM(M46+N46)</f>
        <v>0</v>
      </c>
      <c r="P46" s="1813"/>
      <c r="Q46" s="1797"/>
      <c r="R46" s="1894"/>
      <c r="S46" s="1882"/>
      <c r="T46" s="1797">
        <f>SUM(R46+S46)</f>
        <v>0</v>
      </c>
      <c r="U46" s="1813"/>
      <c r="V46" s="1797"/>
      <c r="W46" s="1797"/>
      <c r="X46" s="1882"/>
      <c r="Y46" s="1797">
        <f>SUM(W46+X46)</f>
        <v>0</v>
      </c>
      <c r="Z46" s="1813">
        <f t="shared" ref="Z46:Z55" si="85">W46-V46</f>
        <v>0</v>
      </c>
      <c r="AA46" s="1797"/>
      <c r="AB46" s="1894"/>
      <c r="AC46" s="1882"/>
      <c r="AD46" s="1797">
        <f>SUM(AB46+AC46)</f>
        <v>0</v>
      </c>
      <c r="AE46" s="1813"/>
      <c r="AF46" s="1797"/>
      <c r="AG46" s="1894"/>
      <c r="AH46" s="1882"/>
      <c r="AI46" s="1797">
        <f>SUM(AG46+AH46)</f>
        <v>0</v>
      </c>
      <c r="AJ46" s="1813"/>
      <c r="AK46" s="1797"/>
      <c r="AL46" s="1894"/>
      <c r="AM46" s="1882"/>
      <c r="AN46" s="1797">
        <f>SUM(AL46+AM46)</f>
        <v>0</v>
      </c>
      <c r="AO46" s="1813"/>
      <c r="AP46" s="1797"/>
      <c r="AQ46" s="1797"/>
      <c r="AR46" s="1973"/>
      <c r="AS46" s="1797">
        <f>SUM(AQ46+AR46)</f>
        <v>0</v>
      </c>
      <c r="AT46" s="1813"/>
      <c r="AU46" s="1797"/>
      <c r="AV46" s="1894"/>
      <c r="AW46" s="1882"/>
      <c r="AX46" s="1797">
        <f>SUM(AV46+AW46)</f>
        <v>0</v>
      </c>
      <c r="AY46" s="1813">
        <f t="shared" ref="AY46:AY55" si="86">AV46-AU46</f>
        <v>0</v>
      </c>
      <c r="AZ46" s="1797"/>
      <c r="BA46" s="1797"/>
      <c r="BB46" s="1973"/>
      <c r="BC46" s="1797">
        <f>SUM(BA46+BB46)</f>
        <v>0</v>
      </c>
      <c r="BD46" s="1813">
        <f t="shared" ref="BD46:BD55" si="87">BA46-AZ46</f>
        <v>0</v>
      </c>
      <c r="BE46" s="1964">
        <f t="shared" ref="BE46:BE55" si="88">B46+G46+L46+Q46+V46+AA46+AF46+AK46+AP46+AU46+AZ46</f>
        <v>0</v>
      </c>
      <c r="BF46" s="1964">
        <f t="shared" si="79"/>
        <v>0</v>
      </c>
      <c r="BG46" s="1968">
        <f t="shared" si="80"/>
        <v>0</v>
      </c>
      <c r="BH46" s="1974">
        <f t="shared" si="80"/>
        <v>0</v>
      </c>
      <c r="BI46" s="1966">
        <f t="shared" ref="BI46:BI55" si="89">F46+K46+P46+U46+Z46+AE46+AJ46+AO46+AT46+AY46+BD46</f>
        <v>0</v>
      </c>
      <c r="BJ46" s="1974"/>
      <c r="BK46" s="1894"/>
      <c r="BL46" s="1882"/>
      <c r="BM46" s="1797">
        <f t="shared" si="28"/>
        <v>0</v>
      </c>
      <c r="BN46" s="1813"/>
      <c r="BO46" s="1797"/>
      <c r="BP46" s="1894"/>
      <c r="BQ46" s="1882"/>
      <c r="BR46" s="1797">
        <f t="shared" si="29"/>
        <v>0</v>
      </c>
      <c r="BS46" s="1813"/>
      <c r="BT46" s="1797"/>
      <c r="BU46" s="1894"/>
      <c r="BV46" s="1882"/>
      <c r="BW46" s="1797">
        <f t="shared" si="30"/>
        <v>0</v>
      </c>
      <c r="BX46" s="1813">
        <f t="shared" ref="BX46:BX55" si="90">BU46-BT46</f>
        <v>0</v>
      </c>
      <c r="BY46" s="1797"/>
      <c r="BZ46" s="1894"/>
      <c r="CA46" s="1882"/>
      <c r="CB46" s="1797">
        <f>SUM(BZ46+CA46)</f>
        <v>0</v>
      </c>
      <c r="CC46" s="1813">
        <f t="shared" ref="CC46:CC55" si="91">BZ46-BY46</f>
        <v>0</v>
      </c>
      <c r="CD46" s="1964">
        <f t="shared" ref="CD46:CD55" si="92">BJ46+BO46+BT46+BY46</f>
        <v>0</v>
      </c>
      <c r="CE46" s="1976">
        <f t="shared" si="81"/>
        <v>0</v>
      </c>
      <c r="CF46" s="1968">
        <f t="shared" si="82"/>
        <v>0</v>
      </c>
      <c r="CG46" s="1974">
        <f t="shared" si="82"/>
        <v>0</v>
      </c>
      <c r="CH46" s="1966">
        <f t="shared" ref="CH46:CH55" si="93">BN46+BS46+BX46+CC46</f>
        <v>0</v>
      </c>
      <c r="CI46" s="1974"/>
      <c r="CJ46" s="1797"/>
      <c r="CK46" s="1973"/>
      <c r="CL46" s="1797">
        <f>SUM(CJ46:CK46)</f>
        <v>0</v>
      </c>
      <c r="CM46" s="1813">
        <f t="shared" ref="CM46:CM55" si="94">CJ46-CI46</f>
        <v>0</v>
      </c>
      <c r="CN46" s="1966">
        <f t="shared" ref="CN46:CN55" si="95">BE46+CD46</f>
        <v>0</v>
      </c>
      <c r="CO46" s="1966">
        <f t="shared" si="83"/>
        <v>0</v>
      </c>
      <c r="CP46" s="1967">
        <f t="shared" si="84"/>
        <v>0</v>
      </c>
      <c r="CQ46" s="1974">
        <f t="shared" ref="CQ46:CQ55" si="96">BH46+CG46</f>
        <v>0</v>
      </c>
      <c r="CR46" s="1891">
        <f t="shared" ref="CR46:CR55" si="97">BI46+CH46</f>
        <v>0</v>
      </c>
    </row>
    <row r="47" spans="1:99" ht="15" customHeight="1">
      <c r="A47" s="1414" t="s">
        <v>619</v>
      </c>
      <c r="B47" s="1414"/>
      <c r="C47" s="1894"/>
      <c r="D47" s="1882"/>
      <c r="E47" s="1797">
        <f>SUM(C47+D47)</f>
        <v>0</v>
      </c>
      <c r="F47" s="1813"/>
      <c r="G47" s="1797"/>
      <c r="H47" s="1894"/>
      <c r="I47" s="1882"/>
      <c r="J47" s="1797">
        <f>SUM(H47+I47)</f>
        <v>0</v>
      </c>
      <c r="K47" s="1813"/>
      <c r="L47" s="1797"/>
      <c r="M47" s="1894"/>
      <c r="N47" s="1882"/>
      <c r="O47" s="1797">
        <f>SUM(M47+N47)</f>
        <v>0</v>
      </c>
      <c r="P47" s="1813"/>
      <c r="Q47" s="1797"/>
      <c r="R47" s="1894"/>
      <c r="S47" s="1882"/>
      <c r="T47" s="1797">
        <f>SUM(R47+S47)</f>
        <v>0</v>
      </c>
      <c r="U47" s="1813"/>
      <c r="V47" s="1797"/>
      <c r="W47" s="1797"/>
      <c r="X47" s="1882"/>
      <c r="Y47" s="1797">
        <f>SUM(W47+X47)</f>
        <v>0</v>
      </c>
      <c r="Z47" s="1813">
        <f t="shared" si="85"/>
        <v>0</v>
      </c>
      <c r="AA47" s="1797"/>
      <c r="AB47" s="1894"/>
      <c r="AC47" s="1882"/>
      <c r="AD47" s="1797">
        <f>SUM(AB47+AC47)</f>
        <v>0</v>
      </c>
      <c r="AE47" s="1813"/>
      <c r="AF47" s="1797"/>
      <c r="AG47" s="1894"/>
      <c r="AH47" s="1882"/>
      <c r="AI47" s="1797">
        <f>SUM(AG47+AH47)</f>
        <v>0</v>
      </c>
      <c r="AJ47" s="1813"/>
      <c r="AK47" s="1797"/>
      <c r="AL47" s="1894"/>
      <c r="AM47" s="1882"/>
      <c r="AN47" s="1797">
        <f>SUM(AL47+AM47)</f>
        <v>0</v>
      </c>
      <c r="AO47" s="1813"/>
      <c r="AP47" s="1797"/>
      <c r="AQ47" s="1797"/>
      <c r="AR47" s="1973"/>
      <c r="AS47" s="1797">
        <f>SUM(AQ47+AR47)</f>
        <v>0</v>
      </c>
      <c r="AT47" s="1813"/>
      <c r="AU47" s="1797"/>
      <c r="AV47" s="1894"/>
      <c r="AW47" s="1882"/>
      <c r="AX47" s="1797">
        <f>SUM(AV47+AW47)</f>
        <v>0</v>
      </c>
      <c r="AY47" s="1813">
        <f t="shared" si="86"/>
        <v>0</v>
      </c>
      <c r="AZ47" s="1797"/>
      <c r="BA47" s="1797"/>
      <c r="BB47" s="1973"/>
      <c r="BC47" s="1797">
        <f>SUM(BA47+BB47)</f>
        <v>0</v>
      </c>
      <c r="BD47" s="1813">
        <f t="shared" si="87"/>
        <v>0</v>
      </c>
      <c r="BE47" s="1964">
        <f t="shared" si="88"/>
        <v>0</v>
      </c>
      <c r="BF47" s="1964">
        <f t="shared" si="79"/>
        <v>0</v>
      </c>
      <c r="BG47" s="1968">
        <f t="shared" si="80"/>
        <v>0</v>
      </c>
      <c r="BH47" s="1974">
        <f t="shared" si="80"/>
        <v>0</v>
      </c>
      <c r="BI47" s="1966">
        <f t="shared" si="89"/>
        <v>0</v>
      </c>
      <c r="BJ47" s="1974"/>
      <c r="BK47" s="1894"/>
      <c r="BL47" s="1882"/>
      <c r="BM47" s="1797">
        <f t="shared" si="28"/>
        <v>0</v>
      </c>
      <c r="BN47" s="1813"/>
      <c r="BO47" s="1797"/>
      <c r="BP47" s="1894"/>
      <c r="BQ47" s="1882"/>
      <c r="BR47" s="1797">
        <f t="shared" si="29"/>
        <v>0</v>
      </c>
      <c r="BS47" s="1813"/>
      <c r="BT47" s="1797"/>
      <c r="BU47" s="1894"/>
      <c r="BV47" s="1882"/>
      <c r="BW47" s="1797">
        <f t="shared" si="30"/>
        <v>0</v>
      </c>
      <c r="BX47" s="1813">
        <f t="shared" si="90"/>
        <v>0</v>
      </c>
      <c r="BY47" s="1797"/>
      <c r="BZ47" s="1894"/>
      <c r="CA47" s="1882"/>
      <c r="CB47" s="1797">
        <f>SUM(BZ47+CA47)</f>
        <v>0</v>
      </c>
      <c r="CC47" s="1813">
        <f t="shared" si="91"/>
        <v>0</v>
      </c>
      <c r="CD47" s="1964">
        <f t="shared" si="92"/>
        <v>0</v>
      </c>
      <c r="CE47" s="1976">
        <f t="shared" si="81"/>
        <v>0</v>
      </c>
      <c r="CF47" s="1968">
        <f t="shared" si="82"/>
        <v>0</v>
      </c>
      <c r="CG47" s="1974">
        <f t="shared" si="82"/>
        <v>0</v>
      </c>
      <c r="CH47" s="1966">
        <f t="shared" si="93"/>
        <v>0</v>
      </c>
      <c r="CI47" s="1974"/>
      <c r="CJ47" s="1797"/>
      <c r="CK47" s="1973"/>
      <c r="CL47" s="1797">
        <f>SUM(CJ47:CK47)</f>
        <v>0</v>
      </c>
      <c r="CM47" s="1813">
        <f t="shared" si="94"/>
        <v>0</v>
      </c>
      <c r="CN47" s="1966">
        <f t="shared" si="95"/>
        <v>0</v>
      </c>
      <c r="CO47" s="1966">
        <f t="shared" si="83"/>
        <v>0</v>
      </c>
      <c r="CP47" s="1967">
        <f t="shared" si="84"/>
        <v>0</v>
      </c>
      <c r="CQ47" s="1974">
        <f t="shared" si="96"/>
        <v>0</v>
      </c>
      <c r="CR47" s="1891">
        <f t="shared" si="97"/>
        <v>0</v>
      </c>
    </row>
    <row r="48" spans="1:99" s="706" customFormat="1" ht="15" hidden="1" customHeight="1">
      <c r="A48" s="1414" t="s">
        <v>620</v>
      </c>
      <c r="B48" s="1414"/>
      <c r="C48" s="1894"/>
      <c r="D48" s="1882"/>
      <c r="E48" s="1797">
        <f t="shared" ref="E48:E54" si="98">SUM(C48+D48)</f>
        <v>0</v>
      </c>
      <c r="F48" s="1813"/>
      <c r="G48" s="1797"/>
      <c r="H48" s="1894"/>
      <c r="I48" s="1882"/>
      <c r="J48" s="1797">
        <f t="shared" ref="J48:J54" si="99">SUM(H48+I48)</f>
        <v>0</v>
      </c>
      <c r="K48" s="1813"/>
      <c r="L48" s="1797"/>
      <c r="M48" s="1894"/>
      <c r="N48" s="1882"/>
      <c r="O48" s="1797">
        <f t="shared" ref="O48:O54" si="100">SUM(M48+N48)</f>
        <v>0</v>
      </c>
      <c r="P48" s="1813"/>
      <c r="Q48" s="1797"/>
      <c r="R48" s="1894"/>
      <c r="S48" s="1882"/>
      <c r="T48" s="1797">
        <f t="shared" ref="T48:T54" si="101">SUM(R48+S48)</f>
        <v>0</v>
      </c>
      <c r="U48" s="1813"/>
      <c r="V48" s="1797"/>
      <c r="W48" s="1797"/>
      <c r="X48" s="1882"/>
      <c r="Y48" s="1797">
        <f t="shared" ref="Y48:Y54" si="102">SUM(W48+X48)</f>
        <v>0</v>
      </c>
      <c r="Z48" s="1813">
        <f t="shared" si="85"/>
        <v>0</v>
      </c>
      <c r="AA48" s="1797"/>
      <c r="AB48" s="1894"/>
      <c r="AC48" s="1882"/>
      <c r="AD48" s="1797">
        <f t="shared" ref="AD48:AD54" si="103">SUM(AB48+AC48)</f>
        <v>0</v>
      </c>
      <c r="AE48" s="1813"/>
      <c r="AF48" s="1797"/>
      <c r="AG48" s="1894"/>
      <c r="AH48" s="1882"/>
      <c r="AI48" s="1797">
        <f t="shared" ref="AI48:AI54" si="104">SUM(AG48+AH48)</f>
        <v>0</v>
      </c>
      <c r="AJ48" s="1813"/>
      <c r="AK48" s="1797"/>
      <c r="AL48" s="1894"/>
      <c r="AM48" s="1882"/>
      <c r="AN48" s="1797">
        <f t="shared" ref="AN48:AN51" si="105">SUM(AL48+AM48)</f>
        <v>0</v>
      </c>
      <c r="AO48" s="1813"/>
      <c r="AP48" s="1797"/>
      <c r="AQ48" s="1797"/>
      <c r="AR48" s="1973"/>
      <c r="AS48" s="1797">
        <f t="shared" ref="AS48:AS54" si="106">SUM(AQ48+AR48)</f>
        <v>0</v>
      </c>
      <c r="AT48" s="1813"/>
      <c r="AU48" s="1797"/>
      <c r="AV48" s="1894"/>
      <c r="AW48" s="1882"/>
      <c r="AX48" s="1797">
        <f t="shared" ref="AX48:AX54" si="107">SUM(AV48+AW48)</f>
        <v>0</v>
      </c>
      <c r="AY48" s="1813">
        <f t="shared" si="86"/>
        <v>0</v>
      </c>
      <c r="AZ48" s="1797"/>
      <c r="BA48" s="1797"/>
      <c r="BB48" s="1973"/>
      <c r="BC48" s="1797">
        <f t="shared" ref="BC48:BC54" si="108">SUM(BA48+BB48)</f>
        <v>0</v>
      </c>
      <c r="BD48" s="1813">
        <f t="shared" si="87"/>
        <v>0</v>
      </c>
      <c r="BE48" s="1964">
        <f t="shared" si="88"/>
        <v>0</v>
      </c>
      <c r="BF48" s="1964">
        <f t="shared" si="79"/>
        <v>0</v>
      </c>
      <c r="BG48" s="1968">
        <f t="shared" si="80"/>
        <v>0</v>
      </c>
      <c r="BH48" s="1974">
        <f t="shared" si="80"/>
        <v>0</v>
      </c>
      <c r="BI48" s="1966">
        <f t="shared" si="89"/>
        <v>0</v>
      </c>
      <c r="BJ48" s="1974"/>
      <c r="BK48" s="1894"/>
      <c r="BL48" s="1882"/>
      <c r="BM48" s="1797">
        <f t="shared" si="28"/>
        <v>0</v>
      </c>
      <c r="BN48" s="1813"/>
      <c r="BO48" s="1797"/>
      <c r="BP48" s="1894"/>
      <c r="BQ48" s="1882"/>
      <c r="BR48" s="1797">
        <f t="shared" si="29"/>
        <v>0</v>
      </c>
      <c r="BS48" s="1813"/>
      <c r="BT48" s="1797"/>
      <c r="BU48" s="1894"/>
      <c r="BV48" s="1882"/>
      <c r="BW48" s="1797">
        <f t="shared" si="30"/>
        <v>0</v>
      </c>
      <c r="BX48" s="1813">
        <f t="shared" si="90"/>
        <v>0</v>
      </c>
      <c r="BY48" s="1797"/>
      <c r="BZ48" s="1894"/>
      <c r="CA48" s="1882"/>
      <c r="CB48" s="1797">
        <f t="shared" ref="CB48:CB54" si="109">SUM(BZ48+CA48)</f>
        <v>0</v>
      </c>
      <c r="CC48" s="1813">
        <f t="shared" si="91"/>
        <v>0</v>
      </c>
      <c r="CD48" s="1964">
        <f t="shared" si="92"/>
        <v>0</v>
      </c>
      <c r="CE48" s="1976">
        <f t="shared" si="81"/>
        <v>0</v>
      </c>
      <c r="CF48" s="1968">
        <f t="shared" si="82"/>
        <v>0</v>
      </c>
      <c r="CG48" s="1974">
        <f t="shared" si="82"/>
        <v>0</v>
      </c>
      <c r="CH48" s="1966">
        <f t="shared" si="93"/>
        <v>0</v>
      </c>
      <c r="CI48" s="1974"/>
      <c r="CJ48" s="1797"/>
      <c r="CK48" s="1973"/>
      <c r="CL48" s="1797">
        <f t="shared" ref="CL48:CL54" si="110">SUM(CJ48:CK48)</f>
        <v>0</v>
      </c>
      <c r="CM48" s="1813">
        <f t="shared" si="94"/>
        <v>0</v>
      </c>
      <c r="CN48" s="1966">
        <f t="shared" si="95"/>
        <v>0</v>
      </c>
      <c r="CO48" s="1966">
        <f t="shared" si="83"/>
        <v>0</v>
      </c>
      <c r="CP48" s="1967">
        <f t="shared" si="84"/>
        <v>0</v>
      </c>
      <c r="CQ48" s="1974">
        <f t="shared" si="96"/>
        <v>0</v>
      </c>
      <c r="CR48" s="1891">
        <f t="shared" si="97"/>
        <v>0</v>
      </c>
      <c r="CS48" s="892"/>
      <c r="CT48" s="892"/>
    </row>
    <row r="49" spans="1:98" ht="15" customHeight="1">
      <c r="A49" s="1414" t="s">
        <v>621</v>
      </c>
      <c r="B49" s="1414"/>
      <c r="C49" s="1894"/>
      <c r="D49" s="1882"/>
      <c r="E49" s="1797">
        <f t="shared" si="98"/>
        <v>0</v>
      </c>
      <c r="F49" s="1813"/>
      <c r="G49" s="1797"/>
      <c r="H49" s="1894"/>
      <c r="I49" s="1882"/>
      <c r="J49" s="1797">
        <f t="shared" si="99"/>
        <v>0</v>
      </c>
      <c r="K49" s="1813"/>
      <c r="L49" s="1797"/>
      <c r="M49" s="1894"/>
      <c r="N49" s="1882"/>
      <c r="O49" s="1797">
        <f t="shared" si="100"/>
        <v>0</v>
      </c>
      <c r="P49" s="1813"/>
      <c r="Q49" s="1797"/>
      <c r="R49" s="1894"/>
      <c r="S49" s="1882"/>
      <c r="T49" s="1797">
        <f t="shared" si="101"/>
        <v>0</v>
      </c>
      <c r="U49" s="1813"/>
      <c r="V49" s="1797"/>
      <c r="W49" s="1797"/>
      <c r="X49" s="1882"/>
      <c r="Y49" s="1797">
        <f t="shared" si="102"/>
        <v>0</v>
      </c>
      <c r="Z49" s="1813">
        <f t="shared" si="85"/>
        <v>0</v>
      </c>
      <c r="AA49" s="1797"/>
      <c r="AB49" s="1894"/>
      <c r="AC49" s="1882"/>
      <c r="AD49" s="1797">
        <f t="shared" si="103"/>
        <v>0</v>
      </c>
      <c r="AE49" s="1813"/>
      <c r="AF49" s="1797"/>
      <c r="AG49" s="1894"/>
      <c r="AH49" s="1882"/>
      <c r="AI49" s="1797">
        <f t="shared" si="104"/>
        <v>0</v>
      </c>
      <c r="AJ49" s="1813"/>
      <c r="AK49" s="1797"/>
      <c r="AL49" s="1894"/>
      <c r="AM49" s="1882"/>
      <c r="AN49" s="1797">
        <f t="shared" si="105"/>
        <v>0</v>
      </c>
      <c r="AO49" s="1813"/>
      <c r="AP49" s="1797"/>
      <c r="AQ49" s="1797"/>
      <c r="AR49" s="1973"/>
      <c r="AS49" s="1797">
        <f t="shared" si="106"/>
        <v>0</v>
      </c>
      <c r="AT49" s="1813"/>
      <c r="AU49" s="1797"/>
      <c r="AV49" s="1894"/>
      <c r="AW49" s="1882"/>
      <c r="AX49" s="1797">
        <f t="shared" si="107"/>
        <v>0</v>
      </c>
      <c r="AY49" s="1813">
        <f t="shared" si="86"/>
        <v>0</v>
      </c>
      <c r="AZ49" s="1797"/>
      <c r="BA49" s="1797"/>
      <c r="BB49" s="1973"/>
      <c r="BC49" s="1797">
        <f t="shared" si="108"/>
        <v>0</v>
      </c>
      <c r="BD49" s="1813">
        <f t="shared" si="87"/>
        <v>0</v>
      </c>
      <c r="BE49" s="1964">
        <f t="shared" si="88"/>
        <v>0</v>
      </c>
      <c r="BF49" s="1964">
        <f t="shared" si="79"/>
        <v>0</v>
      </c>
      <c r="BG49" s="1968">
        <f t="shared" si="80"/>
        <v>0</v>
      </c>
      <c r="BH49" s="1974">
        <f t="shared" si="80"/>
        <v>0</v>
      </c>
      <c r="BI49" s="1966">
        <f t="shared" si="89"/>
        <v>0</v>
      </c>
      <c r="BJ49" s="1974"/>
      <c r="BK49" s="1894"/>
      <c r="BL49" s="1882"/>
      <c r="BM49" s="1797">
        <f t="shared" si="28"/>
        <v>0</v>
      </c>
      <c r="BN49" s="1813"/>
      <c r="BO49" s="1797"/>
      <c r="BP49" s="1894"/>
      <c r="BQ49" s="1882"/>
      <c r="BR49" s="1797">
        <f t="shared" si="29"/>
        <v>0</v>
      </c>
      <c r="BS49" s="1813"/>
      <c r="BT49" s="1797"/>
      <c r="BU49" s="1894"/>
      <c r="BV49" s="1882"/>
      <c r="BW49" s="1797">
        <f t="shared" si="30"/>
        <v>0</v>
      </c>
      <c r="BX49" s="1813">
        <f t="shared" si="90"/>
        <v>0</v>
      </c>
      <c r="BY49" s="1797"/>
      <c r="BZ49" s="1894"/>
      <c r="CA49" s="1882"/>
      <c r="CB49" s="1797">
        <f t="shared" si="109"/>
        <v>0</v>
      </c>
      <c r="CC49" s="1813">
        <f t="shared" si="91"/>
        <v>0</v>
      </c>
      <c r="CD49" s="1964">
        <f t="shared" si="92"/>
        <v>0</v>
      </c>
      <c r="CE49" s="1976">
        <f t="shared" si="81"/>
        <v>0</v>
      </c>
      <c r="CF49" s="1968">
        <f t="shared" si="82"/>
        <v>0</v>
      </c>
      <c r="CG49" s="1974">
        <f t="shared" si="82"/>
        <v>0</v>
      </c>
      <c r="CH49" s="1966">
        <f t="shared" si="93"/>
        <v>0</v>
      </c>
      <c r="CI49" s="1974"/>
      <c r="CJ49" s="1797"/>
      <c r="CK49" s="1973"/>
      <c r="CL49" s="1797">
        <f t="shared" si="110"/>
        <v>0</v>
      </c>
      <c r="CM49" s="1813">
        <f t="shared" si="94"/>
        <v>0</v>
      </c>
      <c r="CN49" s="1966">
        <f t="shared" si="95"/>
        <v>0</v>
      </c>
      <c r="CO49" s="1966">
        <f t="shared" si="83"/>
        <v>0</v>
      </c>
      <c r="CP49" s="1967">
        <f t="shared" si="84"/>
        <v>0</v>
      </c>
      <c r="CQ49" s="1974">
        <f t="shared" si="96"/>
        <v>0</v>
      </c>
      <c r="CR49" s="1891">
        <f t="shared" si="97"/>
        <v>0</v>
      </c>
    </row>
    <row r="50" spans="1:98" ht="15" customHeight="1">
      <c r="A50" s="1414" t="s">
        <v>622</v>
      </c>
      <c r="B50" s="1414"/>
      <c r="C50" s="1894"/>
      <c r="D50" s="1882"/>
      <c r="E50" s="1797">
        <f t="shared" si="98"/>
        <v>0</v>
      </c>
      <c r="F50" s="1813"/>
      <c r="G50" s="1797"/>
      <c r="H50" s="1894"/>
      <c r="I50" s="1882"/>
      <c r="J50" s="1797">
        <f t="shared" si="99"/>
        <v>0</v>
      </c>
      <c r="K50" s="1813"/>
      <c r="L50" s="1797"/>
      <c r="M50" s="1894"/>
      <c r="N50" s="1882"/>
      <c r="O50" s="1797">
        <f t="shared" si="100"/>
        <v>0</v>
      </c>
      <c r="P50" s="1813"/>
      <c r="Q50" s="1797"/>
      <c r="R50" s="1894"/>
      <c r="S50" s="1882"/>
      <c r="T50" s="1797">
        <f t="shared" si="101"/>
        <v>0</v>
      </c>
      <c r="U50" s="1813"/>
      <c r="V50" s="1797"/>
      <c r="W50" s="1797"/>
      <c r="X50" s="1882"/>
      <c r="Y50" s="1797">
        <f t="shared" si="102"/>
        <v>0</v>
      </c>
      <c r="Z50" s="1813">
        <f t="shared" si="85"/>
        <v>0</v>
      </c>
      <c r="AA50" s="1797"/>
      <c r="AB50" s="1894"/>
      <c r="AC50" s="1882"/>
      <c r="AD50" s="1797">
        <f t="shared" si="103"/>
        <v>0</v>
      </c>
      <c r="AE50" s="1813"/>
      <c r="AF50" s="1797"/>
      <c r="AG50" s="1894"/>
      <c r="AH50" s="1882"/>
      <c r="AI50" s="1797">
        <f t="shared" si="104"/>
        <v>0</v>
      </c>
      <c r="AJ50" s="1813"/>
      <c r="AK50" s="1797"/>
      <c r="AL50" s="1894"/>
      <c r="AM50" s="1882"/>
      <c r="AN50" s="1797">
        <f t="shared" si="105"/>
        <v>0</v>
      </c>
      <c r="AO50" s="1813"/>
      <c r="AP50" s="1797"/>
      <c r="AQ50" s="1797"/>
      <c r="AR50" s="1973"/>
      <c r="AS50" s="1797">
        <f t="shared" si="106"/>
        <v>0</v>
      </c>
      <c r="AT50" s="1813"/>
      <c r="AU50" s="1797"/>
      <c r="AV50" s="1894"/>
      <c r="AW50" s="1882"/>
      <c r="AX50" s="1797">
        <f t="shared" si="107"/>
        <v>0</v>
      </c>
      <c r="AY50" s="1813">
        <f t="shared" si="86"/>
        <v>0</v>
      </c>
      <c r="AZ50" s="1797"/>
      <c r="BA50" s="1797"/>
      <c r="BB50" s="1973"/>
      <c r="BC50" s="1797">
        <f t="shared" si="108"/>
        <v>0</v>
      </c>
      <c r="BD50" s="1813">
        <f t="shared" si="87"/>
        <v>0</v>
      </c>
      <c r="BE50" s="1964">
        <f t="shared" si="88"/>
        <v>0</v>
      </c>
      <c r="BF50" s="1964">
        <f t="shared" si="79"/>
        <v>0</v>
      </c>
      <c r="BG50" s="1968">
        <f t="shared" si="80"/>
        <v>0</v>
      </c>
      <c r="BH50" s="1974">
        <f t="shared" si="80"/>
        <v>0</v>
      </c>
      <c r="BI50" s="1966">
        <f t="shared" si="89"/>
        <v>0</v>
      </c>
      <c r="BJ50" s="1974"/>
      <c r="BK50" s="1894"/>
      <c r="BL50" s="1882"/>
      <c r="BM50" s="1797">
        <f t="shared" si="28"/>
        <v>0</v>
      </c>
      <c r="BN50" s="1813"/>
      <c r="BO50" s="1797"/>
      <c r="BP50" s="1894"/>
      <c r="BQ50" s="1882"/>
      <c r="BR50" s="1797">
        <f t="shared" si="29"/>
        <v>0</v>
      </c>
      <c r="BS50" s="1813"/>
      <c r="BT50" s="1797"/>
      <c r="BU50" s="1894"/>
      <c r="BV50" s="1882"/>
      <c r="BW50" s="1797">
        <f t="shared" si="30"/>
        <v>0</v>
      </c>
      <c r="BX50" s="1813">
        <f t="shared" si="90"/>
        <v>0</v>
      </c>
      <c r="BY50" s="1797"/>
      <c r="BZ50" s="1894"/>
      <c r="CA50" s="1882"/>
      <c r="CB50" s="1797">
        <f t="shared" si="109"/>
        <v>0</v>
      </c>
      <c r="CC50" s="1813">
        <f t="shared" si="91"/>
        <v>0</v>
      </c>
      <c r="CD50" s="1964">
        <f t="shared" si="92"/>
        <v>0</v>
      </c>
      <c r="CE50" s="1976">
        <f t="shared" si="81"/>
        <v>0</v>
      </c>
      <c r="CF50" s="1968">
        <f t="shared" si="82"/>
        <v>0</v>
      </c>
      <c r="CG50" s="1974">
        <f t="shared" si="82"/>
        <v>0</v>
      </c>
      <c r="CH50" s="1966">
        <f t="shared" si="93"/>
        <v>0</v>
      </c>
      <c r="CI50" s="1974"/>
      <c r="CJ50" s="1797"/>
      <c r="CK50" s="1973"/>
      <c r="CL50" s="1797">
        <f t="shared" si="110"/>
        <v>0</v>
      </c>
      <c r="CM50" s="1813">
        <f t="shared" si="94"/>
        <v>0</v>
      </c>
      <c r="CN50" s="1966">
        <f t="shared" si="95"/>
        <v>0</v>
      </c>
      <c r="CO50" s="1966">
        <f t="shared" si="83"/>
        <v>0</v>
      </c>
      <c r="CP50" s="1967">
        <f t="shared" si="84"/>
        <v>0</v>
      </c>
      <c r="CQ50" s="1974">
        <f t="shared" si="96"/>
        <v>0</v>
      </c>
      <c r="CR50" s="1891">
        <f t="shared" si="97"/>
        <v>0</v>
      </c>
    </row>
    <row r="51" spans="1:98" ht="15" customHeight="1">
      <c r="A51" s="1414" t="s">
        <v>1360</v>
      </c>
      <c r="B51" s="1414"/>
      <c r="C51" s="1894"/>
      <c r="D51" s="1882"/>
      <c r="E51" s="1797">
        <f t="shared" si="98"/>
        <v>0</v>
      </c>
      <c r="F51" s="1813"/>
      <c r="G51" s="1797"/>
      <c r="H51" s="1894"/>
      <c r="I51" s="1882"/>
      <c r="J51" s="1797">
        <f t="shared" si="99"/>
        <v>0</v>
      </c>
      <c r="K51" s="1813"/>
      <c r="L51" s="1797"/>
      <c r="M51" s="1894"/>
      <c r="N51" s="1882"/>
      <c r="O51" s="1797">
        <f t="shared" si="100"/>
        <v>0</v>
      </c>
      <c r="P51" s="1813"/>
      <c r="Q51" s="1797"/>
      <c r="R51" s="1894"/>
      <c r="S51" s="1882"/>
      <c r="T51" s="1797">
        <f t="shared" si="101"/>
        <v>0</v>
      </c>
      <c r="U51" s="1813"/>
      <c r="V51" s="1797"/>
      <c r="W51" s="1797"/>
      <c r="X51" s="1882"/>
      <c r="Y51" s="1797">
        <f t="shared" si="102"/>
        <v>0</v>
      </c>
      <c r="Z51" s="1813">
        <f t="shared" si="85"/>
        <v>0</v>
      </c>
      <c r="AA51" s="1797"/>
      <c r="AB51" s="1894"/>
      <c r="AC51" s="1882"/>
      <c r="AD51" s="1797">
        <f t="shared" si="103"/>
        <v>0</v>
      </c>
      <c r="AE51" s="1813"/>
      <c r="AF51" s="1797"/>
      <c r="AG51" s="1894"/>
      <c r="AH51" s="1882"/>
      <c r="AI51" s="1797">
        <v>50913</v>
      </c>
      <c r="AJ51" s="1813"/>
      <c r="AK51" s="1797"/>
      <c r="AL51" s="1894"/>
      <c r="AM51" s="1882"/>
      <c r="AN51" s="1797">
        <f t="shared" si="105"/>
        <v>0</v>
      </c>
      <c r="AO51" s="1813"/>
      <c r="AP51" s="1797"/>
      <c r="AQ51" s="1797"/>
      <c r="AR51" s="1973"/>
      <c r="AS51" s="1797">
        <f t="shared" si="106"/>
        <v>0</v>
      </c>
      <c r="AT51" s="1813"/>
      <c r="AU51" s="1797"/>
      <c r="AV51" s="1894"/>
      <c r="AW51" s="1882"/>
      <c r="AX51" s="1797">
        <f t="shared" si="107"/>
        <v>0</v>
      </c>
      <c r="AY51" s="1813">
        <f t="shared" si="86"/>
        <v>0</v>
      </c>
      <c r="AZ51" s="1797"/>
      <c r="BA51" s="1797"/>
      <c r="BB51" s="1973"/>
      <c r="BC51" s="1797">
        <f t="shared" si="108"/>
        <v>0</v>
      </c>
      <c r="BD51" s="1813">
        <f t="shared" si="87"/>
        <v>0</v>
      </c>
      <c r="BE51" s="1964">
        <f t="shared" si="88"/>
        <v>0</v>
      </c>
      <c r="BF51" s="1964">
        <f t="shared" si="79"/>
        <v>0</v>
      </c>
      <c r="BG51" s="1968">
        <f t="shared" si="80"/>
        <v>0</v>
      </c>
      <c r="BH51" s="1974">
        <f t="shared" si="80"/>
        <v>50913</v>
      </c>
      <c r="BI51" s="1966">
        <f t="shared" si="89"/>
        <v>0</v>
      </c>
      <c r="BJ51" s="1974"/>
      <c r="BK51" s="1894"/>
      <c r="BL51" s="1882"/>
      <c r="BM51" s="1797">
        <f t="shared" si="28"/>
        <v>0</v>
      </c>
      <c r="BN51" s="1813"/>
      <c r="BO51" s="1797"/>
      <c r="BP51" s="1894"/>
      <c r="BQ51" s="1882"/>
      <c r="BR51" s="1797">
        <f t="shared" si="29"/>
        <v>0</v>
      </c>
      <c r="BS51" s="1813"/>
      <c r="BT51" s="1797"/>
      <c r="BU51" s="1894"/>
      <c r="BV51" s="1882"/>
      <c r="BW51" s="1797">
        <f t="shared" si="30"/>
        <v>0</v>
      </c>
      <c r="BX51" s="1813">
        <f t="shared" si="90"/>
        <v>0</v>
      </c>
      <c r="BY51" s="1797"/>
      <c r="BZ51" s="1894"/>
      <c r="CA51" s="1882"/>
      <c r="CB51" s="1797">
        <f t="shared" si="109"/>
        <v>0</v>
      </c>
      <c r="CC51" s="1813">
        <f t="shared" si="91"/>
        <v>0</v>
      </c>
      <c r="CD51" s="1964">
        <f t="shared" si="92"/>
        <v>0</v>
      </c>
      <c r="CE51" s="1976">
        <f t="shared" si="81"/>
        <v>0</v>
      </c>
      <c r="CF51" s="1968">
        <f t="shared" si="82"/>
        <v>0</v>
      </c>
      <c r="CG51" s="1974">
        <f t="shared" si="82"/>
        <v>0</v>
      </c>
      <c r="CH51" s="1966">
        <f t="shared" si="93"/>
        <v>0</v>
      </c>
      <c r="CI51" s="1974"/>
      <c r="CJ51" s="1797"/>
      <c r="CK51" s="1973"/>
      <c r="CL51" s="1797">
        <f t="shared" si="110"/>
        <v>0</v>
      </c>
      <c r="CM51" s="1813">
        <f t="shared" si="94"/>
        <v>0</v>
      </c>
      <c r="CN51" s="1966">
        <f t="shared" si="95"/>
        <v>0</v>
      </c>
      <c r="CO51" s="1966">
        <f t="shared" si="83"/>
        <v>0</v>
      </c>
      <c r="CP51" s="1967">
        <f t="shared" si="84"/>
        <v>0</v>
      </c>
      <c r="CQ51" s="1974">
        <f t="shared" si="96"/>
        <v>50913</v>
      </c>
      <c r="CR51" s="1891">
        <f t="shared" si="97"/>
        <v>0</v>
      </c>
    </row>
    <row r="52" spans="1:98" ht="15" customHeight="1">
      <c r="A52" s="1414" t="s">
        <v>624</v>
      </c>
      <c r="B52" s="1414"/>
      <c r="C52" s="1894"/>
      <c r="D52" s="1882"/>
      <c r="E52" s="1797">
        <f t="shared" si="98"/>
        <v>0</v>
      </c>
      <c r="F52" s="1813"/>
      <c r="G52" s="1797"/>
      <c r="H52" s="1894"/>
      <c r="I52" s="1882"/>
      <c r="J52" s="1797">
        <f t="shared" si="99"/>
        <v>0</v>
      </c>
      <c r="K52" s="1813"/>
      <c r="L52" s="1797"/>
      <c r="M52" s="1894"/>
      <c r="N52" s="1882"/>
      <c r="O52" s="1797">
        <f t="shared" si="100"/>
        <v>0</v>
      </c>
      <c r="P52" s="1813"/>
      <c r="Q52" s="1797"/>
      <c r="R52" s="1894"/>
      <c r="S52" s="1882"/>
      <c r="T52" s="1797">
        <f t="shared" si="101"/>
        <v>0</v>
      </c>
      <c r="U52" s="1813"/>
      <c r="V52" s="1797"/>
      <c r="W52" s="1797"/>
      <c r="X52" s="1882"/>
      <c r="Y52" s="1797">
        <f t="shared" si="102"/>
        <v>0</v>
      </c>
      <c r="Z52" s="1813">
        <f t="shared" si="85"/>
        <v>0</v>
      </c>
      <c r="AA52" s="1797"/>
      <c r="AB52" s="1894"/>
      <c r="AC52" s="1882"/>
      <c r="AD52" s="1797">
        <f t="shared" si="103"/>
        <v>0</v>
      </c>
      <c r="AE52" s="1813"/>
      <c r="AF52" s="1797"/>
      <c r="AG52" s="1894"/>
      <c r="AH52" s="1882"/>
      <c r="AI52" s="1797">
        <f t="shared" si="104"/>
        <v>0</v>
      </c>
      <c r="AJ52" s="1813"/>
      <c r="AK52" s="1894">
        <v>1894877</v>
      </c>
      <c r="AL52" s="1894">
        <v>1937116</v>
      </c>
      <c r="AM52" s="1882">
        <v>5614</v>
      </c>
      <c r="AN52" s="1797">
        <v>2095887</v>
      </c>
      <c r="AO52" s="1912">
        <v>2095887</v>
      </c>
      <c r="AP52" s="1797"/>
      <c r="AQ52" s="1797"/>
      <c r="AR52" s="1973"/>
      <c r="AS52" s="1797">
        <f t="shared" si="106"/>
        <v>0</v>
      </c>
      <c r="AT52" s="1813"/>
      <c r="AU52" s="1797"/>
      <c r="AV52" s="1894"/>
      <c r="AW52" s="1882"/>
      <c r="AX52" s="1797">
        <f t="shared" si="107"/>
        <v>0</v>
      </c>
      <c r="AY52" s="1813">
        <f t="shared" si="86"/>
        <v>0</v>
      </c>
      <c r="AZ52" s="1797"/>
      <c r="BA52" s="1797"/>
      <c r="BB52" s="1973"/>
      <c r="BC52" s="1797">
        <f t="shared" si="108"/>
        <v>0</v>
      </c>
      <c r="BD52" s="1813">
        <f t="shared" si="87"/>
        <v>0</v>
      </c>
      <c r="BE52" s="1964">
        <f t="shared" si="88"/>
        <v>1894877</v>
      </c>
      <c r="BF52" s="1964">
        <f t="shared" si="79"/>
        <v>1937116</v>
      </c>
      <c r="BG52" s="1968">
        <f t="shared" si="80"/>
        <v>5614</v>
      </c>
      <c r="BH52" s="1974">
        <f t="shared" si="80"/>
        <v>2095887</v>
      </c>
      <c r="BI52" s="1966">
        <f t="shared" si="89"/>
        <v>2095887</v>
      </c>
      <c r="BJ52" s="1974"/>
      <c r="BK52" s="1894"/>
      <c r="BL52" s="1882"/>
      <c r="BM52" s="1797">
        <f t="shared" si="28"/>
        <v>0</v>
      </c>
      <c r="BN52" s="1813"/>
      <c r="BO52" s="1797"/>
      <c r="BP52" s="1894"/>
      <c r="BQ52" s="1882"/>
      <c r="BR52" s="1797">
        <f t="shared" si="29"/>
        <v>0</v>
      </c>
      <c r="BS52" s="1813"/>
      <c r="BT52" s="1797"/>
      <c r="BU52" s="1894"/>
      <c r="BV52" s="1882"/>
      <c r="BW52" s="1797">
        <f t="shared" si="30"/>
        <v>0</v>
      </c>
      <c r="BX52" s="1813">
        <f t="shared" si="90"/>
        <v>0</v>
      </c>
      <c r="BY52" s="1797"/>
      <c r="BZ52" s="1894"/>
      <c r="CA52" s="1882"/>
      <c r="CB52" s="1797">
        <f t="shared" si="109"/>
        <v>0</v>
      </c>
      <c r="CC52" s="1813">
        <f t="shared" si="91"/>
        <v>0</v>
      </c>
      <c r="CD52" s="1964">
        <f t="shared" si="92"/>
        <v>0</v>
      </c>
      <c r="CE52" s="1976">
        <f t="shared" si="81"/>
        <v>0</v>
      </c>
      <c r="CF52" s="1968">
        <f t="shared" si="82"/>
        <v>0</v>
      </c>
      <c r="CG52" s="1974">
        <f t="shared" si="82"/>
        <v>0</v>
      </c>
      <c r="CH52" s="1966">
        <f t="shared" si="93"/>
        <v>0</v>
      </c>
      <c r="CI52" s="1974"/>
      <c r="CJ52" s="1797"/>
      <c r="CK52" s="1973"/>
      <c r="CL52" s="1797">
        <f t="shared" si="110"/>
        <v>0</v>
      </c>
      <c r="CM52" s="1813">
        <f t="shared" si="94"/>
        <v>0</v>
      </c>
      <c r="CN52" s="1966">
        <f t="shared" si="95"/>
        <v>1894877</v>
      </c>
      <c r="CO52" s="1966">
        <f t="shared" si="83"/>
        <v>1937116</v>
      </c>
      <c r="CP52" s="1967">
        <f t="shared" si="84"/>
        <v>5614</v>
      </c>
      <c r="CQ52" s="1974">
        <f t="shared" si="96"/>
        <v>2095887</v>
      </c>
      <c r="CR52" s="1891">
        <f t="shared" si="97"/>
        <v>2095887</v>
      </c>
    </row>
    <row r="53" spans="1:98" s="706" customFormat="1" ht="15" customHeight="1">
      <c r="A53" s="1414" t="s">
        <v>625</v>
      </c>
      <c r="B53" s="1414"/>
      <c r="C53" s="1894"/>
      <c r="D53" s="1882"/>
      <c r="E53" s="1797">
        <f t="shared" si="98"/>
        <v>0</v>
      </c>
      <c r="F53" s="1813"/>
      <c r="G53" s="1797"/>
      <c r="H53" s="1894"/>
      <c r="I53" s="1882"/>
      <c r="J53" s="1797">
        <f t="shared" si="99"/>
        <v>0</v>
      </c>
      <c r="K53" s="1813"/>
      <c r="L53" s="1797"/>
      <c r="M53" s="1894"/>
      <c r="N53" s="1882"/>
      <c r="O53" s="1797">
        <f t="shared" si="100"/>
        <v>0</v>
      </c>
      <c r="P53" s="1813"/>
      <c r="Q53" s="1797"/>
      <c r="R53" s="1894"/>
      <c r="S53" s="1882"/>
      <c r="T53" s="1797">
        <f t="shared" si="101"/>
        <v>0</v>
      </c>
      <c r="U53" s="1813"/>
      <c r="V53" s="1797"/>
      <c r="W53" s="1797"/>
      <c r="X53" s="1882"/>
      <c r="Y53" s="1797">
        <f t="shared" si="102"/>
        <v>0</v>
      </c>
      <c r="Z53" s="1813">
        <f t="shared" si="85"/>
        <v>0</v>
      </c>
      <c r="AA53" s="1797"/>
      <c r="AB53" s="1894"/>
      <c r="AC53" s="1882"/>
      <c r="AD53" s="1797">
        <f t="shared" si="103"/>
        <v>0</v>
      </c>
      <c r="AE53" s="1813"/>
      <c r="AF53" s="1797"/>
      <c r="AG53" s="1894"/>
      <c r="AH53" s="1882"/>
      <c r="AI53" s="1797">
        <f t="shared" si="104"/>
        <v>0</v>
      </c>
      <c r="AJ53" s="1813"/>
      <c r="AK53" s="1894">
        <v>4959085</v>
      </c>
      <c r="AL53" s="1894">
        <v>5097168</v>
      </c>
      <c r="AM53" s="1882">
        <v>62530</v>
      </c>
      <c r="AN53" s="1797">
        <v>5072412</v>
      </c>
      <c r="AO53" s="1912">
        <f>4678950-172-53449</f>
        <v>4625329</v>
      </c>
      <c r="AP53" s="1797"/>
      <c r="AQ53" s="1797"/>
      <c r="AR53" s="1973"/>
      <c r="AS53" s="1797">
        <f t="shared" si="106"/>
        <v>0</v>
      </c>
      <c r="AT53" s="1813"/>
      <c r="AU53" s="1797"/>
      <c r="AV53" s="1894"/>
      <c r="AW53" s="1882"/>
      <c r="AX53" s="1797">
        <f t="shared" si="107"/>
        <v>0</v>
      </c>
      <c r="AY53" s="1813">
        <f t="shared" si="86"/>
        <v>0</v>
      </c>
      <c r="AZ53" s="1797"/>
      <c r="BA53" s="1797"/>
      <c r="BB53" s="1973"/>
      <c r="BC53" s="1797">
        <f t="shared" si="108"/>
        <v>0</v>
      </c>
      <c r="BD53" s="1813">
        <f t="shared" si="87"/>
        <v>0</v>
      </c>
      <c r="BE53" s="1964">
        <f t="shared" si="88"/>
        <v>4959085</v>
      </c>
      <c r="BF53" s="1964">
        <f t="shared" si="79"/>
        <v>5097168</v>
      </c>
      <c r="BG53" s="1968">
        <f t="shared" si="80"/>
        <v>62530</v>
      </c>
      <c r="BH53" s="1974">
        <f t="shared" si="80"/>
        <v>5072412</v>
      </c>
      <c r="BI53" s="1966">
        <f t="shared" si="89"/>
        <v>4625329</v>
      </c>
      <c r="BJ53" s="1974"/>
      <c r="BK53" s="1894"/>
      <c r="BL53" s="1882"/>
      <c r="BM53" s="1797">
        <f t="shared" si="28"/>
        <v>0</v>
      </c>
      <c r="BN53" s="1813"/>
      <c r="BO53" s="1797"/>
      <c r="BP53" s="1894"/>
      <c r="BQ53" s="1882"/>
      <c r="BR53" s="1797">
        <f t="shared" si="29"/>
        <v>0</v>
      </c>
      <c r="BS53" s="1813"/>
      <c r="BT53" s="1797"/>
      <c r="BU53" s="1894"/>
      <c r="BV53" s="1882"/>
      <c r="BW53" s="1797">
        <f t="shared" si="30"/>
        <v>0</v>
      </c>
      <c r="BX53" s="1813">
        <f t="shared" si="90"/>
        <v>0</v>
      </c>
      <c r="BY53" s="1797"/>
      <c r="BZ53" s="1894"/>
      <c r="CA53" s="1882"/>
      <c r="CB53" s="1797">
        <f t="shared" si="109"/>
        <v>0</v>
      </c>
      <c r="CC53" s="1813">
        <f t="shared" si="91"/>
        <v>0</v>
      </c>
      <c r="CD53" s="1964">
        <f t="shared" si="92"/>
        <v>0</v>
      </c>
      <c r="CE53" s="1976">
        <f t="shared" si="81"/>
        <v>0</v>
      </c>
      <c r="CF53" s="1968">
        <f t="shared" si="82"/>
        <v>0</v>
      </c>
      <c r="CG53" s="1974">
        <f t="shared" si="82"/>
        <v>0</v>
      </c>
      <c r="CH53" s="1966">
        <f t="shared" si="93"/>
        <v>0</v>
      </c>
      <c r="CI53" s="1974"/>
      <c r="CJ53" s="1797"/>
      <c r="CK53" s="1973"/>
      <c r="CL53" s="1797">
        <f t="shared" si="110"/>
        <v>0</v>
      </c>
      <c r="CM53" s="1813">
        <f t="shared" si="94"/>
        <v>0</v>
      </c>
      <c r="CN53" s="1966">
        <f t="shared" si="95"/>
        <v>4959085</v>
      </c>
      <c r="CO53" s="1966">
        <f t="shared" si="83"/>
        <v>5097168</v>
      </c>
      <c r="CP53" s="1967">
        <f t="shared" si="84"/>
        <v>62530</v>
      </c>
      <c r="CQ53" s="1974">
        <f t="shared" si="96"/>
        <v>5072412</v>
      </c>
      <c r="CR53" s="1891">
        <f t="shared" si="97"/>
        <v>4625329</v>
      </c>
      <c r="CS53" s="892"/>
      <c r="CT53" s="892"/>
    </row>
    <row r="54" spans="1:98" ht="15" customHeight="1">
      <c r="A54" s="1414" t="s">
        <v>626</v>
      </c>
      <c r="B54" s="1414"/>
      <c r="C54" s="1894"/>
      <c r="D54" s="1882"/>
      <c r="E54" s="1797">
        <f t="shared" si="98"/>
        <v>0</v>
      </c>
      <c r="F54" s="1813"/>
      <c r="G54" s="1797"/>
      <c r="H54" s="1894"/>
      <c r="I54" s="1882"/>
      <c r="J54" s="1797">
        <f t="shared" si="99"/>
        <v>0</v>
      </c>
      <c r="K54" s="1813"/>
      <c r="L54" s="1797"/>
      <c r="M54" s="1894"/>
      <c r="N54" s="1882"/>
      <c r="O54" s="1797">
        <f t="shared" si="100"/>
        <v>0</v>
      </c>
      <c r="P54" s="1813"/>
      <c r="Q54" s="1797"/>
      <c r="R54" s="1894"/>
      <c r="S54" s="1882"/>
      <c r="T54" s="1797">
        <f t="shared" si="101"/>
        <v>0</v>
      </c>
      <c r="U54" s="1813"/>
      <c r="V54" s="1797"/>
      <c r="W54" s="1797"/>
      <c r="X54" s="1882"/>
      <c r="Y54" s="1797">
        <f t="shared" si="102"/>
        <v>0</v>
      </c>
      <c r="Z54" s="1813">
        <f t="shared" si="85"/>
        <v>0</v>
      </c>
      <c r="AA54" s="1797"/>
      <c r="AB54" s="1894"/>
      <c r="AC54" s="1882"/>
      <c r="AD54" s="1797">
        <f t="shared" si="103"/>
        <v>0</v>
      </c>
      <c r="AE54" s="1813"/>
      <c r="AF54" s="1797"/>
      <c r="AG54" s="1894"/>
      <c r="AH54" s="1882"/>
      <c r="AI54" s="1797">
        <f t="shared" si="104"/>
        <v>0</v>
      </c>
      <c r="AJ54" s="1813"/>
      <c r="AK54" s="1894"/>
      <c r="AL54" s="1894">
        <v>0</v>
      </c>
      <c r="AM54" s="1882"/>
      <c r="AN54" s="1797">
        <v>3259</v>
      </c>
      <c r="AO54" s="1813">
        <v>3259</v>
      </c>
      <c r="AP54" s="1797"/>
      <c r="AQ54" s="1797"/>
      <c r="AR54" s="1973"/>
      <c r="AS54" s="1797">
        <f t="shared" si="106"/>
        <v>0</v>
      </c>
      <c r="AT54" s="1813"/>
      <c r="AU54" s="1797"/>
      <c r="AV54" s="1894"/>
      <c r="AW54" s="1882"/>
      <c r="AX54" s="1797">
        <f t="shared" si="107"/>
        <v>0</v>
      </c>
      <c r="AY54" s="1813">
        <f t="shared" si="86"/>
        <v>0</v>
      </c>
      <c r="AZ54" s="1797"/>
      <c r="BA54" s="1797"/>
      <c r="BB54" s="1973"/>
      <c r="BC54" s="1797">
        <f t="shared" si="108"/>
        <v>0</v>
      </c>
      <c r="BD54" s="1813">
        <f t="shared" si="87"/>
        <v>0</v>
      </c>
      <c r="BE54" s="1964">
        <f t="shared" si="88"/>
        <v>0</v>
      </c>
      <c r="BF54" s="1964">
        <f t="shared" si="79"/>
        <v>0</v>
      </c>
      <c r="BG54" s="1968">
        <f t="shared" si="80"/>
        <v>0</v>
      </c>
      <c r="BH54" s="1974">
        <f t="shared" si="80"/>
        <v>3259</v>
      </c>
      <c r="BI54" s="1966">
        <f t="shared" si="89"/>
        <v>3259</v>
      </c>
      <c r="BJ54" s="1974"/>
      <c r="BK54" s="1894"/>
      <c r="BL54" s="1882"/>
      <c r="BM54" s="1797">
        <f t="shared" si="28"/>
        <v>0</v>
      </c>
      <c r="BN54" s="1813"/>
      <c r="BO54" s="1797"/>
      <c r="BP54" s="1894"/>
      <c r="BQ54" s="1882"/>
      <c r="BR54" s="1797">
        <f t="shared" si="29"/>
        <v>0</v>
      </c>
      <c r="BS54" s="1813"/>
      <c r="BT54" s="1797"/>
      <c r="BU54" s="1894"/>
      <c r="BV54" s="1882"/>
      <c r="BW54" s="1797">
        <f t="shared" si="30"/>
        <v>0</v>
      </c>
      <c r="BX54" s="1813">
        <f t="shared" si="90"/>
        <v>0</v>
      </c>
      <c r="BY54" s="1797"/>
      <c r="BZ54" s="1894"/>
      <c r="CA54" s="1882"/>
      <c r="CB54" s="1797">
        <f t="shared" si="109"/>
        <v>0</v>
      </c>
      <c r="CC54" s="1813">
        <f t="shared" si="91"/>
        <v>0</v>
      </c>
      <c r="CD54" s="1964">
        <f t="shared" si="92"/>
        <v>0</v>
      </c>
      <c r="CE54" s="1976">
        <f t="shared" si="81"/>
        <v>0</v>
      </c>
      <c r="CF54" s="1968">
        <f t="shared" si="82"/>
        <v>0</v>
      </c>
      <c r="CG54" s="1974">
        <f t="shared" si="82"/>
        <v>0</v>
      </c>
      <c r="CH54" s="1966">
        <f t="shared" si="93"/>
        <v>0</v>
      </c>
      <c r="CI54" s="1974"/>
      <c r="CJ54" s="1797"/>
      <c r="CK54" s="1973"/>
      <c r="CL54" s="1797">
        <f t="shared" si="110"/>
        <v>0</v>
      </c>
      <c r="CM54" s="1813">
        <f t="shared" si="94"/>
        <v>0</v>
      </c>
      <c r="CN54" s="1966">
        <f t="shared" si="95"/>
        <v>0</v>
      </c>
      <c r="CO54" s="1966">
        <f t="shared" si="83"/>
        <v>0</v>
      </c>
      <c r="CP54" s="1967">
        <f t="shared" si="84"/>
        <v>0</v>
      </c>
      <c r="CQ54" s="1974">
        <f t="shared" si="96"/>
        <v>3259</v>
      </c>
      <c r="CR54" s="1891">
        <f t="shared" si="97"/>
        <v>3259</v>
      </c>
    </row>
    <row r="55" spans="1:98" ht="15" customHeight="1">
      <c r="A55" s="1414" t="s">
        <v>627</v>
      </c>
      <c r="B55" s="1414"/>
      <c r="C55" s="1894"/>
      <c r="D55" s="1882"/>
      <c r="E55" s="1797">
        <f>SUM(C55+D55)</f>
        <v>0</v>
      </c>
      <c r="F55" s="1813"/>
      <c r="G55" s="1797"/>
      <c r="H55" s="1894"/>
      <c r="I55" s="1882"/>
      <c r="J55" s="1797">
        <f>SUM(H55+I55)</f>
        <v>0</v>
      </c>
      <c r="K55" s="1813"/>
      <c r="L55" s="1797"/>
      <c r="M55" s="1894"/>
      <c r="N55" s="1882"/>
      <c r="O55" s="1797">
        <f>SUM(M55+N55)</f>
        <v>0</v>
      </c>
      <c r="P55" s="1813"/>
      <c r="Q55" s="1797"/>
      <c r="R55" s="1894"/>
      <c r="S55" s="1882"/>
      <c r="T55" s="1797">
        <f>SUM(R55+S55)</f>
        <v>0</v>
      </c>
      <c r="U55" s="1813"/>
      <c r="V55" s="1797"/>
      <c r="W55" s="1797"/>
      <c r="X55" s="1882"/>
      <c r="Y55" s="1797">
        <f>SUM(W55+X55)</f>
        <v>0</v>
      </c>
      <c r="Z55" s="1813">
        <f t="shared" si="85"/>
        <v>0</v>
      </c>
      <c r="AA55" s="1797"/>
      <c r="AB55" s="1894"/>
      <c r="AC55" s="1882"/>
      <c r="AD55" s="1797">
        <f>SUM(AB55+AC55)</f>
        <v>0</v>
      </c>
      <c r="AE55" s="1813"/>
      <c r="AF55" s="1797"/>
      <c r="AG55" s="1894"/>
      <c r="AH55" s="1882"/>
      <c r="AI55" s="1797">
        <f>SUM(AG55+AH55)</f>
        <v>0</v>
      </c>
      <c r="AJ55" s="1813"/>
      <c r="AK55" s="1894">
        <v>254279</v>
      </c>
      <c r="AL55" s="1894">
        <v>530360</v>
      </c>
      <c r="AM55" s="1882">
        <v>10824</v>
      </c>
      <c r="AN55" s="1797">
        <v>595284</v>
      </c>
      <c r="AO55" s="1813">
        <f>415789+172+53449</f>
        <v>469410</v>
      </c>
      <c r="AP55" s="1797"/>
      <c r="AQ55" s="1797"/>
      <c r="AR55" s="1973"/>
      <c r="AS55" s="1797">
        <f>SUM(AQ55+AR55)</f>
        <v>0</v>
      </c>
      <c r="AT55" s="1813"/>
      <c r="AU55" s="1797"/>
      <c r="AV55" s="1894"/>
      <c r="AW55" s="1882"/>
      <c r="AX55" s="1797">
        <f>SUM(AV55+AW55)</f>
        <v>0</v>
      </c>
      <c r="AY55" s="1813">
        <f t="shared" si="86"/>
        <v>0</v>
      </c>
      <c r="AZ55" s="1797"/>
      <c r="BA55" s="1797"/>
      <c r="BB55" s="1973"/>
      <c r="BC55" s="1797">
        <f>SUM(BA55+BB55)</f>
        <v>0</v>
      </c>
      <c r="BD55" s="1813">
        <f t="shared" si="87"/>
        <v>0</v>
      </c>
      <c r="BE55" s="1964">
        <f t="shared" si="88"/>
        <v>254279</v>
      </c>
      <c r="BF55" s="1964">
        <f t="shared" si="79"/>
        <v>530360</v>
      </c>
      <c r="BG55" s="1968">
        <f t="shared" si="80"/>
        <v>10824</v>
      </c>
      <c r="BH55" s="1974">
        <f t="shared" si="80"/>
        <v>595284</v>
      </c>
      <c r="BI55" s="1966">
        <f t="shared" si="89"/>
        <v>469410</v>
      </c>
      <c r="BJ55" s="1974"/>
      <c r="BK55" s="1894"/>
      <c r="BL55" s="1882"/>
      <c r="BM55" s="1797">
        <f t="shared" si="28"/>
        <v>0</v>
      </c>
      <c r="BN55" s="1813"/>
      <c r="BO55" s="1797"/>
      <c r="BP55" s="1894"/>
      <c r="BQ55" s="1882"/>
      <c r="BR55" s="1797">
        <f t="shared" si="29"/>
        <v>0</v>
      </c>
      <c r="BS55" s="1813"/>
      <c r="BT55" s="1797"/>
      <c r="BU55" s="1894"/>
      <c r="BV55" s="1882"/>
      <c r="BW55" s="1797">
        <f t="shared" si="30"/>
        <v>0</v>
      </c>
      <c r="BX55" s="1813">
        <f t="shared" si="90"/>
        <v>0</v>
      </c>
      <c r="BY55" s="1797"/>
      <c r="BZ55" s="1894"/>
      <c r="CA55" s="1882"/>
      <c r="CB55" s="1797">
        <f>SUM(BZ55+CA55)</f>
        <v>0</v>
      </c>
      <c r="CC55" s="1813">
        <f t="shared" si="91"/>
        <v>0</v>
      </c>
      <c r="CD55" s="1964">
        <f t="shared" si="92"/>
        <v>0</v>
      </c>
      <c r="CE55" s="1976">
        <f t="shared" si="81"/>
        <v>0</v>
      </c>
      <c r="CF55" s="1968">
        <f t="shared" si="82"/>
        <v>0</v>
      </c>
      <c r="CG55" s="1974">
        <f t="shared" si="82"/>
        <v>0</v>
      </c>
      <c r="CH55" s="1966">
        <f t="shared" si="93"/>
        <v>0</v>
      </c>
      <c r="CI55" s="1974"/>
      <c r="CJ55" s="1797"/>
      <c r="CK55" s="1973"/>
      <c r="CL55" s="1797">
        <f>SUM(CJ55:CK55)</f>
        <v>0</v>
      </c>
      <c r="CM55" s="1813">
        <f t="shared" si="94"/>
        <v>0</v>
      </c>
      <c r="CN55" s="1966">
        <f t="shared" si="95"/>
        <v>254279</v>
      </c>
      <c r="CO55" s="1966">
        <f t="shared" si="83"/>
        <v>530360</v>
      </c>
      <c r="CP55" s="1967">
        <f t="shared" si="84"/>
        <v>10824</v>
      </c>
      <c r="CQ55" s="1974">
        <f t="shared" si="96"/>
        <v>595284</v>
      </c>
      <c r="CR55" s="1891">
        <f t="shared" si="97"/>
        <v>469410</v>
      </c>
    </row>
    <row r="56" spans="1:98" ht="15" hidden="1" customHeight="1">
      <c r="A56" s="1414" t="s">
        <v>628</v>
      </c>
      <c r="B56" s="1414"/>
      <c r="C56" s="1894"/>
      <c r="D56" s="1882"/>
      <c r="E56" s="1797">
        <f>SUM(C56+D56)</f>
        <v>0</v>
      </c>
      <c r="F56" s="1797"/>
      <c r="G56" s="1797"/>
      <c r="H56" s="1894"/>
      <c r="I56" s="1882"/>
      <c r="J56" s="1797">
        <f>SUM(H56+I56)</f>
        <v>0</v>
      </c>
      <c r="K56" s="1797"/>
      <c r="L56" s="1797"/>
      <c r="M56" s="1894"/>
      <c r="N56" s="1882"/>
      <c r="O56" s="1797">
        <f>SUM(M56+N56)</f>
        <v>0</v>
      </c>
      <c r="P56" s="1797"/>
      <c r="Q56" s="1797"/>
      <c r="R56" s="1894"/>
      <c r="S56" s="1882"/>
      <c r="T56" s="1797">
        <f>SUM(R56+S56)</f>
        <v>0</v>
      </c>
      <c r="U56" s="1797"/>
      <c r="V56" s="1797"/>
      <c r="W56" s="1797"/>
      <c r="X56" s="1882"/>
      <c r="Y56" s="1797">
        <f>SUM(W56+X56)</f>
        <v>0</v>
      </c>
      <c r="Z56" s="1797"/>
      <c r="AA56" s="1797"/>
      <c r="AB56" s="1894"/>
      <c r="AC56" s="1882"/>
      <c r="AD56" s="1797">
        <f>SUM(AB56+AC56)</f>
        <v>0</v>
      </c>
      <c r="AE56" s="1797"/>
      <c r="AF56" s="1797"/>
      <c r="AG56" s="1894"/>
      <c r="AH56" s="1882"/>
      <c r="AI56" s="1797">
        <f>SUM(AG56+AH56)</f>
        <v>0</v>
      </c>
      <c r="AJ56" s="1797"/>
      <c r="AK56" s="1797"/>
      <c r="AL56" s="1894"/>
      <c r="AM56" s="1882"/>
      <c r="AN56" s="1797">
        <f>SUM(AL56+AM56)</f>
        <v>0</v>
      </c>
      <c r="AO56" s="1797"/>
      <c r="AP56" s="1797"/>
      <c r="AQ56" s="1797"/>
      <c r="AR56" s="1973"/>
      <c r="AS56" s="1797">
        <f>SUM(AQ56+AR56)</f>
        <v>0</v>
      </c>
      <c r="AT56" s="1797"/>
      <c r="AU56" s="1797"/>
      <c r="AV56" s="1894"/>
      <c r="AW56" s="1882"/>
      <c r="AX56" s="1797">
        <f>SUM(AV56+AW56)</f>
        <v>0</v>
      </c>
      <c r="AY56" s="1797"/>
      <c r="AZ56" s="1797"/>
      <c r="BA56" s="1797"/>
      <c r="BB56" s="1973"/>
      <c r="BC56" s="1797">
        <f>SUM(BA56+BB56)</f>
        <v>0</v>
      </c>
      <c r="BD56" s="1797"/>
      <c r="BE56" s="1797"/>
      <c r="BF56" s="1964"/>
      <c r="BG56" s="1965"/>
      <c r="BH56" s="1974">
        <f>SUM(BF56+BG56)</f>
        <v>0</v>
      </c>
      <c r="BI56" s="1974"/>
      <c r="BJ56" s="1974"/>
      <c r="BK56" s="1894"/>
      <c r="BL56" s="1882"/>
      <c r="BM56" s="1797">
        <f t="shared" si="28"/>
        <v>0</v>
      </c>
      <c r="BN56" s="1797"/>
      <c r="BO56" s="1797"/>
      <c r="BP56" s="1894"/>
      <c r="BQ56" s="1882"/>
      <c r="BR56" s="1797">
        <f t="shared" si="29"/>
        <v>0</v>
      </c>
      <c r="BS56" s="1797"/>
      <c r="BT56" s="1797"/>
      <c r="BU56" s="1894"/>
      <c r="BV56" s="1882"/>
      <c r="BW56" s="1797">
        <f t="shared" si="30"/>
        <v>0</v>
      </c>
      <c r="BX56" s="1797"/>
      <c r="BY56" s="1797"/>
      <c r="BZ56" s="1894"/>
      <c r="CA56" s="1882"/>
      <c r="CB56" s="1797">
        <f>SUM(BZ56+CA56)</f>
        <v>0</v>
      </c>
      <c r="CC56" s="1797"/>
      <c r="CD56" s="1974"/>
      <c r="CE56" s="1976"/>
      <c r="CF56" s="1965"/>
      <c r="CG56" s="1974">
        <f>SUM(CE56+CF56)</f>
        <v>0</v>
      </c>
      <c r="CH56" s="1974"/>
      <c r="CI56" s="1974"/>
      <c r="CJ56" s="1797"/>
      <c r="CK56" s="1973"/>
      <c r="CL56" s="1797">
        <f>SUM(CJ56:CK56)</f>
        <v>0</v>
      </c>
      <c r="CM56" s="1797"/>
      <c r="CN56" s="1974"/>
      <c r="CO56" s="1966">
        <f t="shared" si="83"/>
        <v>0</v>
      </c>
      <c r="CP56" s="1967">
        <f t="shared" si="84"/>
        <v>0</v>
      </c>
      <c r="CQ56" s="1974">
        <f>SUM(CO56:CP56)</f>
        <v>0</v>
      </c>
      <c r="CR56" s="1904"/>
    </row>
    <row r="57" spans="1:98" s="706" customFormat="1" ht="15" customHeight="1">
      <c r="A57" s="1895" t="s">
        <v>724</v>
      </c>
      <c r="B57" s="1890"/>
      <c r="C57" s="1890">
        <f t="shared" ref="C57:BN57" si="111">SUM(C44:C56)</f>
        <v>0</v>
      </c>
      <c r="D57" s="1890">
        <f t="shared" si="111"/>
        <v>0</v>
      </c>
      <c r="E57" s="1890">
        <f t="shared" si="111"/>
        <v>0</v>
      </c>
      <c r="F57" s="1890">
        <f t="shared" si="111"/>
        <v>0</v>
      </c>
      <c r="G57" s="1890">
        <f t="shared" si="111"/>
        <v>0</v>
      </c>
      <c r="H57" s="1890">
        <f t="shared" si="111"/>
        <v>0</v>
      </c>
      <c r="I57" s="1890">
        <f t="shared" si="111"/>
        <v>0</v>
      </c>
      <c r="J57" s="1890">
        <f t="shared" si="111"/>
        <v>0</v>
      </c>
      <c r="K57" s="1890">
        <f t="shared" si="111"/>
        <v>0</v>
      </c>
      <c r="L57" s="1890">
        <f t="shared" si="111"/>
        <v>0</v>
      </c>
      <c r="M57" s="1890">
        <f t="shared" si="111"/>
        <v>0</v>
      </c>
      <c r="N57" s="1890">
        <f t="shared" si="111"/>
        <v>0</v>
      </c>
      <c r="O57" s="1890">
        <f t="shared" si="111"/>
        <v>0</v>
      </c>
      <c r="P57" s="1890">
        <f t="shared" si="111"/>
        <v>0</v>
      </c>
      <c r="Q57" s="1890">
        <f t="shared" si="111"/>
        <v>0</v>
      </c>
      <c r="R57" s="1890">
        <f t="shared" si="111"/>
        <v>0</v>
      </c>
      <c r="S57" s="1890">
        <f t="shared" si="111"/>
        <v>0</v>
      </c>
      <c r="T57" s="1890">
        <f t="shared" si="111"/>
        <v>0</v>
      </c>
      <c r="U57" s="1890">
        <f t="shared" si="111"/>
        <v>0</v>
      </c>
      <c r="V57" s="1890">
        <f t="shared" si="111"/>
        <v>0</v>
      </c>
      <c r="W57" s="1890">
        <f t="shared" si="111"/>
        <v>0</v>
      </c>
      <c r="X57" s="1890">
        <f t="shared" si="111"/>
        <v>0</v>
      </c>
      <c r="Y57" s="1890">
        <f t="shared" si="111"/>
        <v>0</v>
      </c>
      <c r="Z57" s="1890">
        <f t="shared" si="111"/>
        <v>0</v>
      </c>
      <c r="AA57" s="1890">
        <f t="shared" si="111"/>
        <v>0</v>
      </c>
      <c r="AB57" s="1890">
        <f t="shared" si="111"/>
        <v>0</v>
      </c>
      <c r="AC57" s="1890">
        <f t="shared" si="111"/>
        <v>0</v>
      </c>
      <c r="AD57" s="1890">
        <f t="shared" si="111"/>
        <v>0</v>
      </c>
      <c r="AE57" s="1890">
        <f t="shared" si="111"/>
        <v>0</v>
      </c>
      <c r="AF57" s="1890">
        <f t="shared" si="111"/>
        <v>0</v>
      </c>
      <c r="AG57" s="1890">
        <f t="shared" si="111"/>
        <v>0</v>
      </c>
      <c r="AH57" s="1890">
        <f t="shared" si="111"/>
        <v>0</v>
      </c>
      <c r="AI57" s="1890">
        <f t="shared" si="111"/>
        <v>50913</v>
      </c>
      <c r="AJ57" s="1890">
        <f t="shared" si="111"/>
        <v>0</v>
      </c>
      <c r="AK57" s="1890">
        <f t="shared" si="111"/>
        <v>7108241</v>
      </c>
      <c r="AL57" s="1890">
        <f t="shared" si="111"/>
        <v>7564644</v>
      </c>
      <c r="AM57" s="1890">
        <f t="shared" si="111"/>
        <v>78968</v>
      </c>
      <c r="AN57" s="1890">
        <f t="shared" si="111"/>
        <v>7766842</v>
      </c>
      <c r="AO57" s="1890">
        <f t="shared" si="111"/>
        <v>7193885</v>
      </c>
      <c r="AP57" s="1890">
        <f t="shared" si="111"/>
        <v>0</v>
      </c>
      <c r="AQ57" s="1890">
        <f t="shared" si="111"/>
        <v>0</v>
      </c>
      <c r="AR57" s="1890">
        <f t="shared" si="111"/>
        <v>0</v>
      </c>
      <c r="AS57" s="1890">
        <f t="shared" si="111"/>
        <v>0</v>
      </c>
      <c r="AT57" s="1890">
        <f t="shared" si="111"/>
        <v>0</v>
      </c>
      <c r="AU57" s="1890">
        <f t="shared" si="111"/>
        <v>0</v>
      </c>
      <c r="AV57" s="1890">
        <f t="shared" si="111"/>
        <v>0</v>
      </c>
      <c r="AW57" s="1890">
        <f t="shared" si="111"/>
        <v>0</v>
      </c>
      <c r="AX57" s="1890">
        <f t="shared" si="111"/>
        <v>0</v>
      </c>
      <c r="AY57" s="1890">
        <f t="shared" si="111"/>
        <v>0</v>
      </c>
      <c r="AZ57" s="1890">
        <f t="shared" si="111"/>
        <v>0</v>
      </c>
      <c r="BA57" s="1890">
        <f t="shared" si="111"/>
        <v>0</v>
      </c>
      <c r="BB57" s="1890">
        <f t="shared" si="111"/>
        <v>0</v>
      </c>
      <c r="BC57" s="1890">
        <f t="shared" si="111"/>
        <v>0</v>
      </c>
      <c r="BD57" s="1890">
        <f t="shared" si="111"/>
        <v>0</v>
      </c>
      <c r="BE57" s="1890">
        <f t="shared" si="111"/>
        <v>7108241</v>
      </c>
      <c r="BF57" s="1890">
        <f t="shared" si="111"/>
        <v>7564644</v>
      </c>
      <c r="BG57" s="1890">
        <f t="shared" si="111"/>
        <v>78968</v>
      </c>
      <c r="BH57" s="1890">
        <f t="shared" si="111"/>
        <v>7817755</v>
      </c>
      <c r="BI57" s="1890">
        <f t="shared" si="111"/>
        <v>7193885</v>
      </c>
      <c r="BJ57" s="1890">
        <f t="shared" si="111"/>
        <v>0</v>
      </c>
      <c r="BK57" s="1890">
        <f t="shared" si="111"/>
        <v>0</v>
      </c>
      <c r="BL57" s="1890">
        <f t="shared" si="111"/>
        <v>0</v>
      </c>
      <c r="BM57" s="1890">
        <f t="shared" si="111"/>
        <v>0</v>
      </c>
      <c r="BN57" s="1890">
        <f t="shared" si="111"/>
        <v>0</v>
      </c>
      <c r="BO57" s="1890">
        <f t="shared" ref="BO57:CR57" si="112">SUM(BO44:BO56)</f>
        <v>0</v>
      </c>
      <c r="BP57" s="1890">
        <f t="shared" si="112"/>
        <v>0</v>
      </c>
      <c r="BQ57" s="1890">
        <f t="shared" si="112"/>
        <v>0</v>
      </c>
      <c r="BR57" s="1890">
        <f t="shared" si="112"/>
        <v>0</v>
      </c>
      <c r="BS57" s="1890">
        <f t="shared" si="112"/>
        <v>0</v>
      </c>
      <c r="BT57" s="1890">
        <f t="shared" si="112"/>
        <v>0</v>
      </c>
      <c r="BU57" s="1890">
        <f t="shared" si="112"/>
        <v>0</v>
      </c>
      <c r="BV57" s="1890">
        <f t="shared" si="112"/>
        <v>0</v>
      </c>
      <c r="BW57" s="1890">
        <f t="shared" si="112"/>
        <v>0</v>
      </c>
      <c r="BX57" s="1890">
        <f t="shared" si="112"/>
        <v>0</v>
      </c>
      <c r="BY57" s="1890">
        <f t="shared" si="112"/>
        <v>0</v>
      </c>
      <c r="BZ57" s="1890">
        <f t="shared" si="112"/>
        <v>0</v>
      </c>
      <c r="CA57" s="1890">
        <f t="shared" si="112"/>
        <v>0</v>
      </c>
      <c r="CB57" s="1890">
        <f t="shared" si="112"/>
        <v>0</v>
      </c>
      <c r="CC57" s="1890">
        <f t="shared" si="112"/>
        <v>0</v>
      </c>
      <c r="CD57" s="1890">
        <f t="shared" si="112"/>
        <v>0</v>
      </c>
      <c r="CE57" s="1890">
        <f t="shared" si="112"/>
        <v>0</v>
      </c>
      <c r="CF57" s="1890">
        <f t="shared" si="112"/>
        <v>0</v>
      </c>
      <c r="CG57" s="1890">
        <f t="shared" si="112"/>
        <v>0</v>
      </c>
      <c r="CH57" s="1890">
        <f t="shared" si="112"/>
        <v>0</v>
      </c>
      <c r="CI57" s="1890">
        <f t="shared" si="112"/>
        <v>0</v>
      </c>
      <c r="CJ57" s="1890">
        <f t="shared" si="112"/>
        <v>0</v>
      </c>
      <c r="CK57" s="1890">
        <f t="shared" si="112"/>
        <v>0</v>
      </c>
      <c r="CL57" s="1890">
        <f t="shared" si="112"/>
        <v>0</v>
      </c>
      <c r="CM57" s="1890">
        <f t="shared" si="112"/>
        <v>0</v>
      </c>
      <c r="CN57" s="1890">
        <f t="shared" si="112"/>
        <v>7108241</v>
      </c>
      <c r="CO57" s="1890">
        <f t="shared" si="112"/>
        <v>7564644</v>
      </c>
      <c r="CP57" s="1890">
        <f t="shared" si="112"/>
        <v>78968</v>
      </c>
      <c r="CQ57" s="1890">
        <f t="shared" si="112"/>
        <v>7817755</v>
      </c>
      <c r="CR57" s="1890">
        <f t="shared" si="112"/>
        <v>7193885</v>
      </c>
      <c r="CS57" s="892"/>
      <c r="CT57" s="892"/>
    </row>
    <row r="58" spans="1:98" s="1414" customFormat="1" ht="15" customHeight="1">
      <c r="A58" s="1898" t="s">
        <v>630</v>
      </c>
      <c r="B58" s="1899">
        <v>0</v>
      </c>
      <c r="C58" s="1899">
        <f t="shared" ref="C58:BN58" si="113">SUM(C43+C57)</f>
        <v>340753</v>
      </c>
      <c r="D58" s="1899">
        <f t="shared" si="113"/>
        <v>2263</v>
      </c>
      <c r="E58" s="1899">
        <f t="shared" si="113"/>
        <v>324678</v>
      </c>
      <c r="F58" s="1899">
        <f t="shared" si="113"/>
        <v>242908</v>
      </c>
      <c r="G58" s="1899">
        <f t="shared" si="113"/>
        <v>889</v>
      </c>
      <c r="H58" s="1899">
        <f t="shared" si="113"/>
        <v>889</v>
      </c>
      <c r="I58" s="1899">
        <f t="shared" si="113"/>
        <v>0</v>
      </c>
      <c r="J58" s="1899">
        <f t="shared" si="113"/>
        <v>889</v>
      </c>
      <c r="K58" s="1899">
        <f t="shared" si="113"/>
        <v>0</v>
      </c>
      <c r="L58" s="1899">
        <f t="shared" si="113"/>
        <v>1197037</v>
      </c>
      <c r="M58" s="1899">
        <f t="shared" si="113"/>
        <v>1267047</v>
      </c>
      <c r="N58" s="1899">
        <f t="shared" si="113"/>
        <v>0</v>
      </c>
      <c r="O58" s="1899">
        <f t="shared" si="113"/>
        <v>1327975</v>
      </c>
      <c r="P58" s="1899">
        <f t="shared" si="113"/>
        <v>905528</v>
      </c>
      <c r="Q58" s="1899">
        <f t="shared" si="113"/>
        <v>5804</v>
      </c>
      <c r="R58" s="1899">
        <f t="shared" si="113"/>
        <v>5804</v>
      </c>
      <c r="S58" s="1899">
        <f t="shared" si="113"/>
        <v>0</v>
      </c>
      <c r="T58" s="1899">
        <f t="shared" si="113"/>
        <v>5995</v>
      </c>
      <c r="U58" s="1899">
        <f t="shared" si="113"/>
        <v>4039</v>
      </c>
      <c r="V58" s="1899">
        <f t="shared" si="113"/>
        <v>0</v>
      </c>
      <c r="W58" s="1899">
        <f t="shared" si="113"/>
        <v>0</v>
      </c>
      <c r="X58" s="1899">
        <f t="shared" si="113"/>
        <v>0</v>
      </c>
      <c r="Y58" s="1899">
        <f t="shared" si="113"/>
        <v>0</v>
      </c>
      <c r="Z58" s="1899">
        <f t="shared" si="113"/>
        <v>0</v>
      </c>
      <c r="AA58" s="1899">
        <f t="shared" si="113"/>
        <v>73089</v>
      </c>
      <c r="AB58" s="1899">
        <f t="shared" si="113"/>
        <v>73356</v>
      </c>
      <c r="AC58" s="1899">
        <f t="shared" si="113"/>
        <v>-2270</v>
      </c>
      <c r="AD58" s="1899">
        <f t="shared" si="113"/>
        <v>76112</v>
      </c>
      <c r="AE58" s="1899">
        <f t="shared" si="113"/>
        <v>63205</v>
      </c>
      <c r="AF58" s="1899">
        <f t="shared" si="113"/>
        <v>0</v>
      </c>
      <c r="AG58" s="1899">
        <f t="shared" si="113"/>
        <v>0</v>
      </c>
      <c r="AH58" s="1899">
        <f t="shared" si="113"/>
        <v>0</v>
      </c>
      <c r="AI58" s="1899">
        <f t="shared" si="113"/>
        <v>56462</v>
      </c>
      <c r="AJ58" s="1899">
        <f t="shared" si="113"/>
        <v>5399</v>
      </c>
      <c r="AK58" s="1899">
        <f t="shared" si="113"/>
        <v>7108241</v>
      </c>
      <c r="AL58" s="1899">
        <f t="shared" si="113"/>
        <v>7564644</v>
      </c>
      <c r="AM58" s="1899">
        <f t="shared" si="113"/>
        <v>78968</v>
      </c>
      <c r="AN58" s="1899">
        <f t="shared" si="113"/>
        <v>7766842</v>
      </c>
      <c r="AO58" s="1899">
        <f t="shared" si="113"/>
        <v>7193885</v>
      </c>
      <c r="AP58" s="1899">
        <f t="shared" si="113"/>
        <v>0</v>
      </c>
      <c r="AQ58" s="1899">
        <f t="shared" si="113"/>
        <v>0</v>
      </c>
      <c r="AR58" s="1899">
        <f t="shared" si="113"/>
        <v>0</v>
      </c>
      <c r="AS58" s="1899">
        <f t="shared" si="113"/>
        <v>0</v>
      </c>
      <c r="AT58" s="1899">
        <f t="shared" si="113"/>
        <v>0</v>
      </c>
      <c r="AU58" s="1899">
        <f t="shared" si="113"/>
        <v>0</v>
      </c>
      <c r="AV58" s="1899">
        <f t="shared" si="113"/>
        <v>0</v>
      </c>
      <c r="AW58" s="1899">
        <f t="shared" si="113"/>
        <v>0</v>
      </c>
      <c r="AX58" s="1899">
        <f t="shared" si="113"/>
        <v>0</v>
      </c>
      <c r="AY58" s="1899">
        <f t="shared" si="113"/>
        <v>0</v>
      </c>
      <c r="AZ58" s="1899">
        <f t="shared" si="113"/>
        <v>0</v>
      </c>
      <c r="BA58" s="1899">
        <f t="shared" si="113"/>
        <v>0</v>
      </c>
      <c r="BB58" s="1899">
        <f t="shared" si="113"/>
        <v>0</v>
      </c>
      <c r="BC58" s="1899">
        <f t="shared" si="113"/>
        <v>0</v>
      </c>
      <c r="BD58" s="1899">
        <f t="shared" si="113"/>
        <v>0</v>
      </c>
      <c r="BE58" s="1899">
        <f t="shared" si="113"/>
        <v>8683435</v>
      </c>
      <c r="BF58" s="1899">
        <f t="shared" si="113"/>
        <v>9252493</v>
      </c>
      <c r="BG58" s="1899">
        <f t="shared" si="113"/>
        <v>78961</v>
      </c>
      <c r="BH58" s="1899">
        <f t="shared" si="113"/>
        <v>9558953</v>
      </c>
      <c r="BI58" s="1899">
        <f t="shared" si="113"/>
        <v>8414964</v>
      </c>
      <c r="BJ58" s="1899">
        <f t="shared" si="113"/>
        <v>1563</v>
      </c>
      <c r="BK58" s="1899">
        <f t="shared" si="113"/>
        <v>1639</v>
      </c>
      <c r="BL58" s="1899">
        <f t="shared" si="113"/>
        <v>0</v>
      </c>
      <c r="BM58" s="1899">
        <f t="shared" si="113"/>
        <v>3314</v>
      </c>
      <c r="BN58" s="1899">
        <f t="shared" si="113"/>
        <v>3315</v>
      </c>
      <c r="BO58" s="1899">
        <f t="shared" ref="BO58:CR58" si="114">SUM(BO43+BO57)</f>
        <v>47688</v>
      </c>
      <c r="BP58" s="1899">
        <f t="shared" si="114"/>
        <v>48658</v>
      </c>
      <c r="BQ58" s="1899">
        <f t="shared" si="114"/>
        <v>0</v>
      </c>
      <c r="BR58" s="1899">
        <f t="shared" si="114"/>
        <v>50963</v>
      </c>
      <c r="BS58" s="1899">
        <f t="shared" si="114"/>
        <v>31846</v>
      </c>
      <c r="BT58" s="1899">
        <f t="shared" si="114"/>
        <v>0</v>
      </c>
      <c r="BU58" s="1899">
        <f t="shared" si="114"/>
        <v>0</v>
      </c>
      <c r="BV58" s="1899">
        <f t="shared" si="114"/>
        <v>0</v>
      </c>
      <c r="BW58" s="1899">
        <f t="shared" si="114"/>
        <v>0</v>
      </c>
      <c r="BX58" s="1899">
        <f t="shared" si="114"/>
        <v>0</v>
      </c>
      <c r="BY58" s="1899">
        <f t="shared" si="114"/>
        <v>0</v>
      </c>
      <c r="BZ58" s="1899">
        <f t="shared" si="114"/>
        <v>0</v>
      </c>
      <c r="CA58" s="1899">
        <f t="shared" si="114"/>
        <v>0</v>
      </c>
      <c r="CB58" s="1899">
        <f t="shared" si="114"/>
        <v>0</v>
      </c>
      <c r="CC58" s="1899">
        <f t="shared" si="114"/>
        <v>0</v>
      </c>
      <c r="CD58" s="1899">
        <f t="shared" si="114"/>
        <v>49251</v>
      </c>
      <c r="CE58" s="1899">
        <f t="shared" si="114"/>
        <v>50297</v>
      </c>
      <c r="CF58" s="1899">
        <f t="shared" si="114"/>
        <v>0</v>
      </c>
      <c r="CG58" s="1899">
        <f t="shared" si="114"/>
        <v>54277</v>
      </c>
      <c r="CH58" s="1899">
        <f t="shared" si="114"/>
        <v>35161</v>
      </c>
      <c r="CI58" s="1899">
        <f t="shared" si="114"/>
        <v>0</v>
      </c>
      <c r="CJ58" s="1899">
        <f t="shared" si="114"/>
        <v>0</v>
      </c>
      <c r="CK58" s="1899">
        <f t="shared" si="114"/>
        <v>0</v>
      </c>
      <c r="CL58" s="1899">
        <f t="shared" si="114"/>
        <v>0</v>
      </c>
      <c r="CM58" s="1899">
        <f t="shared" si="114"/>
        <v>0</v>
      </c>
      <c r="CN58" s="1899">
        <f t="shared" si="114"/>
        <v>8732686</v>
      </c>
      <c r="CO58" s="1899">
        <f t="shared" si="114"/>
        <v>9302790</v>
      </c>
      <c r="CP58" s="1899">
        <f t="shared" si="114"/>
        <v>78961</v>
      </c>
      <c r="CQ58" s="1899">
        <f t="shared" si="114"/>
        <v>9613230</v>
      </c>
      <c r="CR58" s="1899">
        <f t="shared" si="114"/>
        <v>8450125</v>
      </c>
      <c r="CS58" s="1977"/>
      <c r="CT58" s="1977"/>
    </row>
    <row r="59" spans="1:98" s="706" customFormat="1" ht="15" customHeight="1">
      <c r="A59" s="1901" t="s">
        <v>631</v>
      </c>
      <c r="B59" s="1901"/>
      <c r="C59" s="1780"/>
      <c r="D59" s="1888"/>
      <c r="E59" s="1780"/>
      <c r="F59" s="1780"/>
      <c r="G59" s="1780"/>
      <c r="H59" s="1780"/>
      <c r="I59" s="1888"/>
      <c r="J59" s="1780"/>
      <c r="K59" s="1780"/>
      <c r="L59" s="1780"/>
      <c r="M59" s="1780"/>
      <c r="N59" s="1888"/>
      <c r="O59" s="1780"/>
      <c r="P59" s="1780"/>
      <c r="Q59" s="1780"/>
      <c r="R59" s="1780"/>
      <c r="S59" s="1888"/>
      <c r="T59" s="1780"/>
      <c r="U59" s="1780"/>
      <c r="V59" s="1780"/>
      <c r="W59" s="1780"/>
      <c r="X59" s="1888"/>
      <c r="Y59" s="1780"/>
      <c r="Z59" s="1780"/>
      <c r="AA59" s="1780"/>
      <c r="AB59" s="1780"/>
      <c r="AC59" s="1888"/>
      <c r="AD59" s="1780"/>
      <c r="AE59" s="1780"/>
      <c r="AF59" s="1780"/>
      <c r="AG59" s="1780"/>
      <c r="AH59" s="1888"/>
      <c r="AI59" s="1780"/>
      <c r="AJ59" s="1780"/>
      <c r="AK59" s="1780"/>
      <c r="AL59" s="1780"/>
      <c r="AM59" s="1888"/>
      <c r="AN59" s="1780"/>
      <c r="AO59" s="1780"/>
      <c r="AP59" s="1780"/>
      <c r="AQ59" s="1780"/>
      <c r="AR59" s="1780"/>
      <c r="AS59" s="1780"/>
      <c r="AT59" s="1780"/>
      <c r="AU59" s="1780"/>
      <c r="AV59" s="1780"/>
      <c r="AW59" s="1888"/>
      <c r="AX59" s="1780"/>
      <c r="AY59" s="1780"/>
      <c r="AZ59" s="1780"/>
      <c r="BA59" s="1780"/>
      <c r="BB59" s="1780"/>
      <c r="BC59" s="1780"/>
      <c r="BD59" s="1780"/>
      <c r="BE59" s="1780"/>
      <c r="BF59" s="1978"/>
      <c r="BG59" s="1979"/>
      <c r="BH59" s="1978"/>
      <c r="BI59" s="1978"/>
      <c r="BJ59" s="1978"/>
      <c r="BK59" s="1780"/>
      <c r="BL59" s="1888"/>
      <c r="BM59" s="1780"/>
      <c r="BN59" s="1780"/>
      <c r="BO59" s="1780"/>
      <c r="BP59" s="1780"/>
      <c r="BQ59" s="1888"/>
      <c r="BR59" s="1780"/>
      <c r="BS59" s="1780"/>
      <c r="BT59" s="1780"/>
      <c r="BU59" s="1780"/>
      <c r="BV59" s="1888"/>
      <c r="BW59" s="1780"/>
      <c r="BX59" s="1780"/>
      <c r="BY59" s="1780"/>
      <c r="BZ59" s="1780"/>
      <c r="CA59" s="1888"/>
      <c r="CB59" s="1780"/>
      <c r="CC59" s="1780"/>
      <c r="CD59" s="1978"/>
      <c r="CE59" s="1978"/>
      <c r="CF59" s="1979"/>
      <c r="CG59" s="1978"/>
      <c r="CH59" s="1978"/>
      <c r="CI59" s="1978"/>
      <c r="CJ59" s="1780"/>
      <c r="CK59" s="1780"/>
      <c r="CL59" s="1780"/>
      <c r="CM59" s="1780"/>
      <c r="CN59" s="1978"/>
      <c r="CO59" s="1978"/>
      <c r="CP59" s="1966"/>
      <c r="CQ59" s="1978"/>
      <c r="CR59" s="1891"/>
      <c r="CS59" s="88"/>
      <c r="CT59" s="892"/>
    </row>
    <row r="60" spans="1:98" ht="15" hidden="1" customHeight="1">
      <c r="A60" s="1886" t="s">
        <v>632</v>
      </c>
      <c r="B60" s="1886"/>
      <c r="C60" s="1881"/>
      <c r="D60" s="1882"/>
      <c r="E60" s="1797">
        <f t="shared" ref="E60:E66" si="115">SUM(C60+D60)</f>
        <v>0</v>
      </c>
      <c r="F60" s="1797"/>
      <c r="G60" s="1797"/>
      <c r="H60" s="1881"/>
      <c r="I60" s="1882"/>
      <c r="J60" s="1797">
        <f t="shared" ref="J60:J66" si="116">SUM(H60+I60)</f>
        <v>0</v>
      </c>
      <c r="K60" s="1797"/>
      <c r="L60" s="1797"/>
      <c r="M60" s="1881"/>
      <c r="N60" s="1882"/>
      <c r="O60" s="1797">
        <f t="shared" ref="O60:O66" si="117">SUM(M60+N60)</f>
        <v>0</v>
      </c>
      <c r="P60" s="1797"/>
      <c r="Q60" s="1797"/>
      <c r="R60" s="1881"/>
      <c r="S60" s="1882"/>
      <c r="T60" s="1797">
        <f t="shared" ref="T60:T66" si="118">SUM(R60+S60)</f>
        <v>0</v>
      </c>
      <c r="U60" s="1797"/>
      <c r="V60" s="1797"/>
      <c r="W60" s="1797"/>
      <c r="X60" s="1882"/>
      <c r="Y60" s="1797">
        <f t="shared" ref="Y60:Y66" si="119">SUM(W60+X60)</f>
        <v>0</v>
      </c>
      <c r="Z60" s="1797"/>
      <c r="AA60" s="1797"/>
      <c r="AB60" s="1881"/>
      <c r="AC60" s="1882"/>
      <c r="AD60" s="1797">
        <f t="shared" ref="AD60:AD66" si="120">SUM(AB60+AC60)</f>
        <v>0</v>
      </c>
      <c r="AE60" s="1797"/>
      <c r="AF60" s="1797"/>
      <c r="AG60" s="1881"/>
      <c r="AH60" s="1882"/>
      <c r="AI60" s="1797">
        <f t="shared" ref="AI60:AI66" si="121">SUM(AG60+AH60)</f>
        <v>0</v>
      </c>
      <c r="AJ60" s="1797"/>
      <c r="AK60" s="1797"/>
      <c r="AL60" s="1881"/>
      <c r="AM60" s="1882"/>
      <c r="AN60" s="1797">
        <f t="shared" ref="AN60:AN66" si="122">SUM(AL60+AM60)</f>
        <v>0</v>
      </c>
      <c r="AO60" s="1797"/>
      <c r="AP60" s="1797"/>
      <c r="AQ60" s="1797"/>
      <c r="AR60" s="1973"/>
      <c r="AS60" s="1797">
        <f t="shared" ref="AS60:AS65" si="123">SUM(AQ60+AR60)</f>
        <v>0</v>
      </c>
      <c r="AT60" s="1797"/>
      <c r="AU60" s="1797"/>
      <c r="AV60" s="1881"/>
      <c r="AW60" s="1882"/>
      <c r="AX60" s="1797">
        <f t="shared" ref="AX60:AX66" si="124">SUM(AV60+AW60)</f>
        <v>0</v>
      </c>
      <c r="AY60" s="1797"/>
      <c r="AZ60" s="1797"/>
      <c r="BA60" s="1797"/>
      <c r="BB60" s="1973"/>
      <c r="BC60" s="1797">
        <f t="shared" ref="BC60:BC66" si="125">SUM(BA60+BB60)</f>
        <v>0</v>
      </c>
      <c r="BD60" s="1797"/>
      <c r="BE60" s="1797"/>
      <c r="BF60" s="1964">
        <f t="shared" ref="BF60:BF73" si="126">C60+H60+M60+R60+W60+AB60+AG60+AL60+AQ60+AV60+BA60</f>
        <v>0</v>
      </c>
      <c r="BG60" s="1975">
        <f t="shared" ref="BG60:BG73" si="127">D60+I60+N60+S60+X60+AC60+AH60+AM60+AR60+AW60+BB60</f>
        <v>0</v>
      </c>
      <c r="BH60" s="1974">
        <f t="shared" ref="BH60" si="128">SUM(BF60+BG60)</f>
        <v>0</v>
      </c>
      <c r="BI60" s="1974"/>
      <c r="BJ60" s="1974"/>
      <c r="BK60" s="1881"/>
      <c r="BL60" s="1882"/>
      <c r="BM60" s="1797">
        <f t="shared" ref="BM60:BM99" si="129">SUM(BK60+BL60)</f>
        <v>0</v>
      </c>
      <c r="BN60" s="1797"/>
      <c r="BO60" s="1797"/>
      <c r="BP60" s="1881"/>
      <c r="BQ60" s="1882"/>
      <c r="BR60" s="1797">
        <f t="shared" ref="BR60:BR99" si="130">SUM(BP60+BQ60)</f>
        <v>0</v>
      </c>
      <c r="BS60" s="1797"/>
      <c r="BT60" s="1797"/>
      <c r="BU60" s="1881"/>
      <c r="BV60" s="1882"/>
      <c r="BW60" s="1797">
        <f t="shared" ref="BW60:BW99" si="131">SUM(BU60+BV60)</f>
        <v>0</v>
      </c>
      <c r="BX60" s="1797"/>
      <c r="BY60" s="1797"/>
      <c r="BZ60" s="1881"/>
      <c r="CA60" s="1882"/>
      <c r="CB60" s="1797">
        <f t="shared" ref="CB60:CB72" si="132">SUM(BZ60+CA60)</f>
        <v>0</v>
      </c>
      <c r="CC60" s="1797"/>
      <c r="CD60" s="1974"/>
      <c r="CE60" s="1964">
        <f t="shared" ref="CE60:CE73" si="133">BK60+BP60+BU60+BZ60</f>
        <v>0</v>
      </c>
      <c r="CF60" s="1975">
        <f t="shared" ref="CF60:CG73" si="134">BL60+BQ60+BV60+CA60</f>
        <v>0</v>
      </c>
      <c r="CG60" s="1974">
        <f t="shared" ref="CG60" si="135">SUM(CE60+CF60)</f>
        <v>0</v>
      </c>
      <c r="CH60" s="1974"/>
      <c r="CI60" s="1974"/>
      <c r="CJ60" s="1797"/>
      <c r="CK60" s="1973"/>
      <c r="CL60" s="1797">
        <f t="shared" ref="CL60:CL72" si="136">SUM(CJ60:CK60)</f>
        <v>0</v>
      </c>
      <c r="CM60" s="1797"/>
      <c r="CN60" s="1974"/>
      <c r="CO60" s="1966">
        <f t="shared" ref="CO60:CO73" si="137">BF60+CE60</f>
        <v>0</v>
      </c>
      <c r="CP60" s="1967">
        <f t="shared" ref="CP60:CP73" si="138">BG60+CF60</f>
        <v>0</v>
      </c>
      <c r="CQ60" s="1974">
        <f t="shared" ref="CQ60" si="139">SUM(CO60:CP60)</f>
        <v>0</v>
      </c>
    </row>
    <row r="61" spans="1:98" ht="15" customHeight="1">
      <c r="A61" s="1902" t="s">
        <v>633</v>
      </c>
      <c r="B61" s="1902"/>
      <c r="C61" s="1881"/>
      <c r="D61" s="1882"/>
      <c r="E61" s="1797">
        <f t="shared" si="115"/>
        <v>0</v>
      </c>
      <c r="F61" s="1813"/>
      <c r="G61" s="1797"/>
      <c r="H61" s="1881"/>
      <c r="I61" s="1882"/>
      <c r="J61" s="1797">
        <f t="shared" si="116"/>
        <v>0</v>
      </c>
      <c r="K61" s="1813"/>
      <c r="L61" s="1797"/>
      <c r="M61" s="1881"/>
      <c r="N61" s="1882"/>
      <c r="O61" s="1797">
        <f t="shared" si="117"/>
        <v>0</v>
      </c>
      <c r="P61" s="1813"/>
      <c r="Q61" s="1797"/>
      <c r="R61" s="1881"/>
      <c r="S61" s="1882"/>
      <c r="T61" s="1797">
        <f t="shared" si="118"/>
        <v>0</v>
      </c>
      <c r="U61" s="1813"/>
      <c r="V61" s="1797"/>
      <c r="W61" s="1797"/>
      <c r="X61" s="1882"/>
      <c r="Y61" s="1797">
        <f t="shared" si="119"/>
        <v>0</v>
      </c>
      <c r="Z61" s="1813">
        <f t="shared" ref="Z61:Z73" si="140">W61-V61</f>
        <v>0</v>
      </c>
      <c r="AA61" s="1797"/>
      <c r="AB61" s="1881"/>
      <c r="AC61" s="1882"/>
      <c r="AD61" s="1797">
        <f t="shared" si="120"/>
        <v>0</v>
      </c>
      <c r="AE61" s="1813"/>
      <c r="AF61" s="1881">
        <v>1898877</v>
      </c>
      <c r="AG61" s="1797">
        <v>1941116</v>
      </c>
      <c r="AH61" s="1882">
        <v>5614</v>
      </c>
      <c r="AI61" s="1797">
        <f>2100073+8193</f>
        <v>2108266</v>
      </c>
      <c r="AJ61" s="1813">
        <v>2112229</v>
      </c>
      <c r="AK61" s="1797"/>
      <c r="AL61" s="1881"/>
      <c r="AM61" s="1882"/>
      <c r="AN61" s="1797">
        <f t="shared" si="122"/>
        <v>0</v>
      </c>
      <c r="AO61" s="1813"/>
      <c r="AP61" s="1797"/>
      <c r="AQ61" s="1797"/>
      <c r="AR61" s="1973"/>
      <c r="AS61" s="1797">
        <f t="shared" si="123"/>
        <v>0</v>
      </c>
      <c r="AT61" s="1813"/>
      <c r="AU61" s="1797"/>
      <c r="AV61" s="1881"/>
      <c r="AW61" s="1882"/>
      <c r="AX61" s="1797">
        <f t="shared" si="124"/>
        <v>0</v>
      </c>
      <c r="AY61" s="1813">
        <f t="shared" ref="AY61:AY73" si="141">AV61-AU61</f>
        <v>0</v>
      </c>
      <c r="AZ61" s="1797"/>
      <c r="BA61" s="1797"/>
      <c r="BB61" s="1973"/>
      <c r="BC61" s="1797">
        <f t="shared" si="125"/>
        <v>0</v>
      </c>
      <c r="BD61" s="1813">
        <f t="shared" ref="BD61:BD73" si="142">BA61-AZ61</f>
        <v>0</v>
      </c>
      <c r="BE61" s="1964">
        <f t="shared" ref="BE61:BE73" si="143">B61+G61+L61+Q61+V61+AA61+AF61+AK61+AP61+AU61+AZ61</f>
        <v>1898877</v>
      </c>
      <c r="BF61" s="1964">
        <f t="shared" si="126"/>
        <v>1941116</v>
      </c>
      <c r="BG61" s="1964">
        <f t="shared" si="127"/>
        <v>5614</v>
      </c>
      <c r="BH61" s="1964">
        <f>E61+J61+O61+T61+Y61+AD61+AI61+AN61+AS61+AX61+BC61</f>
        <v>2108266</v>
      </c>
      <c r="BI61" s="1966">
        <f t="shared" ref="BI61:BI73" si="144">F61+K61+P61+U61+Z61+AE61+AJ61+AO61+AT61+AY61+BD61</f>
        <v>2112229</v>
      </c>
      <c r="BJ61" s="1974"/>
      <c r="BK61" s="1881"/>
      <c r="BL61" s="1882"/>
      <c r="BM61" s="1797">
        <f>SUM(BK61+BL61)</f>
        <v>0</v>
      </c>
      <c r="BN61" s="1813"/>
      <c r="BO61" s="1797"/>
      <c r="BP61" s="1881"/>
      <c r="BQ61" s="1882"/>
      <c r="BR61" s="1797">
        <f>SUM(BP61+BQ61)</f>
        <v>0</v>
      </c>
      <c r="BS61" s="1813"/>
      <c r="BT61" s="1797"/>
      <c r="BU61" s="1881"/>
      <c r="BV61" s="1882"/>
      <c r="BW61" s="1797">
        <f>SUM(BU61+BV61)</f>
        <v>0</v>
      </c>
      <c r="BX61" s="1813">
        <f t="shared" ref="BX61:BX73" si="145">BU61-BT61</f>
        <v>0</v>
      </c>
      <c r="BY61" s="1797"/>
      <c r="BZ61" s="1881"/>
      <c r="CA61" s="1882"/>
      <c r="CB61" s="1797">
        <f>SUM(BZ61+CA61)</f>
        <v>0</v>
      </c>
      <c r="CC61" s="1813">
        <f t="shared" ref="CC61:CC73" si="146">BZ61-BY61</f>
        <v>0</v>
      </c>
      <c r="CD61" s="1964">
        <f t="shared" ref="CD61:CD73" si="147">BJ61+BO61+BT61+BY61</f>
        <v>0</v>
      </c>
      <c r="CE61" s="1964">
        <f t="shared" si="133"/>
        <v>0</v>
      </c>
      <c r="CF61" s="1968">
        <f t="shared" si="134"/>
        <v>0</v>
      </c>
      <c r="CG61" s="1974">
        <f t="shared" si="134"/>
        <v>0</v>
      </c>
      <c r="CH61" s="1966">
        <f t="shared" ref="CH61:CH73" si="148">BN61+BS61+BX61+CC61</f>
        <v>0</v>
      </c>
      <c r="CI61" s="1974"/>
      <c r="CJ61" s="1797"/>
      <c r="CK61" s="1973"/>
      <c r="CL61" s="1797">
        <f>SUM(CJ61:CK61)</f>
        <v>0</v>
      </c>
      <c r="CM61" s="1813">
        <f t="shared" ref="CM61:CM73" si="149">CJ61-CI61</f>
        <v>0</v>
      </c>
      <c r="CN61" s="1966">
        <f t="shared" ref="CN61:CN73" si="150">BE61+CD61</f>
        <v>1898877</v>
      </c>
      <c r="CO61" s="1966">
        <f t="shared" si="137"/>
        <v>1941116</v>
      </c>
      <c r="CP61" s="1967">
        <f t="shared" si="138"/>
        <v>5614</v>
      </c>
      <c r="CQ61" s="1974">
        <f t="shared" ref="CQ61:CQ73" si="151">BH61+CG61</f>
        <v>2108266</v>
      </c>
      <c r="CR61" s="1891">
        <f t="shared" ref="CR61:CR73" si="152">BI61+CH61</f>
        <v>2112229</v>
      </c>
    </row>
    <row r="62" spans="1:98" ht="15" customHeight="1">
      <c r="A62" s="1902" t="s">
        <v>634</v>
      </c>
      <c r="B62" s="1902"/>
      <c r="C62" s="1881"/>
      <c r="D62" s="1882"/>
      <c r="E62" s="1797">
        <f t="shared" si="115"/>
        <v>0</v>
      </c>
      <c r="F62" s="1813"/>
      <c r="G62" s="1797"/>
      <c r="H62" s="1881"/>
      <c r="I62" s="1882"/>
      <c r="J62" s="1797">
        <f t="shared" si="116"/>
        <v>0</v>
      </c>
      <c r="K62" s="1813"/>
      <c r="L62" s="1797"/>
      <c r="M62" s="1881"/>
      <c r="N62" s="1882"/>
      <c r="O62" s="1797">
        <f t="shared" si="117"/>
        <v>0</v>
      </c>
      <c r="P62" s="1813"/>
      <c r="Q62" s="1797"/>
      <c r="R62" s="1881"/>
      <c r="S62" s="1882"/>
      <c r="T62" s="1797">
        <f t="shared" si="118"/>
        <v>0</v>
      </c>
      <c r="U62" s="1813"/>
      <c r="V62" s="1797"/>
      <c r="W62" s="1797"/>
      <c r="X62" s="1882"/>
      <c r="Y62" s="1797">
        <f t="shared" si="119"/>
        <v>0</v>
      </c>
      <c r="Z62" s="1813">
        <f t="shared" si="140"/>
        <v>0</v>
      </c>
      <c r="AA62" s="1797"/>
      <c r="AB62" s="1881"/>
      <c r="AC62" s="1882"/>
      <c r="AD62" s="1797">
        <f t="shared" si="120"/>
        <v>0</v>
      </c>
      <c r="AE62" s="1813"/>
      <c r="AF62" s="1797"/>
      <c r="AG62" s="1881"/>
      <c r="AH62" s="1882"/>
      <c r="AI62" s="1797">
        <f t="shared" si="121"/>
        <v>0</v>
      </c>
      <c r="AJ62" s="1813"/>
      <c r="AK62" s="1797"/>
      <c r="AL62" s="1881"/>
      <c r="AM62" s="1882"/>
      <c r="AN62" s="1797">
        <f t="shared" si="122"/>
        <v>0</v>
      </c>
      <c r="AO62" s="1813"/>
      <c r="AP62" s="1797"/>
      <c r="AQ62" s="1797"/>
      <c r="AR62" s="1973"/>
      <c r="AS62" s="1797">
        <f t="shared" si="123"/>
        <v>0</v>
      </c>
      <c r="AT62" s="1813"/>
      <c r="AU62" s="1797"/>
      <c r="AV62" s="1881"/>
      <c r="AW62" s="1882"/>
      <c r="AX62" s="1797">
        <f t="shared" si="124"/>
        <v>0</v>
      </c>
      <c r="AY62" s="1813">
        <f t="shared" si="141"/>
        <v>0</v>
      </c>
      <c r="AZ62" s="1797"/>
      <c r="BA62" s="1797"/>
      <c r="BB62" s="1973"/>
      <c r="BC62" s="1797">
        <f t="shared" si="125"/>
        <v>0</v>
      </c>
      <c r="BD62" s="1813">
        <f t="shared" si="142"/>
        <v>0</v>
      </c>
      <c r="BE62" s="1964">
        <f t="shared" si="143"/>
        <v>0</v>
      </c>
      <c r="BF62" s="1964">
        <f t="shared" si="126"/>
        <v>0</v>
      </c>
      <c r="BG62" s="1968">
        <f t="shared" si="127"/>
        <v>0</v>
      </c>
      <c r="BH62" s="1964">
        <f t="shared" ref="BH62:BH73" si="153">E62+J62+O62+T62+Y62+AD62+AI62+AN62+AS62+AX62+BC62</f>
        <v>0</v>
      </c>
      <c r="BI62" s="1966">
        <f t="shared" si="144"/>
        <v>0</v>
      </c>
      <c r="BJ62" s="1974"/>
      <c r="BK62" s="1881"/>
      <c r="BL62" s="1882"/>
      <c r="BM62" s="1797">
        <f t="shared" si="129"/>
        <v>0</v>
      </c>
      <c r="BN62" s="1813"/>
      <c r="BO62" s="1797"/>
      <c r="BP62" s="1881"/>
      <c r="BQ62" s="1882"/>
      <c r="BR62" s="1797">
        <f t="shared" si="130"/>
        <v>0</v>
      </c>
      <c r="BS62" s="1813"/>
      <c r="BT62" s="1797"/>
      <c r="BU62" s="1881"/>
      <c r="BV62" s="1882"/>
      <c r="BW62" s="1797">
        <f t="shared" si="131"/>
        <v>0</v>
      </c>
      <c r="BX62" s="1813">
        <f t="shared" si="145"/>
        <v>0</v>
      </c>
      <c r="BY62" s="1797"/>
      <c r="BZ62" s="1881"/>
      <c r="CA62" s="1882"/>
      <c r="CB62" s="1797">
        <f t="shared" si="132"/>
        <v>0</v>
      </c>
      <c r="CC62" s="1813">
        <f t="shared" si="146"/>
        <v>0</v>
      </c>
      <c r="CD62" s="1964">
        <f t="shared" si="147"/>
        <v>0</v>
      </c>
      <c r="CE62" s="1964">
        <f t="shared" si="133"/>
        <v>0</v>
      </c>
      <c r="CF62" s="1968">
        <f t="shared" si="134"/>
        <v>0</v>
      </c>
      <c r="CG62" s="1974">
        <f t="shared" si="134"/>
        <v>0</v>
      </c>
      <c r="CH62" s="1966">
        <f t="shared" si="148"/>
        <v>0</v>
      </c>
      <c r="CI62" s="1974"/>
      <c r="CJ62" s="1797"/>
      <c r="CK62" s="1973"/>
      <c r="CL62" s="1797">
        <f t="shared" si="136"/>
        <v>0</v>
      </c>
      <c r="CM62" s="1813">
        <f t="shared" si="149"/>
        <v>0</v>
      </c>
      <c r="CN62" s="1966">
        <f t="shared" si="150"/>
        <v>0</v>
      </c>
      <c r="CO62" s="1966">
        <f t="shared" si="137"/>
        <v>0</v>
      </c>
      <c r="CP62" s="1967">
        <f t="shared" si="138"/>
        <v>0</v>
      </c>
      <c r="CQ62" s="1974">
        <f t="shared" si="151"/>
        <v>0</v>
      </c>
      <c r="CR62" s="1891">
        <f t="shared" si="152"/>
        <v>0</v>
      </c>
    </row>
    <row r="63" spans="1:98" ht="15" customHeight="1">
      <c r="A63" s="1414" t="s">
        <v>635</v>
      </c>
      <c r="B63" s="1414"/>
      <c r="C63" s="1881"/>
      <c r="D63" s="1882"/>
      <c r="E63" s="1797">
        <f t="shared" si="115"/>
        <v>0</v>
      </c>
      <c r="F63" s="1813"/>
      <c r="G63" s="1797"/>
      <c r="H63" s="1881"/>
      <c r="I63" s="1882"/>
      <c r="J63" s="1797">
        <f t="shared" si="116"/>
        <v>0</v>
      </c>
      <c r="K63" s="1813"/>
      <c r="L63" s="1797"/>
      <c r="M63" s="1881"/>
      <c r="N63" s="1882"/>
      <c r="O63" s="1797">
        <f t="shared" si="117"/>
        <v>0</v>
      </c>
      <c r="P63" s="1813"/>
      <c r="Q63" s="1797"/>
      <c r="R63" s="1881"/>
      <c r="S63" s="1882"/>
      <c r="T63" s="1797">
        <f t="shared" si="118"/>
        <v>0</v>
      </c>
      <c r="U63" s="1813"/>
      <c r="V63" s="1797"/>
      <c r="W63" s="1797"/>
      <c r="X63" s="1882"/>
      <c r="Y63" s="1797">
        <f t="shared" si="119"/>
        <v>0</v>
      </c>
      <c r="Z63" s="1813">
        <f t="shared" si="140"/>
        <v>0</v>
      </c>
      <c r="AA63" s="1797"/>
      <c r="AB63" s="1881"/>
      <c r="AC63" s="1882"/>
      <c r="AD63" s="1797">
        <f t="shared" si="120"/>
        <v>0</v>
      </c>
      <c r="AE63" s="1813"/>
      <c r="AF63" s="1797"/>
      <c r="AG63" s="1881"/>
      <c r="AH63" s="1882"/>
      <c r="AI63" s="1797">
        <f t="shared" si="121"/>
        <v>0</v>
      </c>
      <c r="AJ63" s="1813"/>
      <c r="AK63" s="1797"/>
      <c r="AL63" s="1881"/>
      <c r="AM63" s="1882"/>
      <c r="AN63" s="1797">
        <f t="shared" si="122"/>
        <v>0</v>
      </c>
      <c r="AO63" s="1813"/>
      <c r="AP63" s="1797"/>
      <c r="AQ63" s="1797"/>
      <c r="AR63" s="1973"/>
      <c r="AS63" s="1797">
        <f t="shared" si="123"/>
        <v>0</v>
      </c>
      <c r="AT63" s="1813"/>
      <c r="AU63" s="1797"/>
      <c r="AV63" s="1881"/>
      <c r="AW63" s="1882"/>
      <c r="AX63" s="1797">
        <f t="shared" si="124"/>
        <v>0</v>
      </c>
      <c r="AY63" s="1813">
        <f t="shared" si="141"/>
        <v>0</v>
      </c>
      <c r="AZ63" s="1797"/>
      <c r="BA63" s="1797"/>
      <c r="BB63" s="1973"/>
      <c r="BC63" s="1797">
        <f t="shared" si="125"/>
        <v>0</v>
      </c>
      <c r="BD63" s="1813">
        <f t="shared" si="142"/>
        <v>0</v>
      </c>
      <c r="BE63" s="1964">
        <f t="shared" si="143"/>
        <v>0</v>
      </c>
      <c r="BF63" s="1964">
        <f t="shared" si="126"/>
        <v>0</v>
      </c>
      <c r="BG63" s="1968">
        <f t="shared" si="127"/>
        <v>0</v>
      </c>
      <c r="BH63" s="1964">
        <f t="shared" si="153"/>
        <v>0</v>
      </c>
      <c r="BI63" s="1966">
        <f t="shared" si="144"/>
        <v>0</v>
      </c>
      <c r="BJ63" s="1974"/>
      <c r="BK63" s="1881"/>
      <c r="BL63" s="1882"/>
      <c r="BM63" s="1797">
        <f t="shared" si="129"/>
        <v>0</v>
      </c>
      <c r="BN63" s="1813"/>
      <c r="BO63" s="1797"/>
      <c r="BP63" s="1881"/>
      <c r="BQ63" s="1882"/>
      <c r="BR63" s="1797">
        <f t="shared" si="130"/>
        <v>0</v>
      </c>
      <c r="BS63" s="1813"/>
      <c r="BT63" s="1797"/>
      <c r="BU63" s="1881"/>
      <c r="BV63" s="1882"/>
      <c r="BW63" s="1797">
        <f t="shared" si="131"/>
        <v>0</v>
      </c>
      <c r="BX63" s="1813">
        <f t="shared" si="145"/>
        <v>0</v>
      </c>
      <c r="BY63" s="1797"/>
      <c r="BZ63" s="1881"/>
      <c r="CA63" s="1882"/>
      <c r="CB63" s="1797">
        <f t="shared" si="132"/>
        <v>0</v>
      </c>
      <c r="CC63" s="1813">
        <f t="shared" si="146"/>
        <v>0</v>
      </c>
      <c r="CD63" s="1964">
        <f t="shared" si="147"/>
        <v>0</v>
      </c>
      <c r="CE63" s="1964">
        <f t="shared" si="133"/>
        <v>0</v>
      </c>
      <c r="CF63" s="1968">
        <f t="shared" si="134"/>
        <v>0</v>
      </c>
      <c r="CG63" s="1974">
        <f t="shared" si="134"/>
        <v>0</v>
      </c>
      <c r="CH63" s="1966">
        <f t="shared" si="148"/>
        <v>0</v>
      </c>
      <c r="CI63" s="1974"/>
      <c r="CJ63" s="1797"/>
      <c r="CK63" s="1973"/>
      <c r="CL63" s="1797">
        <f t="shared" si="136"/>
        <v>0</v>
      </c>
      <c r="CM63" s="1813">
        <f t="shared" si="149"/>
        <v>0</v>
      </c>
      <c r="CN63" s="1966">
        <f t="shared" si="150"/>
        <v>0</v>
      </c>
      <c r="CO63" s="1966">
        <f t="shared" si="137"/>
        <v>0</v>
      </c>
      <c r="CP63" s="1967">
        <f t="shared" si="138"/>
        <v>0</v>
      </c>
      <c r="CQ63" s="1974">
        <f t="shared" si="151"/>
        <v>0</v>
      </c>
      <c r="CR63" s="1891">
        <f t="shared" si="152"/>
        <v>0</v>
      </c>
    </row>
    <row r="64" spans="1:98" ht="15" customHeight="1">
      <c r="A64" s="706" t="s">
        <v>636</v>
      </c>
      <c r="B64" s="706"/>
      <c r="C64" s="1881"/>
      <c r="D64" s="1882"/>
      <c r="E64" s="1797">
        <f t="shared" si="115"/>
        <v>0</v>
      </c>
      <c r="F64" s="1813"/>
      <c r="G64" s="1797"/>
      <c r="H64" s="1881"/>
      <c r="I64" s="1882"/>
      <c r="J64" s="1797">
        <f t="shared" si="116"/>
        <v>0</v>
      </c>
      <c r="K64" s="1813"/>
      <c r="L64" s="1797"/>
      <c r="M64" s="1881"/>
      <c r="N64" s="1882"/>
      <c r="O64" s="1797">
        <f t="shared" si="117"/>
        <v>0</v>
      </c>
      <c r="P64" s="1813"/>
      <c r="Q64" s="1797"/>
      <c r="R64" s="1881"/>
      <c r="S64" s="1882"/>
      <c r="T64" s="1797">
        <f t="shared" si="118"/>
        <v>0</v>
      </c>
      <c r="U64" s="1813"/>
      <c r="V64" s="1797"/>
      <c r="W64" s="1797"/>
      <c r="X64" s="1882"/>
      <c r="Y64" s="1797">
        <f t="shared" si="119"/>
        <v>0</v>
      </c>
      <c r="Z64" s="1813">
        <f t="shared" si="140"/>
        <v>0</v>
      </c>
      <c r="AA64" s="1797"/>
      <c r="AB64" s="1881"/>
      <c r="AC64" s="1882"/>
      <c r="AD64" s="1797">
        <f t="shared" si="120"/>
        <v>0</v>
      </c>
      <c r="AE64" s="1813"/>
      <c r="AF64" s="1797"/>
      <c r="AG64" s="1881"/>
      <c r="AH64" s="1882"/>
      <c r="AI64" s="1797">
        <f t="shared" si="121"/>
        <v>0</v>
      </c>
      <c r="AJ64" s="1813"/>
      <c r="AK64" s="1797"/>
      <c r="AL64" s="1881"/>
      <c r="AM64" s="1882"/>
      <c r="AN64" s="1797">
        <f t="shared" si="122"/>
        <v>0</v>
      </c>
      <c r="AO64" s="1813"/>
      <c r="AP64" s="1797"/>
      <c r="AQ64" s="1797"/>
      <c r="AR64" s="1973"/>
      <c r="AS64" s="1797">
        <f t="shared" si="123"/>
        <v>0</v>
      </c>
      <c r="AT64" s="1813"/>
      <c r="AU64" s="1797"/>
      <c r="AV64" s="1881"/>
      <c r="AW64" s="1882"/>
      <c r="AX64" s="1797">
        <f t="shared" si="124"/>
        <v>0</v>
      </c>
      <c r="AY64" s="1813">
        <f t="shared" si="141"/>
        <v>0</v>
      </c>
      <c r="AZ64" s="1797"/>
      <c r="BA64" s="1797"/>
      <c r="BB64" s="1973"/>
      <c r="BC64" s="1797">
        <f t="shared" si="125"/>
        <v>0</v>
      </c>
      <c r="BD64" s="1813">
        <f t="shared" si="142"/>
        <v>0</v>
      </c>
      <c r="BE64" s="1964">
        <f t="shared" si="143"/>
        <v>0</v>
      </c>
      <c r="BF64" s="1964">
        <f t="shared" si="126"/>
        <v>0</v>
      </c>
      <c r="BG64" s="1968">
        <f t="shared" si="127"/>
        <v>0</v>
      </c>
      <c r="BH64" s="1964">
        <f t="shared" si="153"/>
        <v>0</v>
      </c>
      <c r="BI64" s="1966">
        <f t="shared" si="144"/>
        <v>0</v>
      </c>
      <c r="BJ64" s="1974"/>
      <c r="BK64" s="1881"/>
      <c r="BL64" s="1882"/>
      <c r="BM64" s="1797">
        <f t="shared" si="129"/>
        <v>0</v>
      </c>
      <c r="BN64" s="1813"/>
      <c r="BO64" s="1797"/>
      <c r="BP64" s="1881"/>
      <c r="BQ64" s="1882"/>
      <c r="BR64" s="1797">
        <f t="shared" si="130"/>
        <v>0</v>
      </c>
      <c r="BS64" s="1813"/>
      <c r="BT64" s="1797"/>
      <c r="BU64" s="1881"/>
      <c r="BV64" s="1882"/>
      <c r="BW64" s="1797">
        <f t="shared" si="131"/>
        <v>0</v>
      </c>
      <c r="BX64" s="1813">
        <f t="shared" si="145"/>
        <v>0</v>
      </c>
      <c r="BY64" s="1797"/>
      <c r="BZ64" s="1881"/>
      <c r="CA64" s="1882"/>
      <c r="CB64" s="1797">
        <f t="shared" si="132"/>
        <v>0</v>
      </c>
      <c r="CC64" s="1813">
        <f t="shared" si="146"/>
        <v>0</v>
      </c>
      <c r="CD64" s="1964">
        <f t="shared" si="147"/>
        <v>0</v>
      </c>
      <c r="CE64" s="1964">
        <f t="shared" si="133"/>
        <v>0</v>
      </c>
      <c r="CF64" s="1968">
        <f t="shared" si="134"/>
        <v>0</v>
      </c>
      <c r="CG64" s="1974">
        <f t="shared" si="134"/>
        <v>0</v>
      </c>
      <c r="CH64" s="1966">
        <f t="shared" si="148"/>
        <v>0</v>
      </c>
      <c r="CI64" s="1974"/>
      <c r="CJ64" s="1797"/>
      <c r="CK64" s="1973"/>
      <c r="CL64" s="1797">
        <f t="shared" si="136"/>
        <v>0</v>
      </c>
      <c r="CM64" s="1813">
        <f t="shared" si="149"/>
        <v>0</v>
      </c>
      <c r="CN64" s="1966">
        <f t="shared" si="150"/>
        <v>0</v>
      </c>
      <c r="CO64" s="1966">
        <f t="shared" si="137"/>
        <v>0</v>
      </c>
      <c r="CP64" s="1967">
        <f t="shared" si="138"/>
        <v>0</v>
      </c>
      <c r="CQ64" s="1974">
        <f t="shared" si="151"/>
        <v>0</v>
      </c>
      <c r="CR64" s="1891">
        <f t="shared" si="152"/>
        <v>0</v>
      </c>
    </row>
    <row r="65" spans="1:101" ht="15" customHeight="1">
      <c r="A65" s="1886" t="s">
        <v>637</v>
      </c>
      <c r="B65" s="1886"/>
      <c r="C65" s="1881"/>
      <c r="D65" s="1882"/>
      <c r="E65" s="1797">
        <f t="shared" si="115"/>
        <v>0</v>
      </c>
      <c r="F65" s="1813">
        <v>16393</v>
      </c>
      <c r="G65" s="1797"/>
      <c r="H65" s="1881"/>
      <c r="I65" s="1882"/>
      <c r="J65" s="1797">
        <f t="shared" si="116"/>
        <v>0</v>
      </c>
      <c r="K65" s="1813"/>
      <c r="L65" s="1797"/>
      <c r="M65" s="1881"/>
      <c r="N65" s="1882"/>
      <c r="O65" s="1797">
        <f t="shared" si="117"/>
        <v>0</v>
      </c>
      <c r="P65" s="1813"/>
      <c r="Q65" s="1797"/>
      <c r="R65" s="1881"/>
      <c r="S65" s="1882"/>
      <c r="T65" s="1797">
        <f t="shared" si="118"/>
        <v>0</v>
      </c>
      <c r="U65" s="1813"/>
      <c r="V65" s="1797"/>
      <c r="W65" s="1797"/>
      <c r="X65" s="1882"/>
      <c r="Y65" s="1797">
        <f t="shared" si="119"/>
        <v>0</v>
      </c>
      <c r="Z65" s="1813">
        <f t="shared" si="140"/>
        <v>0</v>
      </c>
      <c r="AA65" s="1797"/>
      <c r="AB65" s="1881"/>
      <c r="AC65" s="1882"/>
      <c r="AD65" s="1797">
        <f t="shared" si="120"/>
        <v>0</v>
      </c>
      <c r="AE65" s="1813"/>
      <c r="AF65" s="1797">
        <v>15750</v>
      </c>
      <c r="AG65" s="1881">
        <v>0</v>
      </c>
      <c r="AH65" s="1882"/>
      <c r="AI65" s="1797">
        <f t="shared" si="121"/>
        <v>0</v>
      </c>
      <c r="AJ65" s="1813">
        <v>3231</v>
      </c>
      <c r="AK65" s="1797"/>
      <c r="AL65" s="1881"/>
      <c r="AM65" s="1882"/>
      <c r="AN65" s="1797">
        <f t="shared" si="122"/>
        <v>0</v>
      </c>
      <c r="AO65" s="1813"/>
      <c r="AP65" s="1797"/>
      <c r="AQ65" s="1797"/>
      <c r="AR65" s="1973"/>
      <c r="AS65" s="1797">
        <f t="shared" si="123"/>
        <v>0</v>
      </c>
      <c r="AT65" s="1813"/>
      <c r="AU65" s="1797"/>
      <c r="AV65" s="1881"/>
      <c r="AW65" s="1882"/>
      <c r="AX65" s="1797">
        <f t="shared" si="124"/>
        <v>0</v>
      </c>
      <c r="AY65" s="1813">
        <f t="shared" si="141"/>
        <v>0</v>
      </c>
      <c r="AZ65" s="1797"/>
      <c r="BA65" s="1797"/>
      <c r="BB65" s="1973"/>
      <c r="BC65" s="1797">
        <f t="shared" si="125"/>
        <v>0</v>
      </c>
      <c r="BD65" s="1813">
        <f t="shared" si="142"/>
        <v>0</v>
      </c>
      <c r="BE65" s="1964">
        <f t="shared" si="143"/>
        <v>15750</v>
      </c>
      <c r="BF65" s="1964">
        <f t="shared" si="126"/>
        <v>0</v>
      </c>
      <c r="BG65" s="1968">
        <f t="shared" si="127"/>
        <v>0</v>
      </c>
      <c r="BH65" s="1964">
        <f t="shared" si="153"/>
        <v>0</v>
      </c>
      <c r="BI65" s="1966">
        <f t="shared" si="144"/>
        <v>19624</v>
      </c>
      <c r="BJ65" s="1974"/>
      <c r="BK65" s="1881"/>
      <c r="BL65" s="1882"/>
      <c r="BM65" s="1797">
        <f t="shared" si="129"/>
        <v>0</v>
      </c>
      <c r="BN65" s="1813">
        <v>5000</v>
      </c>
      <c r="BO65" s="1797"/>
      <c r="BP65" s="1881"/>
      <c r="BQ65" s="1882"/>
      <c r="BR65" s="1797">
        <f t="shared" si="130"/>
        <v>0</v>
      </c>
      <c r="BS65" s="1813"/>
      <c r="BT65" s="1797"/>
      <c r="BU65" s="1881"/>
      <c r="BV65" s="1882"/>
      <c r="BW65" s="1797">
        <f t="shared" si="131"/>
        <v>0</v>
      </c>
      <c r="BX65" s="1813">
        <f t="shared" si="145"/>
        <v>0</v>
      </c>
      <c r="BY65" s="1797"/>
      <c r="BZ65" s="1881"/>
      <c r="CA65" s="1882"/>
      <c r="CB65" s="1797">
        <f t="shared" si="132"/>
        <v>0</v>
      </c>
      <c r="CC65" s="1813">
        <f t="shared" si="146"/>
        <v>0</v>
      </c>
      <c r="CD65" s="1964">
        <f t="shared" si="147"/>
        <v>0</v>
      </c>
      <c r="CE65" s="1964">
        <f t="shared" si="133"/>
        <v>0</v>
      </c>
      <c r="CF65" s="1968">
        <f t="shared" si="134"/>
        <v>0</v>
      </c>
      <c r="CG65" s="1974">
        <f t="shared" si="134"/>
        <v>0</v>
      </c>
      <c r="CH65" s="1966">
        <f t="shared" si="148"/>
        <v>5000</v>
      </c>
      <c r="CI65" s="1974"/>
      <c r="CJ65" s="1797"/>
      <c r="CK65" s="1973"/>
      <c r="CL65" s="1797">
        <f t="shared" si="136"/>
        <v>0</v>
      </c>
      <c r="CM65" s="1813">
        <f t="shared" si="149"/>
        <v>0</v>
      </c>
      <c r="CN65" s="1966">
        <f t="shared" si="150"/>
        <v>15750</v>
      </c>
      <c r="CO65" s="1966">
        <f t="shared" si="137"/>
        <v>0</v>
      </c>
      <c r="CP65" s="1967">
        <f t="shared" si="138"/>
        <v>0</v>
      </c>
      <c r="CQ65" s="1974">
        <f t="shared" si="151"/>
        <v>0</v>
      </c>
      <c r="CR65" s="1891">
        <f t="shared" si="152"/>
        <v>24624</v>
      </c>
    </row>
    <row r="66" spans="1:101" ht="15" customHeight="1">
      <c r="A66" s="1902" t="s">
        <v>638</v>
      </c>
      <c r="B66" s="1902"/>
      <c r="C66" s="1881"/>
      <c r="D66" s="1882"/>
      <c r="E66" s="1797">
        <f t="shared" si="115"/>
        <v>0</v>
      </c>
      <c r="F66" s="1813"/>
      <c r="G66" s="1797"/>
      <c r="H66" s="1881"/>
      <c r="I66" s="1882"/>
      <c r="J66" s="1797">
        <f t="shared" si="116"/>
        <v>0</v>
      </c>
      <c r="K66" s="1813"/>
      <c r="L66" s="1797"/>
      <c r="M66" s="1881"/>
      <c r="N66" s="1882"/>
      <c r="O66" s="1797">
        <f t="shared" si="117"/>
        <v>0</v>
      </c>
      <c r="P66" s="1813"/>
      <c r="Q66" s="1797"/>
      <c r="R66" s="1881"/>
      <c r="S66" s="1882"/>
      <c r="T66" s="1797">
        <f t="shared" si="118"/>
        <v>0</v>
      </c>
      <c r="U66" s="1813"/>
      <c r="V66" s="1797"/>
      <c r="W66" s="1797"/>
      <c r="X66" s="1882"/>
      <c r="Y66" s="1797">
        <f t="shared" si="119"/>
        <v>0</v>
      </c>
      <c r="Z66" s="1813">
        <f t="shared" si="140"/>
        <v>0</v>
      </c>
      <c r="AA66" s="1797"/>
      <c r="AB66" s="1881"/>
      <c r="AC66" s="1882"/>
      <c r="AD66" s="1797">
        <f t="shared" si="120"/>
        <v>0</v>
      </c>
      <c r="AE66" s="1813"/>
      <c r="AF66" s="1797"/>
      <c r="AG66" s="1881"/>
      <c r="AH66" s="1882"/>
      <c r="AI66" s="1797">
        <f t="shared" si="121"/>
        <v>0</v>
      </c>
      <c r="AJ66" s="1813"/>
      <c r="AK66" s="1797"/>
      <c r="AL66" s="1881"/>
      <c r="AM66" s="1882"/>
      <c r="AN66" s="1797">
        <f t="shared" si="122"/>
        <v>0</v>
      </c>
      <c r="AO66" s="1813"/>
      <c r="AP66" s="1797">
        <v>7851967</v>
      </c>
      <c r="AQ66" s="1797">
        <v>7851967</v>
      </c>
      <c r="AR66" s="1973"/>
      <c r="AS66" s="1797">
        <v>8273031</v>
      </c>
      <c r="AT66" s="1813">
        <f>6743+2476186+5564131+208724+108</f>
        <v>8255892</v>
      </c>
      <c r="AU66" s="1797"/>
      <c r="AV66" s="1881"/>
      <c r="AW66" s="1882"/>
      <c r="AX66" s="1797">
        <f t="shared" si="124"/>
        <v>0</v>
      </c>
      <c r="AY66" s="1813">
        <f t="shared" si="141"/>
        <v>0</v>
      </c>
      <c r="AZ66" s="1797"/>
      <c r="BA66" s="1797"/>
      <c r="BB66" s="1973"/>
      <c r="BC66" s="1797">
        <f t="shared" si="125"/>
        <v>0</v>
      </c>
      <c r="BD66" s="1813">
        <f t="shared" si="142"/>
        <v>0</v>
      </c>
      <c r="BE66" s="1964">
        <f t="shared" si="143"/>
        <v>7851967</v>
      </c>
      <c r="BF66" s="1964">
        <f t="shared" si="126"/>
        <v>7851967</v>
      </c>
      <c r="BG66" s="1968">
        <f t="shared" si="127"/>
        <v>0</v>
      </c>
      <c r="BH66" s="1964">
        <f t="shared" si="153"/>
        <v>8273031</v>
      </c>
      <c r="BI66" s="1966">
        <f t="shared" si="144"/>
        <v>8255892</v>
      </c>
      <c r="BJ66" s="1881">
        <v>32000</v>
      </c>
      <c r="BK66" s="1881">
        <v>32000</v>
      </c>
      <c r="BL66" s="1882"/>
      <c r="BM66" s="1797">
        <v>40875</v>
      </c>
      <c r="BN66" s="1813">
        <v>40875</v>
      </c>
      <c r="BO66" s="1797"/>
      <c r="BP66" s="1881"/>
      <c r="BQ66" s="1882"/>
      <c r="BR66" s="1797">
        <f t="shared" si="130"/>
        <v>0</v>
      </c>
      <c r="BS66" s="1813"/>
      <c r="BT66" s="1797"/>
      <c r="BU66" s="1881"/>
      <c r="BV66" s="1882"/>
      <c r="BW66" s="1797">
        <f t="shared" si="131"/>
        <v>0</v>
      </c>
      <c r="BX66" s="1813">
        <f t="shared" si="145"/>
        <v>0</v>
      </c>
      <c r="BY66" s="1797"/>
      <c r="BZ66" s="1881"/>
      <c r="CA66" s="1882"/>
      <c r="CB66" s="1797">
        <f t="shared" si="132"/>
        <v>0</v>
      </c>
      <c r="CC66" s="1813">
        <f t="shared" si="146"/>
        <v>0</v>
      </c>
      <c r="CD66" s="1964">
        <f t="shared" si="147"/>
        <v>32000</v>
      </c>
      <c r="CE66" s="1964">
        <f t="shared" si="133"/>
        <v>32000</v>
      </c>
      <c r="CF66" s="1968">
        <f t="shared" si="134"/>
        <v>0</v>
      </c>
      <c r="CG66" s="1974">
        <f t="shared" si="134"/>
        <v>40875</v>
      </c>
      <c r="CH66" s="1966">
        <f t="shared" si="148"/>
        <v>40875</v>
      </c>
      <c r="CI66" s="1974"/>
      <c r="CJ66" s="1797"/>
      <c r="CK66" s="1973"/>
      <c r="CL66" s="1797">
        <f t="shared" si="136"/>
        <v>0</v>
      </c>
      <c r="CM66" s="1813">
        <f t="shared" si="149"/>
        <v>0</v>
      </c>
      <c r="CN66" s="1966">
        <f t="shared" si="150"/>
        <v>7883967</v>
      </c>
      <c r="CO66" s="1966">
        <f t="shared" si="137"/>
        <v>7883967</v>
      </c>
      <c r="CP66" s="1967">
        <f t="shared" si="138"/>
        <v>0</v>
      </c>
      <c r="CQ66" s="1974">
        <f t="shared" si="151"/>
        <v>8313906</v>
      </c>
      <c r="CR66" s="1891">
        <f t="shared" si="152"/>
        <v>8296767</v>
      </c>
    </row>
    <row r="67" spans="1:101" ht="15" hidden="1" customHeight="1">
      <c r="A67" s="1902" t="s">
        <v>639</v>
      </c>
      <c r="B67" s="1902"/>
      <c r="C67" s="1881"/>
      <c r="D67" s="1882"/>
      <c r="E67" s="1797">
        <f t="shared" ref="E67:E73" si="154">SUM(C67+D67)</f>
        <v>0</v>
      </c>
      <c r="F67" s="1813"/>
      <c r="G67" s="1797"/>
      <c r="H67" s="1881"/>
      <c r="I67" s="1882"/>
      <c r="J67" s="1797">
        <f t="shared" ref="J67:J73" si="155">SUM(H67+I67)</f>
        <v>0</v>
      </c>
      <c r="K67" s="1813"/>
      <c r="L67" s="1881"/>
      <c r="M67" s="1881"/>
      <c r="N67" s="1882"/>
      <c r="O67" s="1797">
        <f t="shared" ref="O67:O73" si="156">SUM(M67+N67)</f>
        <v>0</v>
      </c>
      <c r="P67" s="1813"/>
      <c r="Q67" s="1797"/>
      <c r="R67" s="1881"/>
      <c r="S67" s="1882"/>
      <c r="T67" s="1797">
        <f t="shared" ref="T67:T73" si="157">SUM(R67+S67)</f>
        <v>0</v>
      </c>
      <c r="U67" s="1813"/>
      <c r="V67" s="1797"/>
      <c r="W67" s="1797"/>
      <c r="X67" s="1882"/>
      <c r="Y67" s="1797">
        <f t="shared" ref="Y67:Y73" si="158">SUM(W67+X67)</f>
        <v>0</v>
      </c>
      <c r="Z67" s="1813">
        <f t="shared" si="140"/>
        <v>0</v>
      </c>
      <c r="AA67" s="1797"/>
      <c r="AB67" s="1881"/>
      <c r="AC67" s="1882"/>
      <c r="AD67" s="1797">
        <f t="shared" ref="AD67:AD73" si="159">SUM(AB67+AC67)</f>
        <v>0</v>
      </c>
      <c r="AE67" s="1813"/>
      <c r="AF67" s="1797"/>
      <c r="AG67" s="1881"/>
      <c r="AH67" s="1882"/>
      <c r="AI67" s="1797">
        <f t="shared" ref="AI67:AI73" si="160">SUM(AG67+AH67)</f>
        <v>0</v>
      </c>
      <c r="AJ67" s="1813"/>
      <c r="AK67" s="1797"/>
      <c r="AL67" s="1881"/>
      <c r="AM67" s="1882"/>
      <c r="AN67" s="1797">
        <f t="shared" ref="AN67:AN73" si="161">SUM(AL67+AM67)</f>
        <v>0</v>
      </c>
      <c r="AO67" s="1813"/>
      <c r="AP67" s="1797"/>
      <c r="AQ67" s="1797"/>
      <c r="AR67" s="1973"/>
      <c r="AS67" s="1797">
        <f t="shared" ref="AS67:AS73" si="162">SUM(AQ67+AR67)</f>
        <v>0</v>
      </c>
      <c r="AT67" s="1813"/>
      <c r="AU67" s="1797"/>
      <c r="AV67" s="1881"/>
      <c r="AW67" s="1882"/>
      <c r="AX67" s="1797">
        <f t="shared" ref="AX67:AX73" si="163">SUM(AV67+AW67)</f>
        <v>0</v>
      </c>
      <c r="AY67" s="1813">
        <f t="shared" si="141"/>
        <v>0</v>
      </c>
      <c r="AZ67" s="1797"/>
      <c r="BA67" s="1797"/>
      <c r="BB67" s="1973"/>
      <c r="BC67" s="1797">
        <f t="shared" ref="BC67:BC73" si="164">SUM(BA67+BB67)</f>
        <v>0</v>
      </c>
      <c r="BD67" s="1813">
        <f t="shared" si="142"/>
        <v>0</v>
      </c>
      <c r="BE67" s="1964">
        <f t="shared" si="143"/>
        <v>0</v>
      </c>
      <c r="BF67" s="1964">
        <f t="shared" si="126"/>
        <v>0</v>
      </c>
      <c r="BG67" s="1968">
        <f t="shared" si="127"/>
        <v>0</v>
      </c>
      <c r="BH67" s="1964">
        <f t="shared" si="153"/>
        <v>0</v>
      </c>
      <c r="BI67" s="1966">
        <f t="shared" si="144"/>
        <v>0</v>
      </c>
      <c r="BJ67" s="1974"/>
      <c r="BK67" s="1881"/>
      <c r="BL67" s="1882"/>
      <c r="BM67" s="1797">
        <f t="shared" si="129"/>
        <v>0</v>
      </c>
      <c r="BN67" s="1813"/>
      <c r="BO67" s="1797"/>
      <c r="BP67" s="1881"/>
      <c r="BQ67" s="1882"/>
      <c r="BR67" s="1797">
        <f t="shared" si="130"/>
        <v>0</v>
      </c>
      <c r="BS67" s="1813"/>
      <c r="BT67" s="1797"/>
      <c r="BU67" s="1881"/>
      <c r="BV67" s="1882"/>
      <c r="BW67" s="1797">
        <f t="shared" si="131"/>
        <v>0</v>
      </c>
      <c r="BX67" s="1813">
        <f t="shared" si="145"/>
        <v>0</v>
      </c>
      <c r="BY67" s="1797"/>
      <c r="BZ67" s="1881"/>
      <c r="CA67" s="1882"/>
      <c r="CB67" s="1797">
        <f t="shared" si="132"/>
        <v>0</v>
      </c>
      <c r="CC67" s="1813">
        <f t="shared" si="146"/>
        <v>0</v>
      </c>
      <c r="CD67" s="1964">
        <f t="shared" si="147"/>
        <v>0</v>
      </c>
      <c r="CE67" s="1964">
        <f t="shared" si="133"/>
        <v>0</v>
      </c>
      <c r="CF67" s="1968">
        <f t="shared" si="134"/>
        <v>0</v>
      </c>
      <c r="CG67" s="1974">
        <f t="shared" si="134"/>
        <v>0</v>
      </c>
      <c r="CH67" s="1966">
        <f t="shared" si="148"/>
        <v>0</v>
      </c>
      <c r="CI67" s="1974"/>
      <c r="CJ67" s="1797"/>
      <c r="CK67" s="1973"/>
      <c r="CL67" s="1797">
        <f t="shared" si="136"/>
        <v>0</v>
      </c>
      <c r="CM67" s="1813">
        <f t="shared" si="149"/>
        <v>0</v>
      </c>
      <c r="CN67" s="1966">
        <f t="shared" si="150"/>
        <v>0</v>
      </c>
      <c r="CO67" s="1966">
        <f t="shared" si="137"/>
        <v>0</v>
      </c>
      <c r="CP67" s="1967">
        <f t="shared" si="138"/>
        <v>0</v>
      </c>
      <c r="CQ67" s="1974">
        <f t="shared" si="151"/>
        <v>0</v>
      </c>
      <c r="CR67" s="1891">
        <f t="shared" si="152"/>
        <v>0</v>
      </c>
      <c r="CS67" s="1399"/>
      <c r="CT67" s="1399"/>
      <c r="CU67" s="733"/>
      <c r="CV67" s="733"/>
      <c r="CW67" s="733"/>
    </row>
    <row r="68" spans="1:101" ht="15" hidden="1" customHeight="1">
      <c r="A68" s="1887" t="s">
        <v>640</v>
      </c>
      <c r="B68" s="1887"/>
      <c r="C68" s="1881"/>
      <c r="D68" s="1882"/>
      <c r="E68" s="1797">
        <f t="shared" si="154"/>
        <v>0</v>
      </c>
      <c r="F68" s="1813"/>
      <c r="G68" s="1797"/>
      <c r="H68" s="1881"/>
      <c r="I68" s="1882"/>
      <c r="J68" s="1797">
        <f t="shared" si="155"/>
        <v>0</v>
      </c>
      <c r="K68" s="1813"/>
      <c r="L68" s="1797"/>
      <c r="M68" s="1881"/>
      <c r="N68" s="1882"/>
      <c r="O68" s="1797">
        <f t="shared" si="156"/>
        <v>0</v>
      </c>
      <c r="P68" s="1813"/>
      <c r="Q68" s="1797"/>
      <c r="R68" s="1881"/>
      <c r="S68" s="1882"/>
      <c r="T68" s="1797">
        <f t="shared" si="157"/>
        <v>0</v>
      </c>
      <c r="U68" s="1813"/>
      <c r="V68" s="1797"/>
      <c r="W68" s="1797"/>
      <c r="X68" s="1882"/>
      <c r="Y68" s="1797">
        <f t="shared" si="158"/>
        <v>0</v>
      </c>
      <c r="Z68" s="1813">
        <f t="shared" si="140"/>
        <v>0</v>
      </c>
      <c r="AA68" s="1797"/>
      <c r="AB68" s="1881"/>
      <c r="AC68" s="1882"/>
      <c r="AD68" s="1797">
        <f t="shared" si="159"/>
        <v>0</v>
      </c>
      <c r="AE68" s="1813"/>
      <c r="AF68" s="1797"/>
      <c r="AG68" s="1881"/>
      <c r="AH68" s="1882"/>
      <c r="AI68" s="1797">
        <f t="shared" si="160"/>
        <v>0</v>
      </c>
      <c r="AJ68" s="1813"/>
      <c r="AK68" s="1797"/>
      <c r="AL68" s="1881"/>
      <c r="AM68" s="1882"/>
      <c r="AN68" s="1797">
        <f t="shared" si="161"/>
        <v>0</v>
      </c>
      <c r="AO68" s="1813"/>
      <c r="AP68" s="1797"/>
      <c r="AQ68" s="1797"/>
      <c r="AR68" s="1973"/>
      <c r="AS68" s="1797">
        <f t="shared" si="162"/>
        <v>0</v>
      </c>
      <c r="AT68" s="1813"/>
      <c r="AU68" s="1797"/>
      <c r="AV68" s="1881"/>
      <c r="AW68" s="1882"/>
      <c r="AX68" s="1797">
        <f t="shared" si="163"/>
        <v>0</v>
      </c>
      <c r="AY68" s="1813">
        <f t="shared" si="141"/>
        <v>0</v>
      </c>
      <c r="AZ68" s="1797"/>
      <c r="BA68" s="1797"/>
      <c r="BB68" s="1973"/>
      <c r="BC68" s="1797">
        <f t="shared" si="164"/>
        <v>0</v>
      </c>
      <c r="BD68" s="1813">
        <f t="shared" si="142"/>
        <v>0</v>
      </c>
      <c r="BE68" s="1964">
        <f t="shared" si="143"/>
        <v>0</v>
      </c>
      <c r="BF68" s="1964">
        <f t="shared" si="126"/>
        <v>0</v>
      </c>
      <c r="BG68" s="1968">
        <f t="shared" si="127"/>
        <v>0</v>
      </c>
      <c r="BH68" s="1964">
        <f t="shared" si="153"/>
        <v>0</v>
      </c>
      <c r="BI68" s="1966">
        <f t="shared" si="144"/>
        <v>0</v>
      </c>
      <c r="BJ68" s="1974"/>
      <c r="BK68" s="1881"/>
      <c r="BL68" s="1882"/>
      <c r="BM68" s="1797">
        <f t="shared" si="129"/>
        <v>0</v>
      </c>
      <c r="BN68" s="1813"/>
      <c r="BO68" s="1797"/>
      <c r="BP68" s="1881"/>
      <c r="BQ68" s="1882"/>
      <c r="BR68" s="1797">
        <f t="shared" si="130"/>
        <v>0</v>
      </c>
      <c r="BS68" s="1813"/>
      <c r="BT68" s="1797"/>
      <c r="BU68" s="1881"/>
      <c r="BV68" s="1882"/>
      <c r="BW68" s="1797">
        <f t="shared" si="131"/>
        <v>0</v>
      </c>
      <c r="BX68" s="1813">
        <f t="shared" si="145"/>
        <v>0</v>
      </c>
      <c r="BY68" s="1797"/>
      <c r="BZ68" s="1881"/>
      <c r="CA68" s="1882"/>
      <c r="CB68" s="1797">
        <f t="shared" si="132"/>
        <v>0</v>
      </c>
      <c r="CC68" s="1813">
        <f t="shared" si="146"/>
        <v>0</v>
      </c>
      <c r="CD68" s="1964">
        <f t="shared" si="147"/>
        <v>0</v>
      </c>
      <c r="CE68" s="1964">
        <f t="shared" si="133"/>
        <v>0</v>
      </c>
      <c r="CF68" s="1968">
        <f t="shared" si="134"/>
        <v>0</v>
      </c>
      <c r="CG68" s="1974">
        <f t="shared" si="134"/>
        <v>0</v>
      </c>
      <c r="CH68" s="1966">
        <f t="shared" si="148"/>
        <v>0</v>
      </c>
      <c r="CI68" s="1974"/>
      <c r="CJ68" s="1797"/>
      <c r="CK68" s="1973"/>
      <c r="CL68" s="1797">
        <f t="shared" si="136"/>
        <v>0</v>
      </c>
      <c r="CM68" s="1813">
        <f t="shared" si="149"/>
        <v>0</v>
      </c>
      <c r="CN68" s="1966">
        <f t="shared" si="150"/>
        <v>0</v>
      </c>
      <c r="CO68" s="1966">
        <f t="shared" si="137"/>
        <v>0</v>
      </c>
      <c r="CP68" s="1967">
        <f t="shared" si="138"/>
        <v>0</v>
      </c>
      <c r="CQ68" s="1974">
        <f t="shared" si="151"/>
        <v>0</v>
      </c>
      <c r="CR68" s="1891">
        <f t="shared" si="152"/>
        <v>0</v>
      </c>
      <c r="CS68" s="1399"/>
      <c r="CT68" s="1399"/>
      <c r="CU68" s="733"/>
      <c r="CV68" s="733"/>
      <c r="CW68" s="733"/>
    </row>
    <row r="69" spans="1:101" ht="15" hidden="1" customHeight="1">
      <c r="A69" s="1887" t="s">
        <v>641</v>
      </c>
      <c r="B69" s="1887"/>
      <c r="C69" s="1881"/>
      <c r="D69" s="1882"/>
      <c r="E69" s="1797">
        <f t="shared" si="154"/>
        <v>0</v>
      </c>
      <c r="F69" s="1813"/>
      <c r="G69" s="1797"/>
      <c r="H69" s="1881"/>
      <c r="I69" s="1882"/>
      <c r="J69" s="1797">
        <f t="shared" si="155"/>
        <v>0</v>
      </c>
      <c r="K69" s="1813"/>
      <c r="L69" s="1797"/>
      <c r="M69" s="1881"/>
      <c r="N69" s="1882"/>
      <c r="O69" s="1797">
        <f t="shared" si="156"/>
        <v>0</v>
      </c>
      <c r="P69" s="1813"/>
      <c r="Q69" s="1797"/>
      <c r="R69" s="1881"/>
      <c r="S69" s="1882"/>
      <c r="T69" s="1797">
        <f t="shared" si="157"/>
        <v>0</v>
      </c>
      <c r="U69" s="1813"/>
      <c r="V69" s="1797"/>
      <c r="W69" s="1797"/>
      <c r="X69" s="1882"/>
      <c r="Y69" s="1797">
        <f t="shared" si="158"/>
        <v>0</v>
      </c>
      <c r="Z69" s="1813">
        <f t="shared" si="140"/>
        <v>0</v>
      </c>
      <c r="AA69" s="1797"/>
      <c r="AB69" s="1881"/>
      <c r="AC69" s="1882"/>
      <c r="AD69" s="1797">
        <f t="shared" si="159"/>
        <v>0</v>
      </c>
      <c r="AE69" s="1813"/>
      <c r="AF69" s="1797"/>
      <c r="AG69" s="1881"/>
      <c r="AH69" s="1882"/>
      <c r="AI69" s="1797">
        <f t="shared" si="160"/>
        <v>0</v>
      </c>
      <c r="AJ69" s="1813"/>
      <c r="AK69" s="1797"/>
      <c r="AL69" s="1881"/>
      <c r="AM69" s="1882"/>
      <c r="AN69" s="1797">
        <f t="shared" si="161"/>
        <v>0</v>
      </c>
      <c r="AO69" s="1813"/>
      <c r="AP69" s="1797"/>
      <c r="AQ69" s="1797"/>
      <c r="AR69" s="1973"/>
      <c r="AS69" s="1797">
        <f t="shared" si="162"/>
        <v>0</v>
      </c>
      <c r="AT69" s="1813"/>
      <c r="AU69" s="1797"/>
      <c r="AV69" s="1881"/>
      <c r="AW69" s="1882"/>
      <c r="AX69" s="1797">
        <f t="shared" si="163"/>
        <v>0</v>
      </c>
      <c r="AY69" s="1813">
        <f t="shared" si="141"/>
        <v>0</v>
      </c>
      <c r="AZ69" s="1797"/>
      <c r="BA69" s="1797"/>
      <c r="BB69" s="1973"/>
      <c r="BC69" s="1797">
        <f t="shared" si="164"/>
        <v>0</v>
      </c>
      <c r="BD69" s="1813">
        <f t="shared" si="142"/>
        <v>0</v>
      </c>
      <c r="BE69" s="1964">
        <f t="shared" si="143"/>
        <v>0</v>
      </c>
      <c r="BF69" s="1964">
        <f t="shared" si="126"/>
        <v>0</v>
      </c>
      <c r="BG69" s="1968">
        <f t="shared" si="127"/>
        <v>0</v>
      </c>
      <c r="BH69" s="1964">
        <f t="shared" si="153"/>
        <v>0</v>
      </c>
      <c r="BI69" s="1966">
        <f t="shared" si="144"/>
        <v>0</v>
      </c>
      <c r="BJ69" s="1974"/>
      <c r="BK69" s="1881"/>
      <c r="BL69" s="1882"/>
      <c r="BM69" s="1797">
        <f t="shared" si="129"/>
        <v>0</v>
      </c>
      <c r="BN69" s="1813"/>
      <c r="BO69" s="1797"/>
      <c r="BP69" s="1881"/>
      <c r="BQ69" s="1882"/>
      <c r="BR69" s="1797">
        <f t="shared" si="130"/>
        <v>0</v>
      </c>
      <c r="BS69" s="1813"/>
      <c r="BT69" s="1797"/>
      <c r="BU69" s="1881"/>
      <c r="BV69" s="1882"/>
      <c r="BW69" s="1797">
        <f t="shared" si="131"/>
        <v>0</v>
      </c>
      <c r="BX69" s="1813">
        <f t="shared" si="145"/>
        <v>0</v>
      </c>
      <c r="BY69" s="1797"/>
      <c r="BZ69" s="1881"/>
      <c r="CA69" s="1882"/>
      <c r="CB69" s="1797">
        <f t="shared" si="132"/>
        <v>0</v>
      </c>
      <c r="CC69" s="1813">
        <f t="shared" si="146"/>
        <v>0</v>
      </c>
      <c r="CD69" s="1964">
        <f t="shared" si="147"/>
        <v>0</v>
      </c>
      <c r="CE69" s="1964">
        <f t="shared" si="133"/>
        <v>0</v>
      </c>
      <c r="CF69" s="1968">
        <f t="shared" si="134"/>
        <v>0</v>
      </c>
      <c r="CG69" s="1974">
        <f t="shared" si="134"/>
        <v>0</v>
      </c>
      <c r="CH69" s="1966">
        <f t="shared" si="148"/>
        <v>0</v>
      </c>
      <c r="CI69" s="1974"/>
      <c r="CJ69" s="1797"/>
      <c r="CK69" s="1973"/>
      <c r="CL69" s="1797">
        <f t="shared" si="136"/>
        <v>0</v>
      </c>
      <c r="CM69" s="1813">
        <f t="shared" si="149"/>
        <v>0</v>
      </c>
      <c r="CN69" s="1966">
        <f t="shared" si="150"/>
        <v>0</v>
      </c>
      <c r="CO69" s="1966">
        <f t="shared" si="137"/>
        <v>0</v>
      </c>
      <c r="CP69" s="1967">
        <f t="shared" si="138"/>
        <v>0</v>
      </c>
      <c r="CQ69" s="1974">
        <f t="shared" si="151"/>
        <v>0</v>
      </c>
      <c r="CR69" s="1891">
        <f t="shared" si="152"/>
        <v>0</v>
      </c>
      <c r="CS69" s="1399"/>
      <c r="CT69" s="1399"/>
      <c r="CU69" s="733"/>
      <c r="CV69" s="733"/>
      <c r="CW69" s="733"/>
    </row>
    <row r="70" spans="1:101" ht="15" customHeight="1">
      <c r="A70" s="1902" t="s">
        <v>642</v>
      </c>
      <c r="B70" s="1902"/>
      <c r="C70" s="1881"/>
      <c r="D70" s="1882"/>
      <c r="E70" s="1797">
        <f>SUM(C70+D70)</f>
        <v>0</v>
      </c>
      <c r="F70" s="1813">
        <v>567</v>
      </c>
      <c r="G70" s="1797"/>
      <c r="H70" s="1881"/>
      <c r="I70" s="1882"/>
      <c r="J70" s="1797">
        <f>SUM(H70+I70)</f>
        <v>0</v>
      </c>
      <c r="K70" s="1813"/>
      <c r="L70" s="1881">
        <v>673099</v>
      </c>
      <c r="M70" s="1881">
        <v>673099</v>
      </c>
      <c r="N70" s="1882"/>
      <c r="O70" s="1797">
        <v>673099</v>
      </c>
      <c r="P70" s="1813">
        <v>503986</v>
      </c>
      <c r="Q70" s="1797"/>
      <c r="R70" s="1881"/>
      <c r="S70" s="1882"/>
      <c r="T70" s="1797">
        <f>SUM(R70+S70)</f>
        <v>0</v>
      </c>
      <c r="U70" s="1813"/>
      <c r="V70" s="1797"/>
      <c r="W70" s="1797"/>
      <c r="X70" s="1882"/>
      <c r="Y70" s="1797">
        <f>SUM(W70+X70)</f>
        <v>0</v>
      </c>
      <c r="Z70" s="1813">
        <f t="shared" si="140"/>
        <v>0</v>
      </c>
      <c r="AA70" s="1797"/>
      <c r="AB70" s="1881"/>
      <c r="AC70" s="1882"/>
      <c r="AD70" s="1797">
        <f>SUM(AB70+AC70)</f>
        <v>0</v>
      </c>
      <c r="AE70" s="1813"/>
      <c r="AF70" s="1797"/>
      <c r="AG70" s="1881"/>
      <c r="AH70" s="1882"/>
      <c r="AI70" s="1797">
        <f>SUM(AG70+AH70)</f>
        <v>0</v>
      </c>
      <c r="AJ70" s="1813"/>
      <c r="AK70" s="1797"/>
      <c r="AL70" s="1881"/>
      <c r="AM70" s="1882"/>
      <c r="AN70" s="1797">
        <f>SUM(AL70+AM70)</f>
        <v>0</v>
      </c>
      <c r="AO70" s="1813"/>
      <c r="AP70" s="1797"/>
      <c r="AQ70" s="1797"/>
      <c r="AR70" s="1973"/>
      <c r="AS70" s="1797">
        <f>SUM(AQ70+AR70)</f>
        <v>0</v>
      </c>
      <c r="AT70" s="1813">
        <v>278</v>
      </c>
      <c r="AU70" s="1797"/>
      <c r="AV70" s="1881"/>
      <c r="AW70" s="1882"/>
      <c r="AX70" s="1797">
        <f>SUM(AV70+AW70)</f>
        <v>0</v>
      </c>
      <c r="AY70" s="1813">
        <f t="shared" si="141"/>
        <v>0</v>
      </c>
      <c r="AZ70" s="1797"/>
      <c r="BA70" s="1797"/>
      <c r="BB70" s="1973"/>
      <c r="BC70" s="1797">
        <f>SUM(BA70+BB70)</f>
        <v>0</v>
      </c>
      <c r="BD70" s="1813">
        <f t="shared" si="142"/>
        <v>0</v>
      </c>
      <c r="BE70" s="1964">
        <f t="shared" si="143"/>
        <v>673099</v>
      </c>
      <c r="BF70" s="1964">
        <f t="shared" si="126"/>
        <v>673099</v>
      </c>
      <c r="BG70" s="1968">
        <f t="shared" si="127"/>
        <v>0</v>
      </c>
      <c r="BH70" s="1964">
        <f t="shared" si="153"/>
        <v>673099</v>
      </c>
      <c r="BI70" s="1966">
        <f t="shared" si="144"/>
        <v>504831</v>
      </c>
      <c r="BJ70" s="1974"/>
      <c r="BK70" s="1881"/>
      <c r="BL70" s="1882"/>
      <c r="BM70" s="1797">
        <f>SUM(BK70+BL70)</f>
        <v>0</v>
      </c>
      <c r="BN70" s="1813"/>
      <c r="BO70" s="1797"/>
      <c r="BP70" s="1881"/>
      <c r="BQ70" s="1882"/>
      <c r="BR70" s="1797">
        <f>SUM(BP70+BQ70)</f>
        <v>0</v>
      </c>
      <c r="BS70" s="1813"/>
      <c r="BT70" s="1797"/>
      <c r="BU70" s="1881"/>
      <c r="BV70" s="1882"/>
      <c r="BW70" s="1797">
        <f>SUM(BU70+BV70)</f>
        <v>0</v>
      </c>
      <c r="BX70" s="1813">
        <f t="shared" si="145"/>
        <v>0</v>
      </c>
      <c r="BY70" s="1797"/>
      <c r="BZ70" s="1881"/>
      <c r="CA70" s="1882"/>
      <c r="CB70" s="1797">
        <f>SUM(BZ70+CA70)</f>
        <v>0</v>
      </c>
      <c r="CC70" s="1813">
        <f t="shared" si="146"/>
        <v>0</v>
      </c>
      <c r="CD70" s="1964">
        <f t="shared" si="147"/>
        <v>0</v>
      </c>
      <c r="CE70" s="1964">
        <f t="shared" si="133"/>
        <v>0</v>
      </c>
      <c r="CF70" s="1968">
        <f t="shared" si="134"/>
        <v>0</v>
      </c>
      <c r="CG70" s="1974">
        <f t="shared" si="134"/>
        <v>0</v>
      </c>
      <c r="CH70" s="1966">
        <f t="shared" si="148"/>
        <v>0</v>
      </c>
      <c r="CI70" s="1974"/>
      <c r="CJ70" s="1797"/>
      <c r="CK70" s="1973"/>
      <c r="CL70" s="1797">
        <f>SUM(CJ70:CK70)</f>
        <v>0</v>
      </c>
      <c r="CM70" s="1813">
        <f t="shared" si="149"/>
        <v>0</v>
      </c>
      <c r="CN70" s="1966">
        <f t="shared" si="150"/>
        <v>673099</v>
      </c>
      <c r="CO70" s="1966">
        <f t="shared" si="137"/>
        <v>673099</v>
      </c>
      <c r="CP70" s="1967">
        <f t="shared" si="138"/>
        <v>0</v>
      </c>
      <c r="CQ70" s="1974">
        <f t="shared" si="151"/>
        <v>673099</v>
      </c>
      <c r="CR70" s="1891">
        <f t="shared" si="152"/>
        <v>504831</v>
      </c>
      <c r="CS70" s="1399"/>
      <c r="CT70" s="1399"/>
      <c r="CU70" s="733"/>
      <c r="CV70" s="733"/>
      <c r="CW70" s="733"/>
    </row>
    <row r="71" spans="1:101" ht="15" hidden="1" customHeight="1">
      <c r="A71" s="1902" t="s">
        <v>643</v>
      </c>
      <c r="B71" s="1902"/>
      <c r="C71" s="1881"/>
      <c r="D71" s="1882"/>
      <c r="E71" s="1797">
        <f t="shared" si="154"/>
        <v>0</v>
      </c>
      <c r="F71" s="1813"/>
      <c r="G71" s="1797"/>
      <c r="H71" s="1881"/>
      <c r="I71" s="1882"/>
      <c r="J71" s="1797">
        <f t="shared" si="155"/>
        <v>0</v>
      </c>
      <c r="K71" s="1813"/>
      <c r="L71" s="1797"/>
      <c r="M71" s="1881"/>
      <c r="N71" s="1882"/>
      <c r="O71" s="1797">
        <f t="shared" si="156"/>
        <v>0</v>
      </c>
      <c r="P71" s="1813"/>
      <c r="Q71" s="1797"/>
      <c r="R71" s="1881"/>
      <c r="S71" s="1882"/>
      <c r="T71" s="1797">
        <f t="shared" si="157"/>
        <v>0</v>
      </c>
      <c r="U71" s="1813"/>
      <c r="V71" s="1797"/>
      <c r="W71" s="1797"/>
      <c r="X71" s="1882"/>
      <c r="Y71" s="1797">
        <f t="shared" si="158"/>
        <v>0</v>
      </c>
      <c r="Z71" s="1813">
        <f t="shared" si="140"/>
        <v>0</v>
      </c>
      <c r="AA71" s="1797"/>
      <c r="AB71" s="1881"/>
      <c r="AC71" s="1882"/>
      <c r="AD71" s="1797">
        <f t="shared" si="159"/>
        <v>0</v>
      </c>
      <c r="AE71" s="1813"/>
      <c r="AF71" s="1797"/>
      <c r="AG71" s="1881"/>
      <c r="AH71" s="1882"/>
      <c r="AI71" s="1797">
        <f t="shared" si="160"/>
        <v>0</v>
      </c>
      <c r="AJ71" s="1813"/>
      <c r="AK71" s="1797"/>
      <c r="AL71" s="1881"/>
      <c r="AM71" s="1882"/>
      <c r="AN71" s="1797">
        <f t="shared" si="161"/>
        <v>0</v>
      </c>
      <c r="AO71" s="1813"/>
      <c r="AP71" s="1797"/>
      <c r="AQ71" s="1797"/>
      <c r="AR71" s="1973"/>
      <c r="AS71" s="1797">
        <f t="shared" si="162"/>
        <v>0</v>
      </c>
      <c r="AT71" s="1813"/>
      <c r="AU71" s="1797"/>
      <c r="AV71" s="1881"/>
      <c r="AW71" s="1882"/>
      <c r="AX71" s="1797">
        <f t="shared" si="163"/>
        <v>0</v>
      </c>
      <c r="AY71" s="1813">
        <f t="shared" si="141"/>
        <v>0</v>
      </c>
      <c r="AZ71" s="1797"/>
      <c r="BA71" s="1797"/>
      <c r="BB71" s="1973"/>
      <c r="BC71" s="1797">
        <f t="shared" si="164"/>
        <v>0</v>
      </c>
      <c r="BD71" s="1813">
        <f t="shared" si="142"/>
        <v>0</v>
      </c>
      <c r="BE71" s="1964">
        <f t="shared" si="143"/>
        <v>0</v>
      </c>
      <c r="BF71" s="1964">
        <f t="shared" si="126"/>
        <v>0</v>
      </c>
      <c r="BG71" s="1968">
        <f t="shared" si="127"/>
        <v>0</v>
      </c>
      <c r="BH71" s="1964">
        <f t="shared" si="153"/>
        <v>0</v>
      </c>
      <c r="BI71" s="1966">
        <f t="shared" si="144"/>
        <v>0</v>
      </c>
      <c r="BJ71" s="1974"/>
      <c r="BK71" s="1881"/>
      <c r="BL71" s="1882"/>
      <c r="BM71" s="1797">
        <f t="shared" si="129"/>
        <v>0</v>
      </c>
      <c r="BN71" s="1813"/>
      <c r="BO71" s="1797"/>
      <c r="BP71" s="1881"/>
      <c r="BQ71" s="1882"/>
      <c r="BR71" s="1797">
        <f t="shared" si="130"/>
        <v>0</v>
      </c>
      <c r="BS71" s="1813"/>
      <c r="BT71" s="1797"/>
      <c r="BU71" s="1881"/>
      <c r="BV71" s="1882"/>
      <c r="BW71" s="1797">
        <f t="shared" si="131"/>
        <v>0</v>
      </c>
      <c r="BX71" s="1813">
        <f t="shared" si="145"/>
        <v>0</v>
      </c>
      <c r="BY71" s="1797"/>
      <c r="BZ71" s="1881"/>
      <c r="CA71" s="1882"/>
      <c r="CB71" s="1797">
        <f t="shared" si="132"/>
        <v>0</v>
      </c>
      <c r="CC71" s="1813">
        <f t="shared" si="146"/>
        <v>0</v>
      </c>
      <c r="CD71" s="1964">
        <f t="shared" si="147"/>
        <v>0</v>
      </c>
      <c r="CE71" s="1964">
        <f t="shared" si="133"/>
        <v>0</v>
      </c>
      <c r="CF71" s="1968">
        <f t="shared" si="134"/>
        <v>0</v>
      </c>
      <c r="CG71" s="1974">
        <f t="shared" si="134"/>
        <v>0</v>
      </c>
      <c r="CH71" s="1966">
        <f t="shared" si="148"/>
        <v>0</v>
      </c>
      <c r="CI71" s="1974"/>
      <c r="CJ71" s="1797"/>
      <c r="CK71" s="1973"/>
      <c r="CL71" s="1797">
        <f t="shared" si="136"/>
        <v>0</v>
      </c>
      <c r="CM71" s="1813">
        <f t="shared" si="149"/>
        <v>0</v>
      </c>
      <c r="CN71" s="1966">
        <f t="shared" si="150"/>
        <v>0</v>
      </c>
      <c r="CO71" s="1966">
        <f t="shared" si="137"/>
        <v>0</v>
      </c>
      <c r="CP71" s="1967">
        <f t="shared" si="138"/>
        <v>0</v>
      </c>
      <c r="CQ71" s="1974">
        <f t="shared" si="151"/>
        <v>0</v>
      </c>
      <c r="CR71" s="1891">
        <f t="shared" si="152"/>
        <v>0</v>
      </c>
      <c r="CS71" s="1399"/>
      <c r="CT71" s="1399"/>
      <c r="CU71" s="733"/>
      <c r="CV71" s="733"/>
      <c r="CW71" s="733"/>
    </row>
    <row r="72" spans="1:101" ht="15" customHeight="1">
      <c r="A72" s="706" t="s">
        <v>644</v>
      </c>
      <c r="B72" s="706"/>
      <c r="C72" s="1881"/>
      <c r="D72" s="1882"/>
      <c r="E72" s="1797">
        <f t="shared" si="154"/>
        <v>0</v>
      </c>
      <c r="F72" s="1813"/>
      <c r="G72" s="1797"/>
      <c r="H72" s="1881"/>
      <c r="I72" s="1882"/>
      <c r="J72" s="1797">
        <f t="shared" si="155"/>
        <v>0</v>
      </c>
      <c r="K72" s="1813"/>
      <c r="L72" s="1797"/>
      <c r="M72" s="1881"/>
      <c r="N72" s="1882"/>
      <c r="O72" s="1797">
        <f t="shared" si="156"/>
        <v>0</v>
      </c>
      <c r="P72" s="1813"/>
      <c r="Q72" s="1797"/>
      <c r="R72" s="1881"/>
      <c r="S72" s="1882"/>
      <c r="T72" s="1797">
        <f t="shared" si="157"/>
        <v>0</v>
      </c>
      <c r="U72" s="1813"/>
      <c r="V72" s="1797"/>
      <c r="W72" s="1797"/>
      <c r="X72" s="1882"/>
      <c r="Y72" s="1797">
        <f t="shared" si="158"/>
        <v>0</v>
      </c>
      <c r="Z72" s="1813">
        <f t="shared" si="140"/>
        <v>0</v>
      </c>
      <c r="AA72" s="1797"/>
      <c r="AB72" s="1881"/>
      <c r="AC72" s="1882"/>
      <c r="AD72" s="1797">
        <f t="shared" si="159"/>
        <v>0</v>
      </c>
      <c r="AE72" s="1813"/>
      <c r="AF72" s="1797"/>
      <c r="AG72" s="1881"/>
      <c r="AH72" s="1882"/>
      <c r="AI72" s="1797">
        <f t="shared" si="160"/>
        <v>0</v>
      </c>
      <c r="AJ72" s="1813"/>
      <c r="AK72" s="1797"/>
      <c r="AL72" s="1881"/>
      <c r="AM72" s="1882"/>
      <c r="AN72" s="1797">
        <f t="shared" si="161"/>
        <v>0</v>
      </c>
      <c r="AO72" s="1813"/>
      <c r="AP72" s="1797"/>
      <c r="AQ72" s="1797"/>
      <c r="AR72" s="1973"/>
      <c r="AS72" s="1797">
        <f t="shared" si="162"/>
        <v>0</v>
      </c>
      <c r="AT72" s="1813"/>
      <c r="AU72" s="1797"/>
      <c r="AV72" s="1881"/>
      <c r="AW72" s="1882"/>
      <c r="AX72" s="1797">
        <f t="shared" si="163"/>
        <v>0</v>
      </c>
      <c r="AY72" s="1813">
        <f t="shared" si="141"/>
        <v>0</v>
      </c>
      <c r="AZ72" s="1797"/>
      <c r="BA72" s="1797"/>
      <c r="BB72" s="1973"/>
      <c r="BC72" s="1797">
        <f t="shared" si="164"/>
        <v>0</v>
      </c>
      <c r="BD72" s="1813">
        <f t="shared" si="142"/>
        <v>0</v>
      </c>
      <c r="BE72" s="1964">
        <f t="shared" si="143"/>
        <v>0</v>
      </c>
      <c r="BF72" s="1964">
        <f t="shared" si="126"/>
        <v>0</v>
      </c>
      <c r="BG72" s="1968">
        <f t="shared" si="127"/>
        <v>0</v>
      </c>
      <c r="BH72" s="1964">
        <f t="shared" si="153"/>
        <v>0</v>
      </c>
      <c r="BI72" s="1966">
        <f t="shared" si="144"/>
        <v>0</v>
      </c>
      <c r="BJ72" s="1974"/>
      <c r="BK72" s="1881"/>
      <c r="BL72" s="1882"/>
      <c r="BM72" s="1797">
        <f t="shared" si="129"/>
        <v>0</v>
      </c>
      <c r="BN72" s="1813"/>
      <c r="BO72" s="1797"/>
      <c r="BP72" s="1881"/>
      <c r="BQ72" s="1882"/>
      <c r="BR72" s="1797">
        <f t="shared" si="130"/>
        <v>0</v>
      </c>
      <c r="BS72" s="1813"/>
      <c r="BT72" s="1797"/>
      <c r="BU72" s="1881"/>
      <c r="BV72" s="1882"/>
      <c r="BW72" s="1797">
        <f t="shared" si="131"/>
        <v>0</v>
      </c>
      <c r="BX72" s="1813">
        <f t="shared" si="145"/>
        <v>0</v>
      </c>
      <c r="BY72" s="1797"/>
      <c r="BZ72" s="1881"/>
      <c r="CA72" s="1882"/>
      <c r="CB72" s="1797">
        <f t="shared" si="132"/>
        <v>0</v>
      </c>
      <c r="CC72" s="1813">
        <f t="shared" si="146"/>
        <v>0</v>
      </c>
      <c r="CD72" s="1964">
        <f t="shared" si="147"/>
        <v>0</v>
      </c>
      <c r="CE72" s="1964">
        <f t="shared" si="133"/>
        <v>0</v>
      </c>
      <c r="CF72" s="1968">
        <f t="shared" si="134"/>
        <v>0</v>
      </c>
      <c r="CG72" s="1974">
        <f t="shared" si="134"/>
        <v>0</v>
      </c>
      <c r="CH72" s="1966">
        <f t="shared" si="148"/>
        <v>0</v>
      </c>
      <c r="CI72" s="1974"/>
      <c r="CJ72" s="1797"/>
      <c r="CK72" s="1973"/>
      <c r="CL72" s="1797">
        <f t="shared" si="136"/>
        <v>0</v>
      </c>
      <c r="CM72" s="1813">
        <f t="shared" si="149"/>
        <v>0</v>
      </c>
      <c r="CN72" s="1966">
        <f t="shared" si="150"/>
        <v>0</v>
      </c>
      <c r="CO72" s="1966">
        <f t="shared" si="137"/>
        <v>0</v>
      </c>
      <c r="CP72" s="1967">
        <f t="shared" si="138"/>
        <v>0</v>
      </c>
      <c r="CQ72" s="1974">
        <f t="shared" si="151"/>
        <v>0</v>
      </c>
      <c r="CR72" s="1891">
        <f t="shared" si="152"/>
        <v>0</v>
      </c>
      <c r="CS72" s="1399"/>
      <c r="CT72" s="1399"/>
      <c r="CU72" s="733"/>
      <c r="CV72" s="733"/>
      <c r="CW72" s="733"/>
    </row>
    <row r="73" spans="1:101" ht="15" customHeight="1">
      <c r="A73" s="706" t="s">
        <v>645</v>
      </c>
      <c r="B73" s="706"/>
      <c r="C73" s="1881"/>
      <c r="D73" s="1882"/>
      <c r="E73" s="1797">
        <f t="shared" si="154"/>
        <v>0</v>
      </c>
      <c r="F73" s="1813"/>
      <c r="G73" s="1797"/>
      <c r="H73" s="1881"/>
      <c r="I73" s="1882"/>
      <c r="J73" s="1797">
        <f t="shared" si="155"/>
        <v>0</v>
      </c>
      <c r="K73" s="1813"/>
      <c r="L73" s="1797"/>
      <c r="M73" s="1881"/>
      <c r="N73" s="1882"/>
      <c r="O73" s="1797">
        <f t="shared" si="156"/>
        <v>0</v>
      </c>
      <c r="P73" s="1813"/>
      <c r="Q73" s="1797"/>
      <c r="R73" s="1881"/>
      <c r="S73" s="1882"/>
      <c r="T73" s="1797">
        <f t="shared" si="157"/>
        <v>0</v>
      </c>
      <c r="U73" s="1813"/>
      <c r="V73" s="1797"/>
      <c r="W73" s="1797"/>
      <c r="X73" s="1882"/>
      <c r="Y73" s="1797">
        <f t="shared" si="158"/>
        <v>0</v>
      </c>
      <c r="Z73" s="1813">
        <f t="shared" si="140"/>
        <v>0</v>
      </c>
      <c r="AA73" s="1881"/>
      <c r="AB73" s="1881"/>
      <c r="AC73" s="1882"/>
      <c r="AD73" s="1797">
        <f t="shared" si="159"/>
        <v>0</v>
      </c>
      <c r="AE73" s="1813">
        <v>100</v>
      </c>
      <c r="AF73" s="1797"/>
      <c r="AG73" s="1881"/>
      <c r="AH73" s="1882"/>
      <c r="AI73" s="1797">
        <f t="shared" si="160"/>
        <v>0</v>
      </c>
      <c r="AJ73" s="1813"/>
      <c r="AK73" s="1797"/>
      <c r="AL73" s="1881"/>
      <c r="AM73" s="1882"/>
      <c r="AN73" s="1797">
        <f t="shared" si="161"/>
        <v>0</v>
      </c>
      <c r="AO73" s="1813"/>
      <c r="AP73" s="1797"/>
      <c r="AQ73" s="1797"/>
      <c r="AR73" s="1973"/>
      <c r="AS73" s="1797">
        <f t="shared" si="162"/>
        <v>0</v>
      </c>
      <c r="AT73" s="1813"/>
      <c r="AU73" s="1797"/>
      <c r="AV73" s="1881"/>
      <c r="AW73" s="1882"/>
      <c r="AX73" s="1797">
        <f t="shared" si="163"/>
        <v>0</v>
      </c>
      <c r="AY73" s="1813">
        <f t="shared" si="141"/>
        <v>0</v>
      </c>
      <c r="AZ73" s="1797"/>
      <c r="BA73" s="1797">
        <v>0</v>
      </c>
      <c r="BB73" s="1973"/>
      <c r="BC73" s="1797">
        <f t="shared" si="164"/>
        <v>0</v>
      </c>
      <c r="BD73" s="1813">
        <f t="shared" si="142"/>
        <v>0</v>
      </c>
      <c r="BE73" s="1964">
        <f t="shared" si="143"/>
        <v>0</v>
      </c>
      <c r="BF73" s="1964">
        <f t="shared" si="126"/>
        <v>0</v>
      </c>
      <c r="BG73" s="1968">
        <f t="shared" si="127"/>
        <v>0</v>
      </c>
      <c r="BH73" s="1964">
        <f t="shared" si="153"/>
        <v>0</v>
      </c>
      <c r="BI73" s="1966">
        <f t="shared" si="144"/>
        <v>100</v>
      </c>
      <c r="BJ73" s="1974"/>
      <c r="BK73" s="1881"/>
      <c r="BL73" s="1882"/>
      <c r="BM73" s="1797">
        <f t="shared" si="129"/>
        <v>0</v>
      </c>
      <c r="BN73" s="1813"/>
      <c r="BO73" s="1797"/>
      <c r="BP73" s="1881"/>
      <c r="BQ73" s="1882"/>
      <c r="BR73" s="1797">
        <f t="shared" si="130"/>
        <v>0</v>
      </c>
      <c r="BS73" s="1813"/>
      <c r="BT73" s="1797"/>
      <c r="BU73" s="1881"/>
      <c r="BV73" s="1882"/>
      <c r="BW73" s="1797">
        <f t="shared" si="131"/>
        <v>0</v>
      </c>
      <c r="BX73" s="1813">
        <f t="shared" si="145"/>
        <v>0</v>
      </c>
      <c r="BY73" s="1797"/>
      <c r="BZ73" s="1881"/>
      <c r="CA73" s="1882"/>
      <c r="CB73" s="1797">
        <f>SUM(BZ73+CA73)</f>
        <v>0</v>
      </c>
      <c r="CC73" s="1813">
        <f t="shared" si="146"/>
        <v>0</v>
      </c>
      <c r="CD73" s="1964">
        <f t="shared" si="147"/>
        <v>0</v>
      </c>
      <c r="CE73" s="1964">
        <f t="shared" si="133"/>
        <v>0</v>
      </c>
      <c r="CF73" s="1968">
        <f t="shared" si="134"/>
        <v>0</v>
      </c>
      <c r="CG73" s="1974">
        <f t="shared" si="134"/>
        <v>0</v>
      </c>
      <c r="CH73" s="1966">
        <f t="shared" si="148"/>
        <v>0</v>
      </c>
      <c r="CI73" s="1974"/>
      <c r="CJ73" s="1797"/>
      <c r="CK73" s="1973"/>
      <c r="CL73" s="1797">
        <f>SUM(CJ73:CK73)</f>
        <v>0</v>
      </c>
      <c r="CM73" s="1813">
        <f t="shared" si="149"/>
        <v>0</v>
      </c>
      <c r="CN73" s="1966">
        <f t="shared" si="150"/>
        <v>0</v>
      </c>
      <c r="CO73" s="1966">
        <f t="shared" si="137"/>
        <v>0</v>
      </c>
      <c r="CP73" s="1967">
        <f t="shared" si="138"/>
        <v>0</v>
      </c>
      <c r="CQ73" s="1974">
        <f t="shared" si="151"/>
        <v>0</v>
      </c>
      <c r="CR73" s="1891">
        <f t="shared" si="152"/>
        <v>100</v>
      </c>
      <c r="CS73" s="1399"/>
      <c r="CT73" s="1399"/>
      <c r="CU73" s="733"/>
      <c r="CV73" s="733"/>
      <c r="CW73" s="733"/>
    </row>
    <row r="74" spans="1:101" s="706" customFormat="1" ht="15" customHeight="1">
      <c r="A74" s="1903" t="s">
        <v>646</v>
      </c>
      <c r="B74" s="1972">
        <v>0</v>
      </c>
      <c r="C74" s="1972">
        <f t="shared" ref="C74:BN74" si="165">SUM(C60:C73)</f>
        <v>0</v>
      </c>
      <c r="D74" s="1972">
        <f t="shared" si="165"/>
        <v>0</v>
      </c>
      <c r="E74" s="1972">
        <f t="shared" si="165"/>
        <v>0</v>
      </c>
      <c r="F74" s="1972">
        <f t="shared" si="165"/>
        <v>16960</v>
      </c>
      <c r="G74" s="1972">
        <f t="shared" si="165"/>
        <v>0</v>
      </c>
      <c r="H74" s="1972">
        <f t="shared" si="165"/>
        <v>0</v>
      </c>
      <c r="I74" s="1972">
        <f t="shared" si="165"/>
        <v>0</v>
      </c>
      <c r="J74" s="1972">
        <f t="shared" si="165"/>
        <v>0</v>
      </c>
      <c r="K74" s="1972">
        <f t="shared" si="165"/>
        <v>0</v>
      </c>
      <c r="L74" s="1972">
        <f t="shared" si="165"/>
        <v>673099</v>
      </c>
      <c r="M74" s="1972">
        <f t="shared" si="165"/>
        <v>673099</v>
      </c>
      <c r="N74" s="1972">
        <f t="shared" si="165"/>
        <v>0</v>
      </c>
      <c r="O74" s="1972">
        <f t="shared" si="165"/>
        <v>673099</v>
      </c>
      <c r="P74" s="1972">
        <f t="shared" si="165"/>
        <v>503986</v>
      </c>
      <c r="Q74" s="1972">
        <f t="shared" si="165"/>
        <v>0</v>
      </c>
      <c r="R74" s="1972">
        <f t="shared" si="165"/>
        <v>0</v>
      </c>
      <c r="S74" s="1972">
        <f t="shared" si="165"/>
        <v>0</v>
      </c>
      <c r="T74" s="1972">
        <f t="shared" si="165"/>
        <v>0</v>
      </c>
      <c r="U74" s="1972">
        <f t="shared" si="165"/>
        <v>0</v>
      </c>
      <c r="V74" s="1972">
        <f t="shared" si="165"/>
        <v>0</v>
      </c>
      <c r="W74" s="1972">
        <f t="shared" si="165"/>
        <v>0</v>
      </c>
      <c r="X74" s="1972">
        <f t="shared" si="165"/>
        <v>0</v>
      </c>
      <c r="Y74" s="1972">
        <f t="shared" si="165"/>
        <v>0</v>
      </c>
      <c r="Z74" s="1972">
        <f t="shared" si="165"/>
        <v>0</v>
      </c>
      <c r="AA74" s="1972">
        <f t="shared" si="165"/>
        <v>0</v>
      </c>
      <c r="AB74" s="1972">
        <f t="shared" si="165"/>
        <v>0</v>
      </c>
      <c r="AC74" s="1972">
        <f t="shared" si="165"/>
        <v>0</v>
      </c>
      <c r="AD74" s="1972">
        <f t="shared" si="165"/>
        <v>0</v>
      </c>
      <c r="AE74" s="1972">
        <f t="shared" si="165"/>
        <v>100</v>
      </c>
      <c r="AF74" s="1972">
        <f t="shared" si="165"/>
        <v>1914627</v>
      </c>
      <c r="AG74" s="1972">
        <f t="shared" si="165"/>
        <v>1941116</v>
      </c>
      <c r="AH74" s="1972">
        <f t="shared" si="165"/>
        <v>5614</v>
      </c>
      <c r="AI74" s="1972">
        <f t="shared" si="165"/>
        <v>2108266</v>
      </c>
      <c r="AJ74" s="1972">
        <f t="shared" si="165"/>
        <v>2115460</v>
      </c>
      <c r="AK74" s="1972">
        <f t="shared" si="165"/>
        <v>0</v>
      </c>
      <c r="AL74" s="1972">
        <f t="shared" si="165"/>
        <v>0</v>
      </c>
      <c r="AM74" s="1972">
        <f t="shared" si="165"/>
        <v>0</v>
      </c>
      <c r="AN74" s="1972">
        <f t="shared" si="165"/>
        <v>0</v>
      </c>
      <c r="AO74" s="1972">
        <f t="shared" si="165"/>
        <v>0</v>
      </c>
      <c r="AP74" s="1972">
        <f t="shared" si="165"/>
        <v>7851967</v>
      </c>
      <c r="AQ74" s="1972">
        <f t="shared" si="165"/>
        <v>7851967</v>
      </c>
      <c r="AR74" s="1972">
        <f t="shared" si="165"/>
        <v>0</v>
      </c>
      <c r="AS74" s="1972">
        <f t="shared" si="165"/>
        <v>8273031</v>
      </c>
      <c r="AT74" s="1972">
        <f t="shared" si="165"/>
        <v>8256170</v>
      </c>
      <c r="AU74" s="1972">
        <f t="shared" si="165"/>
        <v>0</v>
      </c>
      <c r="AV74" s="1972">
        <f t="shared" si="165"/>
        <v>0</v>
      </c>
      <c r="AW74" s="1972">
        <f t="shared" si="165"/>
        <v>0</v>
      </c>
      <c r="AX74" s="1972">
        <f t="shared" si="165"/>
        <v>0</v>
      </c>
      <c r="AY74" s="1972">
        <f t="shared" si="165"/>
        <v>0</v>
      </c>
      <c r="AZ74" s="1972">
        <f t="shared" si="165"/>
        <v>0</v>
      </c>
      <c r="BA74" s="1972">
        <f t="shared" si="165"/>
        <v>0</v>
      </c>
      <c r="BB74" s="1972">
        <f t="shared" si="165"/>
        <v>0</v>
      </c>
      <c r="BC74" s="1972">
        <f t="shared" si="165"/>
        <v>0</v>
      </c>
      <c r="BD74" s="1972">
        <f t="shared" si="165"/>
        <v>0</v>
      </c>
      <c r="BE74" s="1890">
        <f t="shared" si="165"/>
        <v>10439693</v>
      </c>
      <c r="BF74" s="1890">
        <f t="shared" si="165"/>
        <v>10466182</v>
      </c>
      <c r="BG74" s="1890">
        <f t="shared" si="165"/>
        <v>5614</v>
      </c>
      <c r="BH74" s="1890">
        <f t="shared" si="165"/>
        <v>11054396</v>
      </c>
      <c r="BI74" s="1890">
        <f t="shared" si="165"/>
        <v>10892676</v>
      </c>
      <c r="BJ74" s="1972">
        <f t="shared" si="165"/>
        <v>32000</v>
      </c>
      <c r="BK74" s="1972">
        <f t="shared" si="165"/>
        <v>32000</v>
      </c>
      <c r="BL74" s="1972">
        <f t="shared" si="165"/>
        <v>0</v>
      </c>
      <c r="BM74" s="1972">
        <f t="shared" si="165"/>
        <v>40875</v>
      </c>
      <c r="BN74" s="1972">
        <f t="shared" si="165"/>
        <v>45875</v>
      </c>
      <c r="BO74" s="1972">
        <f t="shared" ref="BO74:CR74" si="166">SUM(BO60:BO73)</f>
        <v>0</v>
      </c>
      <c r="BP74" s="1972">
        <f t="shared" si="166"/>
        <v>0</v>
      </c>
      <c r="BQ74" s="1972">
        <f t="shared" si="166"/>
        <v>0</v>
      </c>
      <c r="BR74" s="1972">
        <f t="shared" si="166"/>
        <v>0</v>
      </c>
      <c r="BS74" s="1972">
        <f t="shared" si="166"/>
        <v>0</v>
      </c>
      <c r="BT74" s="1972">
        <f t="shared" si="166"/>
        <v>0</v>
      </c>
      <c r="BU74" s="1972">
        <f t="shared" si="166"/>
        <v>0</v>
      </c>
      <c r="BV74" s="1972">
        <f t="shared" si="166"/>
        <v>0</v>
      </c>
      <c r="BW74" s="1972">
        <f t="shared" si="166"/>
        <v>0</v>
      </c>
      <c r="BX74" s="1972">
        <f t="shared" si="166"/>
        <v>0</v>
      </c>
      <c r="BY74" s="1972">
        <f t="shared" si="166"/>
        <v>0</v>
      </c>
      <c r="BZ74" s="1972">
        <f t="shared" si="166"/>
        <v>0</v>
      </c>
      <c r="CA74" s="1972">
        <f t="shared" si="166"/>
        <v>0</v>
      </c>
      <c r="CB74" s="1972">
        <f t="shared" si="166"/>
        <v>0</v>
      </c>
      <c r="CC74" s="1972">
        <f t="shared" si="166"/>
        <v>0</v>
      </c>
      <c r="CD74" s="1890">
        <f t="shared" si="166"/>
        <v>32000</v>
      </c>
      <c r="CE74" s="1890">
        <f t="shared" si="166"/>
        <v>32000</v>
      </c>
      <c r="CF74" s="1890">
        <f t="shared" si="166"/>
        <v>0</v>
      </c>
      <c r="CG74" s="1890">
        <f t="shared" si="166"/>
        <v>40875</v>
      </c>
      <c r="CH74" s="1890">
        <f t="shared" si="166"/>
        <v>45875</v>
      </c>
      <c r="CI74" s="1972">
        <f t="shared" si="166"/>
        <v>0</v>
      </c>
      <c r="CJ74" s="1972">
        <f t="shared" si="166"/>
        <v>0</v>
      </c>
      <c r="CK74" s="1972">
        <f t="shared" si="166"/>
        <v>0</v>
      </c>
      <c r="CL74" s="1972">
        <f t="shared" si="166"/>
        <v>0</v>
      </c>
      <c r="CM74" s="1972">
        <f t="shared" si="166"/>
        <v>0</v>
      </c>
      <c r="CN74" s="1890">
        <f t="shared" si="166"/>
        <v>10471693</v>
      </c>
      <c r="CO74" s="1890">
        <f t="shared" si="166"/>
        <v>10498182</v>
      </c>
      <c r="CP74" s="1890">
        <f t="shared" si="166"/>
        <v>5614</v>
      </c>
      <c r="CQ74" s="1890">
        <f t="shared" si="166"/>
        <v>11095271</v>
      </c>
      <c r="CR74" s="1890">
        <f t="shared" si="166"/>
        <v>10938551</v>
      </c>
      <c r="CS74" s="1368"/>
      <c r="CT74" s="1368"/>
      <c r="CU74" s="737"/>
      <c r="CV74" s="737"/>
      <c r="CW74" s="737"/>
    </row>
    <row r="75" spans="1:101" ht="15" customHeight="1">
      <c r="A75" s="706" t="s">
        <v>647</v>
      </c>
      <c r="B75" s="706"/>
      <c r="C75" s="1971"/>
      <c r="D75" s="1897"/>
      <c r="E75" s="1980">
        <f t="shared" ref="E75:E104" si="167">SUM(C75+D75)</f>
        <v>0</v>
      </c>
      <c r="F75" s="1813"/>
      <c r="G75" s="1980"/>
      <c r="H75" s="1971"/>
      <c r="I75" s="1897"/>
      <c r="J75" s="1980">
        <f t="shared" ref="J75:J104" si="168">SUM(H75+I75)</f>
        <v>0</v>
      </c>
      <c r="K75" s="1813"/>
      <c r="L75" s="1971">
        <v>200000</v>
      </c>
      <c r="M75" s="1971">
        <v>200000</v>
      </c>
      <c r="N75" s="1897"/>
      <c r="O75" s="1980">
        <v>200000</v>
      </c>
      <c r="P75" s="1813">
        <v>358536</v>
      </c>
      <c r="Q75" s="1980"/>
      <c r="R75" s="1971"/>
      <c r="S75" s="1897"/>
      <c r="T75" s="1980">
        <f t="shared" ref="T75:T104" si="169">SUM(R75+S75)</f>
        <v>0</v>
      </c>
      <c r="U75" s="1813"/>
      <c r="V75" s="1980"/>
      <c r="W75" s="1980"/>
      <c r="X75" s="1897"/>
      <c r="Y75" s="1980">
        <f t="shared" ref="Y75:Y95" si="170">SUM(W75+X75)</f>
        <v>0</v>
      </c>
      <c r="Z75" s="1813">
        <f t="shared" ref="Z75:Z82" si="171">W75-V75</f>
        <v>0</v>
      </c>
      <c r="AA75" s="1980"/>
      <c r="AB75" s="1971"/>
      <c r="AC75" s="1897"/>
      <c r="AD75" s="1980">
        <f t="shared" ref="AD75:AD104" si="172">SUM(AB75+AC75)</f>
        <v>0</v>
      </c>
      <c r="AE75" s="1813"/>
      <c r="AF75" s="1980"/>
      <c r="AG75" s="1971"/>
      <c r="AH75" s="1897"/>
      <c r="AI75" s="1980">
        <f t="shared" ref="AI75:AI104" si="173">SUM(AG75+AH75)</f>
        <v>0</v>
      </c>
      <c r="AJ75" s="1813"/>
      <c r="AK75" s="1980"/>
      <c r="AL75" s="1971"/>
      <c r="AM75" s="1897"/>
      <c r="AN75" s="1980">
        <f t="shared" ref="AN75:AN104" si="174">SUM(AL75+AM75)</f>
        <v>0</v>
      </c>
      <c r="AO75" s="1813"/>
      <c r="AP75" s="1980"/>
      <c r="AQ75" s="1980"/>
      <c r="AR75" s="1981"/>
      <c r="AS75" s="1980">
        <f t="shared" ref="AS75:AS104" si="175">SUM(AQ75+AR75)</f>
        <v>0</v>
      </c>
      <c r="AT75" s="1813"/>
      <c r="AU75" s="1980"/>
      <c r="AV75" s="1971"/>
      <c r="AW75" s="1897"/>
      <c r="AX75" s="1980">
        <f t="shared" ref="AX75:AX104" si="176">SUM(AV75+AW75)</f>
        <v>0</v>
      </c>
      <c r="AY75" s="1813">
        <f t="shared" ref="AY75:AY82" si="177">AV75-AU75</f>
        <v>0</v>
      </c>
      <c r="AZ75" s="1980"/>
      <c r="BA75" s="1980"/>
      <c r="BB75" s="1981"/>
      <c r="BC75" s="1980">
        <f t="shared" ref="BC75:BC104" si="178">SUM(BA75+BB75)</f>
        <v>0</v>
      </c>
      <c r="BD75" s="1813">
        <f t="shared" ref="BD75:BD82" si="179">BA75-AZ75</f>
        <v>0</v>
      </c>
      <c r="BE75" s="1964">
        <f t="shared" ref="BE75:BE82" si="180">B75+G75+L75+Q75+V75+AA75+AF75+AK75+AP75+AU75+AZ75</f>
        <v>200000</v>
      </c>
      <c r="BF75" s="1964">
        <f t="shared" ref="BF75:BH82" si="181">C75+H75+M75+R75+W75+AB75+AG75+AL75+AQ75+AV75+BA75</f>
        <v>200000</v>
      </c>
      <c r="BG75" s="1968">
        <f t="shared" si="181"/>
        <v>0</v>
      </c>
      <c r="BH75" s="1982">
        <f t="shared" si="181"/>
        <v>200000</v>
      </c>
      <c r="BI75" s="1966">
        <f t="shared" ref="BI75:BI82" si="182">F75+K75+P75+U75+Z75+AE75+AJ75+AO75+AT75+AY75+BD75</f>
        <v>358536</v>
      </c>
      <c r="BJ75" s="1982"/>
      <c r="BK75" s="1971"/>
      <c r="BL75" s="1897"/>
      <c r="BM75" s="1980">
        <f t="shared" si="129"/>
        <v>0</v>
      </c>
      <c r="BN75" s="1813"/>
      <c r="BO75" s="1980"/>
      <c r="BP75" s="1971"/>
      <c r="BQ75" s="1897"/>
      <c r="BR75" s="1983">
        <f t="shared" si="130"/>
        <v>0</v>
      </c>
      <c r="BS75" s="1813"/>
      <c r="BT75" s="1983"/>
      <c r="BU75" s="1971"/>
      <c r="BV75" s="1897"/>
      <c r="BW75" s="1980">
        <f t="shared" si="131"/>
        <v>0</v>
      </c>
      <c r="BX75" s="1813">
        <f t="shared" ref="BX75:BX82" si="183">BU75-BT75</f>
        <v>0</v>
      </c>
      <c r="BY75" s="1980"/>
      <c r="BZ75" s="1971"/>
      <c r="CA75" s="1897"/>
      <c r="CB75" s="1980">
        <f t="shared" ref="CB75:CB104" si="184">SUM(BZ75+CA75)</f>
        <v>0</v>
      </c>
      <c r="CC75" s="1813">
        <f t="shared" ref="CC75:CC82" si="185">BZ75-BY75</f>
        <v>0</v>
      </c>
      <c r="CD75" s="1964">
        <f t="shared" ref="CD75:CD82" si="186">BJ75+BO75+BT75+BY75</f>
        <v>0</v>
      </c>
      <c r="CE75" s="1984">
        <f t="shared" ref="CE75:CG82" si="187">BK75+BP75+BU75+BZ75</f>
        <v>0</v>
      </c>
      <c r="CF75" s="1985">
        <f t="shared" si="187"/>
        <v>0</v>
      </c>
      <c r="CG75" s="1982">
        <f t="shared" si="187"/>
        <v>0</v>
      </c>
      <c r="CH75" s="1966">
        <f t="shared" ref="CH75:CH82" si="188">BN75+BS75+BX75+CC75</f>
        <v>0</v>
      </c>
      <c r="CI75" s="1982"/>
      <c r="CJ75" s="1980"/>
      <c r="CK75" s="1981"/>
      <c r="CL75" s="1980">
        <f t="shared" ref="CL75:CL82" si="189">SUM(CJ75:CK75)</f>
        <v>0</v>
      </c>
      <c r="CM75" s="1813">
        <f t="shared" ref="CM75:CM82" si="190">CJ75-CI75</f>
        <v>0</v>
      </c>
      <c r="CN75" s="1966">
        <f t="shared" ref="CN75:CN82" si="191">BE75+CD75</f>
        <v>200000</v>
      </c>
      <c r="CO75" s="1966">
        <f t="shared" ref="CO75:CO82" si="192">BF75+CE75</f>
        <v>200000</v>
      </c>
      <c r="CP75" s="1967">
        <f t="shared" ref="CP75:CP82" si="193">BG75+CF75</f>
        <v>0</v>
      </c>
      <c r="CQ75" s="1982">
        <f t="shared" ref="CQ75:CQ82" si="194">BH75+CG75</f>
        <v>200000</v>
      </c>
      <c r="CR75" s="1891">
        <f t="shared" ref="CR75:CR82" si="195">BI75+CH75</f>
        <v>358536</v>
      </c>
      <c r="CS75" s="1399"/>
      <c r="CT75" s="1399"/>
      <c r="CU75" s="733"/>
      <c r="CV75" s="733"/>
      <c r="CW75" s="733"/>
    </row>
    <row r="76" spans="1:101" ht="15" hidden="1" customHeight="1">
      <c r="A76" s="706" t="s">
        <v>648</v>
      </c>
      <c r="B76" s="706"/>
      <c r="C76" s="1888"/>
      <c r="D76" s="1882"/>
      <c r="E76" s="1797">
        <f t="shared" si="167"/>
        <v>0</v>
      </c>
      <c r="F76" s="1813"/>
      <c r="G76" s="1797"/>
      <c r="H76" s="1888"/>
      <c r="I76" s="1882"/>
      <c r="J76" s="1797">
        <f t="shared" si="168"/>
        <v>0</v>
      </c>
      <c r="K76" s="1813"/>
      <c r="L76" s="1797"/>
      <c r="M76" s="1888"/>
      <c r="N76" s="1882"/>
      <c r="O76" s="1797">
        <f t="shared" ref="O76:O104" si="196">SUM(M76+N76)</f>
        <v>0</v>
      </c>
      <c r="P76" s="1813"/>
      <c r="Q76" s="1797"/>
      <c r="R76" s="1888"/>
      <c r="S76" s="1882"/>
      <c r="T76" s="1980">
        <f t="shared" si="169"/>
        <v>0</v>
      </c>
      <c r="U76" s="1813"/>
      <c r="V76" s="1980"/>
      <c r="W76" s="1980"/>
      <c r="X76" s="1882"/>
      <c r="Y76" s="1980">
        <f t="shared" si="170"/>
        <v>0</v>
      </c>
      <c r="Z76" s="1813">
        <f t="shared" si="171"/>
        <v>0</v>
      </c>
      <c r="AA76" s="1980"/>
      <c r="AB76" s="1888"/>
      <c r="AC76" s="1882"/>
      <c r="AD76" s="1980">
        <f t="shared" si="172"/>
        <v>0</v>
      </c>
      <c r="AE76" s="1813"/>
      <c r="AF76" s="1980"/>
      <c r="AG76" s="1888"/>
      <c r="AH76" s="1882"/>
      <c r="AI76" s="1980">
        <f t="shared" si="173"/>
        <v>0</v>
      </c>
      <c r="AJ76" s="1813"/>
      <c r="AK76" s="1980"/>
      <c r="AL76" s="1888"/>
      <c r="AM76" s="1882"/>
      <c r="AN76" s="1797">
        <f t="shared" si="174"/>
        <v>0</v>
      </c>
      <c r="AO76" s="1813"/>
      <c r="AP76" s="1797"/>
      <c r="AQ76" s="1797"/>
      <c r="AR76" s="1973"/>
      <c r="AS76" s="1980">
        <f t="shared" si="175"/>
        <v>0</v>
      </c>
      <c r="AT76" s="1813"/>
      <c r="AU76" s="1980"/>
      <c r="AV76" s="1888"/>
      <c r="AW76" s="1882"/>
      <c r="AX76" s="1980">
        <f t="shared" si="176"/>
        <v>0</v>
      </c>
      <c r="AY76" s="1813">
        <f t="shared" si="177"/>
        <v>0</v>
      </c>
      <c r="AZ76" s="1980"/>
      <c r="BA76" s="1797"/>
      <c r="BB76" s="1973"/>
      <c r="BC76" s="1980">
        <f t="shared" si="178"/>
        <v>0</v>
      </c>
      <c r="BD76" s="1813">
        <f t="shared" si="179"/>
        <v>0</v>
      </c>
      <c r="BE76" s="1964">
        <f t="shared" si="180"/>
        <v>0</v>
      </c>
      <c r="BF76" s="1964">
        <f t="shared" si="181"/>
        <v>0</v>
      </c>
      <c r="BG76" s="1968">
        <f t="shared" si="181"/>
        <v>0</v>
      </c>
      <c r="BH76" s="1974">
        <f t="shared" si="181"/>
        <v>0</v>
      </c>
      <c r="BI76" s="1966">
        <f t="shared" si="182"/>
        <v>0</v>
      </c>
      <c r="BJ76" s="1974"/>
      <c r="BK76" s="1888"/>
      <c r="BL76" s="1882"/>
      <c r="BM76" s="1797">
        <f t="shared" si="129"/>
        <v>0</v>
      </c>
      <c r="BN76" s="1813"/>
      <c r="BO76" s="1797"/>
      <c r="BP76" s="1888"/>
      <c r="BQ76" s="1882"/>
      <c r="BR76" s="1780">
        <f t="shared" si="130"/>
        <v>0</v>
      </c>
      <c r="BS76" s="1813"/>
      <c r="BT76" s="1780"/>
      <c r="BU76" s="1888"/>
      <c r="BV76" s="1882"/>
      <c r="BW76" s="1797">
        <f t="shared" si="131"/>
        <v>0</v>
      </c>
      <c r="BX76" s="1813">
        <f t="shared" si="183"/>
        <v>0</v>
      </c>
      <c r="BY76" s="1797"/>
      <c r="BZ76" s="1888"/>
      <c r="CA76" s="1882"/>
      <c r="CB76" s="1797">
        <f t="shared" si="184"/>
        <v>0</v>
      </c>
      <c r="CC76" s="1813">
        <f t="shared" si="185"/>
        <v>0</v>
      </c>
      <c r="CD76" s="1964">
        <f t="shared" si="186"/>
        <v>0</v>
      </c>
      <c r="CE76" s="1979">
        <f t="shared" si="187"/>
        <v>0</v>
      </c>
      <c r="CF76" s="1968">
        <f t="shared" si="187"/>
        <v>0</v>
      </c>
      <c r="CG76" s="1974">
        <f t="shared" si="187"/>
        <v>0</v>
      </c>
      <c r="CH76" s="1966">
        <f t="shared" si="188"/>
        <v>0</v>
      </c>
      <c r="CI76" s="1974"/>
      <c r="CJ76" s="1797"/>
      <c r="CK76" s="1973"/>
      <c r="CL76" s="1797">
        <f t="shared" si="189"/>
        <v>0</v>
      </c>
      <c r="CM76" s="1813">
        <f t="shared" si="190"/>
        <v>0</v>
      </c>
      <c r="CN76" s="1966">
        <f t="shared" si="191"/>
        <v>0</v>
      </c>
      <c r="CO76" s="1966">
        <f t="shared" si="192"/>
        <v>0</v>
      </c>
      <c r="CP76" s="1967">
        <f t="shared" si="193"/>
        <v>0</v>
      </c>
      <c r="CQ76" s="1974">
        <f t="shared" si="194"/>
        <v>0</v>
      </c>
      <c r="CR76" s="1891">
        <f t="shared" si="195"/>
        <v>0</v>
      </c>
      <c r="CS76" s="1399"/>
      <c r="CT76" s="1399"/>
      <c r="CU76" s="733"/>
      <c r="CV76" s="733"/>
      <c r="CW76" s="733"/>
    </row>
    <row r="77" spans="1:101" ht="15" customHeight="1">
      <c r="A77" s="706" t="s">
        <v>685</v>
      </c>
      <c r="B77" s="706"/>
      <c r="C77" s="1888"/>
      <c r="D77" s="1882"/>
      <c r="E77" s="1797">
        <f>SUM(C77+D77)</f>
        <v>0</v>
      </c>
      <c r="F77" s="1813"/>
      <c r="G77" s="1797"/>
      <c r="H77" s="1888"/>
      <c r="I77" s="1882"/>
      <c r="J77" s="1797">
        <f>SUM(H77+I77)</f>
        <v>0</v>
      </c>
      <c r="K77" s="1813"/>
      <c r="L77" s="1797"/>
      <c r="M77" s="1888"/>
      <c r="N77" s="1882"/>
      <c r="O77" s="1797">
        <f>SUM(M77+N77)</f>
        <v>0</v>
      </c>
      <c r="P77" s="1813"/>
      <c r="Q77" s="1797"/>
      <c r="R77" s="1888"/>
      <c r="S77" s="1882"/>
      <c r="T77" s="1980">
        <f>SUM(R77+S77)</f>
        <v>0</v>
      </c>
      <c r="U77" s="1813"/>
      <c r="V77" s="1980"/>
      <c r="W77" s="1980"/>
      <c r="X77" s="1882"/>
      <c r="Y77" s="1980">
        <f>SUM(W77+X77)</f>
        <v>0</v>
      </c>
      <c r="Z77" s="1813">
        <f t="shared" si="171"/>
        <v>0</v>
      </c>
      <c r="AA77" s="1980"/>
      <c r="AB77" s="1888"/>
      <c r="AC77" s="1882"/>
      <c r="AD77" s="1980">
        <f>SUM(AB77+AC77)</f>
        <v>0</v>
      </c>
      <c r="AE77" s="1813"/>
      <c r="AF77" s="1980">
        <v>93383</v>
      </c>
      <c r="AG77" s="1888">
        <v>93383</v>
      </c>
      <c r="AH77" s="1882"/>
      <c r="AI77" s="1980">
        <v>96642</v>
      </c>
      <c r="AJ77" s="1813">
        <v>96642</v>
      </c>
      <c r="AK77" s="1980"/>
      <c r="AL77" s="1888"/>
      <c r="AM77" s="1882"/>
      <c r="AN77" s="1797">
        <f>SUM(AL77+AM77)</f>
        <v>0</v>
      </c>
      <c r="AO77" s="1813"/>
      <c r="AP77" s="1797"/>
      <c r="AQ77" s="1797"/>
      <c r="AR77" s="1973"/>
      <c r="AS77" s="1980">
        <f>SUM(AQ77+AR77)</f>
        <v>0</v>
      </c>
      <c r="AT77" s="1813"/>
      <c r="AU77" s="1980"/>
      <c r="AV77" s="1888"/>
      <c r="AW77" s="1882"/>
      <c r="AX77" s="1980">
        <f>SUM(AV77+AW77)</f>
        <v>0</v>
      </c>
      <c r="AY77" s="1813">
        <f t="shared" si="177"/>
        <v>0</v>
      </c>
      <c r="AZ77" s="1980"/>
      <c r="BA77" s="1797"/>
      <c r="BB77" s="1973"/>
      <c r="BC77" s="1980">
        <f>SUM(BA77+BB77)</f>
        <v>0</v>
      </c>
      <c r="BD77" s="1813">
        <f t="shared" si="179"/>
        <v>0</v>
      </c>
      <c r="BE77" s="1964">
        <f t="shared" si="180"/>
        <v>93383</v>
      </c>
      <c r="BF77" s="1964">
        <f t="shared" si="181"/>
        <v>93383</v>
      </c>
      <c r="BG77" s="1968">
        <f t="shared" si="181"/>
        <v>0</v>
      </c>
      <c r="BH77" s="1974">
        <f t="shared" si="181"/>
        <v>96642</v>
      </c>
      <c r="BI77" s="1966">
        <f t="shared" si="182"/>
        <v>96642</v>
      </c>
      <c r="BJ77" s="1974"/>
      <c r="BK77" s="1888"/>
      <c r="BL77" s="1882"/>
      <c r="BM77" s="1797">
        <f>SUM(BK77+BL77)</f>
        <v>0</v>
      </c>
      <c r="BN77" s="1813"/>
      <c r="BO77" s="1797"/>
      <c r="BP77" s="1888"/>
      <c r="BQ77" s="1882"/>
      <c r="BR77" s="1780">
        <f>SUM(BP77+BQ77)</f>
        <v>0</v>
      </c>
      <c r="BS77" s="1813"/>
      <c r="BT77" s="1780"/>
      <c r="BU77" s="1888"/>
      <c r="BV77" s="1882"/>
      <c r="BW77" s="1797">
        <f>SUM(BU77+BV77)</f>
        <v>0</v>
      </c>
      <c r="BX77" s="1813">
        <f t="shared" si="183"/>
        <v>0</v>
      </c>
      <c r="BY77" s="1797"/>
      <c r="BZ77" s="1888"/>
      <c r="CA77" s="1882"/>
      <c r="CB77" s="1797">
        <f>SUM(BZ77+CA77)</f>
        <v>0</v>
      </c>
      <c r="CC77" s="1813">
        <f t="shared" si="185"/>
        <v>0</v>
      </c>
      <c r="CD77" s="1964">
        <f t="shared" si="186"/>
        <v>0</v>
      </c>
      <c r="CE77" s="1979">
        <f t="shared" si="187"/>
        <v>0</v>
      </c>
      <c r="CF77" s="1968">
        <f t="shared" si="187"/>
        <v>0</v>
      </c>
      <c r="CG77" s="1974">
        <f t="shared" si="187"/>
        <v>0</v>
      </c>
      <c r="CH77" s="1966">
        <f t="shared" si="188"/>
        <v>0</v>
      </c>
      <c r="CI77" s="1974"/>
      <c r="CJ77" s="1797"/>
      <c r="CK77" s="1973"/>
      <c r="CL77" s="1797">
        <f>SUM(CJ77:CK77)</f>
        <v>0</v>
      </c>
      <c r="CM77" s="1813">
        <f t="shared" si="190"/>
        <v>0</v>
      </c>
      <c r="CN77" s="1966">
        <f t="shared" si="191"/>
        <v>93383</v>
      </c>
      <c r="CO77" s="1966">
        <f t="shared" si="192"/>
        <v>93383</v>
      </c>
      <c r="CP77" s="1967">
        <f t="shared" si="193"/>
        <v>0</v>
      </c>
      <c r="CQ77" s="1974">
        <f t="shared" si="194"/>
        <v>96642</v>
      </c>
      <c r="CR77" s="1891">
        <f t="shared" si="195"/>
        <v>96642</v>
      </c>
      <c r="CS77" s="1399"/>
      <c r="CT77" s="1399"/>
      <c r="CU77" s="733"/>
      <c r="CV77" s="733"/>
      <c r="CW77" s="733"/>
    </row>
    <row r="78" spans="1:101" ht="15" customHeight="1">
      <c r="A78" s="706" t="s">
        <v>650</v>
      </c>
      <c r="B78" s="706"/>
      <c r="C78" s="1888"/>
      <c r="D78" s="1882"/>
      <c r="E78" s="1797">
        <f t="shared" si="167"/>
        <v>0</v>
      </c>
      <c r="F78" s="1813"/>
      <c r="G78" s="1797"/>
      <c r="H78" s="1888"/>
      <c r="I78" s="1882"/>
      <c r="J78" s="1797">
        <f t="shared" si="168"/>
        <v>0</v>
      </c>
      <c r="K78" s="1813"/>
      <c r="L78" s="1797"/>
      <c r="M78" s="1888"/>
      <c r="N78" s="1882"/>
      <c r="O78" s="1797">
        <f t="shared" si="196"/>
        <v>0</v>
      </c>
      <c r="P78" s="1813"/>
      <c r="Q78" s="1797"/>
      <c r="R78" s="1888"/>
      <c r="S78" s="1882"/>
      <c r="T78" s="1980">
        <f t="shared" si="169"/>
        <v>0</v>
      </c>
      <c r="U78" s="1813"/>
      <c r="V78" s="1980"/>
      <c r="W78" s="1980"/>
      <c r="X78" s="1882"/>
      <c r="Y78" s="1980">
        <f t="shared" si="170"/>
        <v>0</v>
      </c>
      <c r="Z78" s="1813">
        <f t="shared" si="171"/>
        <v>0</v>
      </c>
      <c r="AA78" s="1980"/>
      <c r="AB78" s="1888"/>
      <c r="AC78" s="1882"/>
      <c r="AD78" s="1980">
        <f t="shared" si="172"/>
        <v>0</v>
      </c>
      <c r="AE78" s="1813"/>
      <c r="AF78" s="1980"/>
      <c r="AG78" s="1888"/>
      <c r="AH78" s="1882"/>
      <c r="AI78" s="1980">
        <f t="shared" si="173"/>
        <v>0</v>
      </c>
      <c r="AJ78" s="1813"/>
      <c r="AK78" s="1980"/>
      <c r="AL78" s="1888"/>
      <c r="AM78" s="1882"/>
      <c r="AN78" s="1797">
        <f t="shared" si="174"/>
        <v>0</v>
      </c>
      <c r="AO78" s="1813"/>
      <c r="AP78" s="1797"/>
      <c r="AQ78" s="1797"/>
      <c r="AR78" s="1973"/>
      <c r="AS78" s="1980">
        <f t="shared" si="175"/>
        <v>0</v>
      </c>
      <c r="AT78" s="1813"/>
      <c r="AU78" s="1980"/>
      <c r="AV78" s="1888"/>
      <c r="AW78" s="1882"/>
      <c r="AX78" s="1980">
        <f t="shared" si="176"/>
        <v>0</v>
      </c>
      <c r="AY78" s="1813">
        <f t="shared" si="177"/>
        <v>0</v>
      </c>
      <c r="AZ78" s="1980"/>
      <c r="BA78" s="1797"/>
      <c r="BB78" s="1973"/>
      <c r="BC78" s="1980">
        <f t="shared" si="178"/>
        <v>0</v>
      </c>
      <c r="BD78" s="1813">
        <f t="shared" si="179"/>
        <v>0</v>
      </c>
      <c r="BE78" s="1964">
        <f t="shared" si="180"/>
        <v>0</v>
      </c>
      <c r="BF78" s="1964">
        <f t="shared" si="181"/>
        <v>0</v>
      </c>
      <c r="BG78" s="1968">
        <f t="shared" si="181"/>
        <v>0</v>
      </c>
      <c r="BH78" s="1974">
        <f t="shared" si="181"/>
        <v>0</v>
      </c>
      <c r="BI78" s="1966">
        <f t="shared" si="182"/>
        <v>0</v>
      </c>
      <c r="BJ78" s="1974"/>
      <c r="BK78" s="1888"/>
      <c r="BL78" s="1882"/>
      <c r="BM78" s="1797">
        <f t="shared" si="129"/>
        <v>0</v>
      </c>
      <c r="BN78" s="1813"/>
      <c r="BO78" s="1797"/>
      <c r="BP78" s="1888"/>
      <c r="BQ78" s="1882"/>
      <c r="BR78" s="1780">
        <f t="shared" si="130"/>
        <v>0</v>
      </c>
      <c r="BS78" s="1813"/>
      <c r="BT78" s="1780"/>
      <c r="BU78" s="1888"/>
      <c r="BV78" s="1882"/>
      <c r="BW78" s="1797">
        <f t="shared" si="131"/>
        <v>0</v>
      </c>
      <c r="BX78" s="1813">
        <f t="shared" si="183"/>
        <v>0</v>
      </c>
      <c r="BY78" s="1797"/>
      <c r="BZ78" s="1888"/>
      <c r="CA78" s="1882"/>
      <c r="CB78" s="1797">
        <f t="shared" si="184"/>
        <v>0</v>
      </c>
      <c r="CC78" s="1813">
        <f t="shared" si="185"/>
        <v>0</v>
      </c>
      <c r="CD78" s="1964">
        <f t="shared" si="186"/>
        <v>0</v>
      </c>
      <c r="CE78" s="1979">
        <f t="shared" si="187"/>
        <v>0</v>
      </c>
      <c r="CF78" s="1968">
        <f t="shared" si="187"/>
        <v>0</v>
      </c>
      <c r="CG78" s="1974">
        <f t="shared" si="187"/>
        <v>0</v>
      </c>
      <c r="CH78" s="1966">
        <f t="shared" si="188"/>
        <v>0</v>
      </c>
      <c r="CI78" s="1974"/>
      <c r="CJ78" s="1797"/>
      <c r="CK78" s="1973"/>
      <c r="CL78" s="1797">
        <f t="shared" si="189"/>
        <v>0</v>
      </c>
      <c r="CM78" s="1813">
        <f t="shared" si="190"/>
        <v>0</v>
      </c>
      <c r="CN78" s="1966">
        <f t="shared" si="191"/>
        <v>0</v>
      </c>
      <c r="CO78" s="1966">
        <f t="shared" si="192"/>
        <v>0</v>
      </c>
      <c r="CP78" s="1967">
        <f t="shared" si="193"/>
        <v>0</v>
      </c>
      <c r="CQ78" s="1974">
        <f t="shared" si="194"/>
        <v>0</v>
      </c>
      <c r="CR78" s="1891">
        <f t="shared" si="195"/>
        <v>0</v>
      </c>
      <c r="CS78" s="1399"/>
      <c r="CT78" s="1399"/>
      <c r="CU78" s="733"/>
      <c r="CV78" s="733"/>
      <c r="CW78" s="733"/>
    </row>
    <row r="79" spans="1:101" ht="15" customHeight="1">
      <c r="A79" s="706" t="s">
        <v>651</v>
      </c>
      <c r="B79" s="706"/>
      <c r="C79" s="1888"/>
      <c r="D79" s="1882"/>
      <c r="E79" s="1797">
        <f t="shared" si="167"/>
        <v>0</v>
      </c>
      <c r="F79" s="1813"/>
      <c r="G79" s="1797"/>
      <c r="H79" s="1881"/>
      <c r="I79" s="1882"/>
      <c r="J79" s="1797">
        <f t="shared" si="168"/>
        <v>0</v>
      </c>
      <c r="K79" s="1813"/>
      <c r="L79" s="1797"/>
      <c r="M79" s="1881"/>
      <c r="N79" s="1882"/>
      <c r="O79" s="1797">
        <f t="shared" si="196"/>
        <v>0</v>
      </c>
      <c r="P79" s="1813"/>
      <c r="Q79" s="1797"/>
      <c r="R79" s="1881"/>
      <c r="S79" s="1882"/>
      <c r="T79" s="1980">
        <f t="shared" si="169"/>
        <v>0</v>
      </c>
      <c r="U79" s="1813"/>
      <c r="V79" s="1980"/>
      <c r="W79" s="1980"/>
      <c r="X79" s="1882"/>
      <c r="Y79" s="1980">
        <f t="shared" si="170"/>
        <v>0</v>
      </c>
      <c r="Z79" s="1813">
        <f t="shared" si="171"/>
        <v>0</v>
      </c>
      <c r="AA79" s="1980"/>
      <c r="AB79" s="1881"/>
      <c r="AC79" s="1882"/>
      <c r="AD79" s="1980">
        <f t="shared" si="172"/>
        <v>0</v>
      </c>
      <c r="AE79" s="1813"/>
      <c r="AF79" s="1881"/>
      <c r="AG79" s="1881"/>
      <c r="AH79" s="1882"/>
      <c r="AI79" s="1980">
        <f t="shared" si="173"/>
        <v>0</v>
      </c>
      <c r="AJ79" s="1813"/>
      <c r="AK79" s="1980"/>
      <c r="AL79" s="1881"/>
      <c r="AM79" s="1882"/>
      <c r="AN79" s="1797">
        <f t="shared" si="174"/>
        <v>0</v>
      </c>
      <c r="AO79" s="1813"/>
      <c r="AP79" s="1797"/>
      <c r="AQ79" s="1797"/>
      <c r="AR79" s="1973"/>
      <c r="AS79" s="1797">
        <f t="shared" si="175"/>
        <v>0</v>
      </c>
      <c r="AT79" s="1813"/>
      <c r="AU79" s="1797"/>
      <c r="AV79" s="1881"/>
      <c r="AW79" s="1882"/>
      <c r="AX79" s="1980">
        <f t="shared" si="176"/>
        <v>0</v>
      </c>
      <c r="AY79" s="1813">
        <f t="shared" si="177"/>
        <v>0</v>
      </c>
      <c r="AZ79" s="1980"/>
      <c r="BA79" s="1797"/>
      <c r="BB79" s="1973"/>
      <c r="BC79" s="1980">
        <f t="shared" si="178"/>
        <v>0</v>
      </c>
      <c r="BD79" s="1813">
        <f t="shared" si="179"/>
        <v>0</v>
      </c>
      <c r="BE79" s="1964">
        <f t="shared" si="180"/>
        <v>0</v>
      </c>
      <c r="BF79" s="1964">
        <f t="shared" si="181"/>
        <v>0</v>
      </c>
      <c r="BG79" s="1968">
        <f t="shared" si="181"/>
        <v>0</v>
      </c>
      <c r="BH79" s="1974">
        <f t="shared" si="181"/>
        <v>0</v>
      </c>
      <c r="BI79" s="1966">
        <f t="shared" si="182"/>
        <v>0</v>
      </c>
      <c r="BJ79" s="1974"/>
      <c r="BK79" s="1881"/>
      <c r="BL79" s="1882"/>
      <c r="BM79" s="1797">
        <f t="shared" si="129"/>
        <v>0</v>
      </c>
      <c r="BN79" s="1813"/>
      <c r="BO79" s="1797"/>
      <c r="BP79" s="1881"/>
      <c r="BQ79" s="1882"/>
      <c r="BR79" s="1797">
        <f t="shared" si="130"/>
        <v>0</v>
      </c>
      <c r="BS79" s="1813"/>
      <c r="BT79" s="1797"/>
      <c r="BU79" s="1881"/>
      <c r="BV79" s="1882"/>
      <c r="BW79" s="1797">
        <f t="shared" si="131"/>
        <v>0</v>
      </c>
      <c r="BX79" s="1813">
        <f t="shared" si="183"/>
        <v>0</v>
      </c>
      <c r="BY79" s="1797"/>
      <c r="BZ79" s="1881"/>
      <c r="CA79" s="1882"/>
      <c r="CB79" s="1797">
        <f t="shared" si="184"/>
        <v>0</v>
      </c>
      <c r="CC79" s="1813">
        <f t="shared" si="185"/>
        <v>0</v>
      </c>
      <c r="CD79" s="1964">
        <f t="shared" si="186"/>
        <v>0</v>
      </c>
      <c r="CE79" s="1964">
        <f t="shared" si="187"/>
        <v>0</v>
      </c>
      <c r="CF79" s="1968">
        <f t="shared" si="187"/>
        <v>0</v>
      </c>
      <c r="CG79" s="1974">
        <f t="shared" si="187"/>
        <v>0</v>
      </c>
      <c r="CH79" s="1966">
        <f t="shared" si="188"/>
        <v>0</v>
      </c>
      <c r="CI79" s="1974"/>
      <c r="CJ79" s="1797"/>
      <c r="CK79" s="1973"/>
      <c r="CL79" s="1797">
        <f t="shared" si="189"/>
        <v>0</v>
      </c>
      <c r="CM79" s="1813">
        <f t="shared" si="190"/>
        <v>0</v>
      </c>
      <c r="CN79" s="1966">
        <f t="shared" si="191"/>
        <v>0</v>
      </c>
      <c r="CO79" s="1966">
        <f t="shared" si="192"/>
        <v>0</v>
      </c>
      <c r="CP79" s="1967">
        <f t="shared" si="193"/>
        <v>0</v>
      </c>
      <c r="CQ79" s="1974">
        <f t="shared" si="194"/>
        <v>0</v>
      </c>
      <c r="CR79" s="1891">
        <f t="shared" si="195"/>
        <v>0</v>
      </c>
      <c r="CS79" s="1399"/>
      <c r="CT79" s="1399"/>
      <c r="CU79" s="733"/>
      <c r="CV79" s="733"/>
      <c r="CW79" s="733"/>
    </row>
    <row r="80" spans="1:101" ht="15" hidden="1" customHeight="1">
      <c r="A80" s="706" t="s">
        <v>652</v>
      </c>
      <c r="B80" s="706"/>
      <c r="C80" s="1888"/>
      <c r="D80" s="1882"/>
      <c r="E80" s="1797">
        <f>SUM(C80+D80)</f>
        <v>0</v>
      </c>
      <c r="F80" s="1813"/>
      <c r="G80" s="1797"/>
      <c r="H80" s="1881"/>
      <c r="I80" s="1882"/>
      <c r="J80" s="1797">
        <f>SUM(H80+I80)</f>
        <v>0</v>
      </c>
      <c r="K80" s="1813"/>
      <c r="L80" s="1797"/>
      <c r="M80" s="1881"/>
      <c r="N80" s="1882"/>
      <c r="O80" s="1797">
        <f>SUM(M80+N80)</f>
        <v>0</v>
      </c>
      <c r="P80" s="1813"/>
      <c r="Q80" s="1797"/>
      <c r="R80" s="1881"/>
      <c r="S80" s="1882"/>
      <c r="T80" s="1980">
        <f>SUM(R80+S80)</f>
        <v>0</v>
      </c>
      <c r="U80" s="1813"/>
      <c r="V80" s="1980"/>
      <c r="W80" s="1980"/>
      <c r="X80" s="1882"/>
      <c r="Y80" s="1980">
        <f>SUM(W80+X80)</f>
        <v>0</v>
      </c>
      <c r="Z80" s="1813">
        <f t="shared" si="171"/>
        <v>0</v>
      </c>
      <c r="AA80" s="1980"/>
      <c r="AB80" s="1881"/>
      <c r="AC80" s="1882"/>
      <c r="AD80" s="1980">
        <f>SUM(AB80+AC80)</f>
        <v>0</v>
      </c>
      <c r="AE80" s="1813"/>
      <c r="AF80" s="1980"/>
      <c r="AG80" s="1881"/>
      <c r="AH80" s="1882"/>
      <c r="AI80" s="1980">
        <f>SUM(AG80+AH80)</f>
        <v>0</v>
      </c>
      <c r="AJ80" s="1813"/>
      <c r="AK80" s="1980"/>
      <c r="AL80" s="1881"/>
      <c r="AM80" s="1882"/>
      <c r="AN80" s="1797">
        <f>SUM(AL80+AM80)</f>
        <v>0</v>
      </c>
      <c r="AO80" s="1813"/>
      <c r="AP80" s="1797"/>
      <c r="AQ80" s="1797"/>
      <c r="AR80" s="1973"/>
      <c r="AS80" s="1797">
        <f>SUM(AQ80+AR80)</f>
        <v>0</v>
      </c>
      <c r="AT80" s="1813"/>
      <c r="AU80" s="1797"/>
      <c r="AV80" s="1881"/>
      <c r="AW80" s="1882"/>
      <c r="AX80" s="1980">
        <f>SUM(AV80+AW80)</f>
        <v>0</v>
      </c>
      <c r="AY80" s="1813">
        <f t="shared" si="177"/>
        <v>0</v>
      </c>
      <c r="AZ80" s="1980"/>
      <c r="BA80" s="1797"/>
      <c r="BB80" s="1973"/>
      <c r="BC80" s="1980">
        <f>SUM(BA80+BB80)</f>
        <v>0</v>
      </c>
      <c r="BD80" s="1813">
        <f t="shared" si="179"/>
        <v>0</v>
      </c>
      <c r="BE80" s="1964">
        <f t="shared" si="180"/>
        <v>0</v>
      </c>
      <c r="BF80" s="1964">
        <f t="shared" si="181"/>
        <v>0</v>
      </c>
      <c r="BG80" s="1968">
        <f t="shared" si="181"/>
        <v>0</v>
      </c>
      <c r="BH80" s="1974">
        <f t="shared" si="181"/>
        <v>0</v>
      </c>
      <c r="BI80" s="1966">
        <f t="shared" si="182"/>
        <v>0</v>
      </c>
      <c r="BJ80" s="1974"/>
      <c r="BK80" s="1881"/>
      <c r="BL80" s="1882"/>
      <c r="BM80" s="1797">
        <f t="shared" si="129"/>
        <v>0</v>
      </c>
      <c r="BN80" s="1813"/>
      <c r="BO80" s="1797"/>
      <c r="BP80" s="1881"/>
      <c r="BQ80" s="1882"/>
      <c r="BR80" s="1797">
        <f t="shared" si="130"/>
        <v>0</v>
      </c>
      <c r="BS80" s="1813"/>
      <c r="BT80" s="1797"/>
      <c r="BU80" s="1881"/>
      <c r="BV80" s="1882"/>
      <c r="BW80" s="1797">
        <f t="shared" si="131"/>
        <v>0</v>
      </c>
      <c r="BX80" s="1813">
        <f t="shared" si="183"/>
        <v>0</v>
      </c>
      <c r="BY80" s="1797"/>
      <c r="BZ80" s="1881"/>
      <c r="CA80" s="1882"/>
      <c r="CB80" s="1797">
        <f>SUM(BZ80+CA80)</f>
        <v>0</v>
      </c>
      <c r="CC80" s="1813">
        <f t="shared" si="185"/>
        <v>0</v>
      </c>
      <c r="CD80" s="1964">
        <f t="shared" si="186"/>
        <v>0</v>
      </c>
      <c r="CE80" s="1964">
        <f t="shared" si="187"/>
        <v>0</v>
      </c>
      <c r="CF80" s="1968">
        <f t="shared" si="187"/>
        <v>0</v>
      </c>
      <c r="CG80" s="1974">
        <f t="shared" si="187"/>
        <v>0</v>
      </c>
      <c r="CH80" s="1966">
        <f t="shared" si="188"/>
        <v>0</v>
      </c>
      <c r="CI80" s="1974"/>
      <c r="CJ80" s="1797"/>
      <c r="CK80" s="1973"/>
      <c r="CL80" s="1797">
        <f>SUM(CJ80:CK80)</f>
        <v>0</v>
      </c>
      <c r="CM80" s="1813">
        <f t="shared" si="190"/>
        <v>0</v>
      </c>
      <c r="CN80" s="1966">
        <f t="shared" si="191"/>
        <v>0</v>
      </c>
      <c r="CO80" s="1966">
        <f t="shared" si="192"/>
        <v>0</v>
      </c>
      <c r="CP80" s="1967">
        <f t="shared" si="193"/>
        <v>0</v>
      </c>
      <c r="CQ80" s="1974">
        <f t="shared" si="194"/>
        <v>0</v>
      </c>
      <c r="CR80" s="1891">
        <f t="shared" si="195"/>
        <v>0</v>
      </c>
      <c r="CS80" s="1399"/>
      <c r="CT80" s="1399"/>
      <c r="CU80" s="733"/>
      <c r="CV80" s="733"/>
      <c r="CW80" s="733"/>
    </row>
    <row r="81" spans="1:101" ht="15" customHeight="1">
      <c r="A81" s="706" t="s">
        <v>653</v>
      </c>
      <c r="B81" s="706"/>
      <c r="C81" s="1888"/>
      <c r="D81" s="1882"/>
      <c r="E81" s="1797">
        <f t="shared" si="167"/>
        <v>0</v>
      </c>
      <c r="F81" s="1813"/>
      <c r="G81" s="1797"/>
      <c r="H81" s="1881"/>
      <c r="I81" s="1882"/>
      <c r="J81" s="1797">
        <f t="shared" si="168"/>
        <v>0</v>
      </c>
      <c r="K81" s="1813"/>
      <c r="L81" s="1797"/>
      <c r="M81" s="1881"/>
      <c r="N81" s="1882"/>
      <c r="O81" s="1797">
        <f t="shared" si="196"/>
        <v>0</v>
      </c>
      <c r="P81" s="1813"/>
      <c r="Q81" s="1797"/>
      <c r="R81" s="1881"/>
      <c r="S81" s="1882"/>
      <c r="T81" s="1980">
        <f t="shared" si="169"/>
        <v>0</v>
      </c>
      <c r="U81" s="1813"/>
      <c r="V81" s="1980"/>
      <c r="W81" s="1980"/>
      <c r="X81" s="1882"/>
      <c r="Y81" s="1980">
        <f t="shared" si="170"/>
        <v>0</v>
      </c>
      <c r="Z81" s="1813">
        <f t="shared" si="171"/>
        <v>0</v>
      </c>
      <c r="AA81" s="1980"/>
      <c r="AB81" s="1881"/>
      <c r="AC81" s="1882"/>
      <c r="AD81" s="1980">
        <f t="shared" si="172"/>
        <v>0</v>
      </c>
      <c r="AE81" s="1813"/>
      <c r="AF81" s="1980"/>
      <c r="AG81" s="1881"/>
      <c r="AH81" s="1882"/>
      <c r="AI81" s="1980">
        <f t="shared" si="173"/>
        <v>0</v>
      </c>
      <c r="AJ81" s="1813"/>
      <c r="AK81" s="1980"/>
      <c r="AL81" s="1881"/>
      <c r="AM81" s="1882"/>
      <c r="AN81" s="1797">
        <f t="shared" si="174"/>
        <v>0</v>
      </c>
      <c r="AO81" s="1813"/>
      <c r="AP81" s="1797"/>
      <c r="AQ81" s="1797"/>
      <c r="AR81" s="1973"/>
      <c r="AS81" s="1797">
        <f t="shared" si="175"/>
        <v>0</v>
      </c>
      <c r="AT81" s="1813"/>
      <c r="AU81" s="1797"/>
      <c r="AV81" s="1881"/>
      <c r="AW81" s="1882"/>
      <c r="AX81" s="1980">
        <f t="shared" si="176"/>
        <v>0</v>
      </c>
      <c r="AY81" s="1813">
        <f t="shared" si="177"/>
        <v>0</v>
      </c>
      <c r="AZ81" s="1980"/>
      <c r="BA81" s="1797"/>
      <c r="BB81" s="1973"/>
      <c r="BC81" s="1980">
        <f t="shared" si="178"/>
        <v>0</v>
      </c>
      <c r="BD81" s="1813">
        <f t="shared" si="179"/>
        <v>0</v>
      </c>
      <c r="BE81" s="1964">
        <f t="shared" si="180"/>
        <v>0</v>
      </c>
      <c r="BF81" s="1964">
        <f t="shared" si="181"/>
        <v>0</v>
      </c>
      <c r="BG81" s="1968">
        <f t="shared" si="181"/>
        <v>0</v>
      </c>
      <c r="BH81" s="1974">
        <f t="shared" si="181"/>
        <v>0</v>
      </c>
      <c r="BI81" s="1966">
        <f t="shared" si="182"/>
        <v>0</v>
      </c>
      <c r="BJ81" s="1974"/>
      <c r="BK81" s="1881"/>
      <c r="BL81" s="1882"/>
      <c r="BM81" s="1797">
        <f t="shared" si="129"/>
        <v>0</v>
      </c>
      <c r="BN81" s="1813"/>
      <c r="BO81" s="1797"/>
      <c r="BP81" s="1881"/>
      <c r="BQ81" s="1882"/>
      <c r="BR81" s="1797">
        <f t="shared" si="130"/>
        <v>0</v>
      </c>
      <c r="BS81" s="1813"/>
      <c r="BT81" s="1797"/>
      <c r="BU81" s="1881"/>
      <c r="BV81" s="1882"/>
      <c r="BW81" s="1797">
        <f t="shared" si="131"/>
        <v>0</v>
      </c>
      <c r="BX81" s="1813">
        <f t="shared" si="183"/>
        <v>0</v>
      </c>
      <c r="BY81" s="1797"/>
      <c r="BZ81" s="1881"/>
      <c r="CA81" s="1882"/>
      <c r="CB81" s="1797">
        <f t="shared" si="184"/>
        <v>0</v>
      </c>
      <c r="CC81" s="1813">
        <f t="shared" si="185"/>
        <v>0</v>
      </c>
      <c r="CD81" s="1964">
        <f t="shared" si="186"/>
        <v>0</v>
      </c>
      <c r="CE81" s="1964">
        <f t="shared" si="187"/>
        <v>0</v>
      </c>
      <c r="CF81" s="1968">
        <f t="shared" si="187"/>
        <v>0</v>
      </c>
      <c r="CG81" s="1974">
        <f t="shared" si="187"/>
        <v>0</v>
      </c>
      <c r="CH81" s="1966">
        <f t="shared" si="188"/>
        <v>0</v>
      </c>
      <c r="CI81" s="1974"/>
      <c r="CJ81" s="1797"/>
      <c r="CK81" s="1973"/>
      <c r="CL81" s="1797">
        <f t="shared" si="189"/>
        <v>0</v>
      </c>
      <c r="CM81" s="1813">
        <f t="shared" si="190"/>
        <v>0</v>
      </c>
      <c r="CN81" s="1966">
        <f t="shared" si="191"/>
        <v>0</v>
      </c>
      <c r="CO81" s="1966">
        <f t="shared" si="192"/>
        <v>0</v>
      </c>
      <c r="CP81" s="1967">
        <f t="shared" si="193"/>
        <v>0</v>
      </c>
      <c r="CQ81" s="1974">
        <f t="shared" si="194"/>
        <v>0</v>
      </c>
      <c r="CR81" s="1891">
        <f t="shared" si="195"/>
        <v>0</v>
      </c>
      <c r="CS81" s="1906"/>
      <c r="CT81" s="1906"/>
      <c r="CU81" s="1907"/>
      <c r="CV81" s="733"/>
      <c r="CW81" s="733"/>
    </row>
    <row r="82" spans="1:101" ht="15" customHeight="1">
      <c r="A82" s="706" t="s">
        <v>654</v>
      </c>
      <c r="B82" s="706"/>
      <c r="C82" s="1888"/>
      <c r="D82" s="1882"/>
      <c r="E82" s="1797">
        <f t="shared" si="167"/>
        <v>0</v>
      </c>
      <c r="F82" s="1813"/>
      <c r="G82" s="1797"/>
      <c r="H82" s="1881"/>
      <c r="I82" s="1882"/>
      <c r="J82" s="1797">
        <f t="shared" si="168"/>
        <v>0</v>
      </c>
      <c r="K82" s="1813"/>
      <c r="L82" s="1797"/>
      <c r="M82" s="1881"/>
      <c r="N82" s="1882"/>
      <c r="O82" s="1797">
        <f t="shared" si="196"/>
        <v>0</v>
      </c>
      <c r="P82" s="1813"/>
      <c r="Q82" s="1797"/>
      <c r="R82" s="1881"/>
      <c r="S82" s="1882"/>
      <c r="T82" s="1980">
        <f t="shared" si="169"/>
        <v>0</v>
      </c>
      <c r="U82" s="1813"/>
      <c r="V82" s="1980"/>
      <c r="W82" s="1980"/>
      <c r="X82" s="1882"/>
      <c r="Y82" s="1980">
        <f t="shared" si="170"/>
        <v>0</v>
      </c>
      <c r="Z82" s="1813">
        <f t="shared" si="171"/>
        <v>0</v>
      </c>
      <c r="AA82" s="1980"/>
      <c r="AB82" s="1881"/>
      <c r="AC82" s="1882"/>
      <c r="AD82" s="1980">
        <f t="shared" si="172"/>
        <v>0</v>
      </c>
      <c r="AE82" s="1813"/>
      <c r="AF82" s="1980"/>
      <c r="AG82" s="1881"/>
      <c r="AH82" s="1882"/>
      <c r="AI82" s="1980">
        <f t="shared" si="173"/>
        <v>0</v>
      </c>
      <c r="AJ82" s="1813"/>
      <c r="AK82" s="1980"/>
      <c r="AL82" s="1881"/>
      <c r="AM82" s="1882"/>
      <c r="AN82" s="1797">
        <f t="shared" si="174"/>
        <v>0</v>
      </c>
      <c r="AO82" s="1813"/>
      <c r="AP82" s="1797"/>
      <c r="AQ82" s="1797"/>
      <c r="AR82" s="1973"/>
      <c r="AS82" s="1797">
        <f t="shared" si="175"/>
        <v>0</v>
      </c>
      <c r="AT82" s="1813"/>
      <c r="AU82" s="1797"/>
      <c r="AV82" s="1881"/>
      <c r="AW82" s="1882"/>
      <c r="AX82" s="1980">
        <f t="shared" si="176"/>
        <v>0</v>
      </c>
      <c r="AY82" s="1813">
        <f t="shared" si="177"/>
        <v>0</v>
      </c>
      <c r="AZ82" s="1980"/>
      <c r="BA82" s="1797"/>
      <c r="BB82" s="1973"/>
      <c r="BC82" s="1797">
        <f t="shared" si="178"/>
        <v>0</v>
      </c>
      <c r="BD82" s="1813">
        <f t="shared" si="179"/>
        <v>0</v>
      </c>
      <c r="BE82" s="1964">
        <f t="shared" si="180"/>
        <v>0</v>
      </c>
      <c r="BF82" s="1964">
        <f t="shared" si="181"/>
        <v>0</v>
      </c>
      <c r="BG82" s="1968">
        <f t="shared" si="181"/>
        <v>0</v>
      </c>
      <c r="BH82" s="1974">
        <f t="shared" si="181"/>
        <v>0</v>
      </c>
      <c r="BI82" s="1966">
        <f t="shared" si="182"/>
        <v>0</v>
      </c>
      <c r="BJ82" s="1974"/>
      <c r="BK82" s="1881"/>
      <c r="BL82" s="1882"/>
      <c r="BM82" s="1797">
        <f t="shared" si="129"/>
        <v>0</v>
      </c>
      <c r="BN82" s="1813"/>
      <c r="BO82" s="1797"/>
      <c r="BP82" s="1881"/>
      <c r="BQ82" s="1882"/>
      <c r="BR82" s="1797">
        <f t="shared" si="130"/>
        <v>0</v>
      </c>
      <c r="BS82" s="1813"/>
      <c r="BT82" s="1797"/>
      <c r="BU82" s="1881"/>
      <c r="BV82" s="1882"/>
      <c r="BW82" s="1797">
        <f t="shared" si="131"/>
        <v>0</v>
      </c>
      <c r="BX82" s="1813">
        <f t="shared" si="183"/>
        <v>0</v>
      </c>
      <c r="BY82" s="1797"/>
      <c r="BZ82" s="1881"/>
      <c r="CA82" s="1882"/>
      <c r="CB82" s="1797">
        <f t="shared" si="184"/>
        <v>0</v>
      </c>
      <c r="CC82" s="1813">
        <f t="shared" si="185"/>
        <v>0</v>
      </c>
      <c r="CD82" s="1964">
        <f t="shared" si="186"/>
        <v>0</v>
      </c>
      <c r="CE82" s="1964">
        <f t="shared" si="187"/>
        <v>0</v>
      </c>
      <c r="CF82" s="1968">
        <f t="shared" si="187"/>
        <v>0</v>
      </c>
      <c r="CG82" s="1974">
        <f t="shared" si="187"/>
        <v>0</v>
      </c>
      <c r="CH82" s="1966">
        <f t="shared" si="188"/>
        <v>0</v>
      </c>
      <c r="CI82" s="1974"/>
      <c r="CJ82" s="1797"/>
      <c r="CK82" s="1973"/>
      <c r="CL82" s="1797">
        <f t="shared" si="189"/>
        <v>0</v>
      </c>
      <c r="CM82" s="1813">
        <f t="shared" si="190"/>
        <v>0</v>
      </c>
      <c r="CN82" s="1966">
        <f t="shared" si="191"/>
        <v>0</v>
      </c>
      <c r="CO82" s="1966">
        <f t="shared" si="192"/>
        <v>0</v>
      </c>
      <c r="CP82" s="1967">
        <f t="shared" si="193"/>
        <v>0</v>
      </c>
      <c r="CQ82" s="1974">
        <f t="shared" si="194"/>
        <v>0</v>
      </c>
      <c r="CR82" s="1891">
        <f t="shared" si="195"/>
        <v>0</v>
      </c>
      <c r="CS82" s="1399"/>
      <c r="CT82" s="1399"/>
      <c r="CU82" s="733"/>
      <c r="CV82" s="733"/>
      <c r="CW82" s="733"/>
    </row>
    <row r="83" spans="1:101" s="706" customFormat="1" ht="15" customHeight="1">
      <c r="A83" s="1908" t="s">
        <v>655</v>
      </c>
      <c r="B83" s="1972">
        <v>0</v>
      </c>
      <c r="C83" s="1972">
        <f t="shared" ref="C83:BN83" si="197">SUM(C75:C82)</f>
        <v>0</v>
      </c>
      <c r="D83" s="1972">
        <f t="shared" si="197"/>
        <v>0</v>
      </c>
      <c r="E83" s="1972">
        <f t="shared" si="197"/>
        <v>0</v>
      </c>
      <c r="F83" s="1972">
        <f t="shared" si="197"/>
        <v>0</v>
      </c>
      <c r="G83" s="1972">
        <f t="shared" si="197"/>
        <v>0</v>
      </c>
      <c r="H83" s="1972">
        <f t="shared" si="197"/>
        <v>0</v>
      </c>
      <c r="I83" s="1972">
        <f t="shared" si="197"/>
        <v>0</v>
      </c>
      <c r="J83" s="1972">
        <f t="shared" si="197"/>
        <v>0</v>
      </c>
      <c r="K83" s="1972">
        <f t="shared" si="197"/>
        <v>0</v>
      </c>
      <c r="L83" s="1972">
        <f t="shared" si="197"/>
        <v>200000</v>
      </c>
      <c r="M83" s="1972">
        <f t="shared" si="197"/>
        <v>200000</v>
      </c>
      <c r="N83" s="1972">
        <f t="shared" si="197"/>
        <v>0</v>
      </c>
      <c r="O83" s="1972">
        <f t="shared" si="197"/>
        <v>200000</v>
      </c>
      <c r="P83" s="1972">
        <f t="shared" si="197"/>
        <v>358536</v>
      </c>
      <c r="Q83" s="1972">
        <f t="shared" si="197"/>
        <v>0</v>
      </c>
      <c r="R83" s="1972">
        <f t="shared" si="197"/>
        <v>0</v>
      </c>
      <c r="S83" s="1972">
        <f t="shared" si="197"/>
        <v>0</v>
      </c>
      <c r="T83" s="1972">
        <f t="shared" si="197"/>
        <v>0</v>
      </c>
      <c r="U83" s="1972">
        <f t="shared" si="197"/>
        <v>0</v>
      </c>
      <c r="V83" s="1972">
        <f t="shared" si="197"/>
        <v>0</v>
      </c>
      <c r="W83" s="1972">
        <f t="shared" si="197"/>
        <v>0</v>
      </c>
      <c r="X83" s="1972">
        <f t="shared" si="197"/>
        <v>0</v>
      </c>
      <c r="Y83" s="1972">
        <f t="shared" si="197"/>
        <v>0</v>
      </c>
      <c r="Z83" s="1972">
        <f t="shared" si="197"/>
        <v>0</v>
      </c>
      <c r="AA83" s="1972">
        <f t="shared" si="197"/>
        <v>0</v>
      </c>
      <c r="AB83" s="1972">
        <f t="shared" si="197"/>
        <v>0</v>
      </c>
      <c r="AC83" s="1972">
        <f t="shared" si="197"/>
        <v>0</v>
      </c>
      <c r="AD83" s="1972">
        <f t="shared" si="197"/>
        <v>0</v>
      </c>
      <c r="AE83" s="1972">
        <f t="shared" si="197"/>
        <v>0</v>
      </c>
      <c r="AF83" s="1972">
        <f t="shared" si="197"/>
        <v>93383</v>
      </c>
      <c r="AG83" s="1972">
        <f t="shared" si="197"/>
        <v>93383</v>
      </c>
      <c r="AH83" s="1972">
        <f t="shared" si="197"/>
        <v>0</v>
      </c>
      <c r="AI83" s="1972">
        <f t="shared" si="197"/>
        <v>96642</v>
      </c>
      <c r="AJ83" s="1972">
        <f t="shared" si="197"/>
        <v>96642</v>
      </c>
      <c r="AK83" s="1972">
        <f t="shared" si="197"/>
        <v>0</v>
      </c>
      <c r="AL83" s="1972">
        <f t="shared" si="197"/>
        <v>0</v>
      </c>
      <c r="AM83" s="1972">
        <f t="shared" si="197"/>
        <v>0</v>
      </c>
      <c r="AN83" s="1972">
        <f t="shared" si="197"/>
        <v>0</v>
      </c>
      <c r="AO83" s="1972">
        <f t="shared" si="197"/>
        <v>0</v>
      </c>
      <c r="AP83" s="1972">
        <f t="shared" si="197"/>
        <v>0</v>
      </c>
      <c r="AQ83" s="1972">
        <f t="shared" si="197"/>
        <v>0</v>
      </c>
      <c r="AR83" s="1972">
        <f t="shared" si="197"/>
        <v>0</v>
      </c>
      <c r="AS83" s="1972">
        <f t="shared" si="197"/>
        <v>0</v>
      </c>
      <c r="AT83" s="1972">
        <f t="shared" si="197"/>
        <v>0</v>
      </c>
      <c r="AU83" s="1972">
        <f t="shared" si="197"/>
        <v>0</v>
      </c>
      <c r="AV83" s="1972">
        <f t="shared" si="197"/>
        <v>0</v>
      </c>
      <c r="AW83" s="1972">
        <f t="shared" si="197"/>
        <v>0</v>
      </c>
      <c r="AX83" s="1972">
        <f t="shared" si="197"/>
        <v>0</v>
      </c>
      <c r="AY83" s="1972">
        <f t="shared" si="197"/>
        <v>0</v>
      </c>
      <c r="AZ83" s="1972">
        <f t="shared" si="197"/>
        <v>0</v>
      </c>
      <c r="BA83" s="1972">
        <f t="shared" si="197"/>
        <v>0</v>
      </c>
      <c r="BB83" s="1972">
        <f t="shared" si="197"/>
        <v>0</v>
      </c>
      <c r="BC83" s="1972">
        <f t="shared" si="197"/>
        <v>0</v>
      </c>
      <c r="BD83" s="1972">
        <f t="shared" si="197"/>
        <v>0</v>
      </c>
      <c r="BE83" s="1972">
        <f t="shared" si="197"/>
        <v>293383</v>
      </c>
      <c r="BF83" s="1890">
        <f t="shared" si="197"/>
        <v>293383</v>
      </c>
      <c r="BG83" s="1890">
        <f t="shared" si="197"/>
        <v>0</v>
      </c>
      <c r="BH83" s="1890">
        <f t="shared" si="197"/>
        <v>296642</v>
      </c>
      <c r="BI83" s="1890">
        <f t="shared" si="197"/>
        <v>455178</v>
      </c>
      <c r="BJ83" s="1972">
        <f t="shared" si="197"/>
        <v>0</v>
      </c>
      <c r="BK83" s="1972">
        <f t="shared" si="197"/>
        <v>0</v>
      </c>
      <c r="BL83" s="1972">
        <f t="shared" si="197"/>
        <v>0</v>
      </c>
      <c r="BM83" s="1972">
        <f t="shared" si="197"/>
        <v>0</v>
      </c>
      <c r="BN83" s="1972">
        <f t="shared" si="197"/>
        <v>0</v>
      </c>
      <c r="BO83" s="1972">
        <f t="shared" ref="BO83:CR83" si="198">SUM(BO75:BO82)</f>
        <v>0</v>
      </c>
      <c r="BP83" s="1972">
        <f t="shared" si="198"/>
        <v>0</v>
      </c>
      <c r="BQ83" s="1972">
        <f t="shared" si="198"/>
        <v>0</v>
      </c>
      <c r="BR83" s="1972">
        <f t="shared" si="198"/>
        <v>0</v>
      </c>
      <c r="BS83" s="1972">
        <f t="shared" si="198"/>
        <v>0</v>
      </c>
      <c r="BT83" s="1972">
        <f t="shared" si="198"/>
        <v>0</v>
      </c>
      <c r="BU83" s="1972">
        <f t="shared" si="198"/>
        <v>0</v>
      </c>
      <c r="BV83" s="1972">
        <f t="shared" si="198"/>
        <v>0</v>
      </c>
      <c r="BW83" s="1972">
        <f t="shared" si="198"/>
        <v>0</v>
      </c>
      <c r="BX83" s="1972">
        <f t="shared" si="198"/>
        <v>0</v>
      </c>
      <c r="BY83" s="1972">
        <f t="shared" si="198"/>
        <v>0</v>
      </c>
      <c r="BZ83" s="1972">
        <f t="shared" si="198"/>
        <v>0</v>
      </c>
      <c r="CA83" s="1972">
        <f t="shared" si="198"/>
        <v>0</v>
      </c>
      <c r="CB83" s="1972">
        <f t="shared" si="198"/>
        <v>0</v>
      </c>
      <c r="CC83" s="1972">
        <f t="shared" si="198"/>
        <v>0</v>
      </c>
      <c r="CD83" s="1890">
        <f t="shared" si="198"/>
        <v>0</v>
      </c>
      <c r="CE83" s="1890">
        <f t="shared" si="198"/>
        <v>0</v>
      </c>
      <c r="CF83" s="1890">
        <f t="shared" si="198"/>
        <v>0</v>
      </c>
      <c r="CG83" s="1890">
        <f t="shared" si="198"/>
        <v>0</v>
      </c>
      <c r="CH83" s="1890">
        <f t="shared" si="198"/>
        <v>0</v>
      </c>
      <c r="CI83" s="1972">
        <f t="shared" si="198"/>
        <v>0</v>
      </c>
      <c r="CJ83" s="1972">
        <f t="shared" si="198"/>
        <v>0</v>
      </c>
      <c r="CK83" s="1972">
        <f t="shared" si="198"/>
        <v>0</v>
      </c>
      <c r="CL83" s="1972">
        <f t="shared" si="198"/>
        <v>0</v>
      </c>
      <c r="CM83" s="1972">
        <f t="shared" si="198"/>
        <v>0</v>
      </c>
      <c r="CN83" s="1890">
        <f t="shared" si="198"/>
        <v>293383</v>
      </c>
      <c r="CO83" s="1890">
        <f t="shared" si="198"/>
        <v>293383</v>
      </c>
      <c r="CP83" s="1890">
        <f t="shared" si="198"/>
        <v>0</v>
      </c>
      <c r="CQ83" s="1890">
        <f t="shared" si="198"/>
        <v>296642</v>
      </c>
      <c r="CR83" s="1890">
        <f t="shared" si="198"/>
        <v>455178</v>
      </c>
      <c r="CS83" s="892"/>
      <c r="CT83" s="892"/>
    </row>
    <row r="84" spans="1:101" s="706" customFormat="1" ht="15" customHeight="1">
      <c r="A84" s="1889" t="s">
        <v>656</v>
      </c>
      <c r="B84" s="1896">
        <v>0</v>
      </c>
      <c r="C84" s="1896">
        <f t="shared" ref="C84:BN84" si="199">C83+C74</f>
        <v>0</v>
      </c>
      <c r="D84" s="1896">
        <f t="shared" si="199"/>
        <v>0</v>
      </c>
      <c r="E84" s="1896">
        <f t="shared" si="199"/>
        <v>0</v>
      </c>
      <c r="F84" s="1896">
        <f t="shared" si="199"/>
        <v>16960</v>
      </c>
      <c r="G84" s="1896">
        <f t="shared" si="199"/>
        <v>0</v>
      </c>
      <c r="H84" s="1896">
        <f t="shared" si="199"/>
        <v>0</v>
      </c>
      <c r="I84" s="1896">
        <f t="shared" si="199"/>
        <v>0</v>
      </c>
      <c r="J84" s="1896">
        <f t="shared" si="199"/>
        <v>0</v>
      </c>
      <c r="K84" s="1896">
        <f t="shared" si="199"/>
        <v>0</v>
      </c>
      <c r="L84" s="1896">
        <f t="shared" si="199"/>
        <v>873099</v>
      </c>
      <c r="M84" s="1896">
        <f t="shared" si="199"/>
        <v>873099</v>
      </c>
      <c r="N84" s="1896">
        <f t="shared" si="199"/>
        <v>0</v>
      </c>
      <c r="O84" s="1896">
        <f t="shared" si="199"/>
        <v>873099</v>
      </c>
      <c r="P84" s="1896">
        <f t="shared" si="199"/>
        <v>862522</v>
      </c>
      <c r="Q84" s="1896">
        <f t="shared" si="199"/>
        <v>0</v>
      </c>
      <c r="R84" s="1896">
        <f t="shared" si="199"/>
        <v>0</v>
      </c>
      <c r="S84" s="1896">
        <f t="shared" si="199"/>
        <v>0</v>
      </c>
      <c r="T84" s="1896">
        <f t="shared" si="199"/>
        <v>0</v>
      </c>
      <c r="U84" s="1896">
        <f t="shared" si="199"/>
        <v>0</v>
      </c>
      <c r="V84" s="1896">
        <f t="shared" si="199"/>
        <v>0</v>
      </c>
      <c r="W84" s="1896">
        <f t="shared" si="199"/>
        <v>0</v>
      </c>
      <c r="X84" s="1896">
        <f t="shared" si="199"/>
        <v>0</v>
      </c>
      <c r="Y84" s="1896">
        <f t="shared" si="199"/>
        <v>0</v>
      </c>
      <c r="Z84" s="1896">
        <f t="shared" si="199"/>
        <v>0</v>
      </c>
      <c r="AA84" s="1896">
        <f t="shared" si="199"/>
        <v>0</v>
      </c>
      <c r="AB84" s="1896">
        <f t="shared" si="199"/>
        <v>0</v>
      </c>
      <c r="AC84" s="1896">
        <f t="shared" si="199"/>
        <v>0</v>
      </c>
      <c r="AD84" s="1896">
        <f t="shared" si="199"/>
        <v>0</v>
      </c>
      <c r="AE84" s="1896">
        <f t="shared" si="199"/>
        <v>100</v>
      </c>
      <c r="AF84" s="1896">
        <f t="shared" si="199"/>
        <v>2008010</v>
      </c>
      <c r="AG84" s="1896">
        <f t="shared" si="199"/>
        <v>2034499</v>
      </c>
      <c r="AH84" s="1896">
        <f t="shared" si="199"/>
        <v>5614</v>
      </c>
      <c r="AI84" s="1896">
        <f t="shared" si="199"/>
        <v>2204908</v>
      </c>
      <c r="AJ84" s="1896">
        <f t="shared" si="199"/>
        <v>2212102</v>
      </c>
      <c r="AK84" s="1896">
        <f t="shared" si="199"/>
        <v>0</v>
      </c>
      <c r="AL84" s="1896">
        <f t="shared" si="199"/>
        <v>0</v>
      </c>
      <c r="AM84" s="1896">
        <f t="shared" si="199"/>
        <v>0</v>
      </c>
      <c r="AN84" s="1896">
        <f t="shared" si="199"/>
        <v>0</v>
      </c>
      <c r="AO84" s="1896">
        <f t="shared" si="199"/>
        <v>0</v>
      </c>
      <c r="AP84" s="1896">
        <f t="shared" si="199"/>
        <v>7851967</v>
      </c>
      <c r="AQ84" s="1896">
        <f t="shared" si="199"/>
        <v>7851967</v>
      </c>
      <c r="AR84" s="1896">
        <f t="shared" si="199"/>
        <v>0</v>
      </c>
      <c r="AS84" s="1896">
        <f t="shared" si="199"/>
        <v>8273031</v>
      </c>
      <c r="AT84" s="1896">
        <f t="shared" si="199"/>
        <v>8256170</v>
      </c>
      <c r="AU84" s="1896">
        <f t="shared" si="199"/>
        <v>0</v>
      </c>
      <c r="AV84" s="1896">
        <f t="shared" si="199"/>
        <v>0</v>
      </c>
      <c r="AW84" s="1896">
        <f t="shared" si="199"/>
        <v>0</v>
      </c>
      <c r="AX84" s="1896">
        <f t="shared" si="199"/>
        <v>0</v>
      </c>
      <c r="AY84" s="1896">
        <f t="shared" si="199"/>
        <v>0</v>
      </c>
      <c r="AZ84" s="1896">
        <f t="shared" si="199"/>
        <v>0</v>
      </c>
      <c r="BA84" s="1896">
        <f t="shared" si="199"/>
        <v>0</v>
      </c>
      <c r="BB84" s="1896">
        <f t="shared" si="199"/>
        <v>0</v>
      </c>
      <c r="BC84" s="1896">
        <f t="shared" si="199"/>
        <v>0</v>
      </c>
      <c r="BD84" s="1896">
        <f t="shared" si="199"/>
        <v>0</v>
      </c>
      <c r="BE84" s="1896">
        <f t="shared" si="199"/>
        <v>10733076</v>
      </c>
      <c r="BF84" s="1896">
        <f t="shared" si="199"/>
        <v>10759565</v>
      </c>
      <c r="BG84" s="1896">
        <f t="shared" si="199"/>
        <v>5614</v>
      </c>
      <c r="BH84" s="1896">
        <f t="shared" si="199"/>
        <v>11351038</v>
      </c>
      <c r="BI84" s="1896">
        <f t="shared" si="199"/>
        <v>11347854</v>
      </c>
      <c r="BJ84" s="1896">
        <f t="shared" si="199"/>
        <v>32000</v>
      </c>
      <c r="BK84" s="1896">
        <f t="shared" si="199"/>
        <v>32000</v>
      </c>
      <c r="BL84" s="1896">
        <f t="shared" si="199"/>
        <v>0</v>
      </c>
      <c r="BM84" s="1896">
        <f t="shared" si="199"/>
        <v>40875</v>
      </c>
      <c r="BN84" s="1896">
        <f t="shared" si="199"/>
        <v>45875</v>
      </c>
      <c r="BO84" s="1896">
        <f t="shared" ref="BO84:CR84" si="200">BO83+BO74</f>
        <v>0</v>
      </c>
      <c r="BP84" s="1896">
        <f t="shared" si="200"/>
        <v>0</v>
      </c>
      <c r="BQ84" s="1896">
        <f t="shared" si="200"/>
        <v>0</v>
      </c>
      <c r="BR84" s="1896">
        <f t="shared" si="200"/>
        <v>0</v>
      </c>
      <c r="BS84" s="1896">
        <f t="shared" si="200"/>
        <v>0</v>
      </c>
      <c r="BT84" s="1896">
        <f t="shared" si="200"/>
        <v>0</v>
      </c>
      <c r="BU84" s="1896">
        <f t="shared" si="200"/>
        <v>0</v>
      </c>
      <c r="BV84" s="1896">
        <f t="shared" si="200"/>
        <v>0</v>
      </c>
      <c r="BW84" s="1896">
        <f t="shared" si="200"/>
        <v>0</v>
      </c>
      <c r="BX84" s="1896">
        <f t="shared" si="200"/>
        <v>0</v>
      </c>
      <c r="BY84" s="1896">
        <f t="shared" si="200"/>
        <v>0</v>
      </c>
      <c r="BZ84" s="1896">
        <f t="shared" si="200"/>
        <v>0</v>
      </c>
      <c r="CA84" s="1896">
        <f t="shared" si="200"/>
        <v>0</v>
      </c>
      <c r="CB84" s="1896">
        <f t="shared" si="200"/>
        <v>0</v>
      </c>
      <c r="CC84" s="1896">
        <f t="shared" si="200"/>
        <v>0</v>
      </c>
      <c r="CD84" s="1896">
        <f t="shared" si="200"/>
        <v>32000</v>
      </c>
      <c r="CE84" s="1896">
        <f t="shared" si="200"/>
        <v>32000</v>
      </c>
      <c r="CF84" s="1896">
        <f t="shared" si="200"/>
        <v>0</v>
      </c>
      <c r="CG84" s="1896">
        <f t="shared" si="200"/>
        <v>40875</v>
      </c>
      <c r="CH84" s="1896">
        <f t="shared" si="200"/>
        <v>45875</v>
      </c>
      <c r="CI84" s="1896">
        <f t="shared" si="200"/>
        <v>0</v>
      </c>
      <c r="CJ84" s="1896">
        <f t="shared" si="200"/>
        <v>0</v>
      </c>
      <c r="CK84" s="1896">
        <f t="shared" si="200"/>
        <v>0</v>
      </c>
      <c r="CL84" s="1896">
        <f t="shared" si="200"/>
        <v>0</v>
      </c>
      <c r="CM84" s="1896">
        <f t="shared" si="200"/>
        <v>0</v>
      </c>
      <c r="CN84" s="1896">
        <f t="shared" si="200"/>
        <v>10765076</v>
      </c>
      <c r="CO84" s="1896">
        <f t="shared" si="200"/>
        <v>10791565</v>
      </c>
      <c r="CP84" s="1896">
        <f t="shared" si="200"/>
        <v>5614</v>
      </c>
      <c r="CQ84" s="1896">
        <f t="shared" si="200"/>
        <v>11391913</v>
      </c>
      <c r="CR84" s="1896">
        <f t="shared" si="200"/>
        <v>11393729</v>
      </c>
      <c r="CS84" s="892"/>
      <c r="CT84" s="892"/>
    </row>
    <row r="85" spans="1:101" ht="15" hidden="1" customHeight="1">
      <c r="A85" s="706" t="s">
        <v>657</v>
      </c>
      <c r="B85" s="706"/>
      <c r="C85" s="1888"/>
      <c r="D85" s="1882"/>
      <c r="E85" s="1797">
        <f t="shared" si="167"/>
        <v>0</v>
      </c>
      <c r="F85" s="1797"/>
      <c r="G85" s="1797"/>
      <c r="H85" s="1881"/>
      <c r="I85" s="1882"/>
      <c r="J85" s="1797">
        <f t="shared" si="168"/>
        <v>0</v>
      </c>
      <c r="K85" s="1797"/>
      <c r="L85" s="1797"/>
      <c r="M85" s="1881"/>
      <c r="N85" s="1882"/>
      <c r="O85" s="1797">
        <f t="shared" si="196"/>
        <v>0</v>
      </c>
      <c r="P85" s="1797"/>
      <c r="Q85" s="1797"/>
      <c r="R85" s="1881"/>
      <c r="S85" s="1882"/>
      <c r="T85" s="1980">
        <f t="shared" si="169"/>
        <v>0</v>
      </c>
      <c r="U85" s="1980"/>
      <c r="V85" s="1980"/>
      <c r="W85" s="1980"/>
      <c r="X85" s="1882"/>
      <c r="Y85" s="1980">
        <f t="shared" si="170"/>
        <v>0</v>
      </c>
      <c r="Z85" s="1980"/>
      <c r="AA85" s="1980"/>
      <c r="AB85" s="1881"/>
      <c r="AC85" s="1882"/>
      <c r="AD85" s="1980">
        <f t="shared" si="172"/>
        <v>0</v>
      </c>
      <c r="AE85" s="1980"/>
      <c r="AF85" s="1980"/>
      <c r="AG85" s="1881"/>
      <c r="AH85" s="1882"/>
      <c r="AI85" s="1980">
        <f t="shared" si="173"/>
        <v>0</v>
      </c>
      <c r="AJ85" s="1980"/>
      <c r="AK85" s="1980"/>
      <c r="AL85" s="1881"/>
      <c r="AM85" s="1882"/>
      <c r="AN85" s="1797">
        <f t="shared" si="174"/>
        <v>0</v>
      </c>
      <c r="AO85" s="1797"/>
      <c r="AP85" s="1797"/>
      <c r="AQ85" s="1797"/>
      <c r="AR85" s="1973"/>
      <c r="AS85" s="1797">
        <f t="shared" si="175"/>
        <v>0</v>
      </c>
      <c r="AT85" s="1797"/>
      <c r="AU85" s="1797"/>
      <c r="AV85" s="1881"/>
      <c r="AW85" s="1882"/>
      <c r="AX85" s="1980">
        <f t="shared" si="176"/>
        <v>0</v>
      </c>
      <c r="AY85" s="1980"/>
      <c r="AZ85" s="1980"/>
      <c r="BA85" s="1797"/>
      <c r="BB85" s="1973"/>
      <c r="BC85" s="1980">
        <f t="shared" si="178"/>
        <v>0</v>
      </c>
      <c r="BD85" s="1980"/>
      <c r="BE85" s="1980"/>
      <c r="BF85" s="1964"/>
      <c r="BG85" s="1965"/>
      <c r="BH85" s="1974">
        <f t="shared" ref="BH85:BH104" si="201">SUM(BF85+BG85)</f>
        <v>0</v>
      </c>
      <c r="BI85" s="1974"/>
      <c r="BJ85" s="1974"/>
      <c r="BK85" s="1881"/>
      <c r="BL85" s="1882"/>
      <c r="BM85" s="1797">
        <f t="shared" si="129"/>
        <v>0</v>
      </c>
      <c r="BN85" s="1797"/>
      <c r="BO85" s="1797"/>
      <c r="BP85" s="1881"/>
      <c r="BQ85" s="1882"/>
      <c r="BR85" s="1797">
        <f t="shared" si="130"/>
        <v>0</v>
      </c>
      <c r="BS85" s="1797"/>
      <c r="BT85" s="1797"/>
      <c r="BU85" s="1881"/>
      <c r="BV85" s="1882"/>
      <c r="BW85" s="1797">
        <f t="shared" si="131"/>
        <v>0</v>
      </c>
      <c r="BX85" s="1797"/>
      <c r="BY85" s="1797"/>
      <c r="BZ85" s="1881"/>
      <c r="CA85" s="1882"/>
      <c r="CB85" s="1797">
        <f t="shared" si="184"/>
        <v>0</v>
      </c>
      <c r="CC85" s="1797"/>
      <c r="CD85" s="1974"/>
      <c r="CE85" s="1964"/>
      <c r="CF85" s="1965"/>
      <c r="CG85" s="1974">
        <f t="shared" ref="CG85:CG86" si="202">SUM(CE85+CF85)</f>
        <v>0</v>
      </c>
      <c r="CH85" s="1974"/>
      <c r="CI85" s="1974"/>
      <c r="CJ85" s="1797"/>
      <c r="CK85" s="1973"/>
      <c r="CL85" s="1797">
        <f t="shared" ref="CL85:CL95" si="203">SUM(CJ85:CK85)</f>
        <v>0</v>
      </c>
      <c r="CM85" s="1797"/>
      <c r="CN85" s="1974"/>
      <c r="CO85" s="1966">
        <f t="shared" ref="CO85:CO100" si="204">BF85+CE85</f>
        <v>0</v>
      </c>
      <c r="CP85" s="1967">
        <f t="shared" ref="CP85:CP100" si="205">BG85+CF85</f>
        <v>0</v>
      </c>
      <c r="CQ85" s="1974">
        <f t="shared" ref="CQ85:CQ86" si="206">SUM(CO85:CP85)</f>
        <v>0</v>
      </c>
      <c r="CR85" s="1904"/>
      <c r="CS85" s="1399"/>
      <c r="CT85" s="1399"/>
      <c r="CU85" s="733"/>
      <c r="CV85" s="733"/>
      <c r="CW85" s="733"/>
    </row>
    <row r="86" spans="1:101" ht="15" hidden="1" customHeight="1">
      <c r="A86" s="1414" t="s">
        <v>658</v>
      </c>
      <c r="B86" s="1414"/>
      <c r="C86" s="1888"/>
      <c r="D86" s="1882"/>
      <c r="E86" s="1797">
        <f t="shared" si="167"/>
        <v>0</v>
      </c>
      <c r="F86" s="1797"/>
      <c r="G86" s="1797"/>
      <c r="H86" s="1881"/>
      <c r="I86" s="1882"/>
      <c r="J86" s="1797">
        <f t="shared" si="168"/>
        <v>0</v>
      </c>
      <c r="K86" s="1797"/>
      <c r="L86" s="1797"/>
      <c r="M86" s="1881"/>
      <c r="N86" s="1882"/>
      <c r="O86" s="1797">
        <f t="shared" si="196"/>
        <v>0</v>
      </c>
      <c r="P86" s="1797"/>
      <c r="Q86" s="1797"/>
      <c r="R86" s="1881"/>
      <c r="S86" s="1882"/>
      <c r="T86" s="1980">
        <f t="shared" si="169"/>
        <v>0</v>
      </c>
      <c r="U86" s="1980"/>
      <c r="V86" s="1980"/>
      <c r="W86" s="1980"/>
      <c r="X86" s="1882"/>
      <c r="Y86" s="1980">
        <f t="shared" si="170"/>
        <v>0</v>
      </c>
      <c r="Z86" s="1980"/>
      <c r="AA86" s="1980"/>
      <c r="AB86" s="1881"/>
      <c r="AC86" s="1882"/>
      <c r="AD86" s="1980">
        <f t="shared" si="172"/>
        <v>0</v>
      </c>
      <c r="AE86" s="1980"/>
      <c r="AF86" s="1980"/>
      <c r="AG86" s="1881"/>
      <c r="AH86" s="1882"/>
      <c r="AI86" s="1980">
        <f t="shared" si="173"/>
        <v>0</v>
      </c>
      <c r="AJ86" s="1980"/>
      <c r="AK86" s="1980"/>
      <c r="AL86" s="1881"/>
      <c r="AM86" s="1882"/>
      <c r="AN86" s="1797">
        <f t="shared" si="174"/>
        <v>0</v>
      </c>
      <c r="AO86" s="1797"/>
      <c r="AP86" s="1797"/>
      <c r="AQ86" s="1797"/>
      <c r="AR86" s="1973"/>
      <c r="AS86" s="1797">
        <f t="shared" si="175"/>
        <v>0</v>
      </c>
      <c r="AT86" s="1797"/>
      <c r="AU86" s="1797"/>
      <c r="AV86" s="1881"/>
      <c r="AW86" s="1882"/>
      <c r="AX86" s="1980">
        <f t="shared" si="176"/>
        <v>0</v>
      </c>
      <c r="AY86" s="1980"/>
      <c r="AZ86" s="1980"/>
      <c r="BA86" s="1797"/>
      <c r="BB86" s="1973"/>
      <c r="BC86" s="1980">
        <f t="shared" si="178"/>
        <v>0</v>
      </c>
      <c r="BD86" s="1980"/>
      <c r="BE86" s="1980"/>
      <c r="BF86" s="1964">
        <f t="shared" ref="BF86:BF100" si="207">C86+H86+M86+R86+W86+AB86+AG86+AL86+AQ86+AV86+BA86</f>
        <v>0</v>
      </c>
      <c r="BG86" s="1975">
        <f t="shared" ref="BG86:BG100" si="208">D86+I86+N86+S86+X86+AC86+AH86+AM86+AR86+AW86+BB86</f>
        <v>0</v>
      </c>
      <c r="BH86" s="1974">
        <f t="shared" si="201"/>
        <v>0</v>
      </c>
      <c r="BI86" s="1974"/>
      <c r="BJ86" s="1974"/>
      <c r="BK86" s="1881"/>
      <c r="BL86" s="1882"/>
      <c r="BM86" s="1797">
        <f t="shared" si="129"/>
        <v>0</v>
      </c>
      <c r="BN86" s="1797"/>
      <c r="BO86" s="1797"/>
      <c r="BP86" s="1881"/>
      <c r="BQ86" s="1882"/>
      <c r="BR86" s="1797">
        <f t="shared" si="130"/>
        <v>0</v>
      </c>
      <c r="BS86" s="1797"/>
      <c r="BT86" s="1797"/>
      <c r="BU86" s="1881"/>
      <c r="BV86" s="1882"/>
      <c r="BW86" s="1797">
        <f t="shared" si="131"/>
        <v>0</v>
      </c>
      <c r="BX86" s="1797"/>
      <c r="BY86" s="1797"/>
      <c r="BZ86" s="1881"/>
      <c r="CA86" s="1882"/>
      <c r="CB86" s="1797">
        <f t="shared" si="184"/>
        <v>0</v>
      </c>
      <c r="CC86" s="1797"/>
      <c r="CD86" s="1974"/>
      <c r="CE86" s="1964">
        <f t="shared" ref="CE86:CE100" si="209">BK86+BP86+BU86+BZ86</f>
        <v>0</v>
      </c>
      <c r="CF86" s="1975">
        <f t="shared" ref="CF86:CG100" si="210">BL86+BQ86+BV86+CA86</f>
        <v>0</v>
      </c>
      <c r="CG86" s="1974">
        <f t="shared" si="202"/>
        <v>0</v>
      </c>
      <c r="CH86" s="1974"/>
      <c r="CI86" s="1974"/>
      <c r="CJ86" s="1797"/>
      <c r="CK86" s="1973"/>
      <c r="CL86" s="1797">
        <f t="shared" si="203"/>
        <v>0</v>
      </c>
      <c r="CM86" s="1797"/>
      <c r="CN86" s="1974"/>
      <c r="CO86" s="1966">
        <f t="shared" si="204"/>
        <v>0</v>
      </c>
      <c r="CP86" s="1967">
        <f t="shared" si="205"/>
        <v>0</v>
      </c>
      <c r="CQ86" s="1974">
        <f t="shared" si="206"/>
        <v>0</v>
      </c>
      <c r="CR86" s="1904"/>
      <c r="CS86" s="1399"/>
      <c r="CT86" s="1399"/>
      <c r="CU86" s="733"/>
      <c r="CV86" s="733"/>
      <c r="CW86" s="733"/>
    </row>
    <row r="87" spans="1:101" ht="15" customHeight="1">
      <c r="A87" s="1414" t="s">
        <v>659</v>
      </c>
      <c r="B87" s="1414"/>
      <c r="C87" s="1888"/>
      <c r="D87" s="1882"/>
      <c r="E87" s="1797">
        <f t="shared" si="167"/>
        <v>0</v>
      </c>
      <c r="F87" s="1813"/>
      <c r="G87" s="1797"/>
      <c r="H87" s="1881"/>
      <c r="I87" s="1882"/>
      <c r="J87" s="1797">
        <f t="shared" si="168"/>
        <v>0</v>
      </c>
      <c r="K87" s="1813"/>
      <c r="L87" s="1797"/>
      <c r="M87" s="1881"/>
      <c r="N87" s="1882"/>
      <c r="O87" s="1797">
        <f t="shared" si="196"/>
        <v>0</v>
      </c>
      <c r="P87" s="1813"/>
      <c r="Q87" s="1797"/>
      <c r="R87" s="1881"/>
      <c r="S87" s="1882"/>
      <c r="T87" s="1980">
        <f t="shared" si="169"/>
        <v>0</v>
      </c>
      <c r="U87" s="1813"/>
      <c r="V87" s="1980"/>
      <c r="W87" s="1980"/>
      <c r="X87" s="1882"/>
      <c r="Y87" s="1980">
        <f t="shared" si="170"/>
        <v>0</v>
      </c>
      <c r="Z87" s="1813">
        <f t="shared" ref="Z87:Z94" si="211">W87-V87</f>
        <v>0</v>
      </c>
      <c r="AA87" s="1980"/>
      <c r="AB87" s="1881"/>
      <c r="AC87" s="1882"/>
      <c r="AD87" s="1980">
        <f t="shared" si="172"/>
        <v>0</v>
      </c>
      <c r="AE87" s="1813"/>
      <c r="AF87" s="1980"/>
      <c r="AG87" s="1881"/>
      <c r="AH87" s="1882"/>
      <c r="AI87" s="1980">
        <f t="shared" si="173"/>
        <v>0</v>
      </c>
      <c r="AJ87" s="1813"/>
      <c r="AK87" s="1980"/>
      <c r="AL87" s="1881"/>
      <c r="AM87" s="1882"/>
      <c r="AN87" s="1797">
        <f t="shared" si="174"/>
        <v>0</v>
      </c>
      <c r="AO87" s="1813"/>
      <c r="AP87" s="1797"/>
      <c r="AQ87" s="1797"/>
      <c r="AR87" s="1973"/>
      <c r="AS87" s="1797">
        <f t="shared" si="175"/>
        <v>0</v>
      </c>
      <c r="AT87" s="1813"/>
      <c r="AU87" s="1797"/>
      <c r="AV87" s="1881"/>
      <c r="AW87" s="1882"/>
      <c r="AX87" s="1980">
        <f t="shared" si="176"/>
        <v>0</v>
      </c>
      <c r="AY87" s="1813">
        <f t="shared" ref="AY87:AY94" si="212">AV87-AU87</f>
        <v>0</v>
      </c>
      <c r="AZ87" s="1980"/>
      <c r="BA87" s="1797"/>
      <c r="BB87" s="1973"/>
      <c r="BC87" s="1980">
        <f t="shared" si="178"/>
        <v>0</v>
      </c>
      <c r="BD87" s="1813">
        <f t="shared" ref="BD87:BD94" si="213">BA87-AZ87</f>
        <v>0</v>
      </c>
      <c r="BE87" s="1964">
        <f t="shared" ref="BE87:BE94" si="214">B87+G87+L87+Q87+V87+AA87+AF87+AK87+AP87+AU87+AZ87</f>
        <v>0</v>
      </c>
      <c r="BF87" s="1964">
        <f t="shared" si="207"/>
        <v>0</v>
      </c>
      <c r="BG87" s="1964">
        <f t="shared" si="208"/>
        <v>0</v>
      </c>
      <c r="BH87" s="1964">
        <f t="shared" ref="BH87:BH100" si="215">E87+J87+O87+T87+Y87+AD87+AI87+AN87+AS87+AX87+BC87</f>
        <v>0</v>
      </c>
      <c r="BI87" s="1966">
        <f t="shared" ref="BI87:BI95" si="216">F87+K87+P87+U87+Z87+AE87+AJ87+AO87+AT87+AY87+BD87</f>
        <v>0</v>
      </c>
      <c r="BJ87" s="1974"/>
      <c r="BK87" s="1881"/>
      <c r="BL87" s="1882"/>
      <c r="BM87" s="1797">
        <f t="shared" si="129"/>
        <v>0</v>
      </c>
      <c r="BN87" s="1813"/>
      <c r="BO87" s="1797"/>
      <c r="BP87" s="1881"/>
      <c r="BQ87" s="1882"/>
      <c r="BR87" s="1797">
        <f t="shared" si="130"/>
        <v>0</v>
      </c>
      <c r="BS87" s="1813"/>
      <c r="BT87" s="1797"/>
      <c r="BU87" s="1881"/>
      <c r="BV87" s="1882"/>
      <c r="BW87" s="1797">
        <f t="shared" si="131"/>
        <v>0</v>
      </c>
      <c r="BX87" s="1813">
        <f t="shared" ref="BX87:BX94" si="217">BU87-BT87</f>
        <v>0</v>
      </c>
      <c r="BY87" s="1797"/>
      <c r="BZ87" s="1881"/>
      <c r="CA87" s="1882"/>
      <c r="CB87" s="1797">
        <f t="shared" si="184"/>
        <v>0</v>
      </c>
      <c r="CC87" s="1813">
        <f t="shared" ref="CC87:CC94" si="218">BZ87-BY87</f>
        <v>0</v>
      </c>
      <c r="CD87" s="1964">
        <f t="shared" ref="CD87:CD94" si="219">BJ87+BO87+BT87+BY87</f>
        <v>0</v>
      </c>
      <c r="CE87" s="1964">
        <f t="shared" si="209"/>
        <v>0</v>
      </c>
      <c r="CF87" s="1968">
        <f t="shared" si="210"/>
        <v>0</v>
      </c>
      <c r="CG87" s="1974">
        <f t="shared" si="210"/>
        <v>0</v>
      </c>
      <c r="CH87" s="1966">
        <f t="shared" ref="CH87:CH94" si="220">BN87+BS87+BX87+CC87</f>
        <v>0</v>
      </c>
      <c r="CI87" s="1974"/>
      <c r="CJ87" s="1797"/>
      <c r="CK87" s="1973"/>
      <c r="CL87" s="1797">
        <f t="shared" si="203"/>
        <v>0</v>
      </c>
      <c r="CM87" s="1813">
        <f t="shared" ref="CM87:CM94" si="221">CJ87-CI87</f>
        <v>0</v>
      </c>
      <c r="CN87" s="1966">
        <f t="shared" ref="CN87:CN95" si="222">BE87+CD87</f>
        <v>0</v>
      </c>
      <c r="CO87" s="1966">
        <f t="shared" si="204"/>
        <v>0</v>
      </c>
      <c r="CP87" s="1967">
        <f t="shared" si="205"/>
        <v>0</v>
      </c>
      <c r="CQ87" s="1974">
        <f t="shared" ref="CQ87:CQ95" si="223">BH87+CG87</f>
        <v>0</v>
      </c>
      <c r="CR87" s="1891">
        <f t="shared" ref="CR87:CR95" si="224">BI87+CH87</f>
        <v>0</v>
      </c>
      <c r="CS87" s="1399"/>
      <c r="CT87" s="1399"/>
      <c r="CU87" s="733"/>
      <c r="CV87" s="733"/>
      <c r="CW87" s="733"/>
    </row>
    <row r="88" spans="1:101" ht="15" customHeight="1">
      <c r="A88" s="1414" t="s">
        <v>660</v>
      </c>
      <c r="B88" s="1414"/>
      <c r="C88" s="1888"/>
      <c r="D88" s="1882"/>
      <c r="E88" s="1797">
        <f t="shared" si="167"/>
        <v>0</v>
      </c>
      <c r="F88" s="1813"/>
      <c r="G88" s="1797"/>
      <c r="H88" s="1881"/>
      <c r="I88" s="1882"/>
      <c r="J88" s="1797">
        <f t="shared" si="168"/>
        <v>0</v>
      </c>
      <c r="K88" s="1813"/>
      <c r="L88" s="1797"/>
      <c r="M88" s="1881"/>
      <c r="N88" s="1882"/>
      <c r="O88" s="1797">
        <f t="shared" si="196"/>
        <v>0</v>
      </c>
      <c r="P88" s="1813"/>
      <c r="Q88" s="1797"/>
      <c r="R88" s="1881"/>
      <c r="S88" s="1882"/>
      <c r="T88" s="1980">
        <f t="shared" si="169"/>
        <v>0</v>
      </c>
      <c r="U88" s="1813"/>
      <c r="V88" s="1980"/>
      <c r="W88" s="1980"/>
      <c r="X88" s="1882"/>
      <c r="Y88" s="1980">
        <f t="shared" si="170"/>
        <v>0</v>
      </c>
      <c r="Z88" s="1813">
        <f t="shared" si="211"/>
        <v>0</v>
      </c>
      <c r="AA88" s="1980"/>
      <c r="AB88" s="1881"/>
      <c r="AC88" s="1882"/>
      <c r="AD88" s="1980">
        <f t="shared" si="172"/>
        <v>0</v>
      </c>
      <c r="AE88" s="1813"/>
      <c r="AF88" s="1980"/>
      <c r="AG88" s="1881"/>
      <c r="AH88" s="1882"/>
      <c r="AI88" s="1980">
        <f t="shared" si="173"/>
        <v>0</v>
      </c>
      <c r="AJ88" s="1813"/>
      <c r="AK88" s="1980"/>
      <c r="AL88" s="1881"/>
      <c r="AM88" s="1882"/>
      <c r="AN88" s="1797">
        <f t="shared" si="174"/>
        <v>0</v>
      </c>
      <c r="AO88" s="1813"/>
      <c r="AP88" s="1797"/>
      <c r="AQ88" s="1797"/>
      <c r="AR88" s="1973"/>
      <c r="AS88" s="1797">
        <f t="shared" si="175"/>
        <v>0</v>
      </c>
      <c r="AT88" s="1813"/>
      <c r="AU88" s="1797"/>
      <c r="AV88" s="1881"/>
      <c r="AW88" s="1882"/>
      <c r="AX88" s="1980">
        <f t="shared" si="176"/>
        <v>0</v>
      </c>
      <c r="AY88" s="1813">
        <f t="shared" si="212"/>
        <v>0</v>
      </c>
      <c r="AZ88" s="1980"/>
      <c r="BA88" s="1797"/>
      <c r="BB88" s="1973"/>
      <c r="BC88" s="1980">
        <f t="shared" si="178"/>
        <v>0</v>
      </c>
      <c r="BD88" s="1813">
        <f t="shared" si="213"/>
        <v>0</v>
      </c>
      <c r="BE88" s="1964">
        <f t="shared" si="214"/>
        <v>0</v>
      </c>
      <c r="BF88" s="1964">
        <f t="shared" si="207"/>
        <v>0</v>
      </c>
      <c r="BG88" s="1968">
        <f t="shared" si="208"/>
        <v>0</v>
      </c>
      <c r="BH88" s="1964">
        <f t="shared" si="215"/>
        <v>0</v>
      </c>
      <c r="BI88" s="1966">
        <f t="shared" si="216"/>
        <v>0</v>
      </c>
      <c r="BJ88" s="1974"/>
      <c r="BK88" s="1881"/>
      <c r="BL88" s="1882"/>
      <c r="BM88" s="1797">
        <f t="shared" si="129"/>
        <v>0</v>
      </c>
      <c r="BN88" s="1813"/>
      <c r="BO88" s="1797"/>
      <c r="BP88" s="1881"/>
      <c r="BQ88" s="1882"/>
      <c r="BR88" s="1797">
        <f t="shared" si="130"/>
        <v>0</v>
      </c>
      <c r="BS88" s="1813"/>
      <c r="BT88" s="1797"/>
      <c r="BU88" s="1881"/>
      <c r="BV88" s="1882"/>
      <c r="BW88" s="1797">
        <f t="shared" si="131"/>
        <v>0</v>
      </c>
      <c r="BX88" s="1813">
        <f t="shared" si="217"/>
        <v>0</v>
      </c>
      <c r="BY88" s="1797"/>
      <c r="BZ88" s="1881"/>
      <c r="CA88" s="1882"/>
      <c r="CB88" s="1797">
        <f t="shared" si="184"/>
        <v>0</v>
      </c>
      <c r="CC88" s="1813">
        <f t="shared" si="218"/>
        <v>0</v>
      </c>
      <c r="CD88" s="1964">
        <f t="shared" si="219"/>
        <v>0</v>
      </c>
      <c r="CE88" s="1964">
        <f t="shared" si="209"/>
        <v>0</v>
      </c>
      <c r="CF88" s="1968">
        <f t="shared" si="210"/>
        <v>0</v>
      </c>
      <c r="CG88" s="1974">
        <f t="shared" si="210"/>
        <v>0</v>
      </c>
      <c r="CH88" s="1966">
        <f t="shared" si="220"/>
        <v>0</v>
      </c>
      <c r="CI88" s="1974"/>
      <c r="CJ88" s="1797"/>
      <c r="CK88" s="1973"/>
      <c r="CL88" s="1797">
        <f t="shared" si="203"/>
        <v>0</v>
      </c>
      <c r="CM88" s="1813">
        <f t="shared" si="221"/>
        <v>0</v>
      </c>
      <c r="CN88" s="1966">
        <f t="shared" si="222"/>
        <v>0</v>
      </c>
      <c r="CO88" s="1966">
        <f t="shared" si="204"/>
        <v>0</v>
      </c>
      <c r="CP88" s="1967">
        <f t="shared" si="205"/>
        <v>0</v>
      </c>
      <c r="CQ88" s="1974">
        <f t="shared" si="223"/>
        <v>0</v>
      </c>
      <c r="CR88" s="1891">
        <f t="shared" si="224"/>
        <v>0</v>
      </c>
      <c r="CS88" s="1399"/>
      <c r="CT88" s="1399"/>
      <c r="CU88" s="733"/>
      <c r="CV88" s="733"/>
      <c r="CW88" s="733"/>
    </row>
    <row r="89" spans="1:101" ht="15" hidden="1" customHeight="1">
      <c r="A89" s="1414" t="s">
        <v>774</v>
      </c>
      <c r="B89" s="1414"/>
      <c r="C89" s="1888"/>
      <c r="D89" s="1882"/>
      <c r="E89" s="1797">
        <f t="shared" si="167"/>
        <v>0</v>
      </c>
      <c r="F89" s="1813"/>
      <c r="G89" s="1797"/>
      <c r="H89" s="1881"/>
      <c r="I89" s="1882"/>
      <c r="J89" s="1797">
        <f t="shared" si="168"/>
        <v>0</v>
      </c>
      <c r="K89" s="1813"/>
      <c r="L89" s="1797"/>
      <c r="M89" s="1881"/>
      <c r="N89" s="1882"/>
      <c r="O89" s="1797">
        <f t="shared" si="196"/>
        <v>0</v>
      </c>
      <c r="P89" s="1813"/>
      <c r="Q89" s="1797"/>
      <c r="R89" s="1881"/>
      <c r="S89" s="1882"/>
      <c r="T89" s="1980">
        <f t="shared" si="169"/>
        <v>0</v>
      </c>
      <c r="U89" s="1813"/>
      <c r="V89" s="1980"/>
      <c r="W89" s="1980"/>
      <c r="X89" s="1882"/>
      <c r="Y89" s="1980">
        <f t="shared" si="170"/>
        <v>0</v>
      </c>
      <c r="Z89" s="1813">
        <f t="shared" si="211"/>
        <v>0</v>
      </c>
      <c r="AA89" s="1980"/>
      <c r="AB89" s="1881"/>
      <c r="AC89" s="1882"/>
      <c r="AD89" s="1980">
        <f t="shared" si="172"/>
        <v>0</v>
      </c>
      <c r="AE89" s="1813"/>
      <c r="AF89" s="1980"/>
      <c r="AG89" s="1881"/>
      <c r="AH89" s="1882"/>
      <c r="AI89" s="1980">
        <f t="shared" si="173"/>
        <v>0</v>
      </c>
      <c r="AJ89" s="1813"/>
      <c r="AK89" s="1980"/>
      <c r="AL89" s="1881"/>
      <c r="AM89" s="1882"/>
      <c r="AN89" s="1797">
        <f t="shared" si="174"/>
        <v>0</v>
      </c>
      <c r="AO89" s="1813"/>
      <c r="AP89" s="1797"/>
      <c r="AQ89" s="1797"/>
      <c r="AR89" s="1973"/>
      <c r="AS89" s="1797">
        <f t="shared" si="175"/>
        <v>0</v>
      </c>
      <c r="AT89" s="1813"/>
      <c r="AU89" s="1797"/>
      <c r="AV89" s="1881"/>
      <c r="AW89" s="1882"/>
      <c r="AX89" s="1980">
        <f t="shared" si="176"/>
        <v>0</v>
      </c>
      <c r="AY89" s="1813">
        <f t="shared" si="212"/>
        <v>0</v>
      </c>
      <c r="AZ89" s="1980"/>
      <c r="BA89" s="1797"/>
      <c r="BB89" s="1973"/>
      <c r="BC89" s="1980">
        <f t="shared" si="178"/>
        <v>0</v>
      </c>
      <c r="BD89" s="1813">
        <f t="shared" si="213"/>
        <v>0</v>
      </c>
      <c r="BE89" s="1964">
        <f t="shared" si="214"/>
        <v>0</v>
      </c>
      <c r="BF89" s="1964">
        <f t="shared" si="207"/>
        <v>0</v>
      </c>
      <c r="BG89" s="1968">
        <f t="shared" si="208"/>
        <v>0</v>
      </c>
      <c r="BH89" s="1964">
        <f t="shared" si="215"/>
        <v>0</v>
      </c>
      <c r="BI89" s="1966">
        <f t="shared" si="216"/>
        <v>0</v>
      </c>
      <c r="BJ89" s="1974"/>
      <c r="BK89" s="1881"/>
      <c r="BL89" s="1882"/>
      <c r="BM89" s="1797">
        <f t="shared" si="129"/>
        <v>0</v>
      </c>
      <c r="BN89" s="1813"/>
      <c r="BO89" s="1797"/>
      <c r="BP89" s="1881"/>
      <c r="BQ89" s="1882"/>
      <c r="BR89" s="1797">
        <f t="shared" si="130"/>
        <v>0</v>
      </c>
      <c r="BS89" s="1813"/>
      <c r="BT89" s="1797"/>
      <c r="BU89" s="1881"/>
      <c r="BV89" s="1882"/>
      <c r="BW89" s="1797">
        <f t="shared" si="131"/>
        <v>0</v>
      </c>
      <c r="BX89" s="1813">
        <f t="shared" si="217"/>
        <v>0</v>
      </c>
      <c r="BY89" s="1797"/>
      <c r="BZ89" s="1881"/>
      <c r="CA89" s="1882"/>
      <c r="CB89" s="1797">
        <f t="shared" si="184"/>
        <v>0</v>
      </c>
      <c r="CC89" s="1813">
        <f t="shared" si="218"/>
        <v>0</v>
      </c>
      <c r="CD89" s="1964">
        <f t="shared" si="219"/>
        <v>0</v>
      </c>
      <c r="CE89" s="1964">
        <f t="shared" si="209"/>
        <v>0</v>
      </c>
      <c r="CF89" s="1968">
        <f t="shared" si="210"/>
        <v>0</v>
      </c>
      <c r="CG89" s="1974">
        <f t="shared" si="210"/>
        <v>0</v>
      </c>
      <c r="CH89" s="1966">
        <f t="shared" si="220"/>
        <v>0</v>
      </c>
      <c r="CI89" s="1974"/>
      <c r="CJ89" s="1797"/>
      <c r="CK89" s="1973"/>
      <c r="CL89" s="1797">
        <f t="shared" si="203"/>
        <v>0</v>
      </c>
      <c r="CM89" s="1813">
        <f t="shared" si="221"/>
        <v>0</v>
      </c>
      <c r="CN89" s="1966">
        <f t="shared" si="222"/>
        <v>0</v>
      </c>
      <c r="CO89" s="1966">
        <f t="shared" si="204"/>
        <v>0</v>
      </c>
      <c r="CP89" s="1967">
        <f t="shared" si="205"/>
        <v>0</v>
      </c>
      <c r="CQ89" s="1974">
        <f t="shared" si="223"/>
        <v>0</v>
      </c>
      <c r="CR89" s="1891">
        <f t="shared" si="224"/>
        <v>0</v>
      </c>
      <c r="CS89" s="1399"/>
      <c r="CT89" s="1399"/>
      <c r="CU89" s="733"/>
      <c r="CV89" s="733"/>
      <c r="CW89" s="733"/>
    </row>
    <row r="90" spans="1:101" ht="15" customHeight="1">
      <c r="A90" s="1414" t="s">
        <v>775</v>
      </c>
      <c r="B90" s="1414"/>
      <c r="C90" s="1888"/>
      <c r="D90" s="1882"/>
      <c r="E90" s="1797">
        <f t="shared" si="167"/>
        <v>0</v>
      </c>
      <c r="F90" s="1813"/>
      <c r="G90" s="1797"/>
      <c r="H90" s="1881"/>
      <c r="I90" s="1882"/>
      <c r="J90" s="1797">
        <f t="shared" si="168"/>
        <v>0</v>
      </c>
      <c r="K90" s="1813"/>
      <c r="L90" s="1797"/>
      <c r="M90" s="1881"/>
      <c r="N90" s="1882"/>
      <c r="O90" s="1797">
        <f t="shared" si="196"/>
        <v>0</v>
      </c>
      <c r="P90" s="1813"/>
      <c r="Q90" s="1797"/>
      <c r="R90" s="1881"/>
      <c r="S90" s="1882"/>
      <c r="T90" s="1980">
        <f t="shared" si="169"/>
        <v>0</v>
      </c>
      <c r="U90" s="1813"/>
      <c r="V90" s="1980"/>
      <c r="W90" s="1980"/>
      <c r="X90" s="1882"/>
      <c r="Y90" s="1980">
        <f t="shared" si="170"/>
        <v>0</v>
      </c>
      <c r="Z90" s="1813">
        <f t="shared" si="211"/>
        <v>0</v>
      </c>
      <c r="AA90" s="1980"/>
      <c r="AB90" s="1881"/>
      <c r="AC90" s="1882"/>
      <c r="AD90" s="1980">
        <f t="shared" si="172"/>
        <v>0</v>
      </c>
      <c r="AE90" s="1813"/>
      <c r="AF90" s="1980"/>
      <c r="AG90" s="1881"/>
      <c r="AH90" s="1882"/>
      <c r="AI90" s="1980">
        <f t="shared" si="173"/>
        <v>0</v>
      </c>
      <c r="AJ90" s="1813"/>
      <c r="AK90" s="1980"/>
      <c r="AL90" s="1881"/>
      <c r="AM90" s="1882"/>
      <c r="AN90" s="1797">
        <f t="shared" si="174"/>
        <v>0</v>
      </c>
      <c r="AO90" s="1813"/>
      <c r="AP90" s="1797"/>
      <c r="AQ90" s="1797"/>
      <c r="AR90" s="1973"/>
      <c r="AS90" s="1797">
        <f t="shared" si="175"/>
        <v>0</v>
      </c>
      <c r="AT90" s="1813"/>
      <c r="AU90" s="1797"/>
      <c r="AV90" s="1881"/>
      <c r="AW90" s="1882"/>
      <c r="AX90" s="1980">
        <f t="shared" si="176"/>
        <v>0</v>
      </c>
      <c r="AY90" s="1813">
        <f t="shared" si="212"/>
        <v>0</v>
      </c>
      <c r="AZ90" s="1980"/>
      <c r="BA90" s="1797"/>
      <c r="BB90" s="1973"/>
      <c r="BC90" s="1980">
        <f t="shared" si="178"/>
        <v>0</v>
      </c>
      <c r="BD90" s="1813">
        <f t="shared" si="213"/>
        <v>0</v>
      </c>
      <c r="BE90" s="1964">
        <f t="shared" si="214"/>
        <v>0</v>
      </c>
      <c r="BF90" s="1964">
        <f t="shared" si="207"/>
        <v>0</v>
      </c>
      <c r="BG90" s="1968">
        <f t="shared" si="208"/>
        <v>0</v>
      </c>
      <c r="BH90" s="1964">
        <f t="shared" si="215"/>
        <v>0</v>
      </c>
      <c r="BI90" s="1966">
        <f t="shared" si="216"/>
        <v>0</v>
      </c>
      <c r="BJ90" s="1974"/>
      <c r="BK90" s="1881"/>
      <c r="BL90" s="1882"/>
      <c r="BM90" s="1797">
        <f t="shared" si="129"/>
        <v>0</v>
      </c>
      <c r="BN90" s="1813"/>
      <c r="BO90" s="1797"/>
      <c r="BP90" s="1881"/>
      <c r="BQ90" s="1882"/>
      <c r="BR90" s="1797">
        <f t="shared" si="130"/>
        <v>0</v>
      </c>
      <c r="BS90" s="1813"/>
      <c r="BT90" s="1797"/>
      <c r="BU90" s="1881"/>
      <c r="BV90" s="1882"/>
      <c r="BW90" s="1797">
        <f t="shared" si="131"/>
        <v>0</v>
      </c>
      <c r="BX90" s="1813">
        <f t="shared" si="217"/>
        <v>0</v>
      </c>
      <c r="BY90" s="1797"/>
      <c r="BZ90" s="1881"/>
      <c r="CA90" s="1882"/>
      <c r="CB90" s="1797">
        <f t="shared" si="184"/>
        <v>0</v>
      </c>
      <c r="CC90" s="1813">
        <f t="shared" si="218"/>
        <v>0</v>
      </c>
      <c r="CD90" s="1964">
        <f t="shared" si="219"/>
        <v>0</v>
      </c>
      <c r="CE90" s="1964">
        <f t="shared" si="209"/>
        <v>0</v>
      </c>
      <c r="CF90" s="1968">
        <f t="shared" si="210"/>
        <v>0</v>
      </c>
      <c r="CG90" s="1974">
        <f t="shared" si="210"/>
        <v>0</v>
      </c>
      <c r="CH90" s="1966">
        <f t="shared" si="220"/>
        <v>0</v>
      </c>
      <c r="CI90" s="1974"/>
      <c r="CJ90" s="1797"/>
      <c r="CK90" s="1973"/>
      <c r="CL90" s="1797">
        <f t="shared" si="203"/>
        <v>0</v>
      </c>
      <c r="CM90" s="1813">
        <f t="shared" si="221"/>
        <v>0</v>
      </c>
      <c r="CN90" s="1966">
        <f t="shared" si="222"/>
        <v>0</v>
      </c>
      <c r="CO90" s="1966">
        <f t="shared" si="204"/>
        <v>0</v>
      </c>
      <c r="CP90" s="1967">
        <f t="shared" si="205"/>
        <v>0</v>
      </c>
      <c r="CQ90" s="1974">
        <f t="shared" si="223"/>
        <v>0</v>
      </c>
      <c r="CR90" s="1891">
        <f t="shared" si="224"/>
        <v>0</v>
      </c>
      <c r="CS90" s="1399"/>
      <c r="CT90" s="1399"/>
      <c r="CU90" s="733"/>
      <c r="CV90" s="733"/>
      <c r="CW90" s="733"/>
    </row>
    <row r="91" spans="1:101" ht="15" customHeight="1">
      <c r="A91" s="1414" t="s">
        <v>776</v>
      </c>
      <c r="B91" s="1414"/>
      <c r="C91" s="1888"/>
      <c r="D91" s="1882"/>
      <c r="E91" s="1797">
        <f t="shared" si="167"/>
        <v>0</v>
      </c>
      <c r="F91" s="1813"/>
      <c r="G91" s="1797"/>
      <c r="H91" s="1881"/>
      <c r="I91" s="1882"/>
      <c r="J91" s="1797">
        <f t="shared" si="168"/>
        <v>0</v>
      </c>
      <c r="K91" s="1813"/>
      <c r="L91" s="1797"/>
      <c r="M91" s="1881"/>
      <c r="N91" s="1882"/>
      <c r="O91" s="1797">
        <f t="shared" si="196"/>
        <v>0</v>
      </c>
      <c r="P91" s="1813"/>
      <c r="Q91" s="1797"/>
      <c r="R91" s="1881"/>
      <c r="S91" s="1882"/>
      <c r="T91" s="1980">
        <f t="shared" si="169"/>
        <v>0</v>
      </c>
      <c r="U91" s="1813"/>
      <c r="V91" s="1980"/>
      <c r="W91" s="1980"/>
      <c r="X91" s="1882"/>
      <c r="Y91" s="1980">
        <f t="shared" si="170"/>
        <v>0</v>
      </c>
      <c r="Z91" s="1813">
        <f t="shared" si="211"/>
        <v>0</v>
      </c>
      <c r="AA91" s="1980"/>
      <c r="AB91" s="1881"/>
      <c r="AC91" s="1882"/>
      <c r="AD91" s="1980">
        <f t="shared" si="172"/>
        <v>0</v>
      </c>
      <c r="AE91" s="1813"/>
      <c r="AF91" s="1980"/>
      <c r="AG91" s="1881"/>
      <c r="AH91" s="1882"/>
      <c r="AI91" s="1980">
        <f t="shared" si="173"/>
        <v>0</v>
      </c>
      <c r="AJ91" s="1813"/>
      <c r="AK91" s="1980"/>
      <c r="AL91" s="1881"/>
      <c r="AM91" s="1882"/>
      <c r="AN91" s="1797">
        <f t="shared" si="174"/>
        <v>0</v>
      </c>
      <c r="AO91" s="1813"/>
      <c r="AP91" s="1797"/>
      <c r="AQ91" s="1797"/>
      <c r="AR91" s="1973"/>
      <c r="AS91" s="1797">
        <f t="shared" si="175"/>
        <v>0</v>
      </c>
      <c r="AT91" s="1813"/>
      <c r="AU91" s="1797"/>
      <c r="AV91" s="1881"/>
      <c r="AW91" s="1882"/>
      <c r="AX91" s="1980">
        <f t="shared" si="176"/>
        <v>0</v>
      </c>
      <c r="AY91" s="1813">
        <f t="shared" si="212"/>
        <v>0</v>
      </c>
      <c r="AZ91" s="1980"/>
      <c r="BA91" s="1797"/>
      <c r="BB91" s="1973"/>
      <c r="BC91" s="1980">
        <f t="shared" si="178"/>
        <v>0</v>
      </c>
      <c r="BD91" s="1813">
        <f t="shared" si="213"/>
        <v>0</v>
      </c>
      <c r="BE91" s="1964">
        <f t="shared" si="214"/>
        <v>0</v>
      </c>
      <c r="BF91" s="1964">
        <f t="shared" si="207"/>
        <v>0</v>
      </c>
      <c r="BG91" s="1968">
        <f t="shared" si="208"/>
        <v>0</v>
      </c>
      <c r="BH91" s="1964">
        <f t="shared" si="215"/>
        <v>0</v>
      </c>
      <c r="BI91" s="1966">
        <f t="shared" si="216"/>
        <v>0</v>
      </c>
      <c r="BJ91" s="1974"/>
      <c r="BK91" s="1881"/>
      <c r="BL91" s="1882"/>
      <c r="BM91" s="1797">
        <f t="shared" si="129"/>
        <v>0</v>
      </c>
      <c r="BN91" s="1813"/>
      <c r="BO91" s="1797"/>
      <c r="BP91" s="1881"/>
      <c r="BQ91" s="1882"/>
      <c r="BR91" s="1797">
        <f t="shared" si="130"/>
        <v>0</v>
      </c>
      <c r="BS91" s="1813"/>
      <c r="BT91" s="1797"/>
      <c r="BU91" s="1881"/>
      <c r="BV91" s="1882"/>
      <c r="BW91" s="1797">
        <f t="shared" si="131"/>
        <v>0</v>
      </c>
      <c r="BX91" s="1813">
        <f t="shared" si="217"/>
        <v>0</v>
      </c>
      <c r="BY91" s="1797"/>
      <c r="BZ91" s="1881"/>
      <c r="CA91" s="1882"/>
      <c r="CB91" s="1797">
        <f t="shared" si="184"/>
        <v>0</v>
      </c>
      <c r="CC91" s="1813">
        <f t="shared" si="218"/>
        <v>0</v>
      </c>
      <c r="CD91" s="1964">
        <f t="shared" si="219"/>
        <v>0</v>
      </c>
      <c r="CE91" s="1964">
        <f t="shared" si="209"/>
        <v>0</v>
      </c>
      <c r="CF91" s="1968">
        <f t="shared" si="210"/>
        <v>0</v>
      </c>
      <c r="CG91" s="1974">
        <f t="shared" si="210"/>
        <v>0</v>
      </c>
      <c r="CH91" s="1966">
        <f t="shared" si="220"/>
        <v>0</v>
      </c>
      <c r="CI91" s="1974"/>
      <c r="CJ91" s="1797"/>
      <c r="CK91" s="1973"/>
      <c r="CL91" s="1797">
        <f t="shared" si="203"/>
        <v>0</v>
      </c>
      <c r="CM91" s="1813">
        <f t="shared" si="221"/>
        <v>0</v>
      </c>
      <c r="CN91" s="1966">
        <f t="shared" si="222"/>
        <v>0</v>
      </c>
      <c r="CO91" s="1966">
        <f t="shared" si="204"/>
        <v>0</v>
      </c>
      <c r="CP91" s="1967">
        <f t="shared" si="205"/>
        <v>0</v>
      </c>
      <c r="CQ91" s="1974">
        <f t="shared" si="223"/>
        <v>0</v>
      </c>
      <c r="CR91" s="1891">
        <f t="shared" si="224"/>
        <v>0</v>
      </c>
      <c r="CS91" s="1399"/>
      <c r="CT91" s="1399"/>
      <c r="CU91" s="733"/>
      <c r="CV91" s="733"/>
      <c r="CW91" s="733"/>
    </row>
    <row r="92" spans="1:101" ht="15" customHeight="1">
      <c r="A92" s="706" t="s">
        <v>664</v>
      </c>
      <c r="B92" s="706"/>
      <c r="C92" s="1888"/>
      <c r="D92" s="1882"/>
      <c r="E92" s="1797">
        <f t="shared" si="167"/>
        <v>0</v>
      </c>
      <c r="F92" s="1813"/>
      <c r="G92" s="1797"/>
      <c r="H92" s="1881"/>
      <c r="I92" s="1882"/>
      <c r="J92" s="1797">
        <f t="shared" si="168"/>
        <v>0</v>
      </c>
      <c r="K92" s="1813"/>
      <c r="L92" s="1797"/>
      <c r="M92" s="1881"/>
      <c r="N92" s="1882"/>
      <c r="O92" s="1797">
        <f t="shared" si="196"/>
        <v>0</v>
      </c>
      <c r="P92" s="1813"/>
      <c r="Q92" s="1797"/>
      <c r="R92" s="1881"/>
      <c r="S92" s="1882"/>
      <c r="T92" s="1980">
        <f t="shared" si="169"/>
        <v>0</v>
      </c>
      <c r="U92" s="1813"/>
      <c r="V92" s="1980"/>
      <c r="W92" s="1980"/>
      <c r="X92" s="1882"/>
      <c r="Y92" s="1980">
        <f t="shared" si="170"/>
        <v>0</v>
      </c>
      <c r="Z92" s="1813">
        <f t="shared" si="211"/>
        <v>0</v>
      </c>
      <c r="AA92" s="1980"/>
      <c r="AB92" s="1881"/>
      <c r="AC92" s="1882"/>
      <c r="AD92" s="1980">
        <f t="shared" si="172"/>
        <v>0</v>
      </c>
      <c r="AE92" s="1813"/>
      <c r="AF92" s="1980"/>
      <c r="AG92" s="1881"/>
      <c r="AH92" s="1882"/>
      <c r="AI92" s="1980">
        <f t="shared" si="173"/>
        <v>0</v>
      </c>
      <c r="AJ92" s="1813"/>
      <c r="AK92" s="1980"/>
      <c r="AL92" s="1881"/>
      <c r="AM92" s="1882"/>
      <c r="AN92" s="1797">
        <f t="shared" si="174"/>
        <v>0</v>
      </c>
      <c r="AO92" s="1813"/>
      <c r="AP92" s="1797"/>
      <c r="AQ92" s="1797"/>
      <c r="AR92" s="1973"/>
      <c r="AS92" s="1797">
        <f t="shared" si="175"/>
        <v>0</v>
      </c>
      <c r="AT92" s="1813"/>
      <c r="AU92" s="1797"/>
      <c r="AV92" s="1881"/>
      <c r="AW92" s="1882"/>
      <c r="AX92" s="1980">
        <f t="shared" si="176"/>
        <v>0</v>
      </c>
      <c r="AY92" s="1813">
        <f t="shared" si="212"/>
        <v>0</v>
      </c>
      <c r="AZ92" s="1980"/>
      <c r="BA92" s="1797"/>
      <c r="BB92" s="1973"/>
      <c r="BC92" s="1980">
        <f t="shared" si="178"/>
        <v>0</v>
      </c>
      <c r="BD92" s="1813">
        <f t="shared" si="213"/>
        <v>0</v>
      </c>
      <c r="BE92" s="1964">
        <f t="shared" si="214"/>
        <v>0</v>
      </c>
      <c r="BF92" s="1964">
        <f t="shared" si="207"/>
        <v>0</v>
      </c>
      <c r="BG92" s="1968">
        <f t="shared" si="208"/>
        <v>0</v>
      </c>
      <c r="BH92" s="1964">
        <f t="shared" si="215"/>
        <v>0</v>
      </c>
      <c r="BI92" s="1966">
        <f t="shared" si="216"/>
        <v>0</v>
      </c>
      <c r="BJ92" s="1974"/>
      <c r="BK92" s="1881"/>
      <c r="BL92" s="1882"/>
      <c r="BM92" s="1797">
        <f t="shared" si="129"/>
        <v>0</v>
      </c>
      <c r="BN92" s="1813"/>
      <c r="BO92" s="1797"/>
      <c r="BP92" s="1881"/>
      <c r="BQ92" s="1882"/>
      <c r="BR92" s="1797">
        <f t="shared" si="130"/>
        <v>0</v>
      </c>
      <c r="BS92" s="1813"/>
      <c r="BT92" s="1797"/>
      <c r="BU92" s="1881"/>
      <c r="BV92" s="1882"/>
      <c r="BW92" s="1797">
        <f t="shared" si="131"/>
        <v>0</v>
      </c>
      <c r="BX92" s="1813">
        <f t="shared" si="217"/>
        <v>0</v>
      </c>
      <c r="BY92" s="1797"/>
      <c r="BZ92" s="1881"/>
      <c r="CA92" s="1882"/>
      <c r="CB92" s="1797">
        <f t="shared" si="184"/>
        <v>0</v>
      </c>
      <c r="CC92" s="1813">
        <f t="shared" si="218"/>
        <v>0</v>
      </c>
      <c r="CD92" s="1964">
        <f t="shared" si="219"/>
        <v>0</v>
      </c>
      <c r="CE92" s="1964">
        <f t="shared" si="209"/>
        <v>0</v>
      </c>
      <c r="CF92" s="1968">
        <f t="shared" si="210"/>
        <v>0</v>
      </c>
      <c r="CG92" s="1974">
        <f t="shared" si="210"/>
        <v>0</v>
      </c>
      <c r="CH92" s="1966">
        <f t="shared" si="220"/>
        <v>0</v>
      </c>
      <c r="CI92" s="1974"/>
      <c r="CJ92" s="1797"/>
      <c r="CK92" s="1973"/>
      <c r="CL92" s="1797">
        <f t="shared" si="203"/>
        <v>0</v>
      </c>
      <c r="CM92" s="1813">
        <f t="shared" si="221"/>
        <v>0</v>
      </c>
      <c r="CN92" s="1966">
        <f t="shared" si="222"/>
        <v>0</v>
      </c>
      <c r="CO92" s="1966">
        <f t="shared" si="204"/>
        <v>0</v>
      </c>
      <c r="CP92" s="1967">
        <f t="shared" si="205"/>
        <v>0</v>
      </c>
      <c r="CQ92" s="1974">
        <f t="shared" si="223"/>
        <v>0</v>
      </c>
      <c r="CR92" s="1891">
        <f t="shared" si="224"/>
        <v>0</v>
      </c>
      <c r="CS92" s="1399"/>
      <c r="CT92" s="1399"/>
      <c r="CU92" s="733"/>
      <c r="CV92" s="733"/>
      <c r="CW92" s="733"/>
    </row>
    <row r="93" spans="1:101" ht="15" customHeight="1">
      <c r="A93" s="706" t="s">
        <v>665</v>
      </c>
      <c r="B93" s="706"/>
      <c r="C93" s="1888"/>
      <c r="D93" s="1882"/>
      <c r="E93" s="1797">
        <f t="shared" si="167"/>
        <v>0</v>
      </c>
      <c r="F93" s="1813"/>
      <c r="G93" s="1797"/>
      <c r="H93" s="1881"/>
      <c r="I93" s="1882"/>
      <c r="J93" s="1797">
        <f t="shared" si="168"/>
        <v>0</v>
      </c>
      <c r="K93" s="1813"/>
      <c r="L93" s="1797"/>
      <c r="M93" s="1881"/>
      <c r="N93" s="1882"/>
      <c r="O93" s="1797">
        <f t="shared" si="196"/>
        <v>0</v>
      </c>
      <c r="P93" s="1813"/>
      <c r="Q93" s="1797"/>
      <c r="R93" s="1881"/>
      <c r="S93" s="1882"/>
      <c r="T93" s="1980">
        <f t="shared" si="169"/>
        <v>0</v>
      </c>
      <c r="U93" s="1813"/>
      <c r="V93" s="1980"/>
      <c r="W93" s="1980"/>
      <c r="X93" s="1882"/>
      <c r="Y93" s="1980">
        <f t="shared" si="170"/>
        <v>0</v>
      </c>
      <c r="Z93" s="1813">
        <f t="shared" si="211"/>
        <v>0</v>
      </c>
      <c r="AA93" s="1980"/>
      <c r="AB93" s="1881"/>
      <c r="AC93" s="1882"/>
      <c r="AD93" s="1980">
        <f t="shared" si="172"/>
        <v>0</v>
      </c>
      <c r="AE93" s="1813"/>
      <c r="AF93" s="1980"/>
      <c r="AG93" s="1881"/>
      <c r="AH93" s="1882"/>
      <c r="AI93" s="1980">
        <f t="shared" si="173"/>
        <v>0</v>
      </c>
      <c r="AJ93" s="1813"/>
      <c r="AK93" s="1881">
        <v>185780</v>
      </c>
      <c r="AL93" s="1881">
        <v>1191557</v>
      </c>
      <c r="AM93" s="1882"/>
      <c r="AN93" s="1797">
        <f t="shared" si="174"/>
        <v>1191557</v>
      </c>
      <c r="AO93" s="1813">
        <v>1191557</v>
      </c>
      <c r="AP93" s="1797"/>
      <c r="AQ93" s="1797"/>
      <c r="AR93" s="1973"/>
      <c r="AS93" s="1797">
        <f t="shared" si="175"/>
        <v>0</v>
      </c>
      <c r="AT93" s="1813"/>
      <c r="AU93" s="1797"/>
      <c r="AV93" s="1881"/>
      <c r="AW93" s="1882"/>
      <c r="AX93" s="1980">
        <f t="shared" si="176"/>
        <v>0</v>
      </c>
      <c r="AY93" s="1813">
        <f t="shared" si="212"/>
        <v>0</v>
      </c>
      <c r="AZ93" s="1980"/>
      <c r="BA93" s="1797"/>
      <c r="BB93" s="1973"/>
      <c r="BC93" s="1980">
        <f t="shared" si="178"/>
        <v>0</v>
      </c>
      <c r="BD93" s="1813">
        <f t="shared" si="213"/>
        <v>0</v>
      </c>
      <c r="BE93" s="1964">
        <f t="shared" si="214"/>
        <v>185780</v>
      </c>
      <c r="BF93" s="1964">
        <f t="shared" si="207"/>
        <v>1191557</v>
      </c>
      <c r="BG93" s="1968">
        <f t="shared" si="208"/>
        <v>0</v>
      </c>
      <c r="BH93" s="1964">
        <f t="shared" si="215"/>
        <v>1191557</v>
      </c>
      <c r="BI93" s="1966">
        <f t="shared" si="216"/>
        <v>1191557</v>
      </c>
      <c r="BJ93" s="1974"/>
      <c r="BK93" s="1881"/>
      <c r="BL93" s="1882"/>
      <c r="BM93" s="1797">
        <f t="shared" si="129"/>
        <v>0</v>
      </c>
      <c r="BN93" s="1813"/>
      <c r="BO93" s="1797"/>
      <c r="BP93" s="1881"/>
      <c r="BQ93" s="1882"/>
      <c r="BR93" s="1797">
        <f t="shared" si="130"/>
        <v>0</v>
      </c>
      <c r="BS93" s="1813"/>
      <c r="BT93" s="1797"/>
      <c r="BU93" s="1881"/>
      <c r="BV93" s="1882"/>
      <c r="BW93" s="1797">
        <f t="shared" si="131"/>
        <v>0</v>
      </c>
      <c r="BX93" s="1813">
        <f t="shared" si="217"/>
        <v>0</v>
      </c>
      <c r="BY93" s="1797"/>
      <c r="BZ93" s="1881"/>
      <c r="CA93" s="1882"/>
      <c r="CB93" s="1797">
        <f t="shared" si="184"/>
        <v>0</v>
      </c>
      <c r="CC93" s="1813">
        <f t="shared" si="218"/>
        <v>0</v>
      </c>
      <c r="CD93" s="1964">
        <f t="shared" si="219"/>
        <v>0</v>
      </c>
      <c r="CE93" s="1964">
        <f t="shared" si="209"/>
        <v>0</v>
      </c>
      <c r="CF93" s="1968">
        <f t="shared" si="210"/>
        <v>0</v>
      </c>
      <c r="CG93" s="1974">
        <f t="shared" si="210"/>
        <v>0</v>
      </c>
      <c r="CH93" s="1966">
        <f t="shared" si="220"/>
        <v>0</v>
      </c>
      <c r="CI93" s="1974"/>
      <c r="CJ93" s="1797"/>
      <c r="CK93" s="1973"/>
      <c r="CL93" s="1797">
        <f t="shared" si="203"/>
        <v>0</v>
      </c>
      <c r="CM93" s="1813">
        <f t="shared" si="221"/>
        <v>0</v>
      </c>
      <c r="CN93" s="1966">
        <f t="shared" si="222"/>
        <v>185780</v>
      </c>
      <c r="CO93" s="1966">
        <f t="shared" si="204"/>
        <v>1191557</v>
      </c>
      <c r="CP93" s="1967">
        <f t="shared" si="205"/>
        <v>0</v>
      </c>
      <c r="CQ93" s="1974">
        <f t="shared" si="223"/>
        <v>1191557</v>
      </c>
      <c r="CR93" s="1891">
        <f t="shared" si="224"/>
        <v>1191557</v>
      </c>
      <c r="CS93" s="1399"/>
      <c r="CT93" s="1399"/>
      <c r="CU93" s="733"/>
      <c r="CV93" s="733"/>
      <c r="CW93" s="733"/>
    </row>
    <row r="94" spans="1:101" ht="15" customHeight="1">
      <c r="A94" s="706" t="s">
        <v>666</v>
      </c>
      <c r="B94" s="706"/>
      <c r="C94" s="1888"/>
      <c r="D94" s="1882"/>
      <c r="E94" s="1797">
        <f t="shared" si="167"/>
        <v>0</v>
      </c>
      <c r="F94" s="1813"/>
      <c r="G94" s="1797"/>
      <c r="H94" s="1881"/>
      <c r="I94" s="1882"/>
      <c r="J94" s="1797">
        <f t="shared" si="168"/>
        <v>0</v>
      </c>
      <c r="K94" s="1813"/>
      <c r="L94" s="1797"/>
      <c r="M94" s="1881"/>
      <c r="N94" s="1882"/>
      <c r="O94" s="1797">
        <f t="shared" si="196"/>
        <v>0</v>
      </c>
      <c r="P94" s="1813"/>
      <c r="Q94" s="1797"/>
      <c r="R94" s="1881"/>
      <c r="S94" s="1882"/>
      <c r="T94" s="1980">
        <f t="shared" si="169"/>
        <v>0</v>
      </c>
      <c r="U94" s="1813"/>
      <c r="V94" s="1980"/>
      <c r="W94" s="1980"/>
      <c r="X94" s="1882"/>
      <c r="Y94" s="1980">
        <f t="shared" si="170"/>
        <v>0</v>
      </c>
      <c r="Z94" s="1813">
        <f t="shared" si="211"/>
        <v>0</v>
      </c>
      <c r="AA94" s="1980"/>
      <c r="AB94" s="1881"/>
      <c r="AC94" s="1882"/>
      <c r="AD94" s="1980">
        <f t="shared" si="172"/>
        <v>0</v>
      </c>
      <c r="AE94" s="1813"/>
      <c r="AF94" s="1980"/>
      <c r="AG94" s="1881"/>
      <c r="AH94" s="1882"/>
      <c r="AI94" s="1980">
        <f t="shared" si="173"/>
        <v>0</v>
      </c>
      <c r="AJ94" s="1813"/>
      <c r="AK94" s="1881">
        <v>1404231</v>
      </c>
      <c r="AL94" s="1881">
        <v>1951932</v>
      </c>
      <c r="AM94" s="1882"/>
      <c r="AN94" s="1797">
        <f t="shared" si="174"/>
        <v>1951932</v>
      </c>
      <c r="AO94" s="1813">
        <v>1951932</v>
      </c>
      <c r="AP94" s="1797"/>
      <c r="AQ94" s="1797"/>
      <c r="AR94" s="1973"/>
      <c r="AS94" s="1797">
        <f t="shared" si="175"/>
        <v>0</v>
      </c>
      <c r="AT94" s="1813"/>
      <c r="AU94" s="1797"/>
      <c r="AV94" s="1881"/>
      <c r="AW94" s="1882"/>
      <c r="AX94" s="1980">
        <f t="shared" si="176"/>
        <v>0</v>
      </c>
      <c r="AY94" s="1813">
        <f t="shared" si="212"/>
        <v>0</v>
      </c>
      <c r="AZ94" s="1980"/>
      <c r="BA94" s="1797"/>
      <c r="BB94" s="1973"/>
      <c r="BC94" s="1980">
        <f t="shared" si="178"/>
        <v>0</v>
      </c>
      <c r="BD94" s="1813">
        <f t="shared" si="213"/>
        <v>0</v>
      </c>
      <c r="BE94" s="1964">
        <f t="shared" si="214"/>
        <v>1404231</v>
      </c>
      <c r="BF94" s="1964">
        <f t="shared" si="207"/>
        <v>1951932</v>
      </c>
      <c r="BG94" s="1968">
        <f t="shared" si="208"/>
        <v>0</v>
      </c>
      <c r="BH94" s="1964">
        <f t="shared" si="215"/>
        <v>1951932</v>
      </c>
      <c r="BI94" s="1966">
        <f t="shared" si="216"/>
        <v>1951932</v>
      </c>
      <c r="BJ94" s="1974"/>
      <c r="BK94" s="1881"/>
      <c r="BL94" s="1882"/>
      <c r="BM94" s="1797">
        <f t="shared" si="129"/>
        <v>0</v>
      </c>
      <c r="BN94" s="1813"/>
      <c r="BO94" s="1797"/>
      <c r="BP94" s="1881"/>
      <c r="BQ94" s="1882"/>
      <c r="BR94" s="1797">
        <f t="shared" si="130"/>
        <v>0</v>
      </c>
      <c r="BS94" s="1813"/>
      <c r="BT94" s="1797"/>
      <c r="BU94" s="1881"/>
      <c r="BV94" s="1882"/>
      <c r="BW94" s="1797">
        <f t="shared" si="131"/>
        <v>0</v>
      </c>
      <c r="BX94" s="1813">
        <f t="shared" si="217"/>
        <v>0</v>
      </c>
      <c r="BY94" s="1797"/>
      <c r="BZ94" s="1881"/>
      <c r="CA94" s="1882"/>
      <c r="CB94" s="1797">
        <f t="shared" si="184"/>
        <v>0</v>
      </c>
      <c r="CC94" s="1813">
        <f t="shared" si="218"/>
        <v>0</v>
      </c>
      <c r="CD94" s="1964">
        <f t="shared" si="219"/>
        <v>0</v>
      </c>
      <c r="CE94" s="1964">
        <f t="shared" si="209"/>
        <v>0</v>
      </c>
      <c r="CF94" s="1968">
        <f t="shared" si="210"/>
        <v>0</v>
      </c>
      <c r="CG94" s="1974">
        <f t="shared" si="210"/>
        <v>0</v>
      </c>
      <c r="CH94" s="1966">
        <f t="shared" si="220"/>
        <v>0</v>
      </c>
      <c r="CI94" s="1974"/>
      <c r="CJ94" s="1797"/>
      <c r="CK94" s="1973"/>
      <c r="CL94" s="1797">
        <f t="shared" si="203"/>
        <v>0</v>
      </c>
      <c r="CM94" s="1813">
        <f t="shared" si="221"/>
        <v>0</v>
      </c>
      <c r="CN94" s="1966">
        <f t="shared" si="222"/>
        <v>1404231</v>
      </c>
      <c r="CO94" s="1966">
        <f t="shared" si="204"/>
        <v>1951932</v>
      </c>
      <c r="CP94" s="1967">
        <f t="shared" si="205"/>
        <v>0</v>
      </c>
      <c r="CQ94" s="1974">
        <f t="shared" si="223"/>
        <v>1951932</v>
      </c>
      <c r="CR94" s="1891">
        <f t="shared" si="224"/>
        <v>1951932</v>
      </c>
      <c r="CS94" s="1399"/>
      <c r="CT94" s="1399"/>
      <c r="CU94" s="733"/>
      <c r="CV94" s="733"/>
      <c r="CW94" s="733"/>
    </row>
    <row r="95" spans="1:101" ht="15" customHeight="1">
      <c r="A95" s="1414" t="s">
        <v>1361</v>
      </c>
      <c r="B95" s="1414"/>
      <c r="C95" s="1888"/>
      <c r="D95" s="1882"/>
      <c r="E95" s="1797">
        <f t="shared" si="167"/>
        <v>0</v>
      </c>
      <c r="F95" s="1797"/>
      <c r="G95" s="1797"/>
      <c r="H95" s="1881"/>
      <c r="I95" s="1882"/>
      <c r="J95" s="1797">
        <f t="shared" si="168"/>
        <v>0</v>
      </c>
      <c r="K95" s="1797"/>
      <c r="L95" s="1797"/>
      <c r="M95" s="1881"/>
      <c r="N95" s="1882"/>
      <c r="O95" s="1797">
        <f t="shared" si="196"/>
        <v>0</v>
      </c>
      <c r="P95" s="1797"/>
      <c r="Q95" s="1797"/>
      <c r="R95" s="1881"/>
      <c r="S95" s="1882"/>
      <c r="T95" s="1980">
        <f t="shared" si="169"/>
        <v>0</v>
      </c>
      <c r="U95" s="1980"/>
      <c r="V95" s="1980"/>
      <c r="W95" s="1980"/>
      <c r="X95" s="1882"/>
      <c r="Y95" s="1980">
        <f t="shared" si="170"/>
        <v>0</v>
      </c>
      <c r="Z95" s="1980"/>
      <c r="AA95" s="1980"/>
      <c r="AB95" s="1881"/>
      <c r="AC95" s="1882"/>
      <c r="AD95" s="1980">
        <f t="shared" si="172"/>
        <v>0</v>
      </c>
      <c r="AE95" s="1980"/>
      <c r="AF95" s="1980"/>
      <c r="AG95" s="1881"/>
      <c r="AH95" s="1882"/>
      <c r="AI95" s="1980">
        <v>50913</v>
      </c>
      <c r="AJ95" s="1980">
        <v>50913</v>
      </c>
      <c r="AK95" s="1980"/>
      <c r="AL95" s="1881"/>
      <c r="AM95" s="1882"/>
      <c r="AN95" s="1797">
        <f t="shared" si="174"/>
        <v>0</v>
      </c>
      <c r="AO95" s="1797"/>
      <c r="AP95" s="1797"/>
      <c r="AQ95" s="1797"/>
      <c r="AR95" s="1973"/>
      <c r="AS95" s="1797">
        <f t="shared" si="175"/>
        <v>0</v>
      </c>
      <c r="AT95" s="1797"/>
      <c r="AU95" s="1797"/>
      <c r="AV95" s="1881"/>
      <c r="AW95" s="1882"/>
      <c r="AX95" s="1980">
        <f t="shared" si="176"/>
        <v>0</v>
      </c>
      <c r="AY95" s="1980"/>
      <c r="AZ95" s="1980"/>
      <c r="BA95" s="1797"/>
      <c r="BB95" s="1973"/>
      <c r="BC95" s="1980">
        <f t="shared" si="178"/>
        <v>0</v>
      </c>
      <c r="BD95" s="1980"/>
      <c r="BE95" s="1980"/>
      <c r="BF95" s="1964">
        <f t="shared" si="207"/>
        <v>0</v>
      </c>
      <c r="BG95" s="1975">
        <f t="shared" si="208"/>
        <v>0</v>
      </c>
      <c r="BH95" s="1964">
        <f t="shared" si="215"/>
        <v>50913</v>
      </c>
      <c r="BI95" s="1966">
        <f t="shared" si="216"/>
        <v>50913</v>
      </c>
      <c r="BJ95" s="1974"/>
      <c r="BK95" s="1881"/>
      <c r="BL95" s="1882"/>
      <c r="BM95" s="1797">
        <f t="shared" si="129"/>
        <v>0</v>
      </c>
      <c r="BN95" s="1797"/>
      <c r="BO95" s="1797"/>
      <c r="BP95" s="1881"/>
      <c r="BQ95" s="1882"/>
      <c r="BR95" s="1797">
        <f t="shared" si="130"/>
        <v>0</v>
      </c>
      <c r="BS95" s="1797"/>
      <c r="BT95" s="1797"/>
      <c r="BU95" s="1881"/>
      <c r="BV95" s="1882"/>
      <c r="BW95" s="1797">
        <f t="shared" si="131"/>
        <v>0</v>
      </c>
      <c r="BX95" s="1797"/>
      <c r="BY95" s="1797"/>
      <c r="BZ95" s="1881"/>
      <c r="CA95" s="1882"/>
      <c r="CB95" s="1797">
        <f t="shared" si="184"/>
        <v>0</v>
      </c>
      <c r="CC95" s="1797"/>
      <c r="CD95" s="1974"/>
      <c r="CE95" s="1964">
        <f t="shared" si="209"/>
        <v>0</v>
      </c>
      <c r="CF95" s="1975">
        <f t="shared" si="210"/>
        <v>0</v>
      </c>
      <c r="CG95" s="1974">
        <f t="shared" si="210"/>
        <v>0</v>
      </c>
      <c r="CH95" s="1974"/>
      <c r="CI95" s="1974"/>
      <c r="CJ95" s="1797"/>
      <c r="CK95" s="1973"/>
      <c r="CL95" s="1797">
        <f t="shared" si="203"/>
        <v>0</v>
      </c>
      <c r="CM95" s="1797"/>
      <c r="CN95" s="1974">
        <f t="shared" si="222"/>
        <v>0</v>
      </c>
      <c r="CO95" s="1966">
        <f t="shared" si="204"/>
        <v>0</v>
      </c>
      <c r="CP95" s="1967">
        <f t="shared" si="205"/>
        <v>0</v>
      </c>
      <c r="CQ95" s="1974">
        <f t="shared" si="223"/>
        <v>50913</v>
      </c>
      <c r="CR95" s="1904">
        <f t="shared" si="224"/>
        <v>50913</v>
      </c>
      <c r="CS95" s="1399"/>
      <c r="CT95" s="1399"/>
      <c r="CU95" s="733"/>
      <c r="CV95" s="733"/>
      <c r="CW95" s="733"/>
    </row>
    <row r="96" spans="1:101" ht="15" hidden="1" customHeight="1">
      <c r="A96" s="1414" t="s">
        <v>668</v>
      </c>
      <c r="B96" s="1414"/>
      <c r="C96" s="1888"/>
      <c r="D96" s="1882"/>
      <c r="E96" s="1797">
        <f>SUM(C96+D96)</f>
        <v>0</v>
      </c>
      <c r="F96" s="1797"/>
      <c r="G96" s="1797"/>
      <c r="H96" s="1881"/>
      <c r="I96" s="1882"/>
      <c r="J96" s="1797">
        <f>SUM(H96+I96)</f>
        <v>0</v>
      </c>
      <c r="K96" s="1797"/>
      <c r="L96" s="1797"/>
      <c r="M96" s="1881"/>
      <c r="N96" s="1882"/>
      <c r="O96" s="1797">
        <f>SUM(M96+N96)</f>
        <v>0</v>
      </c>
      <c r="P96" s="1797"/>
      <c r="Q96" s="1797"/>
      <c r="R96" s="1881"/>
      <c r="S96" s="1882"/>
      <c r="T96" s="1980">
        <f>SUM(R96+S96)</f>
        <v>0</v>
      </c>
      <c r="U96" s="1980"/>
      <c r="V96" s="1980"/>
      <c r="W96" s="1980"/>
      <c r="X96" s="1882"/>
      <c r="Y96" s="1980">
        <f>SUM(W96+X96)</f>
        <v>0</v>
      </c>
      <c r="Z96" s="1980"/>
      <c r="AA96" s="1980"/>
      <c r="AB96" s="1881"/>
      <c r="AC96" s="1882"/>
      <c r="AD96" s="1980">
        <f>SUM(AB96+AC96)</f>
        <v>0</v>
      </c>
      <c r="AE96" s="1980"/>
      <c r="AF96" s="1980"/>
      <c r="AG96" s="1881"/>
      <c r="AH96" s="1882"/>
      <c r="AI96" s="1980">
        <f>SUM(AG96+AH96)</f>
        <v>0</v>
      </c>
      <c r="AJ96" s="1980"/>
      <c r="AK96" s="1980"/>
      <c r="AL96" s="1881"/>
      <c r="AM96" s="1882"/>
      <c r="AN96" s="1797">
        <f>SUM(AL96+AM96)</f>
        <v>0</v>
      </c>
      <c r="AO96" s="1797"/>
      <c r="AP96" s="1797"/>
      <c r="AQ96" s="1797"/>
      <c r="AR96" s="1973"/>
      <c r="AS96" s="1797">
        <f>SUM(AQ96+AR96)</f>
        <v>0</v>
      </c>
      <c r="AT96" s="1797"/>
      <c r="AU96" s="1797"/>
      <c r="AV96" s="1881"/>
      <c r="AW96" s="1882"/>
      <c r="AX96" s="1980">
        <f>SUM(AV96+AW96)</f>
        <v>0</v>
      </c>
      <c r="AY96" s="1980"/>
      <c r="AZ96" s="1980"/>
      <c r="BA96" s="1797"/>
      <c r="BB96" s="1973"/>
      <c r="BC96" s="1980">
        <f>SUM(BA96+BB96)</f>
        <v>0</v>
      </c>
      <c r="BD96" s="1980"/>
      <c r="BE96" s="1980"/>
      <c r="BF96" s="1964">
        <f t="shared" si="207"/>
        <v>0</v>
      </c>
      <c r="BG96" s="1975">
        <f t="shared" si="208"/>
        <v>0</v>
      </c>
      <c r="BH96" s="1964">
        <f t="shared" si="215"/>
        <v>0</v>
      </c>
      <c r="BI96" s="1974"/>
      <c r="BJ96" s="1974"/>
      <c r="BK96" s="1881"/>
      <c r="BL96" s="1882"/>
      <c r="BM96" s="1797">
        <f t="shared" si="129"/>
        <v>0</v>
      </c>
      <c r="BN96" s="1797"/>
      <c r="BO96" s="1797"/>
      <c r="BP96" s="1881"/>
      <c r="BQ96" s="1882"/>
      <c r="BR96" s="1797">
        <f t="shared" si="130"/>
        <v>0</v>
      </c>
      <c r="BS96" s="1797"/>
      <c r="BT96" s="1797"/>
      <c r="BU96" s="1881"/>
      <c r="BV96" s="1882"/>
      <c r="BW96" s="1797">
        <f t="shared" si="131"/>
        <v>0</v>
      </c>
      <c r="BX96" s="1797"/>
      <c r="BY96" s="1797"/>
      <c r="BZ96" s="1881"/>
      <c r="CA96" s="1882"/>
      <c r="CB96" s="1797">
        <f>SUM(BZ96+CA96)</f>
        <v>0</v>
      </c>
      <c r="CC96" s="1797"/>
      <c r="CD96" s="1974"/>
      <c r="CE96" s="1964">
        <f t="shared" si="209"/>
        <v>0</v>
      </c>
      <c r="CF96" s="1975">
        <f t="shared" si="210"/>
        <v>0</v>
      </c>
      <c r="CG96" s="1974">
        <f>SUM(CE96+CF96)</f>
        <v>0</v>
      </c>
      <c r="CH96" s="1974"/>
      <c r="CI96" s="1974"/>
      <c r="CJ96" s="1797"/>
      <c r="CK96" s="1973"/>
      <c r="CL96" s="1797">
        <f>SUM(CJ96:CK96)</f>
        <v>0</v>
      </c>
      <c r="CM96" s="1797"/>
      <c r="CN96" s="1974"/>
      <c r="CO96" s="1966">
        <f t="shared" si="204"/>
        <v>0</v>
      </c>
      <c r="CP96" s="1967">
        <f t="shared" si="205"/>
        <v>0</v>
      </c>
      <c r="CQ96" s="1974">
        <f>SUM(CO96:CP96)</f>
        <v>0</v>
      </c>
      <c r="CR96" s="1904"/>
      <c r="CS96" s="1399"/>
      <c r="CT96" s="1399"/>
      <c r="CU96" s="733"/>
      <c r="CV96" s="733"/>
      <c r="CW96" s="733"/>
    </row>
    <row r="97" spans="1:101" ht="15" hidden="1" customHeight="1">
      <c r="A97" s="1911" t="s">
        <v>669</v>
      </c>
      <c r="B97" s="1911"/>
      <c r="C97" s="1888"/>
      <c r="D97" s="1882"/>
      <c r="E97" s="1797">
        <f>SUM(C97+D97)</f>
        <v>0</v>
      </c>
      <c r="F97" s="1797"/>
      <c r="G97" s="1797"/>
      <c r="H97" s="1881"/>
      <c r="I97" s="1882"/>
      <c r="J97" s="1797">
        <f>SUM(H97+I97)</f>
        <v>0</v>
      </c>
      <c r="K97" s="1797"/>
      <c r="L97" s="1797"/>
      <c r="M97" s="1881"/>
      <c r="N97" s="1882"/>
      <c r="O97" s="1797">
        <f>SUM(M97+N97)</f>
        <v>0</v>
      </c>
      <c r="P97" s="1797"/>
      <c r="Q97" s="1797"/>
      <c r="R97" s="1881"/>
      <c r="S97" s="1882"/>
      <c r="T97" s="1980">
        <f>SUM(R97+S97)</f>
        <v>0</v>
      </c>
      <c r="U97" s="1980"/>
      <c r="V97" s="1980"/>
      <c r="W97" s="1980"/>
      <c r="X97" s="1882"/>
      <c r="Y97" s="1980">
        <f>SUM(W97+X97)</f>
        <v>0</v>
      </c>
      <c r="Z97" s="1980"/>
      <c r="AA97" s="1980"/>
      <c r="AB97" s="1881"/>
      <c r="AC97" s="1882"/>
      <c r="AD97" s="1980">
        <f>SUM(AB97+AC97)</f>
        <v>0</v>
      </c>
      <c r="AE97" s="1980"/>
      <c r="AF97" s="1980"/>
      <c r="AG97" s="1881"/>
      <c r="AH97" s="1882"/>
      <c r="AI97" s="1980">
        <f>SUM(AG97+AH97)</f>
        <v>0</v>
      </c>
      <c r="AJ97" s="1980"/>
      <c r="AK97" s="1980"/>
      <c r="AL97" s="1881"/>
      <c r="AM97" s="1882"/>
      <c r="AN97" s="1797">
        <f>SUM(AL97+AM97)</f>
        <v>0</v>
      </c>
      <c r="AO97" s="1797"/>
      <c r="AP97" s="1797"/>
      <c r="AQ97" s="1797"/>
      <c r="AR97" s="1973"/>
      <c r="AS97" s="1797">
        <f>SUM(AQ97+AR97)</f>
        <v>0</v>
      </c>
      <c r="AT97" s="1797"/>
      <c r="AU97" s="1797"/>
      <c r="AV97" s="1881"/>
      <c r="AW97" s="1882"/>
      <c r="AX97" s="1980">
        <f>SUM(AV97+AW97)</f>
        <v>0</v>
      </c>
      <c r="AY97" s="1980"/>
      <c r="AZ97" s="1980"/>
      <c r="BA97" s="1797"/>
      <c r="BB97" s="1973"/>
      <c r="BC97" s="1980">
        <f>SUM(BA97+BB97)</f>
        <v>0</v>
      </c>
      <c r="BD97" s="1980"/>
      <c r="BE97" s="1980"/>
      <c r="BF97" s="1964">
        <f t="shared" si="207"/>
        <v>0</v>
      </c>
      <c r="BG97" s="1975">
        <f t="shared" si="208"/>
        <v>0</v>
      </c>
      <c r="BH97" s="1964">
        <f t="shared" si="215"/>
        <v>0</v>
      </c>
      <c r="BI97" s="1974"/>
      <c r="BJ97" s="1974"/>
      <c r="BK97" s="1881"/>
      <c r="BL97" s="1882"/>
      <c r="BM97" s="1797">
        <f t="shared" si="129"/>
        <v>0</v>
      </c>
      <c r="BN97" s="1797"/>
      <c r="BO97" s="1797"/>
      <c r="BP97" s="1881"/>
      <c r="BQ97" s="1882"/>
      <c r="BR97" s="1797">
        <f t="shared" si="130"/>
        <v>0</v>
      </c>
      <c r="BS97" s="1797"/>
      <c r="BT97" s="1797"/>
      <c r="BU97" s="1881"/>
      <c r="BV97" s="1882"/>
      <c r="BW97" s="1797">
        <f t="shared" si="131"/>
        <v>0</v>
      </c>
      <c r="BX97" s="1797"/>
      <c r="BY97" s="1797"/>
      <c r="BZ97" s="1881"/>
      <c r="CA97" s="1882"/>
      <c r="CB97" s="1797">
        <f>SUM(BZ97+CA97)</f>
        <v>0</v>
      </c>
      <c r="CC97" s="1797"/>
      <c r="CD97" s="1974"/>
      <c r="CE97" s="1964">
        <f t="shared" si="209"/>
        <v>0</v>
      </c>
      <c r="CF97" s="1975">
        <f t="shared" si="210"/>
        <v>0</v>
      </c>
      <c r="CG97" s="1974">
        <f>SUM(CE97+CF97)</f>
        <v>0</v>
      </c>
      <c r="CH97" s="1974"/>
      <c r="CI97" s="1974"/>
      <c r="CJ97" s="1797"/>
      <c r="CK97" s="1973"/>
      <c r="CL97" s="1797">
        <f>SUM(CJ97:CK97)</f>
        <v>0</v>
      </c>
      <c r="CM97" s="1797"/>
      <c r="CN97" s="1974"/>
      <c r="CO97" s="1966">
        <f t="shared" si="204"/>
        <v>0</v>
      </c>
      <c r="CP97" s="1967">
        <f t="shared" si="205"/>
        <v>0</v>
      </c>
      <c r="CQ97" s="1974">
        <f>SUM(CO97:CP97)</f>
        <v>0</v>
      </c>
      <c r="CR97" s="1904"/>
      <c r="CS97" s="1399"/>
      <c r="CT97" s="1399"/>
      <c r="CU97" s="733"/>
      <c r="CV97" s="733"/>
      <c r="CW97" s="733"/>
    </row>
    <row r="98" spans="1:101" ht="15" hidden="1" customHeight="1">
      <c r="A98" s="1414" t="s">
        <v>670</v>
      </c>
      <c r="B98" s="1414"/>
      <c r="C98" s="1888"/>
      <c r="D98" s="1882"/>
      <c r="E98" s="1797">
        <f>SUM(C98+D98)</f>
        <v>0</v>
      </c>
      <c r="F98" s="1797"/>
      <c r="G98" s="1797"/>
      <c r="H98" s="1881"/>
      <c r="I98" s="1882"/>
      <c r="J98" s="1797">
        <f>SUM(H98+I98)</f>
        <v>0</v>
      </c>
      <c r="K98" s="1797"/>
      <c r="L98" s="1797"/>
      <c r="M98" s="1881"/>
      <c r="N98" s="1882"/>
      <c r="O98" s="1797">
        <f>SUM(M98+N98)</f>
        <v>0</v>
      </c>
      <c r="P98" s="1797"/>
      <c r="Q98" s="1797"/>
      <c r="R98" s="1881"/>
      <c r="S98" s="1882"/>
      <c r="T98" s="1980">
        <f>SUM(R98+S98)</f>
        <v>0</v>
      </c>
      <c r="U98" s="1980"/>
      <c r="V98" s="1980"/>
      <c r="W98" s="1980"/>
      <c r="X98" s="1882"/>
      <c r="Y98" s="1980">
        <f>SUM(W98+X98)</f>
        <v>0</v>
      </c>
      <c r="Z98" s="1980"/>
      <c r="AA98" s="1980"/>
      <c r="AB98" s="1881"/>
      <c r="AC98" s="1882"/>
      <c r="AD98" s="1980">
        <f>SUM(AB98+AC98)</f>
        <v>0</v>
      </c>
      <c r="AE98" s="1980"/>
      <c r="AF98" s="1980"/>
      <c r="AG98" s="1881"/>
      <c r="AH98" s="1882"/>
      <c r="AI98" s="1980">
        <f>SUM(AG98+AH98)</f>
        <v>0</v>
      </c>
      <c r="AJ98" s="1980"/>
      <c r="AK98" s="1980"/>
      <c r="AL98" s="1881"/>
      <c r="AM98" s="1882"/>
      <c r="AN98" s="1797">
        <f>SUM(AL98+AM98)</f>
        <v>0</v>
      </c>
      <c r="AO98" s="1797"/>
      <c r="AP98" s="1797"/>
      <c r="AQ98" s="1797"/>
      <c r="AR98" s="1973"/>
      <c r="AS98" s="1797">
        <f>SUM(AQ98+AR98)</f>
        <v>0</v>
      </c>
      <c r="AT98" s="1797"/>
      <c r="AU98" s="1797"/>
      <c r="AV98" s="1881"/>
      <c r="AW98" s="1882"/>
      <c r="AX98" s="1980">
        <f>SUM(AV98+AW98)</f>
        <v>0</v>
      </c>
      <c r="AY98" s="1980"/>
      <c r="AZ98" s="1980"/>
      <c r="BA98" s="1797"/>
      <c r="BB98" s="1973"/>
      <c r="BC98" s="1980">
        <f>SUM(BA98+BB98)</f>
        <v>0</v>
      </c>
      <c r="BD98" s="1980"/>
      <c r="BE98" s="1980"/>
      <c r="BF98" s="1964">
        <f t="shared" si="207"/>
        <v>0</v>
      </c>
      <c r="BG98" s="1975">
        <f t="shared" si="208"/>
        <v>0</v>
      </c>
      <c r="BH98" s="1964">
        <f t="shared" si="215"/>
        <v>0</v>
      </c>
      <c r="BI98" s="1974"/>
      <c r="BJ98" s="1974"/>
      <c r="BK98" s="1881"/>
      <c r="BL98" s="1882"/>
      <c r="BM98" s="1797">
        <f t="shared" si="129"/>
        <v>0</v>
      </c>
      <c r="BN98" s="1797"/>
      <c r="BO98" s="1797"/>
      <c r="BP98" s="1881"/>
      <c r="BQ98" s="1882"/>
      <c r="BR98" s="1797">
        <f t="shared" si="130"/>
        <v>0</v>
      </c>
      <c r="BS98" s="1797"/>
      <c r="BT98" s="1797"/>
      <c r="BU98" s="1881"/>
      <c r="BV98" s="1882"/>
      <c r="BW98" s="1797">
        <f t="shared" si="131"/>
        <v>0</v>
      </c>
      <c r="BX98" s="1797"/>
      <c r="BY98" s="1797"/>
      <c r="BZ98" s="1881"/>
      <c r="CA98" s="1882"/>
      <c r="CB98" s="1797">
        <f>SUM(BZ98+CA98)</f>
        <v>0</v>
      </c>
      <c r="CC98" s="1797"/>
      <c r="CD98" s="1974"/>
      <c r="CE98" s="1964">
        <f t="shared" si="209"/>
        <v>0</v>
      </c>
      <c r="CF98" s="1975">
        <f t="shared" si="210"/>
        <v>0</v>
      </c>
      <c r="CG98" s="1974">
        <f>SUM(CE98+CF98)</f>
        <v>0</v>
      </c>
      <c r="CH98" s="1974"/>
      <c r="CI98" s="1974"/>
      <c r="CJ98" s="1797"/>
      <c r="CK98" s="1973"/>
      <c r="CL98" s="1797">
        <f>SUM(CJ98:CK98)</f>
        <v>0</v>
      </c>
      <c r="CM98" s="1797"/>
      <c r="CN98" s="1974"/>
      <c r="CO98" s="1966">
        <f t="shared" si="204"/>
        <v>0</v>
      </c>
      <c r="CP98" s="1967">
        <f t="shared" si="205"/>
        <v>0</v>
      </c>
      <c r="CQ98" s="1974">
        <f>SUM(CO98:CP98)</f>
        <v>0</v>
      </c>
      <c r="CR98" s="1904"/>
      <c r="CS98" s="1399"/>
      <c r="CT98" s="1399"/>
      <c r="CU98" s="733"/>
      <c r="CV98" s="733"/>
      <c r="CW98" s="733"/>
    </row>
    <row r="99" spans="1:101" ht="15" hidden="1" customHeight="1">
      <c r="A99" s="1414" t="s">
        <v>671</v>
      </c>
      <c r="B99" s="1414"/>
      <c r="C99" s="1888"/>
      <c r="D99" s="1882"/>
      <c r="E99" s="1797">
        <f>SUM(C99+D99)</f>
        <v>0</v>
      </c>
      <c r="F99" s="1797"/>
      <c r="G99" s="1797"/>
      <c r="H99" s="1881"/>
      <c r="I99" s="1882"/>
      <c r="J99" s="1797">
        <f>SUM(H99+I99)</f>
        <v>0</v>
      </c>
      <c r="K99" s="1797"/>
      <c r="L99" s="1797"/>
      <c r="M99" s="1881"/>
      <c r="N99" s="1882"/>
      <c r="O99" s="1797">
        <f>SUM(M99+N99)</f>
        <v>0</v>
      </c>
      <c r="P99" s="1797"/>
      <c r="Q99" s="1797"/>
      <c r="R99" s="1881"/>
      <c r="S99" s="1882"/>
      <c r="T99" s="1980">
        <f>SUM(R99+S99)</f>
        <v>0</v>
      </c>
      <c r="U99" s="1980"/>
      <c r="V99" s="1980"/>
      <c r="W99" s="1980"/>
      <c r="X99" s="1882"/>
      <c r="Y99" s="1980">
        <f>SUM(W99+X99)</f>
        <v>0</v>
      </c>
      <c r="Z99" s="1980"/>
      <c r="AA99" s="1980"/>
      <c r="AB99" s="1881"/>
      <c r="AC99" s="1882"/>
      <c r="AD99" s="1980">
        <f>SUM(AB99+AC99)</f>
        <v>0</v>
      </c>
      <c r="AE99" s="1980"/>
      <c r="AF99" s="1980"/>
      <c r="AG99" s="1881"/>
      <c r="AH99" s="1882"/>
      <c r="AI99" s="1980">
        <f>SUM(AG99+AH99)</f>
        <v>0</v>
      </c>
      <c r="AJ99" s="1980"/>
      <c r="AK99" s="1980"/>
      <c r="AL99" s="1881"/>
      <c r="AM99" s="1882"/>
      <c r="AN99" s="1797">
        <f>SUM(AL99+AM99)</f>
        <v>0</v>
      </c>
      <c r="AO99" s="1797"/>
      <c r="AP99" s="1797"/>
      <c r="AQ99" s="1797"/>
      <c r="AR99" s="1973"/>
      <c r="AS99" s="1797">
        <f>SUM(AQ99+AR99)</f>
        <v>0</v>
      </c>
      <c r="AT99" s="1797"/>
      <c r="AU99" s="1797"/>
      <c r="AV99" s="1881"/>
      <c r="AW99" s="1882"/>
      <c r="AX99" s="1980">
        <f>SUM(AV99+AW99)</f>
        <v>0</v>
      </c>
      <c r="AY99" s="1980"/>
      <c r="AZ99" s="1980"/>
      <c r="BA99" s="1797"/>
      <c r="BB99" s="1973"/>
      <c r="BC99" s="1980">
        <f>SUM(BA99+BB99)</f>
        <v>0</v>
      </c>
      <c r="BD99" s="1980"/>
      <c r="BE99" s="1980"/>
      <c r="BF99" s="1964">
        <f t="shared" si="207"/>
        <v>0</v>
      </c>
      <c r="BG99" s="1975">
        <f t="shared" si="208"/>
        <v>0</v>
      </c>
      <c r="BH99" s="1964">
        <f t="shared" si="215"/>
        <v>0</v>
      </c>
      <c r="BI99" s="1974"/>
      <c r="BJ99" s="1974"/>
      <c r="BK99" s="1881"/>
      <c r="BL99" s="1882"/>
      <c r="BM99" s="1797">
        <f t="shared" si="129"/>
        <v>0</v>
      </c>
      <c r="BN99" s="1797"/>
      <c r="BO99" s="1797"/>
      <c r="BP99" s="1881"/>
      <c r="BQ99" s="1882"/>
      <c r="BR99" s="1797">
        <f t="shared" si="130"/>
        <v>0</v>
      </c>
      <c r="BS99" s="1797"/>
      <c r="BT99" s="1797"/>
      <c r="BU99" s="1881"/>
      <c r="BV99" s="1882"/>
      <c r="BW99" s="1797">
        <f t="shared" si="131"/>
        <v>0</v>
      </c>
      <c r="BX99" s="1797"/>
      <c r="BY99" s="1797"/>
      <c r="BZ99" s="1881"/>
      <c r="CA99" s="1882"/>
      <c r="CB99" s="1797">
        <f>SUM(BZ99+CA99)</f>
        <v>0</v>
      </c>
      <c r="CC99" s="1797"/>
      <c r="CD99" s="1974"/>
      <c r="CE99" s="1964">
        <f t="shared" si="209"/>
        <v>0</v>
      </c>
      <c r="CF99" s="1975">
        <f t="shared" si="210"/>
        <v>0</v>
      </c>
      <c r="CG99" s="1974">
        <f>SUM(CE99+CF99)</f>
        <v>0</v>
      </c>
      <c r="CH99" s="1974"/>
      <c r="CI99" s="1974"/>
      <c r="CJ99" s="1797"/>
      <c r="CK99" s="1973"/>
      <c r="CL99" s="1797">
        <f>SUM(CJ99:CK99)</f>
        <v>0</v>
      </c>
      <c r="CM99" s="1797"/>
      <c r="CN99" s="1974"/>
      <c r="CO99" s="1966">
        <f t="shared" si="204"/>
        <v>0</v>
      </c>
      <c r="CP99" s="1967">
        <f t="shared" si="205"/>
        <v>0</v>
      </c>
      <c r="CQ99" s="1974">
        <f>SUM(CO99:CP99)</f>
        <v>0</v>
      </c>
      <c r="CR99" s="1904"/>
      <c r="CS99" s="1399"/>
      <c r="CT99" s="1399"/>
      <c r="CU99" s="733"/>
      <c r="CV99" s="733"/>
      <c r="CW99" s="733"/>
    </row>
    <row r="100" spans="1:101" ht="15" hidden="1" customHeight="1">
      <c r="A100" s="1414" t="s">
        <v>672</v>
      </c>
      <c r="B100" s="1414"/>
      <c r="C100" s="1888"/>
      <c r="D100" s="1882"/>
      <c r="E100" s="1797">
        <f>SUM(C100+D100)</f>
        <v>0</v>
      </c>
      <c r="F100" s="1797"/>
      <c r="G100" s="1797"/>
      <c r="H100" s="1881"/>
      <c r="I100" s="1882"/>
      <c r="J100" s="1797">
        <f>SUM(H100+I100)</f>
        <v>0</v>
      </c>
      <c r="K100" s="1797"/>
      <c r="L100" s="1797"/>
      <c r="M100" s="1881"/>
      <c r="N100" s="1882"/>
      <c r="O100" s="1797">
        <f>SUM(M100+N100)</f>
        <v>0</v>
      </c>
      <c r="P100" s="1797"/>
      <c r="Q100" s="1797"/>
      <c r="R100" s="1881"/>
      <c r="S100" s="1882"/>
      <c r="T100" s="1980">
        <f>SUM(R100+S100)</f>
        <v>0</v>
      </c>
      <c r="U100" s="1980"/>
      <c r="V100" s="1980"/>
      <c r="W100" s="1980"/>
      <c r="X100" s="1882"/>
      <c r="Y100" s="1980">
        <f>SUM(W100+X100)</f>
        <v>0</v>
      </c>
      <c r="Z100" s="1980"/>
      <c r="AA100" s="1980"/>
      <c r="AB100" s="1881"/>
      <c r="AC100" s="1882"/>
      <c r="AD100" s="1980">
        <f>SUM(AB100+AC100)</f>
        <v>0</v>
      </c>
      <c r="AE100" s="1980"/>
      <c r="AF100" s="1980"/>
      <c r="AG100" s="1881"/>
      <c r="AH100" s="1882"/>
      <c r="AI100" s="1980">
        <f>SUM(AG100+AH100)</f>
        <v>0</v>
      </c>
      <c r="AJ100" s="1980"/>
      <c r="AK100" s="1980"/>
      <c r="AL100" s="1881"/>
      <c r="AM100" s="1882"/>
      <c r="AN100" s="1797">
        <f>SUM(AL100+AM100)</f>
        <v>0</v>
      </c>
      <c r="AO100" s="1797"/>
      <c r="AP100" s="1797"/>
      <c r="AQ100" s="1797"/>
      <c r="AR100" s="1973"/>
      <c r="AS100" s="1797">
        <f>SUM(AQ100+AR100)</f>
        <v>0</v>
      </c>
      <c r="AT100" s="1797"/>
      <c r="AU100" s="1797"/>
      <c r="AV100" s="1881"/>
      <c r="AW100" s="1882"/>
      <c r="AX100" s="1980">
        <f>SUM(AV100+AW100)</f>
        <v>0</v>
      </c>
      <c r="AY100" s="1980"/>
      <c r="AZ100" s="1980"/>
      <c r="BA100" s="1797"/>
      <c r="BB100" s="1973"/>
      <c r="BC100" s="1980">
        <f>SUM(BA100+BB100)</f>
        <v>0</v>
      </c>
      <c r="BD100" s="1980"/>
      <c r="BE100" s="1980"/>
      <c r="BF100" s="1964">
        <f t="shared" si="207"/>
        <v>0</v>
      </c>
      <c r="BG100" s="1975">
        <f t="shared" si="208"/>
        <v>0</v>
      </c>
      <c r="BH100" s="1964">
        <f t="shared" si="215"/>
        <v>0</v>
      </c>
      <c r="BI100" s="1974"/>
      <c r="BJ100" s="1974"/>
      <c r="BK100" s="1881"/>
      <c r="BL100" s="1882"/>
      <c r="BM100" s="1797">
        <f>SUM(BK100+BL100)</f>
        <v>0</v>
      </c>
      <c r="BN100" s="1797"/>
      <c r="BO100" s="1797"/>
      <c r="BP100" s="1881"/>
      <c r="BQ100" s="1882"/>
      <c r="BR100" s="1797">
        <f>SUM(BP100+BQ100)</f>
        <v>0</v>
      </c>
      <c r="BS100" s="1797"/>
      <c r="BT100" s="1797"/>
      <c r="BU100" s="1881"/>
      <c r="BV100" s="1882"/>
      <c r="BW100" s="1797">
        <f>SUM(BU100+BV100)</f>
        <v>0</v>
      </c>
      <c r="BX100" s="1797"/>
      <c r="BY100" s="1797"/>
      <c r="BZ100" s="1881"/>
      <c r="CA100" s="1882"/>
      <c r="CB100" s="1797">
        <f>SUM(BZ100+CA100)</f>
        <v>0</v>
      </c>
      <c r="CC100" s="1797"/>
      <c r="CD100" s="1974"/>
      <c r="CE100" s="1964">
        <f t="shared" si="209"/>
        <v>0</v>
      </c>
      <c r="CF100" s="1975">
        <f t="shared" si="210"/>
        <v>0</v>
      </c>
      <c r="CG100" s="1974">
        <f>SUM(CE100+CF100)</f>
        <v>0</v>
      </c>
      <c r="CH100" s="1974"/>
      <c r="CI100" s="1974"/>
      <c r="CJ100" s="1797"/>
      <c r="CK100" s="1973"/>
      <c r="CL100" s="1797">
        <f>SUM(CJ100:CK100)</f>
        <v>0</v>
      </c>
      <c r="CM100" s="1797"/>
      <c r="CN100" s="1974"/>
      <c r="CO100" s="1966">
        <f t="shared" si="204"/>
        <v>0</v>
      </c>
      <c r="CP100" s="1967">
        <f t="shared" si="205"/>
        <v>0</v>
      </c>
      <c r="CQ100" s="1974">
        <f>SUM(CO100:CP100)</f>
        <v>0</v>
      </c>
      <c r="CR100" s="1904"/>
      <c r="CS100" s="1399"/>
      <c r="CT100" s="1399"/>
      <c r="CU100" s="733"/>
      <c r="CV100" s="733"/>
      <c r="CW100" s="733"/>
    </row>
    <row r="101" spans="1:101" s="1892" customFormat="1" ht="15" customHeight="1">
      <c r="A101" s="1908" t="s">
        <v>673</v>
      </c>
      <c r="B101" s="1890">
        <v>0</v>
      </c>
      <c r="C101" s="1890">
        <f t="shared" ref="C101:BN101" si="225">SUM(C85:C100)</f>
        <v>0</v>
      </c>
      <c r="D101" s="1890">
        <f t="shared" si="225"/>
        <v>0</v>
      </c>
      <c r="E101" s="1890">
        <f t="shared" si="225"/>
        <v>0</v>
      </c>
      <c r="F101" s="1890">
        <f t="shared" si="225"/>
        <v>0</v>
      </c>
      <c r="G101" s="1890">
        <f t="shared" si="225"/>
        <v>0</v>
      </c>
      <c r="H101" s="1890">
        <f t="shared" si="225"/>
        <v>0</v>
      </c>
      <c r="I101" s="1890">
        <f t="shared" si="225"/>
        <v>0</v>
      </c>
      <c r="J101" s="1890">
        <f t="shared" si="225"/>
        <v>0</v>
      </c>
      <c r="K101" s="1890">
        <f t="shared" si="225"/>
        <v>0</v>
      </c>
      <c r="L101" s="1890">
        <f t="shared" si="225"/>
        <v>0</v>
      </c>
      <c r="M101" s="1890">
        <f t="shared" si="225"/>
        <v>0</v>
      </c>
      <c r="N101" s="1890">
        <f t="shared" si="225"/>
        <v>0</v>
      </c>
      <c r="O101" s="1890">
        <f t="shared" si="225"/>
        <v>0</v>
      </c>
      <c r="P101" s="1890">
        <f t="shared" si="225"/>
        <v>0</v>
      </c>
      <c r="Q101" s="1890">
        <f t="shared" si="225"/>
        <v>0</v>
      </c>
      <c r="R101" s="1890">
        <f t="shared" si="225"/>
        <v>0</v>
      </c>
      <c r="S101" s="1890">
        <f t="shared" si="225"/>
        <v>0</v>
      </c>
      <c r="T101" s="1890">
        <f t="shared" si="225"/>
        <v>0</v>
      </c>
      <c r="U101" s="1890">
        <f t="shared" si="225"/>
        <v>0</v>
      </c>
      <c r="V101" s="1890">
        <f t="shared" si="225"/>
        <v>0</v>
      </c>
      <c r="W101" s="1890">
        <f t="shared" si="225"/>
        <v>0</v>
      </c>
      <c r="X101" s="1890">
        <f t="shared" si="225"/>
        <v>0</v>
      </c>
      <c r="Y101" s="1890">
        <f t="shared" si="225"/>
        <v>0</v>
      </c>
      <c r="Z101" s="1890">
        <f t="shared" si="225"/>
        <v>0</v>
      </c>
      <c r="AA101" s="1890">
        <f t="shared" si="225"/>
        <v>0</v>
      </c>
      <c r="AB101" s="1890">
        <f t="shared" si="225"/>
        <v>0</v>
      </c>
      <c r="AC101" s="1890">
        <f t="shared" si="225"/>
        <v>0</v>
      </c>
      <c r="AD101" s="1890">
        <f t="shared" si="225"/>
        <v>0</v>
      </c>
      <c r="AE101" s="1890">
        <f t="shared" si="225"/>
        <v>0</v>
      </c>
      <c r="AF101" s="1890">
        <f t="shared" si="225"/>
        <v>0</v>
      </c>
      <c r="AG101" s="1890">
        <f t="shared" si="225"/>
        <v>0</v>
      </c>
      <c r="AH101" s="1890">
        <f t="shared" si="225"/>
        <v>0</v>
      </c>
      <c r="AI101" s="1890">
        <f t="shared" si="225"/>
        <v>50913</v>
      </c>
      <c r="AJ101" s="1890">
        <f t="shared" si="225"/>
        <v>50913</v>
      </c>
      <c r="AK101" s="1890">
        <f t="shared" si="225"/>
        <v>1590011</v>
      </c>
      <c r="AL101" s="1890">
        <f t="shared" si="225"/>
        <v>3143489</v>
      </c>
      <c r="AM101" s="1890">
        <f t="shared" si="225"/>
        <v>0</v>
      </c>
      <c r="AN101" s="1890">
        <f t="shared" si="225"/>
        <v>3143489</v>
      </c>
      <c r="AO101" s="1890">
        <f t="shared" si="225"/>
        <v>3143489</v>
      </c>
      <c r="AP101" s="1890">
        <f t="shared" si="225"/>
        <v>0</v>
      </c>
      <c r="AQ101" s="1890">
        <f t="shared" si="225"/>
        <v>0</v>
      </c>
      <c r="AR101" s="1890">
        <f t="shared" si="225"/>
        <v>0</v>
      </c>
      <c r="AS101" s="1890">
        <f t="shared" si="225"/>
        <v>0</v>
      </c>
      <c r="AT101" s="1890">
        <f t="shared" si="225"/>
        <v>0</v>
      </c>
      <c r="AU101" s="1890">
        <f t="shared" si="225"/>
        <v>0</v>
      </c>
      <c r="AV101" s="1890">
        <f t="shared" si="225"/>
        <v>0</v>
      </c>
      <c r="AW101" s="1890">
        <f t="shared" si="225"/>
        <v>0</v>
      </c>
      <c r="AX101" s="1890">
        <f t="shared" si="225"/>
        <v>0</v>
      </c>
      <c r="AY101" s="1890">
        <f t="shared" si="225"/>
        <v>0</v>
      </c>
      <c r="AZ101" s="1890">
        <f t="shared" si="225"/>
        <v>0</v>
      </c>
      <c r="BA101" s="1890">
        <f t="shared" si="225"/>
        <v>0</v>
      </c>
      <c r="BB101" s="1890">
        <f t="shared" si="225"/>
        <v>0</v>
      </c>
      <c r="BC101" s="1890">
        <f t="shared" si="225"/>
        <v>0</v>
      </c>
      <c r="BD101" s="1890">
        <f t="shared" si="225"/>
        <v>0</v>
      </c>
      <c r="BE101" s="1890">
        <f t="shared" si="225"/>
        <v>1590011</v>
      </c>
      <c r="BF101" s="1890">
        <f t="shared" si="225"/>
        <v>3143489</v>
      </c>
      <c r="BG101" s="1890">
        <f t="shared" si="225"/>
        <v>0</v>
      </c>
      <c r="BH101" s="1890">
        <f t="shared" si="225"/>
        <v>3194402</v>
      </c>
      <c r="BI101" s="1890">
        <f t="shared" si="225"/>
        <v>3194402</v>
      </c>
      <c r="BJ101" s="1890">
        <f t="shared" si="225"/>
        <v>0</v>
      </c>
      <c r="BK101" s="1890">
        <f t="shared" si="225"/>
        <v>0</v>
      </c>
      <c r="BL101" s="1890">
        <f t="shared" si="225"/>
        <v>0</v>
      </c>
      <c r="BM101" s="1890">
        <f t="shared" si="225"/>
        <v>0</v>
      </c>
      <c r="BN101" s="1890">
        <f t="shared" si="225"/>
        <v>0</v>
      </c>
      <c r="BO101" s="1890">
        <f t="shared" ref="BO101:CR101" si="226">SUM(BO85:BO100)</f>
        <v>0</v>
      </c>
      <c r="BP101" s="1890">
        <f t="shared" si="226"/>
        <v>0</v>
      </c>
      <c r="BQ101" s="1890">
        <f t="shared" si="226"/>
        <v>0</v>
      </c>
      <c r="BR101" s="1890">
        <f t="shared" si="226"/>
        <v>0</v>
      </c>
      <c r="BS101" s="1890">
        <f t="shared" si="226"/>
        <v>0</v>
      </c>
      <c r="BT101" s="1890">
        <f t="shared" si="226"/>
        <v>0</v>
      </c>
      <c r="BU101" s="1890">
        <f t="shared" si="226"/>
        <v>0</v>
      </c>
      <c r="BV101" s="1890">
        <f t="shared" si="226"/>
        <v>0</v>
      </c>
      <c r="BW101" s="1890">
        <f t="shared" si="226"/>
        <v>0</v>
      </c>
      <c r="BX101" s="1890">
        <f t="shared" si="226"/>
        <v>0</v>
      </c>
      <c r="BY101" s="1890">
        <f t="shared" si="226"/>
        <v>0</v>
      </c>
      <c r="BZ101" s="1890">
        <f t="shared" si="226"/>
        <v>0</v>
      </c>
      <c r="CA101" s="1890">
        <f t="shared" si="226"/>
        <v>0</v>
      </c>
      <c r="CB101" s="1890">
        <f t="shared" si="226"/>
        <v>0</v>
      </c>
      <c r="CC101" s="1890">
        <f t="shared" si="226"/>
        <v>0</v>
      </c>
      <c r="CD101" s="1890">
        <f t="shared" si="226"/>
        <v>0</v>
      </c>
      <c r="CE101" s="1890">
        <f t="shared" si="226"/>
        <v>0</v>
      </c>
      <c r="CF101" s="1890">
        <f t="shared" si="226"/>
        <v>0</v>
      </c>
      <c r="CG101" s="1890">
        <f t="shared" si="226"/>
        <v>0</v>
      </c>
      <c r="CH101" s="1890">
        <f t="shared" si="226"/>
        <v>0</v>
      </c>
      <c r="CI101" s="1890">
        <f t="shared" si="226"/>
        <v>0</v>
      </c>
      <c r="CJ101" s="1890">
        <f t="shared" si="226"/>
        <v>0</v>
      </c>
      <c r="CK101" s="1890">
        <f t="shared" si="226"/>
        <v>0</v>
      </c>
      <c r="CL101" s="1890">
        <f t="shared" si="226"/>
        <v>0</v>
      </c>
      <c r="CM101" s="1890">
        <f t="shared" si="226"/>
        <v>0</v>
      </c>
      <c r="CN101" s="1890">
        <f t="shared" si="226"/>
        <v>1590011</v>
      </c>
      <c r="CO101" s="1890">
        <f t="shared" si="226"/>
        <v>3143489</v>
      </c>
      <c r="CP101" s="1890">
        <f t="shared" si="226"/>
        <v>0</v>
      </c>
      <c r="CQ101" s="1890">
        <f t="shared" si="226"/>
        <v>3194402</v>
      </c>
      <c r="CR101" s="1890">
        <f t="shared" si="226"/>
        <v>3194402</v>
      </c>
      <c r="CS101" s="1891"/>
      <c r="CT101" s="1891"/>
    </row>
    <row r="102" spans="1:101" s="1892" customFormat="1" ht="15" customHeight="1">
      <c r="A102" s="1914" t="s">
        <v>674</v>
      </c>
      <c r="B102" s="1986">
        <v>0</v>
      </c>
      <c r="C102" s="1986">
        <f t="shared" ref="C102:BN102" si="227">SUM(C84+C101)</f>
        <v>0</v>
      </c>
      <c r="D102" s="1986">
        <f t="shared" si="227"/>
        <v>0</v>
      </c>
      <c r="E102" s="1986">
        <f t="shared" si="227"/>
        <v>0</v>
      </c>
      <c r="F102" s="1986">
        <f t="shared" si="227"/>
        <v>16960</v>
      </c>
      <c r="G102" s="1986">
        <f t="shared" si="227"/>
        <v>0</v>
      </c>
      <c r="H102" s="1986">
        <f t="shared" si="227"/>
        <v>0</v>
      </c>
      <c r="I102" s="1986">
        <f t="shared" si="227"/>
        <v>0</v>
      </c>
      <c r="J102" s="1986">
        <f t="shared" si="227"/>
        <v>0</v>
      </c>
      <c r="K102" s="1986">
        <f t="shared" si="227"/>
        <v>0</v>
      </c>
      <c r="L102" s="1986">
        <f t="shared" si="227"/>
        <v>873099</v>
      </c>
      <c r="M102" s="1986">
        <f t="shared" si="227"/>
        <v>873099</v>
      </c>
      <c r="N102" s="1986">
        <f t="shared" si="227"/>
        <v>0</v>
      </c>
      <c r="O102" s="1986">
        <f t="shared" si="227"/>
        <v>873099</v>
      </c>
      <c r="P102" s="1986">
        <f t="shared" si="227"/>
        <v>862522</v>
      </c>
      <c r="Q102" s="1986">
        <f t="shared" si="227"/>
        <v>0</v>
      </c>
      <c r="R102" s="1986">
        <f t="shared" si="227"/>
        <v>0</v>
      </c>
      <c r="S102" s="1986">
        <f t="shared" si="227"/>
        <v>0</v>
      </c>
      <c r="T102" s="1986">
        <f t="shared" si="227"/>
        <v>0</v>
      </c>
      <c r="U102" s="1986">
        <f t="shared" si="227"/>
        <v>0</v>
      </c>
      <c r="V102" s="1986">
        <f t="shared" si="227"/>
        <v>0</v>
      </c>
      <c r="W102" s="1986">
        <f t="shared" si="227"/>
        <v>0</v>
      </c>
      <c r="X102" s="1986">
        <f t="shared" si="227"/>
        <v>0</v>
      </c>
      <c r="Y102" s="1986">
        <f t="shared" si="227"/>
        <v>0</v>
      </c>
      <c r="Z102" s="1986">
        <f t="shared" si="227"/>
        <v>0</v>
      </c>
      <c r="AA102" s="1986">
        <f t="shared" si="227"/>
        <v>0</v>
      </c>
      <c r="AB102" s="1986">
        <f t="shared" si="227"/>
        <v>0</v>
      </c>
      <c r="AC102" s="1986">
        <f t="shared" si="227"/>
        <v>0</v>
      </c>
      <c r="AD102" s="1986">
        <f t="shared" si="227"/>
        <v>0</v>
      </c>
      <c r="AE102" s="1986">
        <f t="shared" si="227"/>
        <v>100</v>
      </c>
      <c r="AF102" s="1986">
        <f t="shared" si="227"/>
        <v>2008010</v>
      </c>
      <c r="AG102" s="1986">
        <f t="shared" si="227"/>
        <v>2034499</v>
      </c>
      <c r="AH102" s="1986">
        <f t="shared" si="227"/>
        <v>5614</v>
      </c>
      <c r="AI102" s="1986">
        <f t="shared" si="227"/>
        <v>2255821</v>
      </c>
      <c r="AJ102" s="1986">
        <f t="shared" si="227"/>
        <v>2263015</v>
      </c>
      <c r="AK102" s="1986">
        <f t="shared" si="227"/>
        <v>1590011</v>
      </c>
      <c r="AL102" s="1986">
        <f t="shared" si="227"/>
        <v>3143489</v>
      </c>
      <c r="AM102" s="1986">
        <f t="shared" si="227"/>
        <v>0</v>
      </c>
      <c r="AN102" s="1986">
        <f t="shared" si="227"/>
        <v>3143489</v>
      </c>
      <c r="AO102" s="1986">
        <f t="shared" si="227"/>
        <v>3143489</v>
      </c>
      <c r="AP102" s="1986">
        <f t="shared" si="227"/>
        <v>7851967</v>
      </c>
      <c r="AQ102" s="1986">
        <f t="shared" si="227"/>
        <v>7851967</v>
      </c>
      <c r="AR102" s="1986">
        <f t="shared" si="227"/>
        <v>0</v>
      </c>
      <c r="AS102" s="1986">
        <f t="shared" si="227"/>
        <v>8273031</v>
      </c>
      <c r="AT102" s="1986">
        <f t="shared" si="227"/>
        <v>8256170</v>
      </c>
      <c r="AU102" s="1986">
        <f t="shared" si="227"/>
        <v>0</v>
      </c>
      <c r="AV102" s="1986">
        <f t="shared" si="227"/>
        <v>0</v>
      </c>
      <c r="AW102" s="1986">
        <f t="shared" si="227"/>
        <v>0</v>
      </c>
      <c r="AX102" s="1986">
        <f t="shared" si="227"/>
        <v>0</v>
      </c>
      <c r="AY102" s="1986">
        <f t="shared" si="227"/>
        <v>0</v>
      </c>
      <c r="AZ102" s="1986">
        <f t="shared" si="227"/>
        <v>0</v>
      </c>
      <c r="BA102" s="1986">
        <f t="shared" si="227"/>
        <v>0</v>
      </c>
      <c r="BB102" s="1986">
        <f t="shared" si="227"/>
        <v>0</v>
      </c>
      <c r="BC102" s="1986">
        <f t="shared" si="227"/>
        <v>0</v>
      </c>
      <c r="BD102" s="1986">
        <f t="shared" si="227"/>
        <v>0</v>
      </c>
      <c r="BE102" s="1986">
        <f t="shared" si="227"/>
        <v>12323087</v>
      </c>
      <c r="BF102" s="1986">
        <f t="shared" si="227"/>
        <v>13903054</v>
      </c>
      <c r="BG102" s="1986">
        <f t="shared" si="227"/>
        <v>5614</v>
      </c>
      <c r="BH102" s="1986">
        <f t="shared" si="227"/>
        <v>14545440</v>
      </c>
      <c r="BI102" s="1986">
        <f t="shared" si="227"/>
        <v>14542256</v>
      </c>
      <c r="BJ102" s="1986">
        <f t="shared" si="227"/>
        <v>32000</v>
      </c>
      <c r="BK102" s="1986">
        <f t="shared" si="227"/>
        <v>32000</v>
      </c>
      <c r="BL102" s="1986">
        <f t="shared" si="227"/>
        <v>0</v>
      </c>
      <c r="BM102" s="1986">
        <f t="shared" si="227"/>
        <v>40875</v>
      </c>
      <c r="BN102" s="1986">
        <f t="shared" si="227"/>
        <v>45875</v>
      </c>
      <c r="BO102" s="1986">
        <f t="shared" ref="BO102:CR102" si="228">SUM(BO84+BO101)</f>
        <v>0</v>
      </c>
      <c r="BP102" s="1986">
        <f t="shared" si="228"/>
        <v>0</v>
      </c>
      <c r="BQ102" s="1986">
        <f t="shared" si="228"/>
        <v>0</v>
      </c>
      <c r="BR102" s="1986">
        <f t="shared" si="228"/>
        <v>0</v>
      </c>
      <c r="BS102" s="1986">
        <f t="shared" si="228"/>
        <v>0</v>
      </c>
      <c r="BT102" s="1986">
        <f t="shared" si="228"/>
        <v>0</v>
      </c>
      <c r="BU102" s="1986">
        <f t="shared" si="228"/>
        <v>0</v>
      </c>
      <c r="BV102" s="1986">
        <f t="shared" si="228"/>
        <v>0</v>
      </c>
      <c r="BW102" s="1986">
        <f t="shared" si="228"/>
        <v>0</v>
      </c>
      <c r="BX102" s="1986">
        <f t="shared" si="228"/>
        <v>0</v>
      </c>
      <c r="BY102" s="1986">
        <f t="shared" si="228"/>
        <v>0</v>
      </c>
      <c r="BZ102" s="1986">
        <f t="shared" si="228"/>
        <v>0</v>
      </c>
      <c r="CA102" s="1986">
        <f t="shared" si="228"/>
        <v>0</v>
      </c>
      <c r="CB102" s="1986">
        <f t="shared" si="228"/>
        <v>0</v>
      </c>
      <c r="CC102" s="1986">
        <f t="shared" si="228"/>
        <v>0</v>
      </c>
      <c r="CD102" s="1986">
        <f t="shared" si="228"/>
        <v>32000</v>
      </c>
      <c r="CE102" s="1986">
        <f t="shared" si="228"/>
        <v>32000</v>
      </c>
      <c r="CF102" s="1986">
        <f t="shared" si="228"/>
        <v>0</v>
      </c>
      <c r="CG102" s="1986">
        <f t="shared" si="228"/>
        <v>40875</v>
      </c>
      <c r="CH102" s="1986">
        <f t="shared" si="228"/>
        <v>45875</v>
      </c>
      <c r="CI102" s="1986">
        <f t="shared" si="228"/>
        <v>0</v>
      </c>
      <c r="CJ102" s="1986">
        <f t="shared" si="228"/>
        <v>0</v>
      </c>
      <c r="CK102" s="1986">
        <f t="shared" si="228"/>
        <v>0</v>
      </c>
      <c r="CL102" s="1986">
        <f t="shared" si="228"/>
        <v>0</v>
      </c>
      <c r="CM102" s="1986">
        <f t="shared" si="228"/>
        <v>0</v>
      </c>
      <c r="CN102" s="1986">
        <f t="shared" si="228"/>
        <v>12355087</v>
      </c>
      <c r="CO102" s="1986">
        <f t="shared" si="228"/>
        <v>13935054</v>
      </c>
      <c r="CP102" s="1986">
        <f t="shared" si="228"/>
        <v>5614</v>
      </c>
      <c r="CQ102" s="1986">
        <f t="shared" si="228"/>
        <v>14586315</v>
      </c>
      <c r="CR102" s="1986">
        <f t="shared" si="228"/>
        <v>14588131</v>
      </c>
      <c r="CS102" s="1891"/>
      <c r="CT102" s="1891"/>
    </row>
    <row r="103" spans="1:101" s="1857" customFormat="1" ht="11.25" customHeight="1">
      <c r="A103" s="1915" t="s">
        <v>726</v>
      </c>
      <c r="B103" s="1916"/>
      <c r="C103" s="1916"/>
      <c r="D103" s="1916"/>
      <c r="E103" s="1916">
        <f t="shared" si="167"/>
        <v>0</v>
      </c>
      <c r="F103" s="1813">
        <f>C103-B103</f>
        <v>0</v>
      </c>
      <c r="G103" s="1916"/>
      <c r="H103" s="1916"/>
      <c r="I103" s="1916"/>
      <c r="J103" s="1916">
        <f t="shared" si="168"/>
        <v>0</v>
      </c>
      <c r="K103" s="1813">
        <f>H103-G103</f>
        <v>0</v>
      </c>
      <c r="L103" s="1916"/>
      <c r="M103" s="1916"/>
      <c r="N103" s="1916"/>
      <c r="O103" s="1916">
        <f t="shared" si="196"/>
        <v>0</v>
      </c>
      <c r="P103" s="1813">
        <f>M103-L103</f>
        <v>0</v>
      </c>
      <c r="Q103" s="1916"/>
      <c r="R103" s="1916"/>
      <c r="S103" s="1916"/>
      <c r="T103" s="1916">
        <f t="shared" si="169"/>
        <v>0</v>
      </c>
      <c r="U103" s="1813">
        <f>R103-Q103</f>
        <v>0</v>
      </c>
      <c r="V103" s="1916"/>
      <c r="W103" s="1916"/>
      <c r="X103" s="1916"/>
      <c r="Y103" s="1916">
        <f>SUM(W103+X103)</f>
        <v>0</v>
      </c>
      <c r="Z103" s="1813">
        <f>W103-V103</f>
        <v>0</v>
      </c>
      <c r="AA103" s="1916"/>
      <c r="AB103" s="1916"/>
      <c r="AC103" s="1916"/>
      <c r="AD103" s="1916">
        <f t="shared" si="172"/>
        <v>0</v>
      </c>
      <c r="AE103" s="1813">
        <f>AB103-AA103</f>
        <v>0</v>
      </c>
      <c r="AF103" s="1916">
        <v>108741</v>
      </c>
      <c r="AG103" s="1916">
        <v>93383</v>
      </c>
      <c r="AH103" s="1916"/>
      <c r="AI103" s="1916">
        <f t="shared" si="173"/>
        <v>93383</v>
      </c>
      <c r="AJ103" s="1813">
        <f>AG103-AF103</f>
        <v>-15358</v>
      </c>
      <c r="AK103" s="1916"/>
      <c r="AL103" s="1916"/>
      <c r="AM103" s="1916"/>
      <c r="AN103" s="1916">
        <f t="shared" si="174"/>
        <v>0</v>
      </c>
      <c r="AO103" s="1813">
        <f>AL103-AK103</f>
        <v>0</v>
      </c>
      <c r="AP103" s="1916"/>
      <c r="AQ103" s="1916"/>
      <c r="AR103" s="1916"/>
      <c r="AS103" s="1916">
        <f t="shared" si="175"/>
        <v>0</v>
      </c>
      <c r="AT103" s="1813">
        <f>AQ103-AP103</f>
        <v>0</v>
      </c>
      <c r="AU103" s="1916"/>
      <c r="AV103" s="1916"/>
      <c r="AW103" s="1916"/>
      <c r="AX103" s="1916">
        <f t="shared" si="176"/>
        <v>0</v>
      </c>
      <c r="AY103" s="1813">
        <f>AV103-AU103</f>
        <v>0</v>
      </c>
      <c r="AZ103" s="1916"/>
      <c r="BA103" s="1916"/>
      <c r="BB103" s="1916"/>
      <c r="BC103" s="1916">
        <f t="shared" si="178"/>
        <v>0</v>
      </c>
      <c r="BD103" s="1813">
        <f>BA103-AZ103</f>
        <v>0</v>
      </c>
      <c r="BE103" s="1987">
        <f t="shared" ref="BE103:BG104" si="229">B103+G103+L103+Q103+V103+AA103+AF103+AK103+AP103+AU103+AZ103</f>
        <v>108741</v>
      </c>
      <c r="BF103" s="1987">
        <f t="shared" si="229"/>
        <v>93383</v>
      </c>
      <c r="BG103" s="1987">
        <f t="shared" si="229"/>
        <v>0</v>
      </c>
      <c r="BH103" s="1987">
        <f t="shared" si="201"/>
        <v>93383</v>
      </c>
      <c r="BI103" s="1966">
        <f>BF103-BE103</f>
        <v>-15358</v>
      </c>
      <c r="BJ103" s="1988"/>
      <c r="BK103" s="1916"/>
      <c r="BL103" s="1916"/>
      <c r="BM103" s="1916">
        <f>BK103+BL103</f>
        <v>0</v>
      </c>
      <c r="BN103" s="1813">
        <f>BK103-BJ103</f>
        <v>0</v>
      </c>
      <c r="BO103" s="1916"/>
      <c r="BP103" s="1916"/>
      <c r="BQ103" s="1916"/>
      <c r="BR103" s="1916"/>
      <c r="BS103" s="1813">
        <f>BP103-BO103</f>
        <v>0</v>
      </c>
      <c r="BT103" s="1916"/>
      <c r="BU103" s="1916"/>
      <c r="BV103" s="1916"/>
      <c r="BW103" s="1916">
        <f>BU103+BV103</f>
        <v>0</v>
      </c>
      <c r="BX103" s="1813">
        <f>BU103-BT103</f>
        <v>0</v>
      </c>
      <c r="BY103" s="1916"/>
      <c r="BZ103" s="1916"/>
      <c r="CA103" s="1916"/>
      <c r="CB103" s="1916">
        <f t="shared" si="184"/>
        <v>0</v>
      </c>
      <c r="CC103" s="1813">
        <f>BZ103-BY103</f>
        <v>0</v>
      </c>
      <c r="CD103" s="1964">
        <f t="shared" ref="CD103:CF104" si="230">BJ103+BO103+BT103+BY103</f>
        <v>0</v>
      </c>
      <c r="CE103" s="1964">
        <f t="shared" si="230"/>
        <v>0</v>
      </c>
      <c r="CF103" s="1979">
        <f t="shared" si="230"/>
        <v>0</v>
      </c>
      <c r="CG103" s="1988">
        <f>SUM(CE103+CF103)</f>
        <v>0</v>
      </c>
      <c r="CH103" s="1966">
        <f>CE103-CD103</f>
        <v>0</v>
      </c>
      <c r="CI103" s="1988"/>
      <c r="CJ103" s="1916"/>
      <c r="CK103" s="1916"/>
      <c r="CL103" s="1916">
        <f>SUM(CJ103+CK103)</f>
        <v>0</v>
      </c>
      <c r="CM103" s="1813">
        <f>CJ103-CI103</f>
        <v>0</v>
      </c>
      <c r="CN103" s="1966">
        <f t="shared" ref="CN103:CP104" si="231">BE103+CD103</f>
        <v>108741</v>
      </c>
      <c r="CO103" s="1966">
        <f t="shared" si="231"/>
        <v>93383</v>
      </c>
      <c r="CP103" s="1953">
        <f t="shared" si="231"/>
        <v>0</v>
      </c>
      <c r="CQ103" s="1989">
        <f>SUM(CO103:CP103)</f>
        <v>93383</v>
      </c>
      <c r="CR103" s="1891">
        <f>CO103-CN103</f>
        <v>-15358</v>
      </c>
      <c r="CS103" s="1856"/>
      <c r="CT103" s="1856"/>
    </row>
    <row r="104" spans="1:101" s="1919" customFormat="1" ht="10.5" customHeight="1">
      <c r="A104" s="1915" t="s">
        <v>727</v>
      </c>
      <c r="B104" s="1917">
        <f>B58-B102-B103</f>
        <v>0</v>
      </c>
      <c r="C104" s="1917">
        <f>C58-C102-C103</f>
        <v>340753</v>
      </c>
      <c r="D104" s="1917">
        <f>D58-D102-D103</f>
        <v>2263</v>
      </c>
      <c r="E104" s="1990">
        <f t="shared" si="167"/>
        <v>343016</v>
      </c>
      <c r="F104" s="1813">
        <f>C104-B104</f>
        <v>340753</v>
      </c>
      <c r="G104" s="1917">
        <f>G58-G102-G103</f>
        <v>889</v>
      </c>
      <c r="H104" s="1917">
        <f>H58-H102-H103</f>
        <v>889</v>
      </c>
      <c r="I104" s="1917">
        <f>I58-I102-I103</f>
        <v>0</v>
      </c>
      <c r="J104" s="1990">
        <f t="shared" si="168"/>
        <v>889</v>
      </c>
      <c r="K104" s="1813">
        <f>H104-G104</f>
        <v>0</v>
      </c>
      <c r="L104" s="1917">
        <f>L58-L102-L103</f>
        <v>323938</v>
      </c>
      <c r="M104" s="1917">
        <f>M58-M102-M103</f>
        <v>393948</v>
      </c>
      <c r="N104" s="1917">
        <f>N58-N102-N103</f>
        <v>0</v>
      </c>
      <c r="O104" s="1990">
        <f t="shared" si="196"/>
        <v>393948</v>
      </c>
      <c r="P104" s="1813">
        <f>M104-L104</f>
        <v>70010</v>
      </c>
      <c r="Q104" s="1917">
        <f>Q58-Q102-Q103</f>
        <v>5804</v>
      </c>
      <c r="R104" s="1917">
        <f>R58-R102-R103</f>
        <v>5804</v>
      </c>
      <c r="S104" s="1917">
        <f>S58-S102-S103</f>
        <v>0</v>
      </c>
      <c r="T104" s="1990">
        <f t="shared" si="169"/>
        <v>5804</v>
      </c>
      <c r="U104" s="1813">
        <f>R104-Q104</f>
        <v>0</v>
      </c>
      <c r="V104" s="1917">
        <f>V58-V102-V103</f>
        <v>0</v>
      </c>
      <c r="W104" s="1990">
        <f>W58-W102-W103</f>
        <v>0</v>
      </c>
      <c r="X104" s="1917">
        <f>X58-X102-X103</f>
        <v>0</v>
      </c>
      <c r="Y104" s="1990">
        <f>SUM(W104+X104)</f>
        <v>0</v>
      </c>
      <c r="Z104" s="1813">
        <f>W104-V104</f>
        <v>0</v>
      </c>
      <c r="AA104" s="1917">
        <f>AA58-AA102-AA103</f>
        <v>73089</v>
      </c>
      <c r="AB104" s="1917">
        <f>AB58-AB102-AB103</f>
        <v>73356</v>
      </c>
      <c r="AC104" s="1917">
        <f>AC58-AC102-AC103</f>
        <v>-2270</v>
      </c>
      <c r="AD104" s="1990">
        <f t="shared" si="172"/>
        <v>71086</v>
      </c>
      <c r="AE104" s="1813">
        <f>AB104-AA104</f>
        <v>267</v>
      </c>
      <c r="AF104" s="1917">
        <f>AF58-AF102-AF103</f>
        <v>-2116751</v>
      </c>
      <c r="AG104" s="1917">
        <v>-2127882</v>
      </c>
      <c r="AH104" s="1917">
        <f>AH58-AH102-AH103</f>
        <v>-5614</v>
      </c>
      <c r="AI104" s="1990">
        <f t="shared" si="173"/>
        <v>-2133496</v>
      </c>
      <c r="AJ104" s="1813">
        <f>AG104-AF104</f>
        <v>-11131</v>
      </c>
      <c r="AK104" s="1917">
        <f>AK58-AK102-AK103</f>
        <v>5518230</v>
      </c>
      <c r="AL104" s="1917">
        <f>AL58-AL102-AL103</f>
        <v>4421155</v>
      </c>
      <c r="AM104" s="1917">
        <f>AM58-AM102-AM103</f>
        <v>78968</v>
      </c>
      <c r="AN104" s="1990">
        <f t="shared" si="174"/>
        <v>4500123</v>
      </c>
      <c r="AO104" s="1813">
        <f>AL104-AK104</f>
        <v>-1097075</v>
      </c>
      <c r="AP104" s="1917">
        <f>AP58-AP102-AP103</f>
        <v>-7851967</v>
      </c>
      <c r="AQ104" s="1917">
        <f>AQ58-AQ102-AQ103</f>
        <v>-7851967</v>
      </c>
      <c r="AR104" s="1917">
        <f>AR58-AR102-AR103</f>
        <v>0</v>
      </c>
      <c r="AS104" s="1990">
        <f t="shared" si="175"/>
        <v>-7851967</v>
      </c>
      <c r="AT104" s="1813">
        <f>AQ104-AP104</f>
        <v>0</v>
      </c>
      <c r="AU104" s="1917">
        <f>AU58-AU102-AU103</f>
        <v>0</v>
      </c>
      <c r="AV104" s="1917">
        <f>AV58-AV102-AV103</f>
        <v>0</v>
      </c>
      <c r="AW104" s="1917">
        <f>AW58-AW102-AW103</f>
        <v>0</v>
      </c>
      <c r="AX104" s="1990">
        <f t="shared" si="176"/>
        <v>0</v>
      </c>
      <c r="AY104" s="1813">
        <f>AV104-AU104</f>
        <v>0</v>
      </c>
      <c r="AZ104" s="1917">
        <f>AZ58-AZ102-AZ103</f>
        <v>0</v>
      </c>
      <c r="BA104" s="1917">
        <f>BA58-BA102-BA103</f>
        <v>0</v>
      </c>
      <c r="BB104" s="1917">
        <f>BB58-BB102-BB103</f>
        <v>0</v>
      </c>
      <c r="BC104" s="1990">
        <f t="shared" si="178"/>
        <v>0</v>
      </c>
      <c r="BD104" s="1813">
        <f>BA104-AZ104</f>
        <v>0</v>
      </c>
      <c r="BE104" s="1991">
        <f>B104+G104+L104+Q104+V104+AA104+AF104+AK104+AP104+AU104+AZ104</f>
        <v>-4046768</v>
      </c>
      <c r="BF104" s="1991">
        <f t="shared" si="229"/>
        <v>-4743944</v>
      </c>
      <c r="BG104" s="1991">
        <f t="shared" si="229"/>
        <v>73347</v>
      </c>
      <c r="BH104" s="1992">
        <f t="shared" si="201"/>
        <v>-4670597</v>
      </c>
      <c r="BI104" s="1966">
        <f>BF104-BE104</f>
        <v>-697176</v>
      </c>
      <c r="BJ104" s="1917">
        <f>BJ58-BJ102-BJ103</f>
        <v>-30437</v>
      </c>
      <c r="BK104" s="1917">
        <f>BK58-BK102-BK103</f>
        <v>-30361</v>
      </c>
      <c r="BL104" s="1917">
        <f>BL58-BL102-BL103</f>
        <v>0</v>
      </c>
      <c r="BM104" s="1917">
        <f>BK104+BL104</f>
        <v>-30361</v>
      </c>
      <c r="BN104" s="1813">
        <f>BK104-BJ104</f>
        <v>76</v>
      </c>
      <c r="BO104" s="1917">
        <f>BO58-BO102-BO103</f>
        <v>47688</v>
      </c>
      <c r="BP104" s="1917">
        <f>BP58-BP102-BP103</f>
        <v>48658</v>
      </c>
      <c r="BQ104" s="1917">
        <f>BQ58-BQ102-BQ103</f>
        <v>0</v>
      </c>
      <c r="BR104" s="1917">
        <f>BP104+BQ104</f>
        <v>48658</v>
      </c>
      <c r="BS104" s="1813">
        <f>BP104-BO104</f>
        <v>970</v>
      </c>
      <c r="BT104" s="1917">
        <f>BT58-BT102-BT103</f>
        <v>0</v>
      </c>
      <c r="BU104" s="1917">
        <f>BU58-BU102-BU103</f>
        <v>0</v>
      </c>
      <c r="BV104" s="1917">
        <f>BV58-BV102-BV103</f>
        <v>0</v>
      </c>
      <c r="BW104" s="1917">
        <f>BU104+BV104</f>
        <v>0</v>
      </c>
      <c r="BX104" s="1813">
        <f>BU104-BT104</f>
        <v>0</v>
      </c>
      <c r="BY104" s="1917">
        <f>BY58-BY102-BY103</f>
        <v>0</v>
      </c>
      <c r="BZ104" s="1917">
        <f>BZ58-BZ102-BZ103</f>
        <v>0</v>
      </c>
      <c r="CA104" s="1917">
        <f>CA58-CA102-CA103</f>
        <v>0</v>
      </c>
      <c r="CB104" s="1990">
        <f t="shared" si="184"/>
        <v>0</v>
      </c>
      <c r="CC104" s="1813">
        <f>BZ104-BY104</f>
        <v>0</v>
      </c>
      <c r="CD104" s="1964">
        <f>BJ104+BO104+BT104+BY104</f>
        <v>17251</v>
      </c>
      <c r="CE104" s="1964">
        <f t="shared" si="230"/>
        <v>18297</v>
      </c>
      <c r="CF104" s="1979">
        <f t="shared" si="230"/>
        <v>0</v>
      </c>
      <c r="CG104" s="1989">
        <f>SUM(CE104+CF104)</f>
        <v>18297</v>
      </c>
      <c r="CH104" s="1966">
        <f>CE104-CD104</f>
        <v>1046</v>
      </c>
      <c r="CI104" s="1917">
        <f>CI58-CI102-CI103</f>
        <v>0</v>
      </c>
      <c r="CJ104" s="1917">
        <f>CJ58-CJ102-CJ103</f>
        <v>0</v>
      </c>
      <c r="CK104" s="1917">
        <f>CK58-CK102-CK103</f>
        <v>0</v>
      </c>
      <c r="CL104" s="1990">
        <f>SUM(CJ104+CK104)</f>
        <v>0</v>
      </c>
      <c r="CM104" s="1813">
        <f>CJ104-CI104</f>
        <v>0</v>
      </c>
      <c r="CN104" s="1966">
        <f>BE104+CD104</f>
        <v>-4029517</v>
      </c>
      <c r="CO104" s="1966">
        <f t="shared" si="231"/>
        <v>-4725647</v>
      </c>
      <c r="CP104" s="1953">
        <f t="shared" si="231"/>
        <v>73347</v>
      </c>
      <c r="CQ104" s="1989">
        <f>SUM(CO104:CP104)</f>
        <v>-4652300</v>
      </c>
      <c r="CR104" s="1891">
        <f>CO104-CN104</f>
        <v>-696130</v>
      </c>
      <c r="CS104" s="1918"/>
      <c r="CT104" s="1918"/>
    </row>
    <row r="105" spans="1:101" ht="15" customHeight="1">
      <c r="CA105" s="88"/>
      <c r="CF105" s="89"/>
    </row>
    <row r="106" spans="1:101" ht="15" customHeight="1"/>
    <row r="107" spans="1:101" ht="15" customHeight="1">
      <c r="CA107" s="88"/>
      <c r="CF107" s="89"/>
    </row>
    <row r="108" spans="1:101" ht="15" customHeight="1"/>
    <row r="109" spans="1:101" ht="15" customHeight="1">
      <c r="BF109" s="1401"/>
      <c r="BG109" s="1401"/>
      <c r="BH109" s="1401"/>
      <c r="BI109" s="1401"/>
      <c r="BJ109" s="1401"/>
    </row>
    <row r="110" spans="1:101" ht="15" customHeight="1">
      <c r="BF110" s="1401"/>
      <c r="BG110" s="1401"/>
      <c r="BH110" s="1401"/>
      <c r="BI110" s="1401"/>
      <c r="BJ110" s="1401"/>
    </row>
    <row r="111" spans="1:101" ht="15" customHeight="1"/>
    <row r="112" spans="1:101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</sheetData>
  <sheetProtection selectLockedCells="1" selectUnlockedCells="1"/>
  <mergeCells count="57">
    <mergeCell ref="BE2:BI2"/>
    <mergeCell ref="B2:F2"/>
    <mergeCell ref="G2:K2"/>
    <mergeCell ref="L2:P2"/>
    <mergeCell ref="Q2:U2"/>
    <mergeCell ref="V2:Z2"/>
    <mergeCell ref="AA2:AE2"/>
    <mergeCell ref="AF2:AJ2"/>
    <mergeCell ref="AK2:AO2"/>
    <mergeCell ref="AP2:AT2"/>
    <mergeCell ref="AU2:AY2"/>
    <mergeCell ref="AZ2:BD2"/>
    <mergeCell ref="CN2:CR2"/>
    <mergeCell ref="C3:E3"/>
    <mergeCell ref="H3:J3"/>
    <mergeCell ref="M3:O3"/>
    <mergeCell ref="R3:T3"/>
    <mergeCell ref="W3:Y3"/>
    <mergeCell ref="AB3:AD3"/>
    <mergeCell ref="AG3:AI3"/>
    <mergeCell ref="AL3:AN3"/>
    <mergeCell ref="AQ3:AS3"/>
    <mergeCell ref="BJ2:BN2"/>
    <mergeCell ref="BO2:BS2"/>
    <mergeCell ref="BT2:BX2"/>
    <mergeCell ref="BY2:CC2"/>
    <mergeCell ref="CD2:CH2"/>
    <mergeCell ref="CI2:CM2"/>
    <mergeCell ref="AB4:AD4"/>
    <mergeCell ref="AV3:AX3"/>
    <mergeCell ref="BA3:BC3"/>
    <mergeCell ref="BF3:BH3"/>
    <mergeCell ref="BK3:BM3"/>
    <mergeCell ref="BF4:BH4"/>
    <mergeCell ref="AG4:AI4"/>
    <mergeCell ref="AL4:AN4"/>
    <mergeCell ref="AQ4:AS4"/>
    <mergeCell ref="AV4:AX4"/>
    <mergeCell ref="BA4:BC4"/>
    <mergeCell ref="C4:E4"/>
    <mergeCell ref="H4:J4"/>
    <mergeCell ref="M4:O4"/>
    <mergeCell ref="R4:T4"/>
    <mergeCell ref="W4:Y4"/>
    <mergeCell ref="BZ3:CB3"/>
    <mergeCell ref="CE3:CG3"/>
    <mergeCell ref="CJ3:CL3"/>
    <mergeCell ref="CO3:CQ3"/>
    <mergeCell ref="BP3:BR3"/>
    <mergeCell ref="BU3:BW3"/>
    <mergeCell ref="CO4:CQ4"/>
    <mergeCell ref="BK4:BM4"/>
    <mergeCell ref="BP4:BR4"/>
    <mergeCell ref="BU4:BW4"/>
    <mergeCell ref="BZ4:CB4"/>
    <mergeCell ref="CE4:CG4"/>
    <mergeCell ref="CJ4:CL4"/>
  </mergeCells>
  <printOptions horizontalCentered="1"/>
  <pageMargins left="0.43307086614173229" right="0.39370078740157483" top="0.70866141732283472" bottom="0.39370078740157483" header="0.19685039370078741" footer="0.19685039370078741"/>
  <pageSetup paperSize="9" scale="69" firstPageNumber="0" orientation="portrait" horizontalDpi="300" verticalDpi="300" r:id="rId1"/>
  <headerFooter alignWithMargins="0">
    <oddHeader>&amp;C&amp;"Arial CE,Félkövér"
Budapest Főváros XV.ker Önkormányzata 2015.évi  előirányzatának teljesítése (eFt)&amp;R&amp;8 4.3.m.. a 9/2016.(V.04. ) önkormányzati rendelethez.</oddHeader>
    <oddFooter>&amp;C&amp;8                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S164"/>
  <sheetViews>
    <sheetView view="pageBreakPreview" zoomScaleNormal="92" zoomScaleSheetLayoutView="10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L34" sqref="L34"/>
    </sheetView>
  </sheetViews>
  <sheetFormatPr defaultRowHeight="12.75"/>
  <cols>
    <col min="1" max="1" width="49.42578125" style="92" customWidth="1"/>
    <col min="2" max="6" width="0" style="92" hidden="1" customWidth="1"/>
    <col min="7" max="7" width="14.28515625" style="92" customWidth="1"/>
    <col min="8" max="9" width="0" style="92" hidden="1" customWidth="1"/>
    <col min="10" max="12" width="14.28515625" style="92" customWidth="1"/>
    <col min="13" max="14" width="0" style="92" hidden="1" customWidth="1"/>
    <col min="15" max="17" width="14.28515625" style="92" customWidth="1"/>
    <col min="18" max="19" width="0" style="92" hidden="1" customWidth="1"/>
    <col min="20" max="22" width="14.28515625" style="92" customWidth="1"/>
    <col min="23" max="24" width="0" style="92" hidden="1" customWidth="1"/>
    <col min="25" max="27" width="14.28515625" style="92" customWidth="1"/>
    <col min="28" max="29" width="0" style="92" hidden="1" customWidth="1"/>
    <col min="30" max="31" width="14.28515625" style="92" customWidth="1"/>
    <col min="32" max="42" width="9.140625" style="92" hidden="1" customWidth="1"/>
    <col min="43" max="43" width="9.140625" style="2018" hidden="1" customWidth="1"/>
    <col min="44" max="61" width="9.140625" style="92" hidden="1" customWidth="1"/>
    <col min="62" max="62" width="14.28515625" style="93" customWidth="1"/>
    <col min="63" max="64" width="0" style="93" hidden="1" customWidth="1"/>
    <col min="65" max="65" width="14.28515625" style="93" customWidth="1"/>
    <col min="66" max="66" width="14.140625" style="1892" customWidth="1"/>
    <col min="67" max="67" width="11.140625" style="88" customWidth="1"/>
    <col min="68" max="68" width="10.42578125" style="88" customWidth="1"/>
    <col min="69" max="16384" width="9.140625" style="92"/>
  </cols>
  <sheetData>
    <row r="1" spans="1:68" s="1848" customFormat="1" ht="10.5" customHeight="1">
      <c r="A1" s="1837" t="s">
        <v>548</v>
      </c>
      <c r="B1" s="1993"/>
      <c r="C1" s="1923"/>
      <c r="D1" s="1840">
        <v>1</v>
      </c>
      <c r="E1" s="1923"/>
      <c r="F1" s="1923"/>
      <c r="G1" s="1923"/>
      <c r="H1" s="1923"/>
      <c r="I1" s="1840">
        <v>2</v>
      </c>
      <c r="J1" s="1923"/>
      <c r="K1" s="1923"/>
      <c r="L1" s="1923"/>
      <c r="M1" s="1923"/>
      <c r="N1" s="1840">
        <v>3</v>
      </c>
      <c r="O1" s="1923"/>
      <c r="P1" s="1923"/>
      <c r="Q1" s="1923"/>
      <c r="R1" s="1923"/>
      <c r="S1" s="1840">
        <v>4</v>
      </c>
      <c r="T1" s="1923"/>
      <c r="U1" s="1923"/>
      <c r="V1" s="1923"/>
      <c r="W1" s="1923"/>
      <c r="X1" s="1840">
        <v>5</v>
      </c>
      <c r="Y1" s="1923"/>
      <c r="Z1" s="1923"/>
      <c r="AA1" s="1923"/>
      <c r="AB1" s="1923"/>
      <c r="AC1" s="1840">
        <v>6</v>
      </c>
      <c r="AD1" s="1923"/>
      <c r="AE1" s="1923"/>
      <c r="AF1" s="1923"/>
      <c r="AG1" s="1923"/>
      <c r="AH1" s="1840">
        <v>5</v>
      </c>
      <c r="AI1" s="1923"/>
      <c r="AJ1" s="1923"/>
      <c r="AK1" s="1923"/>
      <c r="AL1" s="1923"/>
      <c r="AM1" s="1840">
        <v>6</v>
      </c>
      <c r="AN1" s="1923"/>
      <c r="AO1" s="1923"/>
      <c r="AP1" s="1923"/>
      <c r="AQ1" s="1994"/>
      <c r="AR1" s="1840">
        <v>7</v>
      </c>
      <c r="AS1" s="1923"/>
      <c r="AT1" s="1923"/>
      <c r="AU1" s="1923"/>
      <c r="AV1" s="1923"/>
      <c r="AW1" s="1840">
        <v>8</v>
      </c>
      <c r="AX1" s="1923"/>
      <c r="AY1" s="1923"/>
      <c r="AZ1" s="1923"/>
      <c r="BA1" s="1921"/>
      <c r="BB1" s="1840">
        <v>11</v>
      </c>
      <c r="BC1" s="1922"/>
      <c r="BD1" s="1923"/>
      <c r="BE1" s="1923"/>
      <c r="BF1" s="1921"/>
      <c r="BG1" s="1840">
        <v>11</v>
      </c>
      <c r="BH1" s="1922"/>
      <c r="BI1" s="1923"/>
      <c r="BJ1" s="1995"/>
      <c r="BK1" s="1924"/>
      <c r="BL1" s="1925">
        <v>7</v>
      </c>
      <c r="BM1" s="1996"/>
      <c r="BN1" s="1997"/>
      <c r="BO1" s="1847"/>
      <c r="BP1" s="1847"/>
    </row>
    <row r="2" spans="1:68" s="706" customFormat="1" ht="24.75" customHeight="1">
      <c r="A2" s="1837" t="s">
        <v>690</v>
      </c>
      <c r="B2" s="1837" t="s">
        <v>777</v>
      </c>
      <c r="C2" s="2241" t="s">
        <v>777</v>
      </c>
      <c r="D2" s="2241"/>
      <c r="E2" s="2241"/>
      <c r="F2" s="1998"/>
      <c r="G2" s="2241" t="s">
        <v>778</v>
      </c>
      <c r="H2" s="2241"/>
      <c r="I2" s="2241"/>
      <c r="J2" s="2241"/>
      <c r="K2" s="2241"/>
      <c r="L2" s="2241" t="s">
        <v>779</v>
      </c>
      <c r="M2" s="2241"/>
      <c r="N2" s="2241"/>
      <c r="O2" s="2241"/>
      <c r="P2" s="2241"/>
      <c r="Q2" s="2241" t="s">
        <v>780</v>
      </c>
      <c r="R2" s="2241"/>
      <c r="S2" s="2241"/>
      <c r="T2" s="2241"/>
      <c r="U2" s="2241"/>
      <c r="V2" s="2241" t="s">
        <v>781</v>
      </c>
      <c r="W2" s="2241"/>
      <c r="X2" s="2241"/>
      <c r="Y2" s="2241"/>
      <c r="Z2" s="2241"/>
      <c r="AA2" s="2241" t="s">
        <v>782</v>
      </c>
      <c r="AB2" s="2241"/>
      <c r="AC2" s="2241"/>
      <c r="AD2" s="2241"/>
      <c r="AE2" s="2241"/>
      <c r="AF2" s="2250"/>
      <c r="AG2" s="2250"/>
      <c r="AH2" s="2250"/>
      <c r="AI2" s="2250"/>
      <c r="AJ2" s="2250"/>
      <c r="AK2" s="2250"/>
      <c r="AL2" s="2250"/>
      <c r="AM2" s="2250"/>
      <c r="AN2" s="2250"/>
      <c r="AO2" s="2250"/>
      <c r="AP2" s="2250"/>
      <c r="AQ2" s="2250"/>
      <c r="AR2" s="2250"/>
      <c r="AS2" s="2250"/>
      <c r="AT2" s="2250"/>
      <c r="AU2" s="2250"/>
      <c r="AV2" s="2250"/>
      <c r="AW2" s="2250"/>
      <c r="AX2" s="2250"/>
      <c r="AY2" s="2250"/>
      <c r="AZ2" s="2250"/>
      <c r="BA2" s="2250"/>
      <c r="BB2" s="2250"/>
      <c r="BC2" s="2250"/>
      <c r="BD2" s="2250"/>
      <c r="BE2" s="2257"/>
      <c r="BF2" s="2257"/>
      <c r="BG2" s="2257"/>
      <c r="BH2" s="2257"/>
      <c r="BI2" s="2257"/>
      <c r="BJ2" s="2249" t="s">
        <v>783</v>
      </c>
      <c r="BK2" s="2249"/>
      <c r="BL2" s="2249"/>
      <c r="BM2" s="2249"/>
      <c r="BN2" s="2249"/>
      <c r="BO2" s="892"/>
      <c r="BP2" s="892"/>
    </row>
    <row r="3" spans="1:68" s="1939" customFormat="1" ht="18.75" customHeight="1">
      <c r="A3" s="1849" t="s">
        <v>556</v>
      </c>
      <c r="B3" s="1849"/>
      <c r="C3" s="2239" t="s">
        <v>784</v>
      </c>
      <c r="D3" s="2239"/>
      <c r="E3" s="2239"/>
      <c r="F3" s="4"/>
      <c r="G3" s="4"/>
      <c r="H3" s="2239" t="s">
        <v>785</v>
      </c>
      <c r="I3" s="2239"/>
      <c r="J3" s="2239"/>
      <c r="K3" s="4"/>
      <c r="L3" s="4"/>
      <c r="M3" s="2239" t="s">
        <v>786</v>
      </c>
      <c r="N3" s="2239"/>
      <c r="O3" s="2239"/>
      <c r="P3" s="4"/>
      <c r="Q3" s="4"/>
      <c r="R3" s="2239" t="s">
        <v>787</v>
      </c>
      <c r="S3" s="2239"/>
      <c r="T3" s="2239"/>
      <c r="U3" s="4"/>
      <c r="V3" s="4"/>
      <c r="W3" s="2239" t="s">
        <v>788</v>
      </c>
      <c r="X3" s="2239"/>
      <c r="Y3" s="2239"/>
      <c r="Z3" s="4"/>
      <c r="AA3" s="4"/>
      <c r="AB3" s="2239" t="s">
        <v>789</v>
      </c>
      <c r="AC3" s="2239"/>
      <c r="AD3" s="2239"/>
      <c r="AE3" s="4"/>
      <c r="AF3" s="4"/>
      <c r="AG3" s="2239"/>
      <c r="AH3" s="2239"/>
      <c r="AI3" s="2239"/>
      <c r="AJ3" s="4"/>
      <c r="AK3" s="4"/>
      <c r="AL3" s="2239"/>
      <c r="AM3" s="2239"/>
      <c r="AN3" s="2239"/>
      <c r="AO3" s="4"/>
      <c r="AP3" s="4"/>
      <c r="AQ3" s="2239"/>
      <c r="AR3" s="2239"/>
      <c r="AS3" s="2239"/>
      <c r="AT3" s="4"/>
      <c r="AU3" s="4"/>
      <c r="AV3" s="2239"/>
      <c r="AW3" s="2239"/>
      <c r="AX3" s="2239"/>
      <c r="AY3" s="4"/>
      <c r="AZ3" s="4"/>
      <c r="BA3" s="2245"/>
      <c r="BB3" s="2245"/>
      <c r="BC3" s="2245"/>
      <c r="BD3" s="1999"/>
      <c r="BE3" s="1999"/>
      <c r="BF3" s="2245"/>
      <c r="BG3" s="2245"/>
      <c r="BH3" s="2245"/>
      <c r="BI3" s="1999"/>
      <c r="BJ3" s="2000"/>
      <c r="BK3" s="2246" t="s">
        <v>557</v>
      </c>
      <c r="BL3" s="2246"/>
      <c r="BM3" s="2246"/>
      <c r="BN3" s="1937"/>
      <c r="BO3" s="1938"/>
      <c r="BP3" s="1938"/>
    </row>
    <row r="4" spans="1:68" ht="16.5" hidden="1" customHeight="1">
      <c r="A4" s="1940"/>
      <c r="B4" s="1941"/>
      <c r="C4" s="2254"/>
      <c r="D4" s="2254"/>
      <c r="E4" s="2254"/>
      <c r="F4" s="2001"/>
      <c r="G4" s="2001"/>
      <c r="H4" s="2254"/>
      <c r="I4" s="2254"/>
      <c r="J4" s="2254"/>
      <c r="K4" s="2001"/>
      <c r="L4" s="2001"/>
      <c r="M4" s="2254"/>
      <c r="N4" s="2254"/>
      <c r="O4" s="2254"/>
      <c r="P4" s="2001"/>
      <c r="Q4" s="2001"/>
      <c r="R4" s="2254"/>
      <c r="S4" s="2254"/>
      <c r="T4" s="2254"/>
      <c r="U4" s="2001"/>
      <c r="V4" s="2001"/>
      <c r="W4" s="2254"/>
      <c r="X4" s="2254"/>
      <c r="Y4" s="2254"/>
      <c r="Z4" s="2001"/>
      <c r="AA4" s="2001"/>
      <c r="AB4" s="2001"/>
      <c r="AC4" s="2001"/>
      <c r="AD4" s="2001"/>
      <c r="AE4" s="2001"/>
      <c r="AF4" s="2001"/>
      <c r="AG4" s="2002"/>
      <c r="AH4" s="2002"/>
      <c r="AI4" s="2002"/>
      <c r="AJ4" s="2002"/>
      <c r="AK4" s="2002"/>
      <c r="AL4" s="2255"/>
      <c r="AM4" s="2255"/>
      <c r="AN4" s="2255"/>
      <c r="AO4" s="2002"/>
      <c r="AP4" s="2002"/>
      <c r="AQ4" s="2255"/>
      <c r="AR4" s="2255"/>
      <c r="AS4" s="2255"/>
      <c r="AT4" s="2002"/>
      <c r="AU4" s="2002"/>
      <c r="AV4" s="2255"/>
      <c r="AW4" s="2255"/>
      <c r="AX4" s="2255"/>
      <c r="AY4" s="2002"/>
      <c r="AZ4" s="2002"/>
      <c r="BA4" s="2255"/>
      <c r="BB4" s="2255"/>
      <c r="BC4" s="2255"/>
      <c r="BD4" s="2002"/>
      <c r="BE4" s="2002"/>
      <c r="BF4" s="2255"/>
      <c r="BG4" s="2255"/>
      <c r="BH4" s="2255"/>
      <c r="BI4" s="2002"/>
      <c r="BJ4" s="2003"/>
      <c r="BK4" s="2256" t="s">
        <v>790</v>
      </c>
      <c r="BL4" s="2256"/>
      <c r="BM4" s="2256"/>
    </row>
    <row r="5" spans="1:68" s="1848" customFormat="1" ht="27.75" customHeight="1">
      <c r="A5" s="1837" t="s">
        <v>561</v>
      </c>
      <c r="B5" s="1853" t="s">
        <v>711</v>
      </c>
      <c r="C5" s="1853" t="s">
        <v>712</v>
      </c>
      <c r="D5" s="4" t="s">
        <v>3</v>
      </c>
      <c r="E5" s="1853" t="s">
        <v>713</v>
      </c>
      <c r="F5" s="4" t="s">
        <v>3</v>
      </c>
      <c r="G5" s="1853" t="s">
        <v>67</v>
      </c>
      <c r="H5" s="1853" t="s">
        <v>2</v>
      </c>
      <c r="I5" s="4" t="s">
        <v>3</v>
      </c>
      <c r="J5" s="1853" t="s">
        <v>4</v>
      </c>
      <c r="K5" s="4" t="s">
        <v>747</v>
      </c>
      <c r="L5" s="1853" t="s">
        <v>67</v>
      </c>
      <c r="M5" s="1853" t="s">
        <v>2</v>
      </c>
      <c r="N5" s="4" t="s">
        <v>3</v>
      </c>
      <c r="O5" s="1853" t="s">
        <v>4</v>
      </c>
      <c r="P5" s="4" t="s">
        <v>747</v>
      </c>
      <c r="Q5" s="1853" t="s">
        <v>67</v>
      </c>
      <c r="R5" s="1853" t="s">
        <v>2</v>
      </c>
      <c r="S5" s="4" t="s">
        <v>3</v>
      </c>
      <c r="T5" s="1853" t="s">
        <v>4</v>
      </c>
      <c r="U5" s="4" t="s">
        <v>747</v>
      </c>
      <c r="V5" s="1853" t="s">
        <v>67</v>
      </c>
      <c r="W5" s="1853" t="s">
        <v>2</v>
      </c>
      <c r="X5" s="4" t="s">
        <v>3</v>
      </c>
      <c r="Y5" s="1853" t="s">
        <v>4</v>
      </c>
      <c r="Z5" s="4" t="s">
        <v>747</v>
      </c>
      <c r="AA5" s="1853" t="s">
        <v>67</v>
      </c>
      <c r="AB5" s="1853" t="s">
        <v>2</v>
      </c>
      <c r="AC5" s="4" t="s">
        <v>3</v>
      </c>
      <c r="AD5" s="1853" t="s">
        <v>4</v>
      </c>
      <c r="AE5" s="4" t="s">
        <v>747</v>
      </c>
      <c r="AF5" s="1853" t="s">
        <v>711</v>
      </c>
      <c r="AG5" s="1853" t="s">
        <v>1</v>
      </c>
      <c r="AH5" s="4" t="s">
        <v>3</v>
      </c>
      <c r="AI5" s="1853" t="s">
        <v>748</v>
      </c>
      <c r="AJ5" s="1853" t="s">
        <v>749</v>
      </c>
      <c r="AK5" s="1853" t="s">
        <v>711</v>
      </c>
      <c r="AL5" s="1853" t="s">
        <v>1</v>
      </c>
      <c r="AM5" s="4" t="s">
        <v>3</v>
      </c>
      <c r="AN5" s="1853" t="s">
        <v>748</v>
      </c>
      <c r="AO5" s="1853" t="s">
        <v>749</v>
      </c>
      <c r="AP5" s="1853" t="s">
        <v>711</v>
      </c>
      <c r="AQ5" s="1853" t="s">
        <v>1</v>
      </c>
      <c r="AR5" s="4" t="s">
        <v>3</v>
      </c>
      <c r="AS5" s="1853" t="s">
        <v>748</v>
      </c>
      <c r="AT5" s="1853" t="s">
        <v>749</v>
      </c>
      <c r="AU5" s="1853" t="s">
        <v>711</v>
      </c>
      <c r="AV5" s="1853" t="s">
        <v>1</v>
      </c>
      <c r="AW5" s="4" t="s">
        <v>3</v>
      </c>
      <c r="AX5" s="1853" t="s">
        <v>748</v>
      </c>
      <c r="AY5" s="1853" t="s">
        <v>749</v>
      </c>
      <c r="AZ5" s="1853" t="s">
        <v>711</v>
      </c>
      <c r="BA5" s="1853" t="s">
        <v>1</v>
      </c>
      <c r="BB5" s="4" t="s">
        <v>3</v>
      </c>
      <c r="BC5" s="1853" t="s">
        <v>748</v>
      </c>
      <c r="BD5" s="1853" t="s">
        <v>749</v>
      </c>
      <c r="BE5" s="1853" t="s">
        <v>711</v>
      </c>
      <c r="BF5" s="1853" t="s">
        <v>1</v>
      </c>
      <c r="BG5" s="4" t="s">
        <v>3</v>
      </c>
      <c r="BH5" s="1853" t="s">
        <v>748</v>
      </c>
      <c r="BI5" s="1853" t="s">
        <v>749</v>
      </c>
      <c r="BJ5" s="1862" t="s">
        <v>67</v>
      </c>
      <c r="BK5" s="1862" t="s">
        <v>2</v>
      </c>
      <c r="BL5" s="5" t="s">
        <v>3</v>
      </c>
      <c r="BM5" s="1862" t="s">
        <v>4</v>
      </c>
      <c r="BN5" s="5" t="s">
        <v>747</v>
      </c>
      <c r="BO5" s="1847"/>
      <c r="BP5" s="1847"/>
    </row>
    <row r="6" spans="1:68" s="1950" customFormat="1" ht="11.25" customHeight="1">
      <c r="A6" s="2004"/>
      <c r="B6" s="2004" t="s">
        <v>69</v>
      </c>
      <c r="C6" s="2004" t="s">
        <v>70</v>
      </c>
      <c r="D6" s="2004" t="s">
        <v>71</v>
      </c>
      <c r="E6" s="2004" t="s">
        <v>791</v>
      </c>
      <c r="F6" s="2004" t="s">
        <v>792</v>
      </c>
      <c r="G6" s="2004">
        <v>1</v>
      </c>
      <c r="H6" s="2004" t="s">
        <v>73</v>
      </c>
      <c r="I6" s="2004" t="s">
        <v>74</v>
      </c>
      <c r="J6" s="2004">
        <v>2</v>
      </c>
      <c r="K6" s="2004">
        <v>3</v>
      </c>
      <c r="L6" s="2004">
        <v>4</v>
      </c>
      <c r="M6" s="2004" t="s">
        <v>75</v>
      </c>
      <c r="N6" s="2004" t="s">
        <v>76</v>
      </c>
      <c r="O6" s="2004">
        <v>5</v>
      </c>
      <c r="P6" s="2004">
        <v>6</v>
      </c>
      <c r="Q6" s="2004">
        <v>7</v>
      </c>
      <c r="R6" s="2004" t="s">
        <v>563</v>
      </c>
      <c r="S6" s="2004" t="s">
        <v>564</v>
      </c>
      <c r="T6" s="2004">
        <v>8</v>
      </c>
      <c r="U6" s="2004">
        <v>9</v>
      </c>
      <c r="V6" s="2004">
        <v>10</v>
      </c>
      <c r="W6" s="2004" t="s">
        <v>565</v>
      </c>
      <c r="X6" s="2004" t="s">
        <v>566</v>
      </c>
      <c r="Y6" s="2004">
        <v>11</v>
      </c>
      <c r="Z6" s="2004">
        <v>12</v>
      </c>
      <c r="AA6" s="2004">
        <v>13</v>
      </c>
      <c r="AB6" s="2004" t="s">
        <v>567</v>
      </c>
      <c r="AC6" s="2004" t="s">
        <v>568</v>
      </c>
      <c r="AD6" s="2004">
        <v>14</v>
      </c>
      <c r="AE6" s="2004">
        <v>15</v>
      </c>
      <c r="AF6" s="2004" t="s">
        <v>717</v>
      </c>
      <c r="AG6" s="2004" t="s">
        <v>569</v>
      </c>
      <c r="AH6" s="2004" t="s">
        <v>570</v>
      </c>
      <c r="AI6" s="2004" t="s">
        <v>718</v>
      </c>
      <c r="AJ6" s="2004" t="s">
        <v>719</v>
      </c>
      <c r="AK6" s="2004" t="s">
        <v>793</v>
      </c>
      <c r="AL6" s="2004" t="s">
        <v>571</v>
      </c>
      <c r="AM6" s="2004" t="s">
        <v>572</v>
      </c>
      <c r="AN6" s="2004" t="s">
        <v>794</v>
      </c>
      <c r="AO6" s="2004" t="s">
        <v>795</v>
      </c>
      <c r="AP6" s="2004" t="s">
        <v>796</v>
      </c>
      <c r="AQ6" s="2004" t="s">
        <v>573</v>
      </c>
      <c r="AR6" s="2004" t="s">
        <v>574</v>
      </c>
      <c r="AS6" s="2004" t="s">
        <v>797</v>
      </c>
      <c r="AT6" s="2004" t="s">
        <v>798</v>
      </c>
      <c r="AU6" s="2004" t="s">
        <v>753</v>
      </c>
      <c r="AV6" s="2004" t="s">
        <v>575</v>
      </c>
      <c r="AW6" s="2004" t="s">
        <v>576</v>
      </c>
      <c r="AX6" s="2004" t="s">
        <v>754</v>
      </c>
      <c r="AY6" s="2004" t="s">
        <v>755</v>
      </c>
      <c r="AZ6" s="2004" t="s">
        <v>756</v>
      </c>
      <c r="BA6" s="2004" t="s">
        <v>577</v>
      </c>
      <c r="BB6" s="2004" t="s">
        <v>578</v>
      </c>
      <c r="BC6" s="2004" t="s">
        <v>757</v>
      </c>
      <c r="BD6" s="2004" t="s">
        <v>758</v>
      </c>
      <c r="BE6" s="2004" t="s">
        <v>799</v>
      </c>
      <c r="BF6" s="2004" t="s">
        <v>579</v>
      </c>
      <c r="BG6" s="2004" t="s">
        <v>580</v>
      </c>
      <c r="BH6" s="2004" t="s">
        <v>800</v>
      </c>
      <c r="BI6" s="2004" t="s">
        <v>801</v>
      </c>
      <c r="BJ6" s="2005">
        <v>16</v>
      </c>
      <c r="BK6" s="2005" t="s">
        <v>581</v>
      </c>
      <c r="BL6" s="2005" t="s">
        <v>582</v>
      </c>
      <c r="BM6" s="2005">
        <v>17</v>
      </c>
      <c r="BN6" s="2005">
        <v>18</v>
      </c>
      <c r="BO6" s="1949"/>
      <c r="BP6" s="1949"/>
    </row>
    <row r="7" spans="1:68" s="1866" customFormat="1" ht="15" hidden="1" customHeight="1">
      <c r="A7" s="1864"/>
      <c r="B7" s="1864"/>
      <c r="C7" s="1879"/>
      <c r="D7" s="1880"/>
      <c r="E7" s="1879"/>
      <c r="F7" s="1879"/>
      <c r="G7" s="1879"/>
      <c r="H7" s="1879"/>
      <c r="I7" s="1880"/>
      <c r="J7" s="1879"/>
      <c r="K7" s="1879"/>
      <c r="L7" s="1879"/>
      <c r="M7" s="1879"/>
      <c r="N7" s="1880"/>
      <c r="O7" s="1879"/>
      <c r="P7" s="1879"/>
      <c r="Q7" s="1879"/>
      <c r="R7" s="1879"/>
      <c r="S7" s="1880"/>
      <c r="T7" s="1879"/>
      <c r="U7" s="1879"/>
      <c r="V7" s="1879"/>
      <c r="W7" s="1879"/>
      <c r="X7" s="1880"/>
      <c r="Y7" s="1879"/>
      <c r="Z7" s="1879"/>
      <c r="AA7" s="1879"/>
      <c r="AB7" s="1879"/>
      <c r="AC7" s="1880"/>
      <c r="AD7" s="1879"/>
      <c r="AE7" s="1879"/>
      <c r="AF7" s="1879"/>
      <c r="AG7" s="1879"/>
      <c r="AH7" s="1880"/>
      <c r="AI7" s="1879"/>
      <c r="AJ7" s="1879"/>
      <c r="AK7" s="1879"/>
      <c r="AL7" s="1879"/>
      <c r="AM7" s="1880"/>
      <c r="AN7" s="1879"/>
      <c r="AO7" s="1879"/>
      <c r="AP7" s="1879"/>
      <c r="AR7" s="1880"/>
      <c r="AS7" s="1879"/>
      <c r="AT7" s="1879"/>
      <c r="AU7" s="1879"/>
      <c r="AV7" s="1879"/>
      <c r="AW7" s="1880"/>
      <c r="AX7" s="1879"/>
      <c r="AY7" s="1879"/>
      <c r="AZ7" s="1879"/>
      <c r="BA7" s="1865"/>
      <c r="BB7" s="1865"/>
      <c r="BF7" s="1865"/>
      <c r="BG7" s="1865"/>
      <c r="BJ7" s="1952"/>
      <c r="BK7" s="2006"/>
      <c r="BL7" s="2006"/>
      <c r="BM7" s="2006"/>
      <c r="BN7" s="1952"/>
      <c r="BO7" s="892"/>
      <c r="BP7" s="892"/>
    </row>
    <row r="8" spans="1:68" s="1879" customFormat="1" ht="15" customHeight="1">
      <c r="A8" s="1877" t="s">
        <v>1512</v>
      </c>
      <c r="B8" s="1877"/>
      <c r="D8" s="1880"/>
      <c r="I8" s="1880"/>
      <c r="J8" s="1879">
        <f>SUM(H8+I8)</f>
        <v>0</v>
      </c>
      <c r="N8" s="1880"/>
      <c r="O8" s="1879">
        <f>SUM(M8+N8)</f>
        <v>0</v>
      </c>
      <c r="S8" s="1880"/>
      <c r="T8" s="1879">
        <f>SUM(R8+S8)</f>
        <v>0</v>
      </c>
      <c r="X8" s="1880"/>
      <c r="Y8" s="1879">
        <f>SUM(W8+X8)</f>
        <v>0</v>
      </c>
      <c r="AC8" s="1880"/>
      <c r="AD8" s="1879">
        <f>SUM(AB8+AC8)</f>
        <v>0</v>
      </c>
      <c r="AH8" s="1880"/>
      <c r="AI8" s="1879">
        <f>SUM(AG8+AH8)</f>
        <v>0</v>
      </c>
      <c r="AJ8" s="1879">
        <f>AG8-AF8</f>
        <v>0</v>
      </c>
      <c r="AM8" s="1880"/>
      <c r="AN8" s="1879">
        <f>SUM(AL8+AM8)</f>
        <v>0</v>
      </c>
      <c r="AO8" s="1879">
        <f>AL8-AK8</f>
        <v>0</v>
      </c>
      <c r="AQ8" s="1866"/>
      <c r="AR8" s="1880"/>
      <c r="AS8" s="1879">
        <f>SUM(AQ8+AR8)</f>
        <v>0</v>
      </c>
      <c r="AT8" s="1879">
        <f>AQ8-AP8</f>
        <v>0</v>
      </c>
      <c r="AW8" s="1880"/>
      <c r="AX8" s="1879">
        <f>SUM(AV8+AW8)</f>
        <v>0</v>
      </c>
      <c r="AY8" s="1879">
        <f>AV8-AU8</f>
        <v>0</v>
      </c>
      <c r="BA8" s="1869"/>
      <c r="BB8" s="1878"/>
      <c r="BC8" s="1879">
        <f>SUM(BA8+BB8)</f>
        <v>0</v>
      </c>
      <c r="BD8" s="1879">
        <f>BA8-AZ8</f>
        <v>0</v>
      </c>
      <c r="BF8" s="1869"/>
      <c r="BG8" s="1878"/>
      <c r="BH8" s="1879">
        <f>SUM(BF8+BG8)</f>
        <v>0</v>
      </c>
      <c r="BI8" s="1879">
        <f>BF8-BE8</f>
        <v>0</v>
      </c>
      <c r="BJ8" s="2006">
        <f t="shared" ref="BJ8:BN12" si="0">SUM(B8+G8+L8+Q8+V8+AA8+AF8+AK8+AP8+AU8+AZ8+BE8)</f>
        <v>0</v>
      </c>
      <c r="BK8" s="2006">
        <f t="shared" si="0"/>
        <v>0</v>
      </c>
      <c r="BL8" s="2007">
        <f t="shared" si="0"/>
        <v>0</v>
      </c>
      <c r="BM8" s="2008">
        <f>SUM(BK8+BL8)</f>
        <v>0</v>
      </c>
      <c r="BN8" s="2009">
        <f t="shared" si="0"/>
        <v>0</v>
      </c>
      <c r="BO8" s="88"/>
      <c r="BP8" s="88"/>
    </row>
    <row r="9" spans="1:68" s="1879" customFormat="1" ht="15" customHeight="1">
      <c r="A9" s="1877" t="s">
        <v>1513</v>
      </c>
      <c r="B9" s="1877"/>
      <c r="D9" s="1880"/>
      <c r="I9" s="1880"/>
      <c r="J9" s="1879">
        <f>SUM(H9+I9)</f>
        <v>0</v>
      </c>
      <c r="N9" s="1880"/>
      <c r="O9" s="1879">
        <f>SUM(M9+N9)</f>
        <v>0</v>
      </c>
      <c r="S9" s="1880"/>
      <c r="T9" s="1879">
        <f>SUM(R9+S9)</f>
        <v>0</v>
      </c>
      <c r="X9" s="1880"/>
      <c r="Y9" s="1879">
        <f>SUM(W9+X9)</f>
        <v>0</v>
      </c>
      <c r="AC9" s="1880"/>
      <c r="AD9" s="1879">
        <f>SUM(AB9+AC9)</f>
        <v>0</v>
      </c>
      <c r="AH9" s="1880"/>
      <c r="AI9" s="1879">
        <f>SUM(AG9+AH9)</f>
        <v>0</v>
      </c>
      <c r="AJ9" s="1879">
        <f>AG9-AF9</f>
        <v>0</v>
      </c>
      <c r="AM9" s="1880"/>
      <c r="AN9" s="1879">
        <f>SUM(AL9+AM9)</f>
        <v>0</v>
      </c>
      <c r="AO9" s="1879">
        <f>AL9-AK9</f>
        <v>0</v>
      </c>
      <c r="AQ9" s="1866"/>
      <c r="AR9" s="1880"/>
      <c r="AS9" s="1879">
        <f>SUM(AQ9+AR9)</f>
        <v>0</v>
      </c>
      <c r="AT9" s="1879">
        <f>AQ9-AP9</f>
        <v>0</v>
      </c>
      <c r="AW9" s="1880"/>
      <c r="AY9" s="1879">
        <f>AV9-AU9</f>
        <v>0</v>
      </c>
      <c r="BA9" s="1869"/>
      <c r="BB9" s="1878"/>
      <c r="BD9" s="1879">
        <f>BA9-AZ9</f>
        <v>0</v>
      </c>
      <c r="BF9" s="1869"/>
      <c r="BG9" s="1878"/>
      <c r="BH9" s="1879">
        <f>SUM(BF9+BG9)</f>
        <v>0</v>
      </c>
      <c r="BI9" s="1879">
        <f>BF9-BE9</f>
        <v>0</v>
      </c>
      <c r="BJ9" s="2006">
        <f t="shared" si="0"/>
        <v>0</v>
      </c>
      <c r="BK9" s="2006">
        <f t="shared" si="0"/>
        <v>0</v>
      </c>
      <c r="BL9" s="2007">
        <f t="shared" si="0"/>
        <v>0</v>
      </c>
      <c r="BM9" s="2008">
        <f>SUM(BK9+BL9)</f>
        <v>0</v>
      </c>
      <c r="BN9" s="2009">
        <f t="shared" si="0"/>
        <v>0</v>
      </c>
      <c r="BO9" s="88"/>
      <c r="BP9" s="88"/>
    </row>
    <row r="10" spans="1:68" s="1879" customFormat="1" ht="15" customHeight="1">
      <c r="A10" s="1877" t="s">
        <v>1514</v>
      </c>
      <c r="B10" s="1877"/>
      <c r="D10" s="1880"/>
      <c r="I10" s="1880"/>
      <c r="J10" s="1879">
        <f>SUM(H10+I10)</f>
        <v>0</v>
      </c>
      <c r="N10" s="1880"/>
      <c r="O10" s="1879">
        <f>SUM(M10+N10)</f>
        <v>0</v>
      </c>
      <c r="S10" s="1880"/>
      <c r="T10" s="1879">
        <f>SUM(R10+S10)</f>
        <v>0</v>
      </c>
      <c r="X10" s="1880"/>
      <c r="Y10" s="1879">
        <f>SUM(W10+X10)</f>
        <v>0</v>
      </c>
      <c r="AC10" s="1880"/>
      <c r="AD10" s="1879">
        <f>SUM(AB10+AC10)</f>
        <v>0</v>
      </c>
      <c r="AH10" s="1880"/>
      <c r="AI10" s="1879">
        <f>SUM(AG10+AH10)</f>
        <v>0</v>
      </c>
      <c r="AJ10" s="1879">
        <f>AG10-AF10</f>
        <v>0</v>
      </c>
      <c r="AM10" s="1880"/>
      <c r="AN10" s="1879">
        <f>SUM(AL10+AM10)</f>
        <v>0</v>
      </c>
      <c r="AO10" s="1879">
        <f>AL10-AK10</f>
        <v>0</v>
      </c>
      <c r="AQ10" s="1866"/>
      <c r="AR10" s="1880"/>
      <c r="AS10" s="1879">
        <f>SUM(AQ10+AR10)</f>
        <v>0</v>
      </c>
      <c r="AT10" s="1879">
        <f>AQ10-AP10</f>
        <v>0</v>
      </c>
      <c r="AW10" s="1880"/>
      <c r="AY10" s="1879">
        <f>AV10-AU10</f>
        <v>0</v>
      </c>
      <c r="BA10" s="1869"/>
      <c r="BB10" s="1878"/>
      <c r="BD10" s="1879">
        <f>BA10-AZ10</f>
        <v>0</v>
      </c>
      <c r="BF10" s="1869"/>
      <c r="BG10" s="1878"/>
      <c r="BH10" s="1879">
        <f>SUM(BF10+BG10)</f>
        <v>0</v>
      </c>
      <c r="BI10" s="1879">
        <f>BF10-BE10</f>
        <v>0</v>
      </c>
      <c r="BJ10" s="2006">
        <f t="shared" si="0"/>
        <v>0</v>
      </c>
      <c r="BK10" s="2006">
        <f t="shared" si="0"/>
        <v>0</v>
      </c>
      <c r="BL10" s="2007">
        <f t="shared" si="0"/>
        <v>0</v>
      </c>
      <c r="BM10" s="2008">
        <f>SUM(BK10+BL10)</f>
        <v>0</v>
      </c>
      <c r="BN10" s="2009">
        <f t="shared" si="0"/>
        <v>0</v>
      </c>
      <c r="BO10" s="88"/>
      <c r="BP10" s="88"/>
    </row>
    <row r="11" spans="1:68" s="1879" customFormat="1" ht="15" hidden="1" customHeight="1">
      <c r="A11" s="1877" t="s">
        <v>1515</v>
      </c>
      <c r="B11" s="1877"/>
      <c r="D11" s="1880"/>
      <c r="I11" s="1880"/>
      <c r="J11" s="1879">
        <f>SUM(H11+I11)</f>
        <v>0</v>
      </c>
      <c r="N11" s="1880"/>
      <c r="O11" s="1879">
        <f>SUM(M11+N11)</f>
        <v>0</v>
      </c>
      <c r="S11" s="1880"/>
      <c r="T11" s="1879">
        <f>SUM(R11+S11)</f>
        <v>0</v>
      </c>
      <c r="X11" s="1880"/>
      <c r="Y11" s="1879">
        <f>SUM(W11+X11)</f>
        <v>0</v>
      </c>
      <c r="AC11" s="1880"/>
      <c r="AH11" s="1880"/>
      <c r="AI11" s="1879">
        <f>SUM(AG11+AH11)</f>
        <v>0</v>
      </c>
      <c r="AJ11" s="1879">
        <f>AG11-AF11</f>
        <v>0</v>
      </c>
      <c r="AM11" s="1880"/>
      <c r="AN11" s="1879">
        <f>SUM(AL11+AM11)</f>
        <v>0</v>
      </c>
      <c r="AO11" s="1879">
        <f>AL11-AK11</f>
        <v>0</v>
      </c>
      <c r="AQ11" s="1866"/>
      <c r="AR11" s="1880"/>
      <c r="AS11" s="1879">
        <f>SUM(AQ11+AR11)</f>
        <v>0</v>
      </c>
      <c r="AT11" s="1879">
        <f>AQ11-AP11</f>
        <v>0</v>
      </c>
      <c r="AW11" s="1880"/>
      <c r="AY11" s="1879">
        <f>AV11-AU11</f>
        <v>0</v>
      </c>
      <c r="BA11" s="1869"/>
      <c r="BB11" s="1878"/>
      <c r="BD11" s="1879">
        <f>BA11-AZ11</f>
        <v>0</v>
      </c>
      <c r="BF11" s="1869"/>
      <c r="BG11" s="1878"/>
      <c r="BH11" s="1879">
        <f>SUM(BF11+BG11)</f>
        <v>0</v>
      </c>
      <c r="BI11" s="1879">
        <f>BF11-BE11</f>
        <v>0</v>
      </c>
      <c r="BJ11" s="2006">
        <f t="shared" si="0"/>
        <v>0</v>
      </c>
      <c r="BK11" s="2006">
        <f t="shared" si="0"/>
        <v>0</v>
      </c>
      <c r="BL11" s="2007">
        <f t="shared" si="0"/>
        <v>0</v>
      </c>
      <c r="BM11" s="2008">
        <f>SUM(BK11+BL11)</f>
        <v>0</v>
      </c>
      <c r="BN11" s="2009">
        <f t="shared" si="0"/>
        <v>0</v>
      </c>
      <c r="BO11" s="88"/>
      <c r="BP11" s="88"/>
    </row>
    <row r="12" spans="1:68" s="1879" customFormat="1" ht="15" customHeight="1">
      <c r="A12" s="1877" t="s">
        <v>720</v>
      </c>
      <c r="B12" s="2010"/>
      <c r="D12" s="1880"/>
      <c r="G12" s="1879">
        <v>150</v>
      </c>
      <c r="H12" s="1879">
        <v>152</v>
      </c>
      <c r="I12" s="1880"/>
      <c r="J12" s="1879">
        <f>SUM(H12+I12)</f>
        <v>152</v>
      </c>
      <c r="K12" s="1879">
        <v>140</v>
      </c>
      <c r="N12" s="1880"/>
      <c r="O12" s="1879">
        <f>SUM(M12+N12)</f>
        <v>0</v>
      </c>
      <c r="S12" s="1880"/>
      <c r="T12" s="1879">
        <f>SUM(R12+S12)</f>
        <v>0</v>
      </c>
      <c r="X12" s="1880"/>
      <c r="Y12" s="1879">
        <f>SUM(W12+X12)</f>
        <v>0</v>
      </c>
      <c r="AC12" s="1880"/>
      <c r="AD12" s="1879">
        <f>SUM(AB12+AC12)</f>
        <v>0</v>
      </c>
      <c r="AH12" s="1880"/>
      <c r="AI12" s="1879">
        <f>SUM(AG12+AH12)</f>
        <v>0</v>
      </c>
      <c r="AJ12" s="1879">
        <f>AG12-AF12</f>
        <v>0</v>
      </c>
      <c r="AM12" s="1880"/>
      <c r="AN12" s="1879">
        <f>SUM(AL12+AM12)</f>
        <v>0</v>
      </c>
      <c r="AO12" s="1879">
        <f>AL12-AK12</f>
        <v>0</v>
      </c>
      <c r="AQ12" s="1866"/>
      <c r="AR12" s="1880"/>
      <c r="AS12" s="1879">
        <f>SUM(AQ12+AR12)</f>
        <v>0</v>
      </c>
      <c r="AT12" s="1879">
        <f>AQ12-AP12</f>
        <v>0</v>
      </c>
      <c r="AW12" s="1880"/>
      <c r="AX12" s="1879">
        <f>SUM(AV12+AW12)</f>
        <v>0</v>
      </c>
      <c r="AY12" s="1879">
        <f>AV12-AU12</f>
        <v>0</v>
      </c>
      <c r="BA12" s="1869"/>
      <c r="BB12" s="1878"/>
      <c r="BC12" s="1879">
        <f>SUM(BA12+BB12)</f>
        <v>0</v>
      </c>
      <c r="BD12" s="1879">
        <f>BA12-AZ12</f>
        <v>0</v>
      </c>
      <c r="BF12" s="1869"/>
      <c r="BG12" s="1878"/>
      <c r="BH12" s="1879">
        <f>SUM(BF12+BG12)</f>
        <v>0</v>
      </c>
      <c r="BI12" s="1879">
        <f>BF12-BE12</f>
        <v>0</v>
      </c>
      <c r="BJ12" s="2006">
        <f t="shared" si="0"/>
        <v>150</v>
      </c>
      <c r="BK12" s="2006">
        <f t="shared" si="0"/>
        <v>152</v>
      </c>
      <c r="BL12" s="2007">
        <f t="shared" si="0"/>
        <v>0</v>
      </c>
      <c r="BM12" s="2008">
        <f>SUM(BK12+BL12)</f>
        <v>152</v>
      </c>
      <c r="BN12" s="2009">
        <f t="shared" si="0"/>
        <v>140</v>
      </c>
      <c r="BO12" s="88"/>
      <c r="BP12" s="88"/>
    </row>
    <row r="13" spans="1:68" s="1866" customFormat="1" ht="15" hidden="1" customHeight="1">
      <c r="A13" s="1864"/>
      <c r="B13" s="1864"/>
      <c r="BA13" s="1865"/>
      <c r="BB13" s="1865"/>
      <c r="BF13" s="1865"/>
      <c r="BG13" s="1865"/>
      <c r="BJ13" s="1952"/>
      <c r="BK13" s="2006"/>
      <c r="BL13" s="2006"/>
      <c r="BM13" s="2006"/>
      <c r="BN13" s="1952"/>
      <c r="BO13" s="892"/>
      <c r="BP13" s="892"/>
    </row>
    <row r="14" spans="1:68" s="706" customFormat="1" ht="15" customHeight="1">
      <c r="A14" s="93" t="s">
        <v>1517</v>
      </c>
      <c r="B14" s="93"/>
      <c r="C14" s="892"/>
      <c r="D14" s="892"/>
      <c r="E14" s="892"/>
      <c r="F14" s="892"/>
      <c r="G14" s="892"/>
      <c r="H14" s="892"/>
      <c r="I14" s="892"/>
      <c r="J14" s="892"/>
      <c r="K14" s="892"/>
      <c r="L14" s="892"/>
      <c r="M14" s="892"/>
      <c r="N14" s="892"/>
      <c r="O14" s="892"/>
      <c r="P14" s="892"/>
      <c r="Q14" s="892"/>
      <c r="R14" s="892"/>
      <c r="S14" s="892"/>
      <c r="T14" s="892"/>
      <c r="U14" s="892"/>
      <c r="V14" s="892"/>
      <c r="W14" s="892"/>
      <c r="X14" s="892"/>
      <c r="Y14" s="892"/>
      <c r="Z14" s="892"/>
      <c r="AA14" s="892"/>
      <c r="AB14" s="892"/>
      <c r="AC14" s="892"/>
      <c r="AD14" s="892"/>
      <c r="AE14" s="892"/>
      <c r="AF14" s="892"/>
      <c r="AG14" s="892"/>
      <c r="AH14" s="892"/>
      <c r="AI14" s="892"/>
      <c r="AJ14" s="892"/>
      <c r="AK14" s="892"/>
      <c r="AL14" s="892"/>
      <c r="AM14" s="892"/>
      <c r="AN14" s="892"/>
      <c r="AO14" s="892"/>
      <c r="AP14" s="892"/>
      <c r="AQ14" s="892"/>
      <c r="AR14" s="892"/>
      <c r="AS14" s="892"/>
      <c r="AT14" s="892"/>
      <c r="AU14" s="892"/>
      <c r="AV14" s="892"/>
      <c r="AW14" s="892"/>
      <c r="AX14" s="892"/>
      <c r="AY14" s="892"/>
      <c r="AZ14" s="892"/>
      <c r="BA14" s="892"/>
      <c r="BB14" s="1867"/>
      <c r="BC14" s="892"/>
      <c r="BD14" s="892"/>
      <c r="BE14" s="892"/>
      <c r="BF14" s="892"/>
      <c r="BG14" s="1867"/>
      <c r="BH14" s="892"/>
      <c r="BI14" s="892"/>
      <c r="BJ14" s="1891"/>
      <c r="BK14" s="2011"/>
      <c r="BL14" s="2011"/>
      <c r="BM14" s="2011"/>
      <c r="BN14" s="1892"/>
      <c r="BO14" s="892"/>
      <c r="BP14" s="892"/>
    </row>
    <row r="15" spans="1:68" ht="15" hidden="1" customHeight="1">
      <c r="A15" s="1414" t="s">
        <v>10</v>
      </c>
      <c r="B15" s="1414"/>
      <c r="C15" s="1813"/>
      <c r="D15" s="1883"/>
      <c r="E15" s="1813"/>
      <c r="F15" s="1813"/>
      <c r="G15" s="1813"/>
      <c r="H15" s="1813"/>
      <c r="I15" s="1883"/>
      <c r="J15" s="1813">
        <f t="shared" ref="J15:J27" si="1">SUM(H15+I15)</f>
        <v>0</v>
      </c>
      <c r="K15" s="1813"/>
      <c r="L15" s="1813"/>
      <c r="M15" s="1813"/>
      <c r="N15" s="1883"/>
      <c r="O15" s="1813">
        <f t="shared" ref="O15:O27" si="2">SUM(M15+N15)</f>
        <v>0</v>
      </c>
      <c r="P15" s="1813"/>
      <c r="Q15" s="1813"/>
      <c r="R15" s="1813"/>
      <c r="S15" s="1883"/>
      <c r="T15" s="1813">
        <f t="shared" ref="T15:T27" si="3">SUM(R15+S15)</f>
        <v>0</v>
      </c>
      <c r="U15" s="1813"/>
      <c r="V15" s="1813"/>
      <c r="W15" s="1813"/>
      <c r="X15" s="1883"/>
      <c r="Y15" s="1813">
        <f t="shared" ref="Y15:Y27" si="4">SUM(W15+X15)</f>
        <v>0</v>
      </c>
      <c r="Z15" s="1813"/>
      <c r="AA15" s="1813"/>
      <c r="AB15" s="1813"/>
      <c r="AC15" s="1883"/>
      <c r="AD15" s="1813">
        <f t="shared" ref="AD15:AD27" si="5">SUM(AB15+AC15)</f>
        <v>0</v>
      </c>
      <c r="AE15" s="1813"/>
      <c r="AF15" s="1813"/>
      <c r="AG15" s="1813"/>
      <c r="AH15" s="1883"/>
      <c r="AI15" s="1813">
        <f t="shared" ref="AI15:AI27" si="6">SUM(AG15+AH15)</f>
        <v>0</v>
      </c>
      <c r="AJ15" s="1813"/>
      <c r="AK15" s="1813"/>
      <c r="AL15" s="1813"/>
      <c r="AM15" s="1883"/>
      <c r="AN15" s="1813">
        <f t="shared" ref="AN15:AN27" si="7">SUM(AL15+AM15)</f>
        <v>0</v>
      </c>
      <c r="AO15" s="1813"/>
      <c r="AP15" s="1813"/>
      <c r="AQ15" s="1912"/>
      <c r="AR15" s="1883"/>
      <c r="AS15" s="1813">
        <f t="shared" ref="AS15:AS27" si="8">SUM(AQ15+AR15)</f>
        <v>0</v>
      </c>
      <c r="AT15" s="1813"/>
      <c r="AU15" s="1813"/>
      <c r="AV15" s="1813"/>
      <c r="AW15" s="1883"/>
      <c r="AX15" s="1813">
        <f t="shared" ref="AX15:AX27" si="9">SUM(AV15+AW15)</f>
        <v>0</v>
      </c>
      <c r="AY15" s="1813"/>
      <c r="AZ15" s="1813"/>
      <c r="BA15" s="1881"/>
      <c r="BB15" s="1882"/>
      <c r="BC15" s="1813">
        <f>SUM(BA15+BB15)</f>
        <v>0</v>
      </c>
      <c r="BD15" s="1813"/>
      <c r="BE15" s="1813"/>
      <c r="BF15" s="1881"/>
      <c r="BG15" s="1882"/>
      <c r="BH15" s="1813">
        <f>SUM(BF15+BG15)</f>
        <v>0</v>
      </c>
      <c r="BI15" s="1813"/>
      <c r="BJ15" s="1966"/>
      <c r="BK15" s="2011">
        <f t="shared" ref="BJ15:BK33" si="10">SUM(C15+H15+M15+R15+W15+AB15+AG15+AL15+AQ15+AV15+BA15+BF15)</f>
        <v>0</v>
      </c>
      <c r="BL15" s="2012">
        <f t="shared" ref="BL15:BL31" si="11">SUM(D15+I15+N15+S15+X15+AC15+AH15+AM15+AR15+AW15+BB15+BG15)</f>
        <v>0</v>
      </c>
      <c r="BM15" s="1974">
        <f>SUM(BK15+BL15)</f>
        <v>0</v>
      </c>
    </row>
    <row r="16" spans="1:68" ht="15" customHeight="1">
      <c r="A16" s="1414" t="s">
        <v>593</v>
      </c>
      <c r="B16" s="1414"/>
      <c r="C16" s="1813"/>
      <c r="D16" s="1883"/>
      <c r="E16" s="1813"/>
      <c r="F16" s="1813"/>
      <c r="G16" s="1813">
        <v>29357</v>
      </c>
      <c r="H16" s="1813">
        <v>22909</v>
      </c>
      <c r="I16" s="1883">
        <v>-2338</v>
      </c>
      <c r="J16" s="1813">
        <v>167</v>
      </c>
      <c r="K16" s="1813"/>
      <c r="L16" s="1813"/>
      <c r="M16" s="1813"/>
      <c r="N16" s="1883"/>
      <c r="O16" s="1813">
        <f>SUM(M16+N16)</f>
        <v>0</v>
      </c>
      <c r="P16" s="1813"/>
      <c r="Q16" s="1813"/>
      <c r="R16" s="1813"/>
      <c r="S16" s="1883"/>
      <c r="T16" s="1813">
        <f>SUM(R16+S16)</f>
        <v>0</v>
      </c>
      <c r="U16" s="1813"/>
      <c r="V16" s="1813"/>
      <c r="W16" s="1813"/>
      <c r="X16" s="1883"/>
      <c r="Y16" s="1813">
        <f>SUM(W16+X16)</f>
        <v>0</v>
      </c>
      <c r="Z16" s="1813"/>
      <c r="AA16" s="1813"/>
      <c r="AB16" s="1813"/>
      <c r="AC16" s="1883"/>
      <c r="AD16" s="1813">
        <f>SUM(AB16+AC16)</f>
        <v>0</v>
      </c>
      <c r="AE16" s="1813"/>
      <c r="AF16" s="1813"/>
      <c r="AG16" s="1813"/>
      <c r="AH16" s="1883"/>
      <c r="AI16" s="1813">
        <f>SUM(AG16+AH16)</f>
        <v>0</v>
      </c>
      <c r="AJ16" s="1813">
        <f t="shared" ref="AJ16:AJ31" si="12">AG16-AF16</f>
        <v>0</v>
      </c>
      <c r="AK16" s="1813"/>
      <c r="AL16" s="1813"/>
      <c r="AM16" s="1883"/>
      <c r="AN16" s="1813">
        <f>SUM(AL16+AM16)</f>
        <v>0</v>
      </c>
      <c r="AO16" s="1813">
        <f t="shared" ref="AO16:AO31" si="13">AL16-AK16</f>
        <v>0</v>
      </c>
      <c r="AP16" s="1813"/>
      <c r="AQ16" s="1912"/>
      <c r="AR16" s="1883"/>
      <c r="AS16" s="1813">
        <f>SUM(AQ16+AR16)</f>
        <v>0</v>
      </c>
      <c r="AT16" s="1813">
        <f t="shared" ref="AT16:AT31" si="14">AQ16-AP16</f>
        <v>0</v>
      </c>
      <c r="AU16" s="1813"/>
      <c r="AV16" s="1813"/>
      <c r="AW16" s="1883"/>
      <c r="AX16" s="1813">
        <f>SUM(AV16+AW16)</f>
        <v>0</v>
      </c>
      <c r="AY16" s="1813">
        <f t="shared" ref="AY16:AY31" si="15">AV16-AU16</f>
        <v>0</v>
      </c>
      <c r="AZ16" s="1813"/>
      <c r="BA16" s="1881"/>
      <c r="BB16" s="1882"/>
      <c r="BC16" s="1813">
        <f>SUM(BA16+BB16)</f>
        <v>0</v>
      </c>
      <c r="BD16" s="1813">
        <f t="shared" ref="BD16:BD31" si="16">BA16-AZ16</f>
        <v>0</v>
      </c>
      <c r="BE16" s="1813"/>
      <c r="BF16" s="1881"/>
      <c r="BG16" s="1882"/>
      <c r="BH16" s="1813">
        <f>SUM(BF16+BG16)</f>
        <v>0</v>
      </c>
      <c r="BI16" s="1813">
        <f t="shared" ref="BI16:BI31" si="17">BF16-BE16</f>
        <v>0</v>
      </c>
      <c r="BJ16" s="2011">
        <f t="shared" si="10"/>
        <v>29357</v>
      </c>
      <c r="BK16" s="2011">
        <f t="shared" ref="BK16" si="18">SUM(C16+H16+M16+R16+W16+AB16+AG16+AL16+AQ16+AV16+BA16+BF16)</f>
        <v>22909</v>
      </c>
      <c r="BL16" s="2011">
        <f t="shared" si="11"/>
        <v>-2338</v>
      </c>
      <c r="BM16" s="2011">
        <f t="shared" ref="BM16" si="19">SUM(E16+J16+O16+T16+Y16+AD16+AI16+AN16+AS16+AX16+BC16+BH16)</f>
        <v>167</v>
      </c>
      <c r="BN16" s="2011">
        <f t="shared" ref="BN16" si="20">SUM(F16+K16+P16+U16+Z16+AE16+AJ16+AO16+AT16+AY16+BD16+BI16)</f>
        <v>0</v>
      </c>
    </row>
    <row r="17" spans="1:68" ht="15" customHeight="1">
      <c r="A17" s="1414" t="s">
        <v>594</v>
      </c>
      <c r="B17" s="1414"/>
      <c r="C17" s="1813"/>
      <c r="D17" s="1883"/>
      <c r="E17" s="1813"/>
      <c r="F17" s="1813"/>
      <c r="G17" s="1813"/>
      <c r="H17" s="1813"/>
      <c r="I17" s="1883"/>
      <c r="J17" s="1813">
        <f t="shared" si="1"/>
        <v>0</v>
      </c>
      <c r="K17" s="1813"/>
      <c r="L17" s="1813"/>
      <c r="M17" s="1813"/>
      <c r="N17" s="1883"/>
      <c r="O17" s="1813">
        <f t="shared" si="2"/>
        <v>0</v>
      </c>
      <c r="P17" s="1813"/>
      <c r="Q17" s="1813"/>
      <c r="R17" s="1813"/>
      <c r="S17" s="1883"/>
      <c r="T17" s="1813">
        <f t="shared" si="3"/>
        <v>0</v>
      </c>
      <c r="U17" s="1813"/>
      <c r="V17" s="1813"/>
      <c r="W17" s="1813"/>
      <c r="X17" s="1883"/>
      <c r="Y17" s="1813">
        <f t="shared" si="4"/>
        <v>0</v>
      </c>
      <c r="Z17" s="1813"/>
      <c r="AA17" s="1813"/>
      <c r="AB17" s="1813"/>
      <c r="AC17" s="1883"/>
      <c r="AD17" s="1813">
        <f t="shared" si="5"/>
        <v>0</v>
      </c>
      <c r="AE17" s="1813"/>
      <c r="AF17" s="1813"/>
      <c r="AG17" s="1813"/>
      <c r="AH17" s="1883"/>
      <c r="AI17" s="1813">
        <f t="shared" si="6"/>
        <v>0</v>
      </c>
      <c r="AJ17" s="1813">
        <f t="shared" si="12"/>
        <v>0</v>
      </c>
      <c r="AK17" s="1813"/>
      <c r="AL17" s="1813"/>
      <c r="AM17" s="1883"/>
      <c r="AN17" s="1813">
        <f t="shared" si="7"/>
        <v>0</v>
      </c>
      <c r="AO17" s="1813">
        <f t="shared" si="13"/>
        <v>0</v>
      </c>
      <c r="AP17" s="1813"/>
      <c r="AQ17" s="1912"/>
      <c r="AR17" s="1883"/>
      <c r="AS17" s="1813">
        <f t="shared" si="8"/>
        <v>0</v>
      </c>
      <c r="AT17" s="1813">
        <f t="shared" si="14"/>
        <v>0</v>
      </c>
      <c r="AU17" s="1813"/>
      <c r="AV17" s="1813"/>
      <c r="AW17" s="1883"/>
      <c r="AX17" s="1813">
        <f t="shared" si="9"/>
        <v>0</v>
      </c>
      <c r="AY17" s="1813">
        <f t="shared" si="15"/>
        <v>0</v>
      </c>
      <c r="AZ17" s="1813"/>
      <c r="BA17" s="1881"/>
      <c r="BB17" s="1882"/>
      <c r="BC17" s="1813">
        <f t="shared" ref="BC17:BC31" si="21">SUM(BA17+BB17)</f>
        <v>0</v>
      </c>
      <c r="BD17" s="1813">
        <f t="shared" si="16"/>
        <v>0</v>
      </c>
      <c r="BE17" s="1813"/>
      <c r="BF17" s="1881"/>
      <c r="BG17" s="1882"/>
      <c r="BH17" s="1813">
        <f t="shared" ref="BH17:BH31" si="22">SUM(BF17+BG17)</f>
        <v>0</v>
      </c>
      <c r="BI17" s="1813">
        <f t="shared" si="17"/>
        <v>0</v>
      </c>
      <c r="BJ17" s="2011">
        <f t="shared" si="10"/>
        <v>0</v>
      </c>
      <c r="BK17" s="2011">
        <f t="shared" si="10"/>
        <v>0</v>
      </c>
      <c r="BL17" s="2013">
        <f t="shared" si="11"/>
        <v>0</v>
      </c>
      <c r="BM17" s="2011">
        <f t="shared" ref="BM17:BM31" si="23">SUM(E17+J17+O17+T17+Y17+AD17+AI17+AN17+AS17+AX17+BC17+BH17)</f>
        <v>0</v>
      </c>
      <c r="BN17" s="2011">
        <f t="shared" ref="BN17:BN31" si="24">SUM(F17+K17+P17+U17+Z17+AE17+AJ17+AO17+AT17+AY17+BD17+BI17)</f>
        <v>0</v>
      </c>
    </row>
    <row r="18" spans="1:68" ht="15" customHeight="1">
      <c r="A18" s="737" t="s">
        <v>595</v>
      </c>
      <c r="B18" s="737"/>
      <c r="C18" s="1813"/>
      <c r="D18" s="1883"/>
      <c r="E18" s="1813"/>
      <c r="F18" s="1813"/>
      <c r="G18" s="1813">
        <v>4263</v>
      </c>
      <c r="H18" s="1813">
        <v>3162</v>
      </c>
      <c r="I18" s="1883">
        <v>-315</v>
      </c>
      <c r="J18" s="1813">
        <v>232</v>
      </c>
      <c r="L18" s="1813"/>
      <c r="M18" s="1813"/>
      <c r="N18" s="1883"/>
      <c r="O18" s="1813">
        <f t="shared" si="2"/>
        <v>0</v>
      </c>
      <c r="P18" s="1813"/>
      <c r="Q18" s="1813"/>
      <c r="R18" s="1813"/>
      <c r="S18" s="1883"/>
      <c r="T18" s="1813">
        <f t="shared" si="3"/>
        <v>0</v>
      </c>
      <c r="U18" s="1813"/>
      <c r="V18" s="1813"/>
      <c r="W18" s="1813"/>
      <c r="X18" s="1883"/>
      <c r="Y18" s="1813">
        <f t="shared" si="4"/>
        <v>0</v>
      </c>
      <c r="Z18" s="1813"/>
      <c r="AA18" s="1813"/>
      <c r="AB18" s="1813"/>
      <c r="AC18" s="1883"/>
      <c r="AD18" s="1813">
        <f t="shared" si="5"/>
        <v>0</v>
      </c>
      <c r="AE18" s="1813"/>
      <c r="AF18" s="1813"/>
      <c r="AG18" s="1813"/>
      <c r="AH18" s="1883"/>
      <c r="AI18" s="1813">
        <f t="shared" si="6"/>
        <v>0</v>
      </c>
      <c r="AJ18" s="1813">
        <f t="shared" si="12"/>
        <v>0</v>
      </c>
      <c r="AK18" s="1813"/>
      <c r="AL18" s="1813"/>
      <c r="AM18" s="1883"/>
      <c r="AN18" s="1813">
        <f t="shared" si="7"/>
        <v>0</v>
      </c>
      <c r="AO18" s="1813">
        <f t="shared" si="13"/>
        <v>0</v>
      </c>
      <c r="AP18" s="1813"/>
      <c r="AQ18" s="1912"/>
      <c r="AR18" s="1883"/>
      <c r="AS18" s="1813">
        <f t="shared" si="8"/>
        <v>0</v>
      </c>
      <c r="AT18" s="1813">
        <f t="shared" si="14"/>
        <v>0</v>
      </c>
      <c r="AU18" s="1813"/>
      <c r="AV18" s="1813"/>
      <c r="AW18" s="1883"/>
      <c r="AX18" s="1813">
        <f t="shared" si="9"/>
        <v>0</v>
      </c>
      <c r="AY18" s="1813">
        <f t="shared" si="15"/>
        <v>0</v>
      </c>
      <c r="AZ18" s="1813"/>
      <c r="BA18" s="1881"/>
      <c r="BB18" s="1882"/>
      <c r="BC18" s="1813">
        <f t="shared" si="21"/>
        <v>0</v>
      </c>
      <c r="BD18" s="1813">
        <f t="shared" si="16"/>
        <v>0</v>
      </c>
      <c r="BE18" s="1813"/>
      <c r="BF18" s="1881"/>
      <c r="BG18" s="1882"/>
      <c r="BH18" s="1813">
        <f t="shared" si="22"/>
        <v>0</v>
      </c>
      <c r="BI18" s="1813">
        <f t="shared" si="17"/>
        <v>0</v>
      </c>
      <c r="BJ18" s="2011">
        <f t="shared" si="10"/>
        <v>4263</v>
      </c>
      <c r="BK18" s="2011">
        <f t="shared" si="10"/>
        <v>3162</v>
      </c>
      <c r="BL18" s="2013">
        <f t="shared" si="11"/>
        <v>-315</v>
      </c>
      <c r="BM18" s="2011">
        <f t="shared" si="23"/>
        <v>232</v>
      </c>
      <c r="BN18" s="2011">
        <f t="shared" si="24"/>
        <v>0</v>
      </c>
    </row>
    <row r="19" spans="1:68" ht="15" hidden="1" customHeight="1">
      <c r="A19" s="1886" t="s">
        <v>596</v>
      </c>
      <c r="B19" s="737"/>
      <c r="C19" s="1813"/>
      <c r="D19" s="1883"/>
      <c r="E19" s="1813"/>
      <c r="F19" s="1813"/>
      <c r="G19" s="1813"/>
      <c r="H19" s="1813"/>
      <c r="I19" s="1883"/>
      <c r="J19" s="1813"/>
      <c r="K19" s="1813"/>
      <c r="L19" s="1813"/>
      <c r="M19" s="1813"/>
      <c r="N19" s="1883"/>
      <c r="O19" s="1813"/>
      <c r="P19" s="1813"/>
      <c r="Q19" s="1813"/>
      <c r="R19" s="1813"/>
      <c r="S19" s="1883"/>
      <c r="T19" s="1813"/>
      <c r="U19" s="1813"/>
      <c r="V19" s="1813"/>
      <c r="W19" s="1813"/>
      <c r="X19" s="1883"/>
      <c r="Y19" s="1813"/>
      <c r="Z19" s="1813"/>
      <c r="AA19" s="1813"/>
      <c r="AB19" s="1813"/>
      <c r="AC19" s="1883"/>
      <c r="AD19" s="1813"/>
      <c r="AE19" s="1813"/>
      <c r="AF19" s="1813"/>
      <c r="AG19" s="1813"/>
      <c r="AH19" s="1883"/>
      <c r="AI19" s="1813"/>
      <c r="AJ19" s="1813"/>
      <c r="AK19" s="1813"/>
      <c r="AL19" s="1813"/>
      <c r="AM19" s="1883"/>
      <c r="AN19" s="1813"/>
      <c r="AO19" s="1813"/>
      <c r="AP19" s="1813"/>
      <c r="AQ19" s="1912"/>
      <c r="AR19" s="1883"/>
      <c r="AS19" s="1813"/>
      <c r="AT19" s="1813"/>
      <c r="AU19" s="1813"/>
      <c r="AV19" s="1813"/>
      <c r="AW19" s="1883"/>
      <c r="AX19" s="1813"/>
      <c r="AY19" s="1813"/>
      <c r="AZ19" s="1813"/>
      <c r="BA19" s="1881"/>
      <c r="BB19" s="1882"/>
      <c r="BC19" s="1813"/>
      <c r="BD19" s="1813"/>
      <c r="BE19" s="1813"/>
      <c r="BF19" s="1881"/>
      <c r="BG19" s="1882"/>
      <c r="BH19" s="1813"/>
      <c r="BI19" s="1813"/>
      <c r="BJ19" s="2011"/>
      <c r="BK19" s="2011"/>
      <c r="BL19" s="2013"/>
      <c r="BM19" s="2011">
        <f t="shared" si="23"/>
        <v>0</v>
      </c>
      <c r="BN19" s="2011">
        <f t="shared" si="24"/>
        <v>0</v>
      </c>
    </row>
    <row r="20" spans="1:68" ht="15" hidden="1" customHeight="1">
      <c r="A20" s="1887" t="s">
        <v>721</v>
      </c>
      <c r="B20" s="1887"/>
      <c r="C20" s="1813"/>
      <c r="D20" s="1883"/>
      <c r="E20" s="1813"/>
      <c r="F20" s="1813"/>
      <c r="G20" s="1813"/>
      <c r="H20" s="1813">
        <v>0</v>
      </c>
      <c r="I20" s="1883"/>
      <c r="J20" s="1813">
        <f t="shared" si="1"/>
        <v>0</v>
      </c>
      <c r="K20" s="1813"/>
      <c r="L20" s="1813"/>
      <c r="M20" s="1813"/>
      <c r="N20" s="1883"/>
      <c r="O20" s="1813">
        <f t="shared" si="2"/>
        <v>0</v>
      </c>
      <c r="P20" s="1813"/>
      <c r="Q20" s="1813"/>
      <c r="R20" s="1813"/>
      <c r="S20" s="1883"/>
      <c r="T20" s="1813">
        <f t="shared" si="3"/>
        <v>0</v>
      </c>
      <c r="U20" s="1813"/>
      <c r="V20" s="1813"/>
      <c r="W20" s="1813"/>
      <c r="X20" s="1883"/>
      <c r="Y20" s="1813">
        <f t="shared" si="4"/>
        <v>0</v>
      </c>
      <c r="Z20" s="1813"/>
      <c r="AA20" s="1813"/>
      <c r="AB20" s="1813"/>
      <c r="AC20" s="1883"/>
      <c r="AD20" s="1813">
        <f t="shared" si="5"/>
        <v>0</v>
      </c>
      <c r="AE20" s="1813"/>
      <c r="AF20" s="1813"/>
      <c r="AG20" s="1813"/>
      <c r="AH20" s="1883"/>
      <c r="AI20" s="1813">
        <f t="shared" si="6"/>
        <v>0</v>
      </c>
      <c r="AJ20" s="1813">
        <f t="shared" si="12"/>
        <v>0</v>
      </c>
      <c r="AK20" s="1813"/>
      <c r="AL20" s="1813"/>
      <c r="AM20" s="1883"/>
      <c r="AN20" s="1813">
        <f t="shared" si="7"/>
        <v>0</v>
      </c>
      <c r="AO20" s="1813">
        <f t="shared" si="13"/>
        <v>0</v>
      </c>
      <c r="AP20" s="1813"/>
      <c r="AQ20" s="1912"/>
      <c r="AR20" s="1883"/>
      <c r="AS20" s="1813">
        <f t="shared" si="8"/>
        <v>0</v>
      </c>
      <c r="AT20" s="1813">
        <f t="shared" si="14"/>
        <v>0</v>
      </c>
      <c r="AU20" s="1813"/>
      <c r="AV20" s="1813"/>
      <c r="AW20" s="1883"/>
      <c r="AX20" s="1813">
        <f t="shared" si="9"/>
        <v>0</v>
      </c>
      <c r="AY20" s="1813">
        <f t="shared" si="15"/>
        <v>0</v>
      </c>
      <c r="AZ20" s="1813"/>
      <c r="BA20" s="1881"/>
      <c r="BB20" s="1882"/>
      <c r="BC20" s="1813">
        <f t="shared" si="21"/>
        <v>0</v>
      </c>
      <c r="BD20" s="1813">
        <f t="shared" si="16"/>
        <v>0</v>
      </c>
      <c r="BE20" s="1813"/>
      <c r="BF20" s="1881"/>
      <c r="BG20" s="1882"/>
      <c r="BH20" s="1813">
        <f t="shared" si="22"/>
        <v>0</v>
      </c>
      <c r="BI20" s="1813">
        <f t="shared" si="17"/>
        <v>0</v>
      </c>
      <c r="BJ20" s="2011">
        <f t="shared" si="10"/>
        <v>0</v>
      </c>
      <c r="BK20" s="2011">
        <f t="shared" si="10"/>
        <v>0</v>
      </c>
      <c r="BL20" s="2013">
        <f t="shared" si="11"/>
        <v>0</v>
      </c>
      <c r="BM20" s="2011">
        <f t="shared" si="23"/>
        <v>0</v>
      </c>
      <c r="BN20" s="2011">
        <f t="shared" si="24"/>
        <v>0</v>
      </c>
    </row>
    <row r="21" spans="1:68" ht="15" hidden="1" customHeight="1">
      <c r="A21" s="1887" t="s">
        <v>722</v>
      </c>
      <c r="B21" s="1887"/>
      <c r="C21" s="1813"/>
      <c r="D21" s="1883"/>
      <c r="E21" s="1813"/>
      <c r="F21" s="1813"/>
      <c r="G21" s="1813"/>
      <c r="H21" s="1813">
        <v>0</v>
      </c>
      <c r="I21" s="1883"/>
      <c r="J21" s="1813">
        <f t="shared" si="1"/>
        <v>0</v>
      </c>
      <c r="K21" s="1813"/>
      <c r="L21" s="1813"/>
      <c r="M21" s="1813"/>
      <c r="N21" s="1883"/>
      <c r="O21" s="1813">
        <f t="shared" si="2"/>
        <v>0</v>
      </c>
      <c r="P21" s="1813"/>
      <c r="Q21" s="1813"/>
      <c r="R21" s="1813"/>
      <c r="S21" s="1883"/>
      <c r="T21" s="1813">
        <f t="shared" si="3"/>
        <v>0</v>
      </c>
      <c r="U21" s="1813"/>
      <c r="V21" s="1813"/>
      <c r="W21" s="1813"/>
      <c r="X21" s="1883"/>
      <c r="Y21" s="1813">
        <f t="shared" si="4"/>
        <v>0</v>
      </c>
      <c r="Z21" s="1813"/>
      <c r="AA21" s="1813"/>
      <c r="AB21" s="1813"/>
      <c r="AC21" s="1883"/>
      <c r="AD21" s="1813">
        <f t="shared" si="5"/>
        <v>0</v>
      </c>
      <c r="AE21" s="1813"/>
      <c r="AF21" s="1813"/>
      <c r="AG21" s="1813"/>
      <c r="AH21" s="1883"/>
      <c r="AI21" s="1813">
        <f t="shared" si="6"/>
        <v>0</v>
      </c>
      <c r="AJ21" s="1813">
        <f t="shared" si="12"/>
        <v>0</v>
      </c>
      <c r="AK21" s="1813"/>
      <c r="AL21" s="1813"/>
      <c r="AM21" s="1883"/>
      <c r="AN21" s="1813">
        <f t="shared" si="7"/>
        <v>0</v>
      </c>
      <c r="AO21" s="1813">
        <f t="shared" si="13"/>
        <v>0</v>
      </c>
      <c r="AP21" s="1813"/>
      <c r="AQ21" s="1912"/>
      <c r="AR21" s="1883"/>
      <c r="AS21" s="1813">
        <f t="shared" si="8"/>
        <v>0</v>
      </c>
      <c r="AT21" s="1813">
        <f t="shared" si="14"/>
        <v>0</v>
      </c>
      <c r="AU21" s="1813"/>
      <c r="AV21" s="1813"/>
      <c r="AW21" s="1883"/>
      <c r="AX21" s="1813">
        <f t="shared" si="9"/>
        <v>0</v>
      </c>
      <c r="AY21" s="1813">
        <f t="shared" si="15"/>
        <v>0</v>
      </c>
      <c r="AZ21" s="1813"/>
      <c r="BA21" s="1881"/>
      <c r="BB21" s="1882"/>
      <c r="BC21" s="1813">
        <f t="shared" si="21"/>
        <v>0</v>
      </c>
      <c r="BD21" s="1813">
        <f t="shared" si="16"/>
        <v>0</v>
      </c>
      <c r="BE21" s="1813"/>
      <c r="BF21" s="1881"/>
      <c r="BG21" s="1882"/>
      <c r="BH21" s="1813">
        <f t="shared" si="22"/>
        <v>0</v>
      </c>
      <c r="BI21" s="1813">
        <f t="shared" si="17"/>
        <v>0</v>
      </c>
      <c r="BJ21" s="2011">
        <f t="shared" si="10"/>
        <v>0</v>
      </c>
      <c r="BK21" s="2011">
        <f t="shared" si="10"/>
        <v>0</v>
      </c>
      <c r="BL21" s="2013">
        <f t="shared" si="11"/>
        <v>0</v>
      </c>
      <c r="BM21" s="2011">
        <f t="shared" si="23"/>
        <v>0</v>
      </c>
      <c r="BN21" s="2011">
        <f t="shared" si="24"/>
        <v>0</v>
      </c>
    </row>
    <row r="22" spans="1:68" ht="15" customHeight="1">
      <c r="A22" s="1886" t="s">
        <v>599</v>
      </c>
      <c r="B22" s="1813"/>
      <c r="C22" s="1813"/>
      <c r="D22" s="1883"/>
      <c r="E22" s="1813"/>
      <c r="F22" s="1813"/>
      <c r="G22" s="1813">
        <v>58261</v>
      </c>
      <c r="H22" s="1813">
        <v>51957</v>
      </c>
      <c r="I22" s="1883"/>
      <c r="J22" s="1813">
        <v>55767</v>
      </c>
      <c r="K22" s="1813">
        <v>53759</v>
      </c>
      <c r="L22" s="1813"/>
      <c r="M22" s="1813"/>
      <c r="N22" s="1883"/>
      <c r="O22" s="1813">
        <v>7063</v>
      </c>
      <c r="P22" s="1813">
        <v>7063</v>
      </c>
      <c r="Q22" s="1813">
        <v>42613</v>
      </c>
      <c r="R22" s="1813">
        <v>42613</v>
      </c>
      <c r="S22" s="1883"/>
      <c r="T22" s="1813">
        <v>42905</v>
      </c>
      <c r="U22" s="1813">
        <v>39594</v>
      </c>
      <c r="V22" s="1813">
        <v>92075</v>
      </c>
      <c r="W22" s="1813">
        <v>92075</v>
      </c>
      <c r="X22" s="1883"/>
      <c r="Y22" s="1813">
        <f>SUM(W22+X22)</f>
        <v>92075</v>
      </c>
      <c r="Z22" s="1813">
        <v>87869</v>
      </c>
      <c r="AA22" s="1813">
        <v>138847</v>
      </c>
      <c r="AB22" s="1813">
        <v>138847</v>
      </c>
      <c r="AC22" s="1883"/>
      <c r="AD22" s="1813">
        <f>SUM(AB22+AC22)</f>
        <v>138847</v>
      </c>
      <c r="AE22" s="1813">
        <v>138847</v>
      </c>
      <c r="AF22" s="1813"/>
      <c r="AG22" s="1813"/>
      <c r="AH22" s="1883"/>
      <c r="AI22" s="1813">
        <f>SUM(AG22+AH22)</f>
        <v>0</v>
      </c>
      <c r="AJ22" s="1813">
        <f t="shared" si="12"/>
        <v>0</v>
      </c>
      <c r="AK22" s="1813"/>
      <c r="AL22" s="1813"/>
      <c r="AM22" s="1883"/>
      <c r="AN22" s="1813">
        <f>SUM(AL22+AM22)</f>
        <v>0</v>
      </c>
      <c r="AO22" s="1813">
        <f t="shared" si="13"/>
        <v>0</v>
      </c>
      <c r="AP22" s="1813"/>
      <c r="AQ22" s="1912"/>
      <c r="AR22" s="1883"/>
      <c r="AS22" s="1813">
        <f>SUM(AQ22+AR22)</f>
        <v>0</v>
      </c>
      <c r="AT22" s="1813">
        <f t="shared" si="14"/>
        <v>0</v>
      </c>
      <c r="AU22" s="1813"/>
      <c r="AV22" s="1813"/>
      <c r="AW22" s="1883"/>
      <c r="AX22" s="1813">
        <f>SUM(AV22+AW22)</f>
        <v>0</v>
      </c>
      <c r="AY22" s="1813">
        <f t="shared" si="15"/>
        <v>0</v>
      </c>
      <c r="AZ22" s="1813"/>
      <c r="BA22" s="1881"/>
      <c r="BB22" s="1882"/>
      <c r="BC22" s="1813">
        <f>SUM(BA22+BB22)</f>
        <v>0</v>
      </c>
      <c r="BD22" s="1813">
        <f t="shared" si="16"/>
        <v>0</v>
      </c>
      <c r="BE22" s="1813"/>
      <c r="BF22" s="1813"/>
      <c r="BG22" s="1882"/>
      <c r="BH22" s="1813">
        <f>SUM(BF22+BG22)</f>
        <v>0</v>
      </c>
      <c r="BI22" s="1813">
        <f t="shared" si="17"/>
        <v>0</v>
      </c>
      <c r="BJ22" s="2011">
        <f t="shared" si="10"/>
        <v>331796</v>
      </c>
      <c r="BK22" s="2011">
        <f>SUM(C22+H22+M22+R22+W22+AB22+AG22+AL22+AQ22+AV22+BA22+BF22)</f>
        <v>325492</v>
      </c>
      <c r="BL22" s="2013">
        <f>SUM(D22+I22+N22+S22+X22+AC22+AH22+AM22+AR22+AW22+BB22+BG22)</f>
        <v>0</v>
      </c>
      <c r="BM22" s="2011">
        <f t="shared" si="23"/>
        <v>336657</v>
      </c>
      <c r="BN22" s="2011">
        <f t="shared" si="24"/>
        <v>327132</v>
      </c>
    </row>
    <row r="23" spans="1:68" ht="15" customHeight="1">
      <c r="A23" s="1414" t="s">
        <v>16</v>
      </c>
      <c r="B23" s="1414"/>
      <c r="C23" s="1813"/>
      <c r="D23" s="1883"/>
      <c r="E23" s="1813"/>
      <c r="F23" s="1813"/>
      <c r="G23" s="1813"/>
      <c r="H23" s="1813"/>
      <c r="I23" s="1883"/>
      <c r="J23" s="1813">
        <f>SUM(H23+I23)</f>
        <v>0</v>
      </c>
      <c r="K23" s="1813"/>
      <c r="L23" s="1813"/>
      <c r="M23" s="1813"/>
      <c r="N23" s="1883"/>
      <c r="O23" s="1813">
        <f>SUM(M23+N23)</f>
        <v>0</v>
      </c>
      <c r="P23" s="1813"/>
      <c r="Q23" s="1813"/>
      <c r="R23" s="1813"/>
      <c r="S23" s="1883"/>
      <c r="T23" s="1813">
        <f>SUM(R23+S23)</f>
        <v>0</v>
      </c>
      <c r="U23" s="1813"/>
      <c r="V23" s="1813"/>
      <c r="W23" s="1813"/>
      <c r="X23" s="1883"/>
      <c r="Y23" s="1813">
        <f>SUM(W23+X23)</f>
        <v>0</v>
      </c>
      <c r="Z23" s="1813"/>
      <c r="AA23" s="1813"/>
      <c r="AB23" s="1813"/>
      <c r="AC23" s="1883"/>
      <c r="AD23" s="1813">
        <f>SUM(AB23+AC23)</f>
        <v>0</v>
      </c>
      <c r="AE23" s="1813"/>
      <c r="AF23" s="1813"/>
      <c r="AG23" s="1813"/>
      <c r="AH23" s="1883"/>
      <c r="AI23" s="1813">
        <f>SUM(AG23+AH23)</f>
        <v>0</v>
      </c>
      <c r="AJ23" s="1813">
        <f t="shared" si="12"/>
        <v>0</v>
      </c>
      <c r="AK23" s="1813"/>
      <c r="AL23" s="1813"/>
      <c r="AM23" s="1883"/>
      <c r="AN23" s="1813">
        <f>SUM(AL23+AM23)</f>
        <v>0</v>
      </c>
      <c r="AO23" s="1813">
        <f t="shared" si="13"/>
        <v>0</v>
      </c>
      <c r="AP23" s="1813"/>
      <c r="AQ23" s="1912"/>
      <c r="AR23" s="1883"/>
      <c r="AS23" s="1813">
        <f>SUM(AQ23+AR23)</f>
        <v>0</v>
      </c>
      <c r="AT23" s="1813">
        <f t="shared" si="14"/>
        <v>0</v>
      </c>
      <c r="AU23" s="1813"/>
      <c r="AV23" s="1813"/>
      <c r="AW23" s="1883"/>
      <c r="AX23" s="1813">
        <f>SUM(AV23+AW23)</f>
        <v>0</v>
      </c>
      <c r="AY23" s="1813">
        <f t="shared" si="15"/>
        <v>0</v>
      </c>
      <c r="AZ23" s="1813"/>
      <c r="BA23" s="1881"/>
      <c r="BB23" s="1882"/>
      <c r="BC23" s="1813">
        <f>SUM(BA23+BB23)</f>
        <v>0</v>
      </c>
      <c r="BD23" s="1813">
        <f t="shared" si="16"/>
        <v>0</v>
      </c>
      <c r="BE23" s="1813"/>
      <c r="BF23" s="1881"/>
      <c r="BG23" s="1882"/>
      <c r="BH23" s="1813">
        <f>SUM(BF23+BG23)</f>
        <v>0</v>
      </c>
      <c r="BI23" s="1813">
        <f t="shared" si="17"/>
        <v>0</v>
      </c>
      <c r="BJ23" s="2011">
        <f t="shared" si="10"/>
        <v>0</v>
      </c>
      <c r="BK23" s="2011">
        <f t="shared" si="10"/>
        <v>0</v>
      </c>
      <c r="BL23" s="2013">
        <f t="shared" si="11"/>
        <v>0</v>
      </c>
      <c r="BM23" s="2011">
        <f t="shared" si="23"/>
        <v>0</v>
      </c>
      <c r="BN23" s="2011">
        <f t="shared" si="24"/>
        <v>0</v>
      </c>
    </row>
    <row r="24" spans="1:68" ht="15" hidden="1" customHeight="1">
      <c r="A24" s="1414" t="s">
        <v>18</v>
      </c>
      <c r="B24" s="1414"/>
      <c r="C24" s="1813"/>
      <c r="D24" s="1883"/>
      <c r="E24" s="1813"/>
      <c r="F24" s="1813"/>
      <c r="G24" s="1813"/>
      <c r="H24" s="1813"/>
      <c r="I24" s="1883"/>
      <c r="J24" s="1813">
        <f t="shared" si="1"/>
        <v>0</v>
      </c>
      <c r="K24" s="1813"/>
      <c r="L24" s="1813"/>
      <c r="M24" s="1813"/>
      <c r="N24" s="1883"/>
      <c r="O24" s="1813">
        <f t="shared" si="2"/>
        <v>0</v>
      </c>
      <c r="P24" s="1813"/>
      <c r="Q24" s="1813"/>
      <c r="R24" s="1813"/>
      <c r="S24" s="1883"/>
      <c r="T24" s="1813">
        <f t="shared" si="3"/>
        <v>0</v>
      </c>
      <c r="U24" s="1813"/>
      <c r="V24" s="1813"/>
      <c r="W24" s="1813"/>
      <c r="X24" s="1883"/>
      <c r="Y24" s="1813">
        <f t="shared" si="4"/>
        <v>0</v>
      </c>
      <c r="Z24" s="1813"/>
      <c r="AA24" s="1813"/>
      <c r="AB24" s="1813"/>
      <c r="AC24" s="1883"/>
      <c r="AD24" s="1813">
        <f t="shared" si="5"/>
        <v>0</v>
      </c>
      <c r="AE24" s="1813"/>
      <c r="AF24" s="1813"/>
      <c r="AG24" s="1813"/>
      <c r="AH24" s="1883"/>
      <c r="AI24" s="1813">
        <f t="shared" si="6"/>
        <v>0</v>
      </c>
      <c r="AJ24" s="1813">
        <f t="shared" si="12"/>
        <v>0</v>
      </c>
      <c r="AK24" s="1813"/>
      <c r="AL24" s="1813"/>
      <c r="AM24" s="1883"/>
      <c r="AN24" s="1813">
        <f t="shared" si="7"/>
        <v>0</v>
      </c>
      <c r="AO24" s="1813">
        <f t="shared" si="13"/>
        <v>0</v>
      </c>
      <c r="AP24" s="1813"/>
      <c r="AQ24" s="1912"/>
      <c r="AR24" s="1883"/>
      <c r="AS24" s="1813">
        <f t="shared" si="8"/>
        <v>0</v>
      </c>
      <c r="AT24" s="1813">
        <f t="shared" si="14"/>
        <v>0</v>
      </c>
      <c r="AU24" s="1813"/>
      <c r="AV24" s="1813"/>
      <c r="AW24" s="1883"/>
      <c r="AX24" s="1813">
        <f t="shared" si="9"/>
        <v>0</v>
      </c>
      <c r="AY24" s="1813">
        <f t="shared" si="15"/>
        <v>0</v>
      </c>
      <c r="AZ24" s="1813"/>
      <c r="BA24" s="1881"/>
      <c r="BB24" s="1882"/>
      <c r="BC24" s="1813">
        <f t="shared" si="21"/>
        <v>0</v>
      </c>
      <c r="BD24" s="1813">
        <f t="shared" si="16"/>
        <v>0</v>
      </c>
      <c r="BE24" s="1813"/>
      <c r="BF24" s="1881"/>
      <c r="BG24" s="1882"/>
      <c r="BH24" s="1813">
        <f t="shared" si="22"/>
        <v>0</v>
      </c>
      <c r="BI24" s="1813">
        <f t="shared" si="17"/>
        <v>0</v>
      </c>
      <c r="BJ24" s="2011">
        <f t="shared" si="10"/>
        <v>0</v>
      </c>
      <c r="BK24" s="2011">
        <f t="shared" si="10"/>
        <v>0</v>
      </c>
      <c r="BL24" s="2013">
        <f t="shared" si="11"/>
        <v>0</v>
      </c>
      <c r="BM24" s="2011">
        <f t="shared" si="23"/>
        <v>0</v>
      </c>
      <c r="BN24" s="2011">
        <f t="shared" si="24"/>
        <v>0</v>
      </c>
    </row>
    <row r="25" spans="1:68" ht="15" customHeight="1">
      <c r="A25" s="1414" t="s">
        <v>600</v>
      </c>
      <c r="B25" s="1414"/>
      <c r="C25" s="1813"/>
      <c r="D25" s="1883"/>
      <c r="E25" s="1813"/>
      <c r="F25" s="1813"/>
      <c r="G25" s="1813"/>
      <c r="H25" s="1813"/>
      <c r="I25" s="1883"/>
      <c r="J25" s="1813">
        <f>SUM(H25+I25)</f>
        <v>0</v>
      </c>
      <c r="K25" s="1813"/>
      <c r="L25" s="1813"/>
      <c r="M25" s="1813"/>
      <c r="N25" s="1883"/>
      <c r="O25" s="1813">
        <f>SUM(M25+N25)</f>
        <v>0</v>
      </c>
      <c r="P25" s="1813"/>
      <c r="Q25" s="1813"/>
      <c r="R25" s="1813"/>
      <c r="S25" s="1883"/>
      <c r="T25" s="1813">
        <f>SUM(R25+S25)</f>
        <v>0</v>
      </c>
      <c r="U25" s="1813"/>
      <c r="V25" s="1813"/>
      <c r="W25" s="1813"/>
      <c r="X25" s="1883"/>
      <c r="Y25" s="1813">
        <f>SUM(W25+X25)</f>
        <v>0</v>
      </c>
      <c r="Z25" s="1813"/>
      <c r="AA25" s="1813"/>
      <c r="AB25" s="1813"/>
      <c r="AC25" s="1883"/>
      <c r="AD25" s="1813">
        <f>SUM(AB25+AC25)</f>
        <v>0</v>
      </c>
      <c r="AE25" s="1813"/>
      <c r="AF25" s="1813"/>
      <c r="AG25" s="1813"/>
      <c r="AH25" s="1883"/>
      <c r="AI25" s="1813">
        <f>SUM(AG25+AH25)</f>
        <v>0</v>
      </c>
      <c r="AJ25" s="1813">
        <f>AG25-AF25</f>
        <v>0</v>
      </c>
      <c r="AK25" s="1813"/>
      <c r="AL25" s="1813"/>
      <c r="AM25" s="1883"/>
      <c r="AN25" s="1813">
        <f>SUM(AL25+AM25)</f>
        <v>0</v>
      </c>
      <c r="AO25" s="1813">
        <f>AL25-AK25</f>
        <v>0</v>
      </c>
      <c r="AP25" s="1813"/>
      <c r="AQ25" s="1912"/>
      <c r="AR25" s="1883"/>
      <c r="AS25" s="1813">
        <f>SUM(AQ25+AR25)</f>
        <v>0</v>
      </c>
      <c r="AT25" s="1813">
        <f>AQ25-AP25</f>
        <v>0</v>
      </c>
      <c r="AU25" s="1813"/>
      <c r="AV25" s="1813"/>
      <c r="AW25" s="1883"/>
      <c r="AX25" s="1813">
        <f>SUM(AV25+AW25)</f>
        <v>0</v>
      </c>
      <c r="AY25" s="1813">
        <f>AV25-AU25</f>
        <v>0</v>
      </c>
      <c r="AZ25" s="1813"/>
      <c r="BA25" s="1881"/>
      <c r="BB25" s="1882"/>
      <c r="BC25" s="1813">
        <f>SUM(BA25+BB25)</f>
        <v>0</v>
      </c>
      <c r="BD25" s="1813">
        <f>BA25-AZ25</f>
        <v>0</v>
      </c>
      <c r="BE25" s="1813"/>
      <c r="BF25" s="1881"/>
      <c r="BG25" s="1882"/>
      <c r="BH25" s="1813">
        <f>SUM(BF25+BG25)</f>
        <v>0</v>
      </c>
      <c r="BI25" s="1813">
        <f>BF25-BE25</f>
        <v>0</v>
      </c>
      <c r="BJ25" s="2011">
        <f>SUM(B25+G25+L25+Q25+V25+AA25+AF25+AK25+AP25+AU25+AZ25+BE25)</f>
        <v>0</v>
      </c>
      <c r="BK25" s="2011">
        <f>SUM(C25+H25+M25+R25+W25+AB25+AG25+AL25+AQ25+AV25+BA25+BF25)</f>
        <v>0</v>
      </c>
      <c r="BL25" s="2013">
        <f>SUM(D25+I25+N25+S25+X25+AC25+AH25+AM25+AR25+AW25+BB25+BG25)</f>
        <v>0</v>
      </c>
      <c r="BM25" s="2011">
        <f t="shared" si="23"/>
        <v>0</v>
      </c>
      <c r="BN25" s="2011">
        <f t="shared" si="24"/>
        <v>0</v>
      </c>
    </row>
    <row r="26" spans="1:68" ht="15" customHeight="1">
      <c r="A26" s="1414" t="s">
        <v>601</v>
      </c>
      <c r="B26" s="1414"/>
      <c r="C26" s="1813"/>
      <c r="D26" s="1883"/>
      <c r="E26" s="1813"/>
      <c r="F26" s="1813"/>
      <c r="G26" s="1813"/>
      <c r="H26" s="1813"/>
      <c r="I26" s="1883"/>
      <c r="J26" s="1813">
        <f t="shared" si="1"/>
        <v>0</v>
      </c>
      <c r="K26" s="1813"/>
      <c r="L26" s="1813"/>
      <c r="M26" s="1813"/>
      <c r="N26" s="1883"/>
      <c r="O26" s="1813">
        <f t="shared" si="2"/>
        <v>0</v>
      </c>
      <c r="P26" s="1813"/>
      <c r="Q26" s="1813"/>
      <c r="R26" s="1813"/>
      <c r="S26" s="1883"/>
      <c r="T26" s="1813">
        <f t="shared" si="3"/>
        <v>0</v>
      </c>
      <c r="U26" s="1813"/>
      <c r="V26" s="1813"/>
      <c r="W26" s="1813"/>
      <c r="X26" s="1883"/>
      <c r="Y26" s="1813">
        <f t="shared" si="4"/>
        <v>0</v>
      </c>
      <c r="Z26" s="1813"/>
      <c r="AA26" s="1813"/>
      <c r="AB26" s="1813"/>
      <c r="AC26" s="1883"/>
      <c r="AD26" s="1813">
        <f t="shared" si="5"/>
        <v>0</v>
      </c>
      <c r="AE26" s="1813"/>
      <c r="AF26" s="1813"/>
      <c r="AG26" s="1813"/>
      <c r="AH26" s="1883"/>
      <c r="AI26" s="1813">
        <f t="shared" si="6"/>
        <v>0</v>
      </c>
      <c r="AJ26" s="1813">
        <f t="shared" si="12"/>
        <v>0</v>
      </c>
      <c r="AK26" s="1813"/>
      <c r="AL26" s="1813"/>
      <c r="AM26" s="1883"/>
      <c r="AN26" s="1813">
        <f t="shared" si="7"/>
        <v>0</v>
      </c>
      <c r="AO26" s="1813">
        <f t="shared" si="13"/>
        <v>0</v>
      </c>
      <c r="AP26" s="1813"/>
      <c r="AQ26" s="1912"/>
      <c r="AR26" s="1883"/>
      <c r="AS26" s="1813">
        <f t="shared" si="8"/>
        <v>0</v>
      </c>
      <c r="AT26" s="1813">
        <f t="shared" si="14"/>
        <v>0</v>
      </c>
      <c r="AU26" s="1813"/>
      <c r="AV26" s="1813"/>
      <c r="AW26" s="1883"/>
      <c r="AX26" s="1813">
        <f t="shared" si="9"/>
        <v>0</v>
      </c>
      <c r="AY26" s="1813">
        <f t="shared" si="15"/>
        <v>0</v>
      </c>
      <c r="AZ26" s="1813"/>
      <c r="BA26" s="1881"/>
      <c r="BB26" s="1882"/>
      <c r="BC26" s="1813">
        <f t="shared" si="21"/>
        <v>0</v>
      </c>
      <c r="BD26" s="1813">
        <f t="shared" si="16"/>
        <v>0</v>
      </c>
      <c r="BE26" s="1813"/>
      <c r="BF26" s="1881"/>
      <c r="BG26" s="1882"/>
      <c r="BH26" s="1813">
        <f t="shared" si="22"/>
        <v>0</v>
      </c>
      <c r="BI26" s="1813">
        <f t="shared" si="17"/>
        <v>0</v>
      </c>
      <c r="BJ26" s="2011">
        <f t="shared" si="10"/>
        <v>0</v>
      </c>
      <c r="BK26" s="2011">
        <f t="shared" si="10"/>
        <v>0</v>
      </c>
      <c r="BL26" s="2013">
        <f t="shared" si="11"/>
        <v>0</v>
      </c>
      <c r="BM26" s="2011">
        <f t="shared" si="23"/>
        <v>0</v>
      </c>
      <c r="BN26" s="2011">
        <f t="shared" si="24"/>
        <v>0</v>
      </c>
    </row>
    <row r="27" spans="1:68" ht="15" customHeight="1">
      <c r="A27" s="1414" t="s">
        <v>602</v>
      </c>
      <c r="B27" s="1414"/>
      <c r="C27" s="1813"/>
      <c r="D27" s="1883"/>
      <c r="E27" s="1813"/>
      <c r="F27" s="1813"/>
      <c r="G27" s="1813"/>
      <c r="H27" s="1813"/>
      <c r="I27" s="1883"/>
      <c r="J27" s="1813">
        <f t="shared" si="1"/>
        <v>0</v>
      </c>
      <c r="K27" s="1813"/>
      <c r="L27" s="1813"/>
      <c r="M27" s="1813"/>
      <c r="N27" s="1883"/>
      <c r="O27" s="1813">
        <f t="shared" si="2"/>
        <v>0</v>
      </c>
      <c r="P27" s="1813"/>
      <c r="Q27" s="1813"/>
      <c r="R27" s="1813"/>
      <c r="S27" s="1883"/>
      <c r="T27" s="1813">
        <f t="shared" si="3"/>
        <v>0</v>
      </c>
      <c r="U27" s="1813"/>
      <c r="V27" s="1813"/>
      <c r="W27" s="1813"/>
      <c r="X27" s="1883"/>
      <c r="Y27" s="1813">
        <f t="shared" si="4"/>
        <v>0</v>
      </c>
      <c r="Z27" s="1813"/>
      <c r="AA27" s="1813"/>
      <c r="AB27" s="1813"/>
      <c r="AC27" s="1883"/>
      <c r="AD27" s="1813">
        <f t="shared" si="5"/>
        <v>0</v>
      </c>
      <c r="AE27" s="1813"/>
      <c r="AF27" s="1813"/>
      <c r="AG27" s="1813"/>
      <c r="AH27" s="1883"/>
      <c r="AI27" s="1813">
        <f t="shared" si="6"/>
        <v>0</v>
      </c>
      <c r="AJ27" s="1813">
        <f t="shared" si="12"/>
        <v>0</v>
      </c>
      <c r="AK27" s="1813"/>
      <c r="AL27" s="1813"/>
      <c r="AM27" s="1883"/>
      <c r="AN27" s="1813">
        <f t="shared" si="7"/>
        <v>0</v>
      </c>
      <c r="AO27" s="1813">
        <f t="shared" si="13"/>
        <v>0</v>
      </c>
      <c r="AP27" s="1813"/>
      <c r="AQ27" s="1912"/>
      <c r="AR27" s="1883"/>
      <c r="AS27" s="1813">
        <f t="shared" si="8"/>
        <v>0</v>
      </c>
      <c r="AT27" s="1813">
        <f t="shared" si="14"/>
        <v>0</v>
      </c>
      <c r="AU27" s="1813"/>
      <c r="AV27" s="1813"/>
      <c r="AW27" s="1883"/>
      <c r="AX27" s="1813">
        <f t="shared" si="9"/>
        <v>0</v>
      </c>
      <c r="AY27" s="1813">
        <f t="shared" si="15"/>
        <v>0</v>
      </c>
      <c r="AZ27" s="1813"/>
      <c r="BA27" s="1881"/>
      <c r="BB27" s="1882"/>
      <c r="BC27" s="1813">
        <f>SUM(BA27+BB27)</f>
        <v>0</v>
      </c>
      <c r="BD27" s="1813">
        <f t="shared" si="16"/>
        <v>0</v>
      </c>
      <c r="BE27" s="1813"/>
      <c r="BF27" s="1881"/>
      <c r="BG27" s="1882"/>
      <c r="BH27" s="1813">
        <f>SUM(BF27+BG27)</f>
        <v>0</v>
      </c>
      <c r="BI27" s="1813">
        <f t="shared" si="17"/>
        <v>0</v>
      </c>
      <c r="BJ27" s="2011">
        <f t="shared" si="10"/>
        <v>0</v>
      </c>
      <c r="BK27" s="2011">
        <f t="shared" si="10"/>
        <v>0</v>
      </c>
      <c r="BL27" s="2013">
        <f t="shared" si="11"/>
        <v>0</v>
      </c>
      <c r="BM27" s="2011">
        <f t="shared" si="23"/>
        <v>0</v>
      </c>
      <c r="BN27" s="2011">
        <f t="shared" si="24"/>
        <v>0</v>
      </c>
    </row>
    <row r="28" spans="1:68" ht="15" customHeight="1">
      <c r="A28" s="1414" t="s">
        <v>603</v>
      </c>
      <c r="B28" s="1414"/>
      <c r="C28" s="1813"/>
      <c r="D28" s="1883"/>
      <c r="E28" s="1813"/>
      <c r="F28" s="1813"/>
      <c r="G28" s="1813"/>
      <c r="H28" s="1813">
        <v>3876</v>
      </c>
      <c r="I28" s="1883">
        <v>1403</v>
      </c>
      <c r="J28" s="1813">
        <v>17800</v>
      </c>
      <c r="K28" s="1813">
        <v>17799</v>
      </c>
      <c r="L28" s="1813"/>
      <c r="M28" s="1813"/>
      <c r="N28" s="1883"/>
      <c r="O28" s="1813">
        <f>SUM(M28+N28)</f>
        <v>0</v>
      </c>
      <c r="P28" s="1813"/>
      <c r="Q28" s="1813"/>
      <c r="R28" s="1813"/>
      <c r="S28" s="1883"/>
      <c r="T28" s="1813">
        <f>SUM(R28+S28)</f>
        <v>0</v>
      </c>
      <c r="U28" s="1813"/>
      <c r="V28" s="1813"/>
      <c r="W28" s="1813"/>
      <c r="X28" s="1883"/>
      <c r="Y28" s="1813">
        <f>SUM(W28+X28)</f>
        <v>0</v>
      </c>
      <c r="Z28" s="1813"/>
      <c r="AA28" s="1813"/>
      <c r="AB28" s="1813"/>
      <c r="AC28" s="1883"/>
      <c r="AD28" s="1813">
        <f>SUM(AB28+AC28)</f>
        <v>0</v>
      </c>
      <c r="AE28" s="1813"/>
      <c r="AF28" s="1813"/>
      <c r="AG28" s="1813"/>
      <c r="AH28" s="1883"/>
      <c r="AI28" s="1813">
        <f>SUM(AG28+AH28)</f>
        <v>0</v>
      </c>
      <c r="AJ28" s="1813">
        <f t="shared" si="12"/>
        <v>0</v>
      </c>
      <c r="AK28" s="1813"/>
      <c r="AL28" s="1813"/>
      <c r="AM28" s="1883"/>
      <c r="AN28" s="1813">
        <f>SUM(AL28+AM28)</f>
        <v>0</v>
      </c>
      <c r="AO28" s="1813">
        <f t="shared" si="13"/>
        <v>0</v>
      </c>
      <c r="AP28" s="1813"/>
      <c r="AQ28" s="1912"/>
      <c r="AR28" s="1883"/>
      <c r="AS28" s="1813">
        <f>SUM(AQ28+AR28)</f>
        <v>0</v>
      </c>
      <c r="AT28" s="1813">
        <f t="shared" si="14"/>
        <v>0</v>
      </c>
      <c r="AU28" s="1813"/>
      <c r="AV28" s="1813"/>
      <c r="AW28" s="1883"/>
      <c r="AX28" s="1813">
        <f>SUM(AV28+AW28)</f>
        <v>0</v>
      </c>
      <c r="AY28" s="1813">
        <f t="shared" si="15"/>
        <v>0</v>
      </c>
      <c r="AZ28" s="1813"/>
      <c r="BA28" s="1881"/>
      <c r="BB28" s="1882"/>
      <c r="BC28" s="1813">
        <f t="shared" si="21"/>
        <v>0</v>
      </c>
      <c r="BD28" s="1813">
        <f t="shared" si="16"/>
        <v>0</v>
      </c>
      <c r="BE28" s="1813"/>
      <c r="BF28" s="1881"/>
      <c r="BG28" s="1882"/>
      <c r="BH28" s="1813">
        <f t="shared" si="22"/>
        <v>0</v>
      </c>
      <c r="BI28" s="1813">
        <f t="shared" si="17"/>
        <v>0</v>
      </c>
      <c r="BJ28" s="2011">
        <f t="shared" si="10"/>
        <v>0</v>
      </c>
      <c r="BK28" s="2011">
        <f t="shared" si="10"/>
        <v>3876</v>
      </c>
      <c r="BL28" s="2013">
        <f t="shared" si="11"/>
        <v>1403</v>
      </c>
      <c r="BM28" s="2011">
        <f t="shared" si="23"/>
        <v>17800</v>
      </c>
      <c r="BN28" s="2011">
        <f t="shared" si="24"/>
        <v>17799</v>
      </c>
    </row>
    <row r="29" spans="1:68" ht="15" customHeight="1">
      <c r="A29" s="1414" t="s">
        <v>604</v>
      </c>
      <c r="B29" s="1414"/>
      <c r="C29" s="1813"/>
      <c r="D29" s="1883"/>
      <c r="E29" s="1813"/>
      <c r="F29" s="1813"/>
      <c r="G29" s="1813"/>
      <c r="H29" s="1813"/>
      <c r="I29" s="1883"/>
      <c r="J29" s="1813">
        <f>SUM(H29+I29)</f>
        <v>0</v>
      </c>
      <c r="K29" s="1813"/>
      <c r="L29" s="1813"/>
      <c r="M29" s="1813"/>
      <c r="N29" s="1883"/>
      <c r="O29" s="1813">
        <f>SUM(M29+N29)</f>
        <v>0</v>
      </c>
      <c r="P29" s="1813"/>
      <c r="Q29" s="1813"/>
      <c r="R29" s="1813"/>
      <c r="S29" s="1883"/>
      <c r="T29" s="1813">
        <f>SUM(R29+S29)</f>
        <v>0</v>
      </c>
      <c r="U29" s="1813"/>
      <c r="V29" s="1813"/>
      <c r="W29" s="1813"/>
      <c r="X29" s="1883"/>
      <c r="Y29" s="1813">
        <f>SUM(W29+X29)</f>
        <v>0</v>
      </c>
      <c r="Z29" s="1813"/>
      <c r="AA29" s="1813"/>
      <c r="AB29" s="1813"/>
      <c r="AC29" s="1883"/>
      <c r="AD29" s="1813">
        <f>SUM(AB29+AC29)</f>
        <v>0</v>
      </c>
      <c r="AE29" s="1813"/>
      <c r="AF29" s="1813"/>
      <c r="AG29" s="1813"/>
      <c r="AH29" s="1883"/>
      <c r="AI29" s="1813">
        <f>SUM(AG29+AH29)</f>
        <v>0</v>
      </c>
      <c r="AJ29" s="1813">
        <f t="shared" si="12"/>
        <v>0</v>
      </c>
      <c r="AK29" s="1813"/>
      <c r="AL29" s="1813"/>
      <c r="AM29" s="1883"/>
      <c r="AN29" s="1813">
        <f>SUM(AL29+AM29)</f>
        <v>0</v>
      </c>
      <c r="AO29" s="1813">
        <f t="shared" si="13"/>
        <v>0</v>
      </c>
      <c r="AP29" s="1813"/>
      <c r="AQ29" s="1912"/>
      <c r="AR29" s="1883"/>
      <c r="AS29" s="1813">
        <f>SUM(AQ29+AR29)</f>
        <v>0</v>
      </c>
      <c r="AT29" s="1813">
        <f t="shared" si="14"/>
        <v>0</v>
      </c>
      <c r="AU29" s="1813"/>
      <c r="AV29" s="1813"/>
      <c r="AW29" s="1883"/>
      <c r="AX29" s="1813">
        <f>SUM(AV29+AW29)</f>
        <v>0</v>
      </c>
      <c r="AY29" s="1813">
        <f t="shared" si="15"/>
        <v>0</v>
      </c>
      <c r="AZ29" s="1813"/>
      <c r="BA29" s="1881"/>
      <c r="BB29" s="1882"/>
      <c r="BC29" s="1813">
        <f t="shared" si="21"/>
        <v>0</v>
      </c>
      <c r="BD29" s="1813">
        <f t="shared" si="16"/>
        <v>0</v>
      </c>
      <c r="BE29" s="1813"/>
      <c r="BF29" s="1881"/>
      <c r="BG29" s="1882"/>
      <c r="BH29" s="1813">
        <f t="shared" si="22"/>
        <v>0</v>
      </c>
      <c r="BI29" s="1813">
        <f t="shared" si="17"/>
        <v>0</v>
      </c>
      <c r="BJ29" s="2011">
        <f t="shared" si="10"/>
        <v>0</v>
      </c>
      <c r="BK29" s="2011">
        <f t="shared" si="10"/>
        <v>0</v>
      </c>
      <c r="BL29" s="2013">
        <f t="shared" si="11"/>
        <v>0</v>
      </c>
      <c r="BM29" s="2011">
        <f t="shared" si="23"/>
        <v>0</v>
      </c>
      <c r="BN29" s="2011">
        <f t="shared" si="24"/>
        <v>0</v>
      </c>
    </row>
    <row r="30" spans="1:68" ht="15" customHeight="1">
      <c r="A30" s="1414" t="s">
        <v>605</v>
      </c>
      <c r="B30" s="1414"/>
      <c r="C30" s="1813"/>
      <c r="D30" s="1883"/>
      <c r="E30" s="1813"/>
      <c r="F30" s="1813"/>
      <c r="G30" s="1813"/>
      <c r="H30" s="1813"/>
      <c r="I30" s="1883"/>
      <c r="J30" s="1813">
        <f>SUM(H30+I30)</f>
        <v>0</v>
      </c>
      <c r="K30" s="1813"/>
      <c r="L30" s="1813"/>
      <c r="M30" s="1813"/>
      <c r="N30" s="1883"/>
      <c r="O30" s="1813">
        <f>SUM(M30+N30)</f>
        <v>0</v>
      </c>
      <c r="P30" s="1813"/>
      <c r="Q30" s="1813"/>
      <c r="R30" s="1813"/>
      <c r="S30" s="1883"/>
      <c r="T30" s="1813">
        <f>SUM(R30+S30)</f>
        <v>0</v>
      </c>
      <c r="U30" s="1813"/>
      <c r="V30" s="1813"/>
      <c r="W30" s="1813"/>
      <c r="X30" s="1883"/>
      <c r="Y30" s="1813">
        <f>SUM(W30+X30)</f>
        <v>0</v>
      </c>
      <c r="Z30" s="1813"/>
      <c r="AA30" s="1813"/>
      <c r="AB30" s="1813"/>
      <c r="AC30" s="1883"/>
      <c r="AD30" s="1813">
        <f>SUM(AB30+AC30)</f>
        <v>0</v>
      </c>
      <c r="AE30" s="1813"/>
      <c r="AF30" s="1813"/>
      <c r="AG30" s="1813"/>
      <c r="AH30" s="1883"/>
      <c r="AI30" s="1813">
        <f>SUM(AG30+AH30)</f>
        <v>0</v>
      </c>
      <c r="AJ30" s="1813">
        <f t="shared" si="12"/>
        <v>0</v>
      </c>
      <c r="AK30" s="1813"/>
      <c r="AL30" s="1813"/>
      <c r="AM30" s="1883"/>
      <c r="AN30" s="1813">
        <f>SUM(AL30+AM30)</f>
        <v>0</v>
      </c>
      <c r="AO30" s="1813">
        <f t="shared" si="13"/>
        <v>0</v>
      </c>
      <c r="AP30" s="1813"/>
      <c r="AQ30" s="1912"/>
      <c r="AR30" s="1883"/>
      <c r="AS30" s="1813">
        <f>SUM(AQ30+AR30)</f>
        <v>0</v>
      </c>
      <c r="AT30" s="1813">
        <f t="shared" si="14"/>
        <v>0</v>
      </c>
      <c r="AU30" s="1813"/>
      <c r="AV30" s="1813"/>
      <c r="AW30" s="1883"/>
      <c r="AX30" s="1813">
        <f>SUM(AV30+AW30)</f>
        <v>0</v>
      </c>
      <c r="AY30" s="1813">
        <f t="shared" si="15"/>
        <v>0</v>
      </c>
      <c r="AZ30" s="1813"/>
      <c r="BA30" s="1881"/>
      <c r="BB30" s="1882"/>
      <c r="BC30" s="1813">
        <f t="shared" si="21"/>
        <v>0</v>
      </c>
      <c r="BD30" s="1813">
        <f t="shared" si="16"/>
        <v>0</v>
      </c>
      <c r="BE30" s="1813"/>
      <c r="BF30" s="1881"/>
      <c r="BG30" s="1882"/>
      <c r="BH30" s="1813">
        <f t="shared" si="22"/>
        <v>0</v>
      </c>
      <c r="BI30" s="1813">
        <f t="shared" si="17"/>
        <v>0</v>
      </c>
      <c r="BJ30" s="2011">
        <f t="shared" si="10"/>
        <v>0</v>
      </c>
      <c r="BK30" s="2011">
        <f t="shared" si="10"/>
        <v>0</v>
      </c>
      <c r="BL30" s="2013">
        <f t="shared" si="11"/>
        <v>0</v>
      </c>
      <c r="BM30" s="2011">
        <f t="shared" si="23"/>
        <v>0</v>
      </c>
      <c r="BN30" s="2011">
        <f t="shared" si="24"/>
        <v>0</v>
      </c>
    </row>
    <row r="31" spans="1:68" ht="15" customHeight="1">
      <c r="A31" s="1414" t="s">
        <v>606</v>
      </c>
      <c r="B31" s="1414"/>
      <c r="C31" s="1813"/>
      <c r="D31" s="1883"/>
      <c r="E31" s="1813"/>
      <c r="F31" s="1813"/>
      <c r="G31" s="1813"/>
      <c r="H31" s="1813"/>
      <c r="I31" s="1883"/>
      <c r="J31" s="1813">
        <f>SUM(H31+I31)</f>
        <v>0</v>
      </c>
      <c r="K31" s="1813"/>
      <c r="L31" s="1813"/>
      <c r="M31" s="1813"/>
      <c r="N31" s="1883"/>
      <c r="O31" s="1813">
        <f>SUM(M31+N31)</f>
        <v>0</v>
      </c>
      <c r="P31" s="1813"/>
      <c r="Q31" s="1813"/>
      <c r="R31" s="1813"/>
      <c r="S31" s="1883"/>
      <c r="T31" s="1813">
        <f>SUM(R31+S31)</f>
        <v>0</v>
      </c>
      <c r="U31" s="1813"/>
      <c r="V31" s="1813"/>
      <c r="W31" s="1813"/>
      <c r="X31" s="1883"/>
      <c r="Y31" s="1813">
        <f>SUM(W31+X31)</f>
        <v>0</v>
      </c>
      <c r="Z31" s="1813"/>
      <c r="AA31" s="1813"/>
      <c r="AB31" s="1813"/>
      <c r="AC31" s="1883"/>
      <c r="AD31" s="1813">
        <f>SUM(AB31+AC31)</f>
        <v>0</v>
      </c>
      <c r="AE31" s="1813"/>
      <c r="AF31" s="1813"/>
      <c r="AG31" s="1813"/>
      <c r="AH31" s="1883"/>
      <c r="AI31" s="1813">
        <f>SUM(AG31+AH31)</f>
        <v>0</v>
      </c>
      <c r="AJ31" s="1813">
        <f t="shared" si="12"/>
        <v>0</v>
      </c>
      <c r="AK31" s="1813"/>
      <c r="AL31" s="1813"/>
      <c r="AM31" s="1883"/>
      <c r="AN31" s="1813">
        <f>SUM(AL31+AM31)</f>
        <v>0</v>
      </c>
      <c r="AO31" s="1813">
        <f t="shared" si="13"/>
        <v>0</v>
      </c>
      <c r="AP31" s="1813"/>
      <c r="AQ31" s="1912"/>
      <c r="AR31" s="1883"/>
      <c r="AS31" s="1813">
        <f>SUM(AQ31+AR31)</f>
        <v>0</v>
      </c>
      <c r="AT31" s="1813">
        <f t="shared" si="14"/>
        <v>0</v>
      </c>
      <c r="AU31" s="1813"/>
      <c r="AV31" s="1813"/>
      <c r="AW31" s="1883"/>
      <c r="AX31" s="1813">
        <f>SUM(AV31+AW31)</f>
        <v>0</v>
      </c>
      <c r="AY31" s="1813">
        <f t="shared" si="15"/>
        <v>0</v>
      </c>
      <c r="AZ31" s="1813"/>
      <c r="BA31" s="1881"/>
      <c r="BB31" s="1882"/>
      <c r="BC31" s="1813">
        <f t="shared" si="21"/>
        <v>0</v>
      </c>
      <c r="BD31" s="1813">
        <f t="shared" si="16"/>
        <v>0</v>
      </c>
      <c r="BE31" s="1813"/>
      <c r="BF31" s="1881"/>
      <c r="BG31" s="1882"/>
      <c r="BH31" s="1813">
        <f t="shared" si="22"/>
        <v>0</v>
      </c>
      <c r="BI31" s="1813">
        <f t="shared" si="17"/>
        <v>0</v>
      </c>
      <c r="BJ31" s="2011">
        <f t="shared" si="10"/>
        <v>0</v>
      </c>
      <c r="BK31" s="2011">
        <f t="shared" si="10"/>
        <v>0</v>
      </c>
      <c r="BL31" s="2013">
        <f t="shared" si="11"/>
        <v>0</v>
      </c>
      <c r="BM31" s="2011">
        <f t="shared" si="23"/>
        <v>0</v>
      </c>
      <c r="BN31" s="2011">
        <f t="shared" si="24"/>
        <v>0</v>
      </c>
    </row>
    <row r="32" spans="1:68" s="706" customFormat="1" ht="15" customHeight="1">
      <c r="A32" s="1889" t="s">
        <v>607</v>
      </c>
      <c r="B32" s="2014">
        <f>SUM(B15:B31)</f>
        <v>0</v>
      </c>
      <c r="C32" s="2014">
        <f t="shared" ref="C32:BN32" si="25">SUM(C15:C31)</f>
        <v>0</v>
      </c>
      <c r="D32" s="2014">
        <f t="shared" si="25"/>
        <v>0</v>
      </c>
      <c r="E32" s="2014">
        <f t="shared" si="25"/>
        <v>0</v>
      </c>
      <c r="F32" s="2014">
        <f t="shared" si="25"/>
        <v>0</v>
      </c>
      <c r="G32" s="2014">
        <f t="shared" si="25"/>
        <v>91881</v>
      </c>
      <c r="H32" s="2014">
        <f t="shared" si="25"/>
        <v>81904</v>
      </c>
      <c r="I32" s="2014">
        <f t="shared" si="25"/>
        <v>-1250</v>
      </c>
      <c r="J32" s="2014">
        <f t="shared" si="25"/>
        <v>73966</v>
      </c>
      <c r="K32" s="2014">
        <f t="shared" si="25"/>
        <v>71558</v>
      </c>
      <c r="L32" s="2014">
        <f t="shared" si="25"/>
        <v>0</v>
      </c>
      <c r="M32" s="2014">
        <f t="shared" si="25"/>
        <v>0</v>
      </c>
      <c r="N32" s="2014">
        <f t="shared" si="25"/>
        <v>0</v>
      </c>
      <c r="O32" s="2014">
        <f t="shared" si="25"/>
        <v>7063</v>
      </c>
      <c r="P32" s="2014">
        <f t="shared" si="25"/>
        <v>7063</v>
      </c>
      <c r="Q32" s="2014">
        <f t="shared" si="25"/>
        <v>42613</v>
      </c>
      <c r="R32" s="2014">
        <f t="shared" si="25"/>
        <v>42613</v>
      </c>
      <c r="S32" s="2014">
        <f t="shared" si="25"/>
        <v>0</v>
      </c>
      <c r="T32" s="2014">
        <f t="shared" si="25"/>
        <v>42905</v>
      </c>
      <c r="U32" s="2014">
        <f t="shared" si="25"/>
        <v>39594</v>
      </c>
      <c r="V32" s="2014">
        <f t="shared" si="25"/>
        <v>92075</v>
      </c>
      <c r="W32" s="2014">
        <f t="shared" si="25"/>
        <v>92075</v>
      </c>
      <c r="X32" s="2014">
        <f t="shared" si="25"/>
        <v>0</v>
      </c>
      <c r="Y32" s="2014">
        <f t="shared" si="25"/>
        <v>92075</v>
      </c>
      <c r="Z32" s="2014">
        <f t="shared" si="25"/>
        <v>87869</v>
      </c>
      <c r="AA32" s="2014">
        <f t="shared" si="25"/>
        <v>138847</v>
      </c>
      <c r="AB32" s="2014">
        <f t="shared" si="25"/>
        <v>138847</v>
      </c>
      <c r="AC32" s="2014">
        <f t="shared" si="25"/>
        <v>0</v>
      </c>
      <c r="AD32" s="2014">
        <f t="shared" si="25"/>
        <v>138847</v>
      </c>
      <c r="AE32" s="2014">
        <f t="shared" si="25"/>
        <v>138847</v>
      </c>
      <c r="AF32" s="2014">
        <f t="shared" si="25"/>
        <v>0</v>
      </c>
      <c r="AG32" s="2014">
        <f t="shared" si="25"/>
        <v>0</v>
      </c>
      <c r="AH32" s="2014">
        <f t="shared" si="25"/>
        <v>0</v>
      </c>
      <c r="AI32" s="2014">
        <f t="shared" si="25"/>
        <v>0</v>
      </c>
      <c r="AJ32" s="2014">
        <f t="shared" si="25"/>
        <v>0</v>
      </c>
      <c r="AK32" s="2014">
        <f t="shared" si="25"/>
        <v>0</v>
      </c>
      <c r="AL32" s="2014">
        <f t="shared" si="25"/>
        <v>0</v>
      </c>
      <c r="AM32" s="2014">
        <f t="shared" si="25"/>
        <v>0</v>
      </c>
      <c r="AN32" s="2014">
        <f t="shared" si="25"/>
        <v>0</v>
      </c>
      <c r="AO32" s="2014">
        <f t="shared" si="25"/>
        <v>0</v>
      </c>
      <c r="AP32" s="2014">
        <f t="shared" si="25"/>
        <v>0</v>
      </c>
      <c r="AQ32" s="2014">
        <f t="shared" si="25"/>
        <v>0</v>
      </c>
      <c r="AR32" s="2014">
        <f t="shared" si="25"/>
        <v>0</v>
      </c>
      <c r="AS32" s="2014">
        <f t="shared" si="25"/>
        <v>0</v>
      </c>
      <c r="AT32" s="2014">
        <f t="shared" si="25"/>
        <v>0</v>
      </c>
      <c r="AU32" s="2014">
        <f t="shared" si="25"/>
        <v>0</v>
      </c>
      <c r="AV32" s="2014">
        <f t="shared" si="25"/>
        <v>0</v>
      </c>
      <c r="AW32" s="2014">
        <f t="shared" si="25"/>
        <v>0</v>
      </c>
      <c r="AX32" s="2014">
        <f t="shared" si="25"/>
        <v>0</v>
      </c>
      <c r="AY32" s="2014">
        <f t="shared" si="25"/>
        <v>0</v>
      </c>
      <c r="AZ32" s="2014">
        <f t="shared" si="25"/>
        <v>0</v>
      </c>
      <c r="BA32" s="2014">
        <f t="shared" si="25"/>
        <v>0</v>
      </c>
      <c r="BB32" s="2014">
        <f t="shared" si="25"/>
        <v>0</v>
      </c>
      <c r="BC32" s="2014">
        <f t="shared" si="25"/>
        <v>0</v>
      </c>
      <c r="BD32" s="2014">
        <f t="shared" si="25"/>
        <v>0</v>
      </c>
      <c r="BE32" s="2014">
        <f t="shared" si="25"/>
        <v>0</v>
      </c>
      <c r="BF32" s="2014">
        <f t="shared" si="25"/>
        <v>0</v>
      </c>
      <c r="BG32" s="2014">
        <f t="shared" si="25"/>
        <v>0</v>
      </c>
      <c r="BH32" s="2014">
        <f t="shared" si="25"/>
        <v>0</v>
      </c>
      <c r="BI32" s="2014">
        <f t="shared" si="25"/>
        <v>0</v>
      </c>
      <c r="BJ32" s="1896">
        <f t="shared" si="25"/>
        <v>365416</v>
      </c>
      <c r="BK32" s="1896">
        <f t="shared" si="25"/>
        <v>355439</v>
      </c>
      <c r="BL32" s="1896">
        <f t="shared" si="25"/>
        <v>-1250</v>
      </c>
      <c r="BM32" s="1896">
        <f t="shared" si="25"/>
        <v>354856</v>
      </c>
      <c r="BN32" s="1896">
        <f t="shared" si="25"/>
        <v>344931</v>
      </c>
      <c r="BO32" s="892"/>
      <c r="BP32" s="892"/>
    </row>
    <row r="33" spans="1:68" s="88" customFormat="1" ht="14.25" customHeight="1">
      <c r="A33" s="892" t="s">
        <v>23</v>
      </c>
      <c r="B33" s="892"/>
      <c r="C33" s="1797"/>
      <c r="D33" s="1973"/>
      <c r="E33" s="1797">
        <f t="shared" ref="E33:E38" si="26">SUM(C33:D33)</f>
        <v>0</v>
      </c>
      <c r="F33" s="1813">
        <f t="shared" ref="F33:F41" si="27">C33-B33</f>
        <v>0</v>
      </c>
      <c r="G33" s="1797"/>
      <c r="H33" s="1797"/>
      <c r="I33" s="1973"/>
      <c r="J33" s="1797">
        <f t="shared" ref="J33:J38" si="28">SUM(H33:I33)</f>
        <v>0</v>
      </c>
      <c r="K33" s="1813"/>
      <c r="L33" s="1797">
        <v>165138</v>
      </c>
      <c r="M33" s="1797">
        <v>165138</v>
      </c>
      <c r="N33" s="1973"/>
      <c r="O33" s="1797">
        <v>173496</v>
      </c>
      <c r="P33" s="1813">
        <v>117230</v>
      </c>
      <c r="Q33" s="1797"/>
      <c r="R33" s="1797"/>
      <c r="S33" s="1973"/>
      <c r="T33" s="1797">
        <f t="shared" ref="T33:T38" si="29">SUM(R33:S33)</f>
        <v>0</v>
      </c>
      <c r="U33" s="1813"/>
      <c r="V33" s="1797"/>
      <c r="W33" s="1797"/>
      <c r="X33" s="1973"/>
      <c r="Y33" s="1797">
        <f t="shared" ref="Y33:Y38" si="30">SUM(W33:X33)</f>
        <v>0</v>
      </c>
      <c r="Z33" s="1813"/>
      <c r="AA33" s="1797">
        <v>6880</v>
      </c>
      <c r="AB33" s="1797">
        <v>6880</v>
      </c>
      <c r="AC33" s="1973"/>
      <c r="AD33" s="1797">
        <f t="shared" ref="AD33:AD38" si="31">SUM(AB33:AC33)</f>
        <v>6880</v>
      </c>
      <c r="AE33" s="1813">
        <v>6880</v>
      </c>
      <c r="AF33" s="1797"/>
      <c r="AG33" s="1797"/>
      <c r="AH33" s="1973"/>
      <c r="AI33" s="1797">
        <f t="shared" ref="AI33:AI38" si="32">SUM(AG33:AH33)</f>
        <v>0</v>
      </c>
      <c r="AJ33" s="1813">
        <f t="shared" ref="AJ33:AJ41" si="33">AG33-AF33</f>
        <v>0</v>
      </c>
      <c r="AK33" s="1797"/>
      <c r="AL33" s="1797"/>
      <c r="AM33" s="1973"/>
      <c r="AN33" s="1797">
        <f t="shared" ref="AN33:AN38" si="34">SUM(AL33:AM33)</f>
        <v>0</v>
      </c>
      <c r="AO33" s="1813">
        <f t="shared" ref="AO33:AO41" si="35">AL33-AK33</f>
        <v>0</v>
      </c>
      <c r="AP33" s="1797"/>
      <c r="AQ33" s="1780"/>
      <c r="AR33" s="1973"/>
      <c r="AS33" s="1797">
        <f t="shared" ref="AS33:AS38" si="36">SUM(AQ33:AR33)</f>
        <v>0</v>
      </c>
      <c r="AT33" s="1813">
        <f t="shared" ref="AT33:AT41" si="37">AQ33-AP33</f>
        <v>0</v>
      </c>
      <c r="AU33" s="1797"/>
      <c r="AV33" s="1797"/>
      <c r="AW33" s="1973"/>
      <c r="AX33" s="1797">
        <f t="shared" ref="AX33:AX38" si="38">SUM(AV33:AW33)</f>
        <v>0</v>
      </c>
      <c r="AY33" s="1813">
        <f t="shared" ref="AY33:AY41" si="39">AV33-AU33</f>
        <v>0</v>
      </c>
      <c r="AZ33" s="1797"/>
      <c r="BA33" s="1881"/>
      <c r="BB33" s="1882"/>
      <c r="BC33" s="1797">
        <f t="shared" ref="BC33:BC39" si="40">SUM(BA33+BB33)</f>
        <v>0</v>
      </c>
      <c r="BD33" s="1813">
        <f t="shared" ref="BD33:BD41" si="41">BA33-AZ33</f>
        <v>0</v>
      </c>
      <c r="BE33" s="1797"/>
      <c r="BF33" s="1881"/>
      <c r="BG33" s="1882"/>
      <c r="BH33" s="1797">
        <f t="shared" ref="BH33:BH39" si="42">SUM(BF33+BG33)</f>
        <v>0</v>
      </c>
      <c r="BI33" s="1813">
        <f t="shared" ref="BI33:BI41" si="43">BF33-BE33</f>
        <v>0</v>
      </c>
      <c r="BJ33" s="2011">
        <f t="shared" si="10"/>
        <v>172018</v>
      </c>
      <c r="BK33" s="2011">
        <f t="shared" ref="BK33" si="44">SUM(C33+H33+M33+R33+W33+AB33+AG33+AL33+AQ33+AV33+BA33+BF33)</f>
        <v>172018</v>
      </c>
      <c r="BL33" s="2011">
        <f t="shared" ref="BL33" si="45">SUM(D33+I33+N33+S33+X33+AC33+AH33+AM33+AR33+AW33+BB33+BG33)</f>
        <v>0</v>
      </c>
      <c r="BM33" s="2011">
        <f t="shared" ref="BM33" si="46">SUM(E33+J33+O33+T33+Y33+AD33+AI33+AN33+AS33+AX33+BC33+BH33)</f>
        <v>180376</v>
      </c>
      <c r="BN33" s="2011">
        <f>SUM(F33+K33+P33+U33+Z33+AE33+AJ33+AO33+AT33+AY33+BD33+BI33)</f>
        <v>124110</v>
      </c>
    </row>
    <row r="34" spans="1:68" ht="14.25" customHeight="1">
      <c r="A34" s="706" t="s">
        <v>25</v>
      </c>
      <c r="B34" s="706"/>
      <c r="C34" s="1797"/>
      <c r="D34" s="1973"/>
      <c r="E34" s="1797">
        <f t="shared" si="26"/>
        <v>0</v>
      </c>
      <c r="F34" s="1813">
        <f t="shared" si="27"/>
        <v>0</v>
      </c>
      <c r="G34" s="1797"/>
      <c r="H34" s="1797"/>
      <c r="I34" s="1973"/>
      <c r="J34" s="1797">
        <f t="shared" si="28"/>
        <v>0</v>
      </c>
      <c r="K34" s="1813"/>
      <c r="L34" s="1797">
        <v>270209</v>
      </c>
      <c r="M34" s="1797">
        <v>337255</v>
      </c>
      <c r="N34" s="1973"/>
      <c r="O34" s="1797">
        <v>343258</v>
      </c>
      <c r="P34" s="1813">
        <v>318281</v>
      </c>
      <c r="Q34" s="1797"/>
      <c r="R34" s="1797"/>
      <c r="S34" s="1973"/>
      <c r="T34" s="1797">
        <f t="shared" si="29"/>
        <v>0</v>
      </c>
      <c r="U34" s="1813"/>
      <c r="V34" s="1797"/>
      <c r="W34" s="1797"/>
      <c r="X34" s="1973"/>
      <c r="Y34" s="1797">
        <f t="shared" si="30"/>
        <v>0</v>
      </c>
      <c r="Z34" s="1813"/>
      <c r="AA34" s="1797"/>
      <c r="AB34" s="1797"/>
      <c r="AC34" s="1973"/>
      <c r="AD34" s="1797">
        <f t="shared" si="31"/>
        <v>0</v>
      </c>
      <c r="AE34" s="1813"/>
      <c r="AF34" s="1797"/>
      <c r="AG34" s="1797"/>
      <c r="AH34" s="1973"/>
      <c r="AI34" s="1797">
        <f t="shared" si="32"/>
        <v>0</v>
      </c>
      <c r="AJ34" s="1813">
        <f t="shared" si="33"/>
        <v>0</v>
      </c>
      <c r="AK34" s="1797"/>
      <c r="AL34" s="1797"/>
      <c r="AM34" s="1973"/>
      <c r="AN34" s="1797">
        <f t="shared" si="34"/>
        <v>0</v>
      </c>
      <c r="AO34" s="1813">
        <f t="shared" si="35"/>
        <v>0</v>
      </c>
      <c r="AP34" s="1797"/>
      <c r="AQ34" s="1780"/>
      <c r="AR34" s="1973"/>
      <c r="AS34" s="1797">
        <f t="shared" si="36"/>
        <v>0</v>
      </c>
      <c r="AT34" s="1813">
        <f t="shared" si="37"/>
        <v>0</v>
      </c>
      <c r="AU34" s="1797"/>
      <c r="AV34" s="1797"/>
      <c r="AW34" s="1973"/>
      <c r="AX34" s="1797">
        <f t="shared" si="38"/>
        <v>0</v>
      </c>
      <c r="AY34" s="1813">
        <f t="shared" si="39"/>
        <v>0</v>
      </c>
      <c r="AZ34" s="1797"/>
      <c r="BA34" s="1881"/>
      <c r="BB34" s="1882"/>
      <c r="BC34" s="1797">
        <f t="shared" si="40"/>
        <v>0</v>
      </c>
      <c r="BD34" s="1813">
        <f t="shared" si="41"/>
        <v>0</v>
      </c>
      <c r="BE34" s="1797"/>
      <c r="BF34" s="1881"/>
      <c r="BG34" s="1882"/>
      <c r="BH34" s="1797">
        <f t="shared" si="42"/>
        <v>0</v>
      </c>
      <c r="BI34" s="1813">
        <f t="shared" si="43"/>
        <v>0</v>
      </c>
      <c r="BJ34" s="2011">
        <f t="shared" ref="BJ34:BJ41" si="47">SUM(B34+G34+L34+Q34+V34+AA34+AF34+AK34+AP34+AU34+AZ34+BE34)</f>
        <v>270209</v>
      </c>
      <c r="BK34" s="2011">
        <f t="shared" ref="BK34:BK39" si="48">SUM(C34+H34+M34+R34+W34+AB34+AG34+AL34+AQ34+AV34+BA34+BF34)</f>
        <v>337255</v>
      </c>
      <c r="BL34" s="2013">
        <f t="shared" ref="BL34:BL39" si="49">SUM(D34+I34+N34+S34+X34+AC34+AH34+AM34+AR34+AW34+BB34+BG34)</f>
        <v>0</v>
      </c>
      <c r="BM34" s="2011">
        <f t="shared" ref="BM34:BM41" si="50">SUM(E34+J34+O34+T34+Y34+AD34+AI34+AN34+AS34+AX34+BC34+BH34)</f>
        <v>343258</v>
      </c>
      <c r="BN34" s="2011">
        <f t="shared" ref="BN34:BN41" si="51">SUM(F34+K34+P34+U34+Z34+AE34+AJ34+AO34+AT34+AY34+BD34+BI34)</f>
        <v>318281</v>
      </c>
    </row>
    <row r="35" spans="1:68" ht="14.25" hidden="1" customHeight="1">
      <c r="A35" s="706" t="s">
        <v>27</v>
      </c>
      <c r="B35" s="706"/>
      <c r="C35" s="1797"/>
      <c r="D35" s="1973"/>
      <c r="E35" s="1797">
        <f t="shared" si="26"/>
        <v>0</v>
      </c>
      <c r="F35" s="1813">
        <f t="shared" si="27"/>
        <v>0</v>
      </c>
      <c r="G35" s="1797"/>
      <c r="H35" s="1797"/>
      <c r="I35" s="1973"/>
      <c r="J35" s="1797">
        <f t="shared" si="28"/>
        <v>0</v>
      </c>
      <c r="K35" s="1813"/>
      <c r="L35" s="1797"/>
      <c r="M35" s="1797"/>
      <c r="N35" s="1973"/>
      <c r="O35" s="1797">
        <f t="shared" ref="O35:O38" si="52">SUM(M35:N35)</f>
        <v>0</v>
      </c>
      <c r="P35" s="1813"/>
      <c r="Q35" s="1797"/>
      <c r="R35" s="1797"/>
      <c r="S35" s="1973"/>
      <c r="T35" s="1797">
        <f t="shared" si="29"/>
        <v>0</v>
      </c>
      <c r="U35" s="1813"/>
      <c r="V35" s="1797"/>
      <c r="W35" s="1797"/>
      <c r="X35" s="1973"/>
      <c r="Y35" s="1797">
        <f t="shared" si="30"/>
        <v>0</v>
      </c>
      <c r="Z35" s="1813"/>
      <c r="AA35" s="1797"/>
      <c r="AB35" s="1797"/>
      <c r="AC35" s="1973"/>
      <c r="AD35" s="1797">
        <f t="shared" si="31"/>
        <v>0</v>
      </c>
      <c r="AE35" s="1813"/>
      <c r="AF35" s="1797"/>
      <c r="AG35" s="1797"/>
      <c r="AH35" s="1973"/>
      <c r="AI35" s="1797">
        <f t="shared" si="32"/>
        <v>0</v>
      </c>
      <c r="AJ35" s="1813">
        <f t="shared" si="33"/>
        <v>0</v>
      </c>
      <c r="AK35" s="1797"/>
      <c r="AL35" s="1797"/>
      <c r="AM35" s="1973"/>
      <c r="AN35" s="1797">
        <f t="shared" si="34"/>
        <v>0</v>
      </c>
      <c r="AO35" s="1813">
        <f t="shared" si="35"/>
        <v>0</v>
      </c>
      <c r="AP35" s="1797"/>
      <c r="AQ35" s="1780"/>
      <c r="AR35" s="1973"/>
      <c r="AS35" s="1797">
        <f t="shared" si="36"/>
        <v>0</v>
      </c>
      <c r="AT35" s="1813">
        <f t="shared" si="37"/>
        <v>0</v>
      </c>
      <c r="AU35" s="1797"/>
      <c r="AV35" s="1797"/>
      <c r="AW35" s="1973"/>
      <c r="AX35" s="1797">
        <f t="shared" si="38"/>
        <v>0</v>
      </c>
      <c r="AY35" s="1813">
        <f t="shared" si="39"/>
        <v>0</v>
      </c>
      <c r="AZ35" s="1797"/>
      <c r="BA35" s="1881"/>
      <c r="BB35" s="1882"/>
      <c r="BC35" s="1797">
        <f t="shared" si="40"/>
        <v>0</v>
      </c>
      <c r="BD35" s="1813">
        <f t="shared" si="41"/>
        <v>0</v>
      </c>
      <c r="BE35" s="1797"/>
      <c r="BF35" s="1881"/>
      <c r="BG35" s="1882"/>
      <c r="BH35" s="1797">
        <f t="shared" si="42"/>
        <v>0</v>
      </c>
      <c r="BI35" s="1813">
        <f t="shared" si="43"/>
        <v>0</v>
      </c>
      <c r="BJ35" s="2011">
        <f t="shared" si="47"/>
        <v>0</v>
      </c>
      <c r="BK35" s="2011">
        <f t="shared" si="48"/>
        <v>0</v>
      </c>
      <c r="BL35" s="2013">
        <f t="shared" si="49"/>
        <v>0</v>
      </c>
      <c r="BM35" s="2011">
        <f t="shared" si="50"/>
        <v>0</v>
      </c>
      <c r="BN35" s="2011">
        <f t="shared" si="51"/>
        <v>0</v>
      </c>
    </row>
    <row r="36" spans="1:68" ht="15" customHeight="1">
      <c r="A36" s="1414" t="s">
        <v>608</v>
      </c>
      <c r="B36" s="1414"/>
      <c r="C36" s="1797"/>
      <c r="D36" s="1973"/>
      <c r="E36" s="1797">
        <f t="shared" si="26"/>
        <v>0</v>
      </c>
      <c r="F36" s="1813">
        <f t="shared" si="27"/>
        <v>0</v>
      </c>
      <c r="G36" s="1797"/>
      <c r="H36" s="1797"/>
      <c r="I36" s="1973"/>
      <c r="J36" s="1797">
        <f t="shared" si="28"/>
        <v>0</v>
      </c>
      <c r="K36" s="1813"/>
      <c r="L36" s="1797"/>
      <c r="M36" s="1797"/>
      <c r="N36" s="1973"/>
      <c r="O36" s="1797">
        <f t="shared" si="52"/>
        <v>0</v>
      </c>
      <c r="P36" s="1813"/>
      <c r="Q36" s="1797"/>
      <c r="R36" s="1797"/>
      <c r="S36" s="1973"/>
      <c r="T36" s="1797">
        <f t="shared" si="29"/>
        <v>0</v>
      </c>
      <c r="U36" s="1813"/>
      <c r="V36" s="1797"/>
      <c r="W36" s="1797"/>
      <c r="X36" s="1973"/>
      <c r="Y36" s="1797">
        <f t="shared" si="30"/>
        <v>0</v>
      </c>
      <c r="Z36" s="1813"/>
      <c r="AA36" s="1797"/>
      <c r="AB36" s="1797"/>
      <c r="AC36" s="1973"/>
      <c r="AD36" s="1797">
        <f t="shared" si="31"/>
        <v>0</v>
      </c>
      <c r="AE36" s="1813"/>
      <c r="AF36" s="1797"/>
      <c r="AG36" s="1797"/>
      <c r="AH36" s="1973"/>
      <c r="AI36" s="1797">
        <f t="shared" si="32"/>
        <v>0</v>
      </c>
      <c r="AJ36" s="1813">
        <f t="shared" si="33"/>
        <v>0</v>
      </c>
      <c r="AK36" s="1797"/>
      <c r="AL36" s="1797"/>
      <c r="AM36" s="1973"/>
      <c r="AN36" s="1797">
        <f t="shared" si="34"/>
        <v>0</v>
      </c>
      <c r="AO36" s="1813">
        <f t="shared" si="35"/>
        <v>0</v>
      </c>
      <c r="AP36" s="1797"/>
      <c r="AQ36" s="1780"/>
      <c r="AR36" s="1973"/>
      <c r="AS36" s="1797">
        <f t="shared" si="36"/>
        <v>0</v>
      </c>
      <c r="AT36" s="1813">
        <f t="shared" si="37"/>
        <v>0</v>
      </c>
      <c r="AU36" s="1797"/>
      <c r="AV36" s="1797"/>
      <c r="AW36" s="1973"/>
      <c r="AX36" s="1797">
        <f t="shared" si="38"/>
        <v>0</v>
      </c>
      <c r="AY36" s="1813">
        <f t="shared" si="39"/>
        <v>0</v>
      </c>
      <c r="AZ36" s="1797"/>
      <c r="BA36" s="1881"/>
      <c r="BB36" s="1882"/>
      <c r="BC36" s="1797">
        <f t="shared" si="40"/>
        <v>0</v>
      </c>
      <c r="BD36" s="1813">
        <f t="shared" si="41"/>
        <v>0</v>
      </c>
      <c r="BE36" s="1797"/>
      <c r="BF36" s="1881"/>
      <c r="BG36" s="1882"/>
      <c r="BH36" s="1797">
        <f t="shared" si="42"/>
        <v>0</v>
      </c>
      <c r="BI36" s="1813">
        <f t="shared" si="43"/>
        <v>0</v>
      </c>
      <c r="BJ36" s="2011">
        <f t="shared" si="47"/>
        <v>0</v>
      </c>
      <c r="BK36" s="2011">
        <f t="shared" si="48"/>
        <v>0</v>
      </c>
      <c r="BL36" s="2013">
        <f t="shared" si="49"/>
        <v>0</v>
      </c>
      <c r="BM36" s="2011">
        <f t="shared" si="50"/>
        <v>0</v>
      </c>
      <c r="BN36" s="2011">
        <f t="shared" si="51"/>
        <v>0</v>
      </c>
    </row>
    <row r="37" spans="1:68" ht="14.25" customHeight="1">
      <c r="A37" s="1414" t="s">
        <v>609</v>
      </c>
      <c r="B37" s="1414"/>
      <c r="C37" s="1797"/>
      <c r="D37" s="1973"/>
      <c r="E37" s="1797">
        <f t="shared" si="26"/>
        <v>0</v>
      </c>
      <c r="F37" s="1813">
        <f t="shared" si="27"/>
        <v>0</v>
      </c>
      <c r="G37" s="1797"/>
      <c r="H37" s="1797"/>
      <c r="I37" s="1973"/>
      <c r="J37" s="1797">
        <f t="shared" si="28"/>
        <v>0</v>
      </c>
      <c r="K37" s="1813"/>
      <c r="L37" s="1797"/>
      <c r="M37" s="1797"/>
      <c r="N37" s="1973"/>
      <c r="O37" s="1797">
        <f t="shared" si="52"/>
        <v>0</v>
      </c>
      <c r="P37" s="1813"/>
      <c r="Q37" s="1797"/>
      <c r="R37" s="1797"/>
      <c r="S37" s="1973"/>
      <c r="T37" s="1797">
        <f t="shared" si="29"/>
        <v>0</v>
      </c>
      <c r="U37" s="1813"/>
      <c r="V37" s="1797"/>
      <c r="W37" s="1797"/>
      <c r="X37" s="1973"/>
      <c r="Y37" s="1797">
        <f t="shared" si="30"/>
        <v>0</v>
      </c>
      <c r="Z37" s="1813"/>
      <c r="AA37" s="1797"/>
      <c r="AB37" s="1797"/>
      <c r="AC37" s="1973"/>
      <c r="AD37" s="1797">
        <f t="shared" si="31"/>
        <v>0</v>
      </c>
      <c r="AE37" s="1813"/>
      <c r="AF37" s="1797"/>
      <c r="AG37" s="1797"/>
      <c r="AH37" s="1973"/>
      <c r="AI37" s="1797">
        <f t="shared" si="32"/>
        <v>0</v>
      </c>
      <c r="AJ37" s="1813">
        <f t="shared" si="33"/>
        <v>0</v>
      </c>
      <c r="AK37" s="1797"/>
      <c r="AL37" s="1797"/>
      <c r="AM37" s="1973"/>
      <c r="AN37" s="1797">
        <f t="shared" si="34"/>
        <v>0</v>
      </c>
      <c r="AO37" s="1813">
        <f t="shared" si="35"/>
        <v>0</v>
      </c>
      <c r="AP37" s="1797"/>
      <c r="AQ37" s="1780"/>
      <c r="AR37" s="1973"/>
      <c r="AS37" s="1797">
        <f t="shared" si="36"/>
        <v>0</v>
      </c>
      <c r="AT37" s="1813">
        <f t="shared" si="37"/>
        <v>0</v>
      </c>
      <c r="AU37" s="1797"/>
      <c r="AV37" s="1797"/>
      <c r="AW37" s="1973"/>
      <c r="AX37" s="1797">
        <f t="shared" si="38"/>
        <v>0</v>
      </c>
      <c r="AY37" s="1813">
        <f t="shared" si="39"/>
        <v>0</v>
      </c>
      <c r="AZ37" s="1797"/>
      <c r="BA37" s="1881"/>
      <c r="BB37" s="1882"/>
      <c r="BC37" s="1797">
        <f t="shared" si="40"/>
        <v>0</v>
      </c>
      <c r="BD37" s="1813">
        <f t="shared" si="41"/>
        <v>0</v>
      </c>
      <c r="BE37" s="1797"/>
      <c r="BF37" s="1881"/>
      <c r="BG37" s="1882"/>
      <c r="BH37" s="1797">
        <f t="shared" si="42"/>
        <v>0</v>
      </c>
      <c r="BI37" s="1813">
        <f t="shared" si="43"/>
        <v>0</v>
      </c>
      <c r="BJ37" s="2011">
        <f t="shared" si="47"/>
        <v>0</v>
      </c>
      <c r="BK37" s="2011">
        <f t="shared" si="48"/>
        <v>0</v>
      </c>
      <c r="BL37" s="2013">
        <f t="shared" si="49"/>
        <v>0</v>
      </c>
      <c r="BM37" s="2011">
        <f t="shared" si="50"/>
        <v>0</v>
      </c>
      <c r="BN37" s="2011">
        <f t="shared" si="51"/>
        <v>0</v>
      </c>
    </row>
    <row r="38" spans="1:68" ht="14.25" customHeight="1">
      <c r="A38" s="1414" t="s">
        <v>610</v>
      </c>
      <c r="B38" s="1414"/>
      <c r="C38" s="1797"/>
      <c r="D38" s="1973"/>
      <c r="E38" s="1797">
        <f t="shared" si="26"/>
        <v>0</v>
      </c>
      <c r="F38" s="1813">
        <f t="shared" si="27"/>
        <v>0</v>
      </c>
      <c r="G38" s="1797"/>
      <c r="H38" s="1797"/>
      <c r="I38" s="1973"/>
      <c r="J38" s="1797">
        <f t="shared" si="28"/>
        <v>0</v>
      </c>
      <c r="K38" s="1813"/>
      <c r="L38" s="1797"/>
      <c r="M38" s="1797"/>
      <c r="N38" s="1973"/>
      <c r="O38" s="1797">
        <f t="shared" si="52"/>
        <v>0</v>
      </c>
      <c r="P38" s="1813"/>
      <c r="Q38" s="1797"/>
      <c r="R38" s="1797"/>
      <c r="S38" s="1973"/>
      <c r="T38" s="1797">
        <f t="shared" si="29"/>
        <v>0</v>
      </c>
      <c r="U38" s="1813"/>
      <c r="V38" s="1797"/>
      <c r="W38" s="1797"/>
      <c r="X38" s="1973"/>
      <c r="Y38" s="1797">
        <f t="shared" si="30"/>
        <v>0</v>
      </c>
      <c r="Z38" s="1813"/>
      <c r="AA38" s="1797"/>
      <c r="AB38" s="1797"/>
      <c r="AC38" s="1973"/>
      <c r="AD38" s="1797">
        <f t="shared" si="31"/>
        <v>0</v>
      </c>
      <c r="AE38" s="1813"/>
      <c r="AF38" s="1797"/>
      <c r="AG38" s="1797"/>
      <c r="AH38" s="1973"/>
      <c r="AI38" s="1797">
        <f t="shared" si="32"/>
        <v>0</v>
      </c>
      <c r="AJ38" s="1813">
        <f t="shared" si="33"/>
        <v>0</v>
      </c>
      <c r="AK38" s="1797"/>
      <c r="AL38" s="1797"/>
      <c r="AM38" s="1973"/>
      <c r="AN38" s="1797">
        <f t="shared" si="34"/>
        <v>0</v>
      </c>
      <c r="AO38" s="1813">
        <f t="shared" si="35"/>
        <v>0</v>
      </c>
      <c r="AP38" s="1797"/>
      <c r="AQ38" s="1780"/>
      <c r="AR38" s="1973"/>
      <c r="AS38" s="1797">
        <f t="shared" si="36"/>
        <v>0</v>
      </c>
      <c r="AT38" s="1813">
        <f t="shared" si="37"/>
        <v>0</v>
      </c>
      <c r="AU38" s="1797"/>
      <c r="AV38" s="1797"/>
      <c r="AW38" s="1973"/>
      <c r="AX38" s="1797">
        <f t="shared" si="38"/>
        <v>0</v>
      </c>
      <c r="AY38" s="1813">
        <f t="shared" si="39"/>
        <v>0</v>
      </c>
      <c r="AZ38" s="1797"/>
      <c r="BA38" s="1881"/>
      <c r="BB38" s="1882"/>
      <c r="BC38" s="1797">
        <f t="shared" si="40"/>
        <v>0</v>
      </c>
      <c r="BD38" s="1813">
        <f t="shared" si="41"/>
        <v>0</v>
      </c>
      <c r="BE38" s="1797"/>
      <c r="BF38" s="1881"/>
      <c r="BG38" s="1882"/>
      <c r="BH38" s="1797">
        <f t="shared" si="42"/>
        <v>0</v>
      </c>
      <c r="BI38" s="1813">
        <f t="shared" si="43"/>
        <v>0</v>
      </c>
      <c r="BJ38" s="2011">
        <f t="shared" si="47"/>
        <v>0</v>
      </c>
      <c r="BK38" s="2011">
        <f t="shared" si="48"/>
        <v>0</v>
      </c>
      <c r="BL38" s="2013">
        <f t="shared" si="49"/>
        <v>0</v>
      </c>
      <c r="BM38" s="2011">
        <f t="shared" si="50"/>
        <v>0</v>
      </c>
      <c r="BN38" s="2011">
        <f t="shared" si="51"/>
        <v>0</v>
      </c>
    </row>
    <row r="39" spans="1:68" ht="15" customHeight="1">
      <c r="A39" s="1414" t="s">
        <v>611</v>
      </c>
      <c r="B39" s="1414"/>
      <c r="C39" s="1797"/>
      <c r="D39" s="1973"/>
      <c r="E39" s="1797">
        <f>SUM(C39:D39)</f>
        <v>0</v>
      </c>
      <c r="F39" s="1813">
        <f t="shared" si="27"/>
        <v>0</v>
      </c>
      <c r="G39" s="1797"/>
      <c r="H39" s="1797"/>
      <c r="I39" s="1973"/>
      <c r="J39" s="1797">
        <f>SUM(H39:I39)</f>
        <v>0</v>
      </c>
      <c r="K39" s="1813"/>
      <c r="L39" s="1797"/>
      <c r="M39" s="1797"/>
      <c r="N39" s="1973"/>
      <c r="O39" s="1797">
        <f>SUM(M39:N39)</f>
        <v>0</v>
      </c>
      <c r="P39" s="1813"/>
      <c r="Q39" s="1797"/>
      <c r="R39" s="1797"/>
      <c r="S39" s="1973"/>
      <c r="T39" s="1797">
        <f>SUM(R39:S39)</f>
        <v>0</v>
      </c>
      <c r="U39" s="1813"/>
      <c r="V39" s="1797"/>
      <c r="W39" s="1797"/>
      <c r="X39" s="1973"/>
      <c r="Y39" s="1797">
        <f>SUM(W39:X39)</f>
        <v>0</v>
      </c>
      <c r="Z39" s="1813"/>
      <c r="AA39" s="1797"/>
      <c r="AB39" s="1797"/>
      <c r="AC39" s="1973"/>
      <c r="AD39" s="1797">
        <f>SUM(AB39:AC39)</f>
        <v>0</v>
      </c>
      <c r="AE39" s="1813"/>
      <c r="AF39" s="1797"/>
      <c r="AG39" s="1797"/>
      <c r="AH39" s="1973"/>
      <c r="AI39" s="1797">
        <f>SUM(AG39:AH39)</f>
        <v>0</v>
      </c>
      <c r="AJ39" s="1813">
        <f t="shared" si="33"/>
        <v>0</v>
      </c>
      <c r="AK39" s="1797"/>
      <c r="AL39" s="1797"/>
      <c r="AM39" s="1973"/>
      <c r="AN39" s="1797">
        <f>SUM(AL39:AM39)</f>
        <v>0</v>
      </c>
      <c r="AO39" s="1813">
        <f t="shared" si="35"/>
        <v>0</v>
      </c>
      <c r="AP39" s="1797"/>
      <c r="AQ39" s="1780"/>
      <c r="AR39" s="1973"/>
      <c r="AS39" s="1797">
        <f>SUM(AQ39:AR39)</f>
        <v>0</v>
      </c>
      <c r="AT39" s="1813">
        <f t="shared" si="37"/>
        <v>0</v>
      </c>
      <c r="AU39" s="1797"/>
      <c r="AV39" s="1797"/>
      <c r="AW39" s="1973"/>
      <c r="AX39" s="1797">
        <f>SUM(AV39:AW39)</f>
        <v>0</v>
      </c>
      <c r="AY39" s="1813">
        <f t="shared" si="39"/>
        <v>0</v>
      </c>
      <c r="AZ39" s="1797"/>
      <c r="BA39" s="1881"/>
      <c r="BB39" s="1882"/>
      <c r="BC39" s="1797">
        <f t="shared" si="40"/>
        <v>0</v>
      </c>
      <c r="BD39" s="1813">
        <f t="shared" si="41"/>
        <v>0</v>
      </c>
      <c r="BE39" s="1797"/>
      <c r="BF39" s="1881"/>
      <c r="BG39" s="1882"/>
      <c r="BH39" s="1797">
        <f t="shared" si="42"/>
        <v>0</v>
      </c>
      <c r="BI39" s="1813">
        <f t="shared" si="43"/>
        <v>0</v>
      </c>
      <c r="BJ39" s="2011">
        <f t="shared" si="47"/>
        <v>0</v>
      </c>
      <c r="BK39" s="2011">
        <f t="shared" si="48"/>
        <v>0</v>
      </c>
      <c r="BL39" s="2013">
        <f t="shared" si="49"/>
        <v>0</v>
      </c>
      <c r="BM39" s="2011">
        <f t="shared" si="50"/>
        <v>0</v>
      </c>
      <c r="BN39" s="2011">
        <f t="shared" si="51"/>
        <v>0</v>
      </c>
    </row>
    <row r="40" spans="1:68" ht="14.25" customHeight="1">
      <c r="A40" s="737" t="s">
        <v>612</v>
      </c>
      <c r="B40" s="737"/>
      <c r="C40" s="1797"/>
      <c r="D40" s="1973"/>
      <c r="E40" s="1797">
        <f>SUM(C40:D40)</f>
        <v>0</v>
      </c>
      <c r="F40" s="1813">
        <f t="shared" si="27"/>
        <v>0</v>
      </c>
      <c r="G40" s="1797"/>
      <c r="H40" s="1797"/>
      <c r="I40" s="1973"/>
      <c r="J40" s="1797">
        <f>SUM(H40:I40)</f>
        <v>0</v>
      </c>
      <c r="K40" s="1813"/>
      <c r="L40" s="1797"/>
      <c r="M40" s="1797"/>
      <c r="N40" s="1973"/>
      <c r="O40" s="1797">
        <f>SUM(M40:N40)</f>
        <v>0</v>
      </c>
      <c r="P40" s="1813"/>
      <c r="Q40" s="1797"/>
      <c r="R40" s="1797"/>
      <c r="S40" s="1973"/>
      <c r="T40" s="1797">
        <f>SUM(R40:S40)</f>
        <v>0</v>
      </c>
      <c r="U40" s="1813"/>
      <c r="V40" s="1797"/>
      <c r="W40" s="1797"/>
      <c r="X40" s="1973"/>
      <c r="Y40" s="1797">
        <f>SUM(W40:X40)</f>
        <v>0</v>
      </c>
      <c r="Z40" s="1813"/>
      <c r="AA40" s="1797"/>
      <c r="AB40" s="1797"/>
      <c r="AC40" s="1973"/>
      <c r="AD40" s="1797">
        <f>SUM(AB40:AC40)</f>
        <v>0</v>
      </c>
      <c r="AE40" s="1813"/>
      <c r="AF40" s="1797"/>
      <c r="AG40" s="1797"/>
      <c r="AH40" s="1973"/>
      <c r="AI40" s="1797">
        <f>SUM(AG40:AH40)</f>
        <v>0</v>
      </c>
      <c r="AJ40" s="1813">
        <f t="shared" si="33"/>
        <v>0</v>
      </c>
      <c r="AK40" s="1797"/>
      <c r="AL40" s="1797"/>
      <c r="AM40" s="1973"/>
      <c r="AN40" s="1797">
        <f>SUM(AL40:AM40)</f>
        <v>0</v>
      </c>
      <c r="AO40" s="1813">
        <f t="shared" si="35"/>
        <v>0</v>
      </c>
      <c r="AP40" s="1797"/>
      <c r="AQ40" s="1780"/>
      <c r="AR40" s="1973"/>
      <c r="AS40" s="1797">
        <f>SUM(AQ40:AR40)</f>
        <v>0</v>
      </c>
      <c r="AT40" s="1813">
        <f t="shared" si="37"/>
        <v>0</v>
      </c>
      <c r="AU40" s="1797"/>
      <c r="AV40" s="1797"/>
      <c r="AW40" s="1973"/>
      <c r="AX40" s="1797">
        <f>SUM(AV40:AW40)</f>
        <v>0</v>
      </c>
      <c r="AY40" s="1813">
        <f t="shared" si="39"/>
        <v>0</v>
      </c>
      <c r="AZ40" s="1797"/>
      <c r="BA40" s="1881"/>
      <c r="BB40" s="1882"/>
      <c r="BC40" s="1797">
        <f>SUM(BA40+BB40)</f>
        <v>0</v>
      </c>
      <c r="BD40" s="1813">
        <f t="shared" si="41"/>
        <v>0</v>
      </c>
      <c r="BE40" s="1797"/>
      <c r="BF40" s="1881"/>
      <c r="BG40" s="1882"/>
      <c r="BH40" s="1797">
        <f>SUM(BF40+BG40)</f>
        <v>0</v>
      </c>
      <c r="BI40" s="1813">
        <f t="shared" si="43"/>
        <v>0</v>
      </c>
      <c r="BJ40" s="2011">
        <f t="shared" si="47"/>
        <v>0</v>
      </c>
      <c r="BK40" s="2011">
        <f>SUM(C40+H40+M40+R40+W40+AB40+AG40+AL40+AQ40+AV40+BA40+BF40)</f>
        <v>0</v>
      </c>
      <c r="BL40" s="2013">
        <f>SUM(D40+I40+N40+S40+X40+AC40+AH40+AM40+AR40+AW40+BB40+BG40)</f>
        <v>0</v>
      </c>
      <c r="BM40" s="2011">
        <f t="shared" si="50"/>
        <v>0</v>
      </c>
      <c r="BN40" s="2011">
        <f t="shared" si="51"/>
        <v>0</v>
      </c>
    </row>
    <row r="41" spans="1:68" ht="14.25" customHeight="1">
      <c r="A41" s="737" t="s">
        <v>613</v>
      </c>
      <c r="B41" s="737"/>
      <c r="C41" s="1797"/>
      <c r="D41" s="1973"/>
      <c r="E41" s="1797">
        <f>SUM(C41:D41)</f>
        <v>0</v>
      </c>
      <c r="F41" s="1813">
        <f t="shared" si="27"/>
        <v>0</v>
      </c>
      <c r="G41" s="1797"/>
      <c r="H41" s="1797"/>
      <c r="I41" s="1973"/>
      <c r="J41" s="1797">
        <f>SUM(H41:I41)</f>
        <v>0</v>
      </c>
      <c r="K41" s="1813"/>
      <c r="L41" s="1797"/>
      <c r="M41" s="1797"/>
      <c r="N41" s="1973"/>
      <c r="O41" s="1797">
        <f>SUM(M41:N41)</f>
        <v>0</v>
      </c>
      <c r="P41" s="1813"/>
      <c r="Q41" s="1797"/>
      <c r="R41" s="1797"/>
      <c r="S41" s="1973"/>
      <c r="T41" s="1797">
        <f>SUM(R41:S41)</f>
        <v>0</v>
      </c>
      <c r="U41" s="1813"/>
      <c r="V41" s="1797"/>
      <c r="W41" s="1797"/>
      <c r="X41" s="1973"/>
      <c r="Y41" s="1797">
        <f>SUM(W41:X41)</f>
        <v>0</v>
      </c>
      <c r="Z41" s="1813"/>
      <c r="AA41" s="1797"/>
      <c r="AB41" s="1797"/>
      <c r="AC41" s="1973"/>
      <c r="AD41" s="1797">
        <f>SUM(AB41:AC41)</f>
        <v>0</v>
      </c>
      <c r="AE41" s="1813"/>
      <c r="AF41" s="1797"/>
      <c r="AG41" s="1797"/>
      <c r="AH41" s="1973"/>
      <c r="AI41" s="1797">
        <f>SUM(AG41:AH41)</f>
        <v>0</v>
      </c>
      <c r="AJ41" s="1813">
        <f t="shared" si="33"/>
        <v>0</v>
      </c>
      <c r="AK41" s="1797"/>
      <c r="AL41" s="1797"/>
      <c r="AM41" s="1973"/>
      <c r="AN41" s="1797">
        <f>SUM(AL41:AM41)</f>
        <v>0</v>
      </c>
      <c r="AO41" s="1813">
        <f t="shared" si="35"/>
        <v>0</v>
      </c>
      <c r="AP41" s="1797"/>
      <c r="AQ41" s="1780"/>
      <c r="AR41" s="1973"/>
      <c r="AS41" s="1797">
        <f>SUM(AQ41:AR41)</f>
        <v>0</v>
      </c>
      <c r="AT41" s="1813">
        <f t="shared" si="37"/>
        <v>0</v>
      </c>
      <c r="AU41" s="1797"/>
      <c r="AV41" s="1797"/>
      <c r="AW41" s="1973"/>
      <c r="AX41" s="1797">
        <f>SUM(AV41:AW41)</f>
        <v>0</v>
      </c>
      <c r="AY41" s="1813">
        <f t="shared" si="39"/>
        <v>0</v>
      </c>
      <c r="AZ41" s="1797"/>
      <c r="BA41" s="1881"/>
      <c r="BB41" s="1882"/>
      <c r="BC41" s="1797">
        <f>SUM(BA41+BB41)</f>
        <v>0</v>
      </c>
      <c r="BD41" s="1813">
        <f t="shared" si="41"/>
        <v>0</v>
      </c>
      <c r="BE41" s="1797"/>
      <c r="BF41" s="1881"/>
      <c r="BG41" s="1882"/>
      <c r="BH41" s="1797">
        <f>SUM(BF41+BG41)</f>
        <v>0</v>
      </c>
      <c r="BI41" s="1813">
        <f t="shared" si="43"/>
        <v>0</v>
      </c>
      <c r="BJ41" s="2011">
        <f t="shared" si="47"/>
        <v>0</v>
      </c>
      <c r="BK41" s="2011">
        <f>SUM(C41+H41+M41+R41+W41+AB41+AG41+AL41+AQ41+AV41+BA41+BF41)</f>
        <v>0</v>
      </c>
      <c r="BL41" s="2013">
        <f>SUM(D41+I41+N41+S41+X41+AC41+AH41+AM41+AR41+AW41+BB41+BG41)</f>
        <v>0</v>
      </c>
      <c r="BM41" s="2011">
        <f t="shared" si="50"/>
        <v>0</v>
      </c>
      <c r="BN41" s="2011">
        <f t="shared" si="51"/>
        <v>0</v>
      </c>
    </row>
    <row r="42" spans="1:68" s="706" customFormat="1" ht="15" customHeight="1">
      <c r="A42" s="1895" t="s">
        <v>614</v>
      </c>
      <c r="B42" s="1972">
        <f>SUM(B33:B41)</f>
        <v>0</v>
      </c>
      <c r="C42" s="1972">
        <f t="shared" ref="C42:BN42" si="53">SUM(C33:C41)</f>
        <v>0</v>
      </c>
      <c r="D42" s="1972">
        <f t="shared" si="53"/>
        <v>0</v>
      </c>
      <c r="E42" s="1972">
        <f t="shared" si="53"/>
        <v>0</v>
      </c>
      <c r="F42" s="1972">
        <f t="shared" si="53"/>
        <v>0</v>
      </c>
      <c r="G42" s="1972">
        <f t="shared" si="53"/>
        <v>0</v>
      </c>
      <c r="H42" s="1972">
        <f t="shared" si="53"/>
        <v>0</v>
      </c>
      <c r="I42" s="1972">
        <f t="shared" si="53"/>
        <v>0</v>
      </c>
      <c r="J42" s="1972">
        <f t="shared" si="53"/>
        <v>0</v>
      </c>
      <c r="K42" s="1972">
        <f t="shared" si="53"/>
        <v>0</v>
      </c>
      <c r="L42" s="1972">
        <f t="shared" si="53"/>
        <v>435347</v>
      </c>
      <c r="M42" s="1972">
        <f t="shared" si="53"/>
        <v>502393</v>
      </c>
      <c r="N42" s="1972">
        <f t="shared" si="53"/>
        <v>0</v>
      </c>
      <c r="O42" s="1972">
        <f t="shared" si="53"/>
        <v>516754</v>
      </c>
      <c r="P42" s="1972">
        <f t="shared" si="53"/>
        <v>435511</v>
      </c>
      <c r="Q42" s="1972">
        <f t="shared" si="53"/>
        <v>0</v>
      </c>
      <c r="R42" s="1972">
        <f t="shared" si="53"/>
        <v>0</v>
      </c>
      <c r="S42" s="1972">
        <f t="shared" si="53"/>
        <v>0</v>
      </c>
      <c r="T42" s="1972">
        <f t="shared" si="53"/>
        <v>0</v>
      </c>
      <c r="U42" s="1972">
        <f t="shared" si="53"/>
        <v>0</v>
      </c>
      <c r="V42" s="1972">
        <f t="shared" si="53"/>
        <v>0</v>
      </c>
      <c r="W42" s="1972">
        <f t="shared" si="53"/>
        <v>0</v>
      </c>
      <c r="X42" s="1972">
        <f t="shared" si="53"/>
        <v>0</v>
      </c>
      <c r="Y42" s="1972">
        <f t="shared" si="53"/>
        <v>0</v>
      </c>
      <c r="Z42" s="1972">
        <f t="shared" si="53"/>
        <v>0</v>
      </c>
      <c r="AA42" s="1972">
        <f t="shared" si="53"/>
        <v>6880</v>
      </c>
      <c r="AB42" s="1972">
        <f t="shared" si="53"/>
        <v>6880</v>
      </c>
      <c r="AC42" s="1972">
        <f t="shared" si="53"/>
        <v>0</v>
      </c>
      <c r="AD42" s="1972">
        <f t="shared" si="53"/>
        <v>6880</v>
      </c>
      <c r="AE42" s="1972">
        <f t="shared" si="53"/>
        <v>6880</v>
      </c>
      <c r="AF42" s="1972">
        <f t="shared" si="53"/>
        <v>0</v>
      </c>
      <c r="AG42" s="1972">
        <f t="shared" si="53"/>
        <v>0</v>
      </c>
      <c r="AH42" s="1972">
        <f t="shared" si="53"/>
        <v>0</v>
      </c>
      <c r="AI42" s="1972">
        <f t="shared" si="53"/>
        <v>0</v>
      </c>
      <c r="AJ42" s="1972">
        <f t="shared" si="53"/>
        <v>0</v>
      </c>
      <c r="AK42" s="1972">
        <f t="shared" si="53"/>
        <v>0</v>
      </c>
      <c r="AL42" s="1972">
        <f t="shared" si="53"/>
        <v>0</v>
      </c>
      <c r="AM42" s="1972">
        <f t="shared" si="53"/>
        <v>0</v>
      </c>
      <c r="AN42" s="1972">
        <f t="shared" si="53"/>
        <v>0</v>
      </c>
      <c r="AO42" s="1972">
        <f t="shared" si="53"/>
        <v>0</v>
      </c>
      <c r="AP42" s="1972">
        <f t="shared" si="53"/>
        <v>0</v>
      </c>
      <c r="AQ42" s="1972">
        <f t="shared" si="53"/>
        <v>0</v>
      </c>
      <c r="AR42" s="1972">
        <f t="shared" si="53"/>
        <v>0</v>
      </c>
      <c r="AS42" s="1972">
        <f t="shared" si="53"/>
        <v>0</v>
      </c>
      <c r="AT42" s="1972">
        <f t="shared" si="53"/>
        <v>0</v>
      </c>
      <c r="AU42" s="1972">
        <f t="shared" si="53"/>
        <v>0</v>
      </c>
      <c r="AV42" s="1972">
        <f t="shared" si="53"/>
        <v>0</v>
      </c>
      <c r="AW42" s="1972">
        <f t="shared" si="53"/>
        <v>0</v>
      </c>
      <c r="AX42" s="1972">
        <f t="shared" si="53"/>
        <v>0</v>
      </c>
      <c r="AY42" s="1972">
        <f t="shared" si="53"/>
        <v>0</v>
      </c>
      <c r="AZ42" s="1972">
        <f t="shared" si="53"/>
        <v>0</v>
      </c>
      <c r="BA42" s="1972">
        <f t="shared" si="53"/>
        <v>0</v>
      </c>
      <c r="BB42" s="1972">
        <f t="shared" si="53"/>
        <v>0</v>
      </c>
      <c r="BC42" s="1972">
        <f t="shared" si="53"/>
        <v>0</v>
      </c>
      <c r="BD42" s="1972">
        <f t="shared" si="53"/>
        <v>0</v>
      </c>
      <c r="BE42" s="1972">
        <f t="shared" si="53"/>
        <v>0</v>
      </c>
      <c r="BF42" s="1972">
        <f t="shared" si="53"/>
        <v>0</v>
      </c>
      <c r="BG42" s="1972">
        <f t="shared" si="53"/>
        <v>0</v>
      </c>
      <c r="BH42" s="1972">
        <f t="shared" si="53"/>
        <v>0</v>
      </c>
      <c r="BI42" s="1972">
        <f t="shared" si="53"/>
        <v>0</v>
      </c>
      <c r="BJ42" s="1890">
        <f t="shared" si="53"/>
        <v>442227</v>
      </c>
      <c r="BK42" s="1890">
        <f t="shared" si="53"/>
        <v>509273</v>
      </c>
      <c r="BL42" s="1890">
        <f t="shared" si="53"/>
        <v>0</v>
      </c>
      <c r="BM42" s="1890">
        <f t="shared" si="53"/>
        <v>523634</v>
      </c>
      <c r="BN42" s="1890">
        <f t="shared" si="53"/>
        <v>442391</v>
      </c>
      <c r="BO42" s="892"/>
      <c r="BP42" s="892"/>
    </row>
    <row r="43" spans="1:68" s="706" customFormat="1" ht="15" customHeight="1">
      <c r="A43" s="1889" t="s">
        <v>723</v>
      </c>
      <c r="B43" s="1896">
        <f t="shared" ref="B43:BM43" si="54">B42+B32</f>
        <v>0</v>
      </c>
      <c r="C43" s="1896">
        <f t="shared" si="54"/>
        <v>0</v>
      </c>
      <c r="D43" s="1896">
        <f t="shared" si="54"/>
        <v>0</v>
      </c>
      <c r="E43" s="1896">
        <f t="shared" si="54"/>
        <v>0</v>
      </c>
      <c r="F43" s="1896">
        <f t="shared" si="54"/>
        <v>0</v>
      </c>
      <c r="G43" s="1896">
        <f t="shared" si="54"/>
        <v>91881</v>
      </c>
      <c r="H43" s="1896">
        <f t="shared" si="54"/>
        <v>81904</v>
      </c>
      <c r="I43" s="1896">
        <f t="shared" si="54"/>
        <v>-1250</v>
      </c>
      <c r="J43" s="1896">
        <f t="shared" si="54"/>
        <v>73966</v>
      </c>
      <c r="K43" s="1896">
        <f t="shared" si="54"/>
        <v>71558</v>
      </c>
      <c r="L43" s="1896">
        <f t="shared" si="54"/>
        <v>435347</v>
      </c>
      <c r="M43" s="1896">
        <f t="shared" si="54"/>
        <v>502393</v>
      </c>
      <c r="N43" s="1896">
        <f t="shared" si="54"/>
        <v>0</v>
      </c>
      <c r="O43" s="1896">
        <f t="shared" si="54"/>
        <v>523817</v>
      </c>
      <c r="P43" s="1896">
        <f t="shared" si="54"/>
        <v>442574</v>
      </c>
      <c r="Q43" s="1896">
        <f t="shared" si="54"/>
        <v>42613</v>
      </c>
      <c r="R43" s="1896">
        <f t="shared" si="54"/>
        <v>42613</v>
      </c>
      <c r="S43" s="1896">
        <f t="shared" si="54"/>
        <v>0</v>
      </c>
      <c r="T43" s="1896">
        <f t="shared" si="54"/>
        <v>42905</v>
      </c>
      <c r="U43" s="1896">
        <f t="shared" si="54"/>
        <v>39594</v>
      </c>
      <c r="V43" s="1896">
        <f t="shared" si="54"/>
        <v>92075</v>
      </c>
      <c r="W43" s="1896">
        <f t="shared" si="54"/>
        <v>92075</v>
      </c>
      <c r="X43" s="1896">
        <f t="shared" si="54"/>
        <v>0</v>
      </c>
      <c r="Y43" s="1896">
        <f t="shared" si="54"/>
        <v>92075</v>
      </c>
      <c r="Z43" s="1896">
        <f t="shared" si="54"/>
        <v>87869</v>
      </c>
      <c r="AA43" s="1896">
        <f t="shared" si="54"/>
        <v>145727</v>
      </c>
      <c r="AB43" s="1896">
        <f t="shared" si="54"/>
        <v>145727</v>
      </c>
      <c r="AC43" s="1896">
        <f t="shared" si="54"/>
        <v>0</v>
      </c>
      <c r="AD43" s="1896">
        <f t="shared" si="54"/>
        <v>145727</v>
      </c>
      <c r="AE43" s="1896">
        <f t="shared" si="54"/>
        <v>145727</v>
      </c>
      <c r="AF43" s="1896">
        <f t="shared" si="54"/>
        <v>0</v>
      </c>
      <c r="AG43" s="1896">
        <f t="shared" si="54"/>
        <v>0</v>
      </c>
      <c r="AH43" s="1896">
        <f t="shared" si="54"/>
        <v>0</v>
      </c>
      <c r="AI43" s="1896">
        <f t="shared" si="54"/>
        <v>0</v>
      </c>
      <c r="AJ43" s="1896">
        <f t="shared" si="54"/>
        <v>0</v>
      </c>
      <c r="AK43" s="1896">
        <f t="shared" si="54"/>
        <v>0</v>
      </c>
      <c r="AL43" s="1896">
        <f t="shared" si="54"/>
        <v>0</v>
      </c>
      <c r="AM43" s="1896">
        <f t="shared" si="54"/>
        <v>0</v>
      </c>
      <c r="AN43" s="1896">
        <f t="shared" si="54"/>
        <v>0</v>
      </c>
      <c r="AO43" s="1896">
        <f t="shared" si="54"/>
        <v>0</v>
      </c>
      <c r="AP43" s="1896">
        <f t="shared" si="54"/>
        <v>0</v>
      </c>
      <c r="AQ43" s="1896">
        <f t="shared" si="54"/>
        <v>0</v>
      </c>
      <c r="AR43" s="1896">
        <f t="shared" si="54"/>
        <v>0</v>
      </c>
      <c r="AS43" s="1896">
        <f t="shared" si="54"/>
        <v>0</v>
      </c>
      <c r="AT43" s="1896">
        <f t="shared" si="54"/>
        <v>0</v>
      </c>
      <c r="AU43" s="1896">
        <f t="shared" si="54"/>
        <v>0</v>
      </c>
      <c r="AV43" s="1896">
        <f t="shared" si="54"/>
        <v>0</v>
      </c>
      <c r="AW43" s="1896">
        <f t="shared" si="54"/>
        <v>0</v>
      </c>
      <c r="AX43" s="1896">
        <f t="shared" si="54"/>
        <v>0</v>
      </c>
      <c r="AY43" s="1896">
        <f t="shared" si="54"/>
        <v>0</v>
      </c>
      <c r="AZ43" s="1896">
        <f t="shared" si="54"/>
        <v>0</v>
      </c>
      <c r="BA43" s="1896">
        <f t="shared" si="54"/>
        <v>0</v>
      </c>
      <c r="BB43" s="1896">
        <f t="shared" si="54"/>
        <v>0</v>
      </c>
      <c r="BC43" s="1896">
        <f t="shared" si="54"/>
        <v>0</v>
      </c>
      <c r="BD43" s="1896">
        <f t="shared" si="54"/>
        <v>0</v>
      </c>
      <c r="BE43" s="1896">
        <f t="shared" si="54"/>
        <v>0</v>
      </c>
      <c r="BF43" s="1896">
        <f t="shared" si="54"/>
        <v>0</v>
      </c>
      <c r="BG43" s="1896">
        <f t="shared" si="54"/>
        <v>0</v>
      </c>
      <c r="BH43" s="1896">
        <f t="shared" si="54"/>
        <v>0</v>
      </c>
      <c r="BI43" s="1896">
        <f t="shared" si="54"/>
        <v>0</v>
      </c>
      <c r="BJ43" s="1896">
        <f t="shared" si="54"/>
        <v>807643</v>
      </c>
      <c r="BK43" s="1896">
        <f t="shared" si="54"/>
        <v>864712</v>
      </c>
      <c r="BL43" s="1896">
        <f t="shared" si="54"/>
        <v>-1250</v>
      </c>
      <c r="BM43" s="1896">
        <f t="shared" si="54"/>
        <v>878490</v>
      </c>
      <c r="BN43" s="1896">
        <f>BN42+BN32</f>
        <v>787322</v>
      </c>
      <c r="BO43" s="892"/>
      <c r="BP43" s="892"/>
    </row>
    <row r="44" spans="1:68" ht="15" hidden="1" customHeight="1">
      <c r="A44" s="1414" t="s">
        <v>616</v>
      </c>
      <c r="B44" s="1414"/>
      <c r="C44" s="1797"/>
      <c r="D44" s="1973"/>
      <c r="E44" s="1797">
        <f t="shared" ref="E44:E56" si="55">SUM(C44:D44)</f>
        <v>0</v>
      </c>
      <c r="F44" s="1797"/>
      <c r="G44" s="1797"/>
      <c r="H44" s="1797"/>
      <c r="I44" s="1973"/>
      <c r="J44" s="1797">
        <f t="shared" ref="J44:J56" si="56">SUM(H44:I44)</f>
        <v>0</v>
      </c>
      <c r="K44" s="1797"/>
      <c r="L44" s="1797"/>
      <c r="M44" s="1797"/>
      <c r="N44" s="1973"/>
      <c r="O44" s="1797">
        <f t="shared" ref="O44:O56" si="57">SUM(M44:N44)</f>
        <v>0</v>
      </c>
      <c r="P44" s="1797"/>
      <c r="Q44" s="1797"/>
      <c r="R44" s="1797"/>
      <c r="S44" s="1973"/>
      <c r="T44" s="1797">
        <f t="shared" ref="T44:T56" si="58">SUM(R44:S44)</f>
        <v>0</v>
      </c>
      <c r="U44" s="1797"/>
      <c r="V44" s="1797"/>
      <c r="W44" s="1797"/>
      <c r="X44" s="1973"/>
      <c r="Y44" s="1797">
        <f t="shared" ref="Y44:Y56" si="59">SUM(W44:X44)</f>
        <v>0</v>
      </c>
      <c r="Z44" s="1797"/>
      <c r="AA44" s="1797"/>
      <c r="AB44" s="1797"/>
      <c r="AC44" s="1973"/>
      <c r="AD44" s="1797">
        <f t="shared" ref="AD44:AD56" si="60">SUM(AB44:AC44)</f>
        <v>0</v>
      </c>
      <c r="AE44" s="1797"/>
      <c r="AF44" s="1797"/>
      <c r="AG44" s="1797"/>
      <c r="AH44" s="1973"/>
      <c r="AI44" s="1797">
        <f t="shared" ref="AI44:AI56" si="61">SUM(AG44:AH44)</f>
        <v>0</v>
      </c>
      <c r="AJ44" s="1797"/>
      <c r="AK44" s="1797"/>
      <c r="AL44" s="1797"/>
      <c r="AM44" s="1973"/>
      <c r="AN44" s="1797">
        <f t="shared" ref="AN44:AN56" si="62">SUM(AL44:AM44)</f>
        <v>0</v>
      </c>
      <c r="AO44" s="1797"/>
      <c r="AP44" s="1797"/>
      <c r="AQ44" s="1780"/>
      <c r="AR44" s="1973"/>
      <c r="AS44" s="1797">
        <f t="shared" ref="AS44:AS56" si="63">SUM(AQ44:AR44)</f>
        <v>0</v>
      </c>
      <c r="AT44" s="1797"/>
      <c r="AU44" s="1797"/>
      <c r="AV44" s="1797"/>
      <c r="AW44" s="1973"/>
      <c r="AX44" s="1797">
        <f t="shared" ref="AX44:AX56" si="64">SUM(AV44:AW44)</f>
        <v>0</v>
      </c>
      <c r="AY44" s="1797"/>
      <c r="AZ44" s="1797"/>
      <c r="BA44" s="1894"/>
      <c r="BB44" s="1882"/>
      <c r="BC44" s="1797">
        <f t="shared" ref="BC44:BC56" si="65">SUM(BA44+BB44)</f>
        <v>0</v>
      </c>
      <c r="BD44" s="1797"/>
      <c r="BE44" s="1797"/>
      <c r="BF44" s="1894"/>
      <c r="BG44" s="1882"/>
      <c r="BH44" s="1797">
        <f t="shared" ref="BH44:BH56" si="66">SUM(BF44+BG44)</f>
        <v>0</v>
      </c>
      <c r="BI44" s="1797"/>
      <c r="BJ44" s="1974"/>
      <c r="BK44" s="2011">
        <v>0</v>
      </c>
      <c r="BL44" s="2012">
        <v>0</v>
      </c>
      <c r="BM44" s="1974">
        <f t="shared" ref="BM44:BM56" si="67">SUM(BK44+BL44)</f>
        <v>0</v>
      </c>
      <c r="BN44" s="1905"/>
    </row>
    <row r="45" spans="1:68" ht="15" hidden="1" customHeight="1">
      <c r="A45" s="1414" t="s">
        <v>617</v>
      </c>
      <c r="B45" s="1414"/>
      <c r="C45" s="1797"/>
      <c r="D45" s="1973"/>
      <c r="E45" s="1797">
        <f t="shared" si="55"/>
        <v>0</v>
      </c>
      <c r="F45" s="1797"/>
      <c r="G45" s="1797"/>
      <c r="H45" s="1797"/>
      <c r="I45" s="1973"/>
      <c r="J45" s="1797">
        <f t="shared" si="56"/>
        <v>0</v>
      </c>
      <c r="K45" s="1797"/>
      <c r="L45" s="1797"/>
      <c r="M45" s="1797"/>
      <c r="N45" s="1973"/>
      <c r="O45" s="1797">
        <f t="shared" si="57"/>
        <v>0</v>
      </c>
      <c r="P45" s="1797"/>
      <c r="Q45" s="1797"/>
      <c r="R45" s="1797"/>
      <c r="S45" s="1973"/>
      <c r="T45" s="1797">
        <f t="shared" si="58"/>
        <v>0</v>
      </c>
      <c r="U45" s="1797"/>
      <c r="V45" s="1797"/>
      <c r="W45" s="1797"/>
      <c r="X45" s="1973"/>
      <c r="Y45" s="1797">
        <f t="shared" si="59"/>
        <v>0</v>
      </c>
      <c r="Z45" s="1797"/>
      <c r="AA45" s="1797"/>
      <c r="AB45" s="1797"/>
      <c r="AC45" s="1973"/>
      <c r="AD45" s="1797">
        <f t="shared" si="60"/>
        <v>0</v>
      </c>
      <c r="AE45" s="1797"/>
      <c r="AF45" s="1797"/>
      <c r="AG45" s="1797"/>
      <c r="AH45" s="1973"/>
      <c r="AI45" s="1797">
        <f t="shared" si="61"/>
        <v>0</v>
      </c>
      <c r="AJ45" s="1797"/>
      <c r="AK45" s="1797"/>
      <c r="AL45" s="1797"/>
      <c r="AM45" s="1973"/>
      <c r="AN45" s="1797">
        <f t="shared" si="62"/>
        <v>0</v>
      </c>
      <c r="AO45" s="1797"/>
      <c r="AP45" s="1797"/>
      <c r="AQ45" s="1780"/>
      <c r="AR45" s="1973"/>
      <c r="AS45" s="1797">
        <f t="shared" si="63"/>
        <v>0</v>
      </c>
      <c r="AT45" s="1797"/>
      <c r="AU45" s="1797"/>
      <c r="AV45" s="1797"/>
      <c r="AW45" s="1973"/>
      <c r="AX45" s="1797">
        <f t="shared" si="64"/>
        <v>0</v>
      </c>
      <c r="AY45" s="1797"/>
      <c r="AZ45" s="1797"/>
      <c r="BA45" s="1894"/>
      <c r="BB45" s="1882"/>
      <c r="BC45" s="1797">
        <f t="shared" si="65"/>
        <v>0</v>
      </c>
      <c r="BD45" s="1797"/>
      <c r="BE45" s="1797"/>
      <c r="BF45" s="1894"/>
      <c r="BG45" s="1882"/>
      <c r="BH45" s="1797">
        <f t="shared" si="66"/>
        <v>0</v>
      </c>
      <c r="BI45" s="1797"/>
      <c r="BJ45" s="1974"/>
      <c r="BK45" s="2011">
        <f t="shared" ref="BK45:BK50" si="68">SUM(C45+H45+M45+R45+W45+AB45+AG45+AL45+AQ45+AV45+BA45+BF45)</f>
        <v>0</v>
      </c>
      <c r="BL45" s="2012">
        <f t="shared" ref="BL45:BL50" si="69">SUM(D45+I45+N45+S45+X45+AC45+AH45+AM45+AR45+AW45+BB45+BG45)</f>
        <v>0</v>
      </c>
      <c r="BM45" s="1974">
        <f t="shared" si="67"/>
        <v>0</v>
      </c>
      <c r="BN45" s="1905"/>
    </row>
    <row r="46" spans="1:68" ht="15" customHeight="1">
      <c r="A46" s="1414" t="s">
        <v>618</v>
      </c>
      <c r="B46" s="1414"/>
      <c r="C46" s="1797"/>
      <c r="D46" s="1973"/>
      <c r="E46" s="1797">
        <f t="shared" si="55"/>
        <v>0</v>
      </c>
      <c r="F46" s="1813">
        <f t="shared" ref="F46:F55" si="70">C46-B46</f>
        <v>0</v>
      </c>
      <c r="G46" s="1797"/>
      <c r="H46" s="1797"/>
      <c r="I46" s="1973"/>
      <c r="J46" s="1797">
        <f t="shared" si="56"/>
        <v>0</v>
      </c>
      <c r="K46" s="1813"/>
      <c r="L46" s="1797"/>
      <c r="M46" s="1797"/>
      <c r="N46" s="1973"/>
      <c r="O46" s="1797">
        <f t="shared" si="57"/>
        <v>0</v>
      </c>
      <c r="P46" s="1813"/>
      <c r="Q46" s="1797"/>
      <c r="R46" s="1797"/>
      <c r="S46" s="1973"/>
      <c r="T46" s="1797">
        <f t="shared" si="58"/>
        <v>0</v>
      </c>
      <c r="U46" s="1813"/>
      <c r="V46" s="1797"/>
      <c r="W46" s="1797"/>
      <c r="X46" s="1973"/>
      <c r="Y46" s="1797">
        <f t="shared" si="59"/>
        <v>0</v>
      </c>
      <c r="Z46" s="1813"/>
      <c r="AA46" s="1797"/>
      <c r="AB46" s="1797"/>
      <c r="AC46" s="1973"/>
      <c r="AD46" s="1797">
        <f t="shared" si="60"/>
        <v>0</v>
      </c>
      <c r="AE46" s="1813"/>
      <c r="AF46" s="1797"/>
      <c r="AG46" s="1797"/>
      <c r="AH46" s="1973"/>
      <c r="AI46" s="1797">
        <f t="shared" si="61"/>
        <v>0</v>
      </c>
      <c r="AJ46" s="1813">
        <f t="shared" ref="AJ46:AJ55" si="71">AG46-AF46</f>
        <v>0</v>
      </c>
      <c r="AK46" s="1797"/>
      <c r="AL46" s="1797"/>
      <c r="AM46" s="1973"/>
      <c r="AN46" s="1797">
        <f t="shared" si="62"/>
        <v>0</v>
      </c>
      <c r="AO46" s="1813">
        <f t="shared" ref="AO46:AO55" si="72">AL46-AK46</f>
        <v>0</v>
      </c>
      <c r="AP46" s="1797"/>
      <c r="AQ46" s="1780"/>
      <c r="AR46" s="1973"/>
      <c r="AS46" s="1797">
        <f t="shared" si="63"/>
        <v>0</v>
      </c>
      <c r="AT46" s="1813">
        <f t="shared" ref="AT46:AT55" si="73">AQ46-AP46</f>
        <v>0</v>
      </c>
      <c r="AU46" s="1797"/>
      <c r="AV46" s="1797"/>
      <c r="AW46" s="1973"/>
      <c r="AX46" s="1797">
        <f t="shared" si="64"/>
        <v>0</v>
      </c>
      <c r="AY46" s="1813">
        <f t="shared" ref="AY46:AY55" si="74">AV46-AU46</f>
        <v>0</v>
      </c>
      <c r="AZ46" s="1797"/>
      <c r="BA46" s="1894"/>
      <c r="BB46" s="1882"/>
      <c r="BC46" s="1797">
        <f t="shared" si="65"/>
        <v>0</v>
      </c>
      <c r="BD46" s="1813">
        <f t="shared" ref="BD46:BD55" si="75">BA46-AZ46</f>
        <v>0</v>
      </c>
      <c r="BE46" s="1797"/>
      <c r="BF46" s="1894"/>
      <c r="BG46" s="1882"/>
      <c r="BH46" s="1797">
        <f t="shared" si="66"/>
        <v>0</v>
      </c>
      <c r="BI46" s="1813">
        <f t="shared" ref="BI46:BI55" si="76">BF46-BE46</f>
        <v>0</v>
      </c>
      <c r="BJ46" s="2011">
        <f t="shared" ref="BJ46:BJ55" si="77">SUM(B46+G46+L46+Q46+V46+AA46+AF46+AK46+AP46+AU46+AZ46+BE46)</f>
        <v>0</v>
      </c>
      <c r="BK46" s="2011">
        <f t="shared" si="68"/>
        <v>0</v>
      </c>
      <c r="BL46" s="2013">
        <f t="shared" si="69"/>
        <v>0</v>
      </c>
      <c r="BM46" s="1974">
        <f t="shared" si="67"/>
        <v>0</v>
      </c>
      <c r="BN46" s="1891">
        <f t="shared" ref="BN46:BN55" si="78">SUM(F46+K46+P46+U46+Z46+AE46+AJ46+AO46+AT46+AY46+BD46+BI46)</f>
        <v>0</v>
      </c>
    </row>
    <row r="47" spans="1:68" ht="15" customHeight="1">
      <c r="A47" s="1414" t="s">
        <v>619</v>
      </c>
      <c r="B47" s="1414"/>
      <c r="C47" s="1797"/>
      <c r="D47" s="1973"/>
      <c r="E47" s="1797">
        <f t="shared" si="55"/>
        <v>0</v>
      </c>
      <c r="F47" s="1813">
        <f t="shared" si="70"/>
        <v>0</v>
      </c>
      <c r="G47" s="1797"/>
      <c r="H47" s="1797"/>
      <c r="I47" s="1973"/>
      <c r="J47" s="1797">
        <f t="shared" si="56"/>
        <v>0</v>
      </c>
      <c r="K47" s="1813"/>
      <c r="L47" s="1797"/>
      <c r="M47" s="1797"/>
      <c r="N47" s="1973"/>
      <c r="O47" s="1797">
        <f t="shared" si="57"/>
        <v>0</v>
      </c>
      <c r="P47" s="1813"/>
      <c r="Q47" s="1797"/>
      <c r="R47" s="1797"/>
      <c r="S47" s="1973"/>
      <c r="T47" s="1797">
        <f t="shared" si="58"/>
        <v>0</v>
      </c>
      <c r="U47" s="1813"/>
      <c r="V47" s="1797"/>
      <c r="W47" s="1797"/>
      <c r="X47" s="1973"/>
      <c r="Y47" s="1797">
        <f t="shared" si="59"/>
        <v>0</v>
      </c>
      <c r="Z47" s="1813"/>
      <c r="AA47" s="1797"/>
      <c r="AB47" s="1797"/>
      <c r="AC47" s="1973"/>
      <c r="AD47" s="1797">
        <f t="shared" si="60"/>
        <v>0</v>
      </c>
      <c r="AE47" s="1813"/>
      <c r="AF47" s="1797"/>
      <c r="AG47" s="1797"/>
      <c r="AH47" s="1973"/>
      <c r="AI47" s="1797">
        <f t="shared" si="61"/>
        <v>0</v>
      </c>
      <c r="AJ47" s="1813">
        <f t="shared" si="71"/>
        <v>0</v>
      </c>
      <c r="AK47" s="1797"/>
      <c r="AL47" s="1797"/>
      <c r="AM47" s="1973"/>
      <c r="AN47" s="1797">
        <f t="shared" si="62"/>
        <v>0</v>
      </c>
      <c r="AO47" s="1813">
        <f t="shared" si="72"/>
        <v>0</v>
      </c>
      <c r="AP47" s="1797"/>
      <c r="AQ47" s="1780"/>
      <c r="AR47" s="1973"/>
      <c r="AS47" s="1797">
        <f t="shared" si="63"/>
        <v>0</v>
      </c>
      <c r="AT47" s="1813">
        <f t="shared" si="73"/>
        <v>0</v>
      </c>
      <c r="AU47" s="1797"/>
      <c r="AV47" s="1797"/>
      <c r="AW47" s="1973"/>
      <c r="AX47" s="1797">
        <f t="shared" si="64"/>
        <v>0</v>
      </c>
      <c r="AY47" s="1813">
        <f t="shared" si="74"/>
        <v>0</v>
      </c>
      <c r="AZ47" s="1797"/>
      <c r="BA47" s="1894"/>
      <c r="BB47" s="1882"/>
      <c r="BC47" s="1797">
        <f t="shared" si="65"/>
        <v>0</v>
      </c>
      <c r="BD47" s="1813">
        <f t="shared" si="75"/>
        <v>0</v>
      </c>
      <c r="BE47" s="1797"/>
      <c r="BF47" s="1894"/>
      <c r="BG47" s="1882"/>
      <c r="BH47" s="1797">
        <f t="shared" si="66"/>
        <v>0</v>
      </c>
      <c r="BI47" s="1813">
        <f t="shared" si="76"/>
        <v>0</v>
      </c>
      <c r="BJ47" s="2011">
        <f t="shared" si="77"/>
        <v>0</v>
      </c>
      <c r="BK47" s="2011">
        <f t="shared" si="68"/>
        <v>0</v>
      </c>
      <c r="BL47" s="2013">
        <f t="shared" si="69"/>
        <v>0</v>
      </c>
      <c r="BM47" s="1974">
        <f t="shared" si="67"/>
        <v>0</v>
      </c>
      <c r="BN47" s="1891">
        <f t="shared" si="78"/>
        <v>0</v>
      </c>
    </row>
    <row r="48" spans="1:68" ht="15" hidden="1" customHeight="1">
      <c r="A48" s="1414" t="s">
        <v>620</v>
      </c>
      <c r="B48" s="1414"/>
      <c r="C48" s="1797"/>
      <c r="D48" s="1973"/>
      <c r="E48" s="1797">
        <f t="shared" si="55"/>
        <v>0</v>
      </c>
      <c r="F48" s="1813">
        <f t="shared" si="70"/>
        <v>0</v>
      </c>
      <c r="G48" s="1797"/>
      <c r="H48" s="1797"/>
      <c r="I48" s="1973"/>
      <c r="J48" s="1797">
        <f t="shared" si="56"/>
        <v>0</v>
      </c>
      <c r="K48" s="1813"/>
      <c r="L48" s="1797"/>
      <c r="M48" s="1797"/>
      <c r="N48" s="1973"/>
      <c r="O48" s="1797">
        <f t="shared" si="57"/>
        <v>0</v>
      </c>
      <c r="P48" s="1813"/>
      <c r="Q48" s="1797"/>
      <c r="R48" s="1797"/>
      <c r="S48" s="1973"/>
      <c r="T48" s="1797">
        <f t="shared" si="58"/>
        <v>0</v>
      </c>
      <c r="U48" s="1813"/>
      <c r="V48" s="1797"/>
      <c r="W48" s="1797"/>
      <c r="X48" s="1973"/>
      <c r="Y48" s="1797">
        <f t="shared" si="59"/>
        <v>0</v>
      </c>
      <c r="Z48" s="1813"/>
      <c r="AA48" s="1797"/>
      <c r="AB48" s="1797"/>
      <c r="AC48" s="1973"/>
      <c r="AD48" s="1797">
        <f t="shared" si="60"/>
        <v>0</v>
      </c>
      <c r="AE48" s="1813"/>
      <c r="AF48" s="1797"/>
      <c r="AG48" s="1797"/>
      <c r="AH48" s="1973"/>
      <c r="AI48" s="1797">
        <f t="shared" si="61"/>
        <v>0</v>
      </c>
      <c r="AJ48" s="1813">
        <f t="shared" si="71"/>
        <v>0</v>
      </c>
      <c r="AK48" s="1797"/>
      <c r="AL48" s="1797"/>
      <c r="AM48" s="1973"/>
      <c r="AN48" s="1797">
        <f t="shared" si="62"/>
        <v>0</v>
      </c>
      <c r="AO48" s="1813">
        <f t="shared" si="72"/>
        <v>0</v>
      </c>
      <c r="AP48" s="1797"/>
      <c r="AQ48" s="1780"/>
      <c r="AR48" s="1973"/>
      <c r="AS48" s="1797">
        <f t="shared" si="63"/>
        <v>0</v>
      </c>
      <c r="AT48" s="1813">
        <f t="shared" si="73"/>
        <v>0</v>
      </c>
      <c r="AU48" s="1797"/>
      <c r="AV48" s="1797"/>
      <c r="AW48" s="1973"/>
      <c r="AX48" s="1797">
        <f t="shared" si="64"/>
        <v>0</v>
      </c>
      <c r="AY48" s="1813">
        <f t="shared" si="74"/>
        <v>0</v>
      </c>
      <c r="AZ48" s="1797"/>
      <c r="BA48" s="1894"/>
      <c r="BB48" s="1882"/>
      <c r="BC48" s="1797">
        <f t="shared" si="65"/>
        <v>0</v>
      </c>
      <c r="BD48" s="1813">
        <f t="shared" si="75"/>
        <v>0</v>
      </c>
      <c r="BE48" s="1797"/>
      <c r="BF48" s="1894"/>
      <c r="BG48" s="1882"/>
      <c r="BH48" s="1797">
        <f t="shared" si="66"/>
        <v>0</v>
      </c>
      <c r="BI48" s="1813">
        <f t="shared" si="76"/>
        <v>0</v>
      </c>
      <c r="BJ48" s="2011">
        <f t="shared" si="77"/>
        <v>0</v>
      </c>
      <c r="BK48" s="2011">
        <f t="shared" si="68"/>
        <v>0</v>
      </c>
      <c r="BL48" s="2013">
        <f t="shared" si="69"/>
        <v>0</v>
      </c>
      <c r="BM48" s="1974">
        <f t="shared" si="67"/>
        <v>0</v>
      </c>
      <c r="BN48" s="1891">
        <f t="shared" si="78"/>
        <v>0</v>
      </c>
    </row>
    <row r="49" spans="1:71" ht="15" customHeight="1">
      <c r="A49" s="1414" t="s">
        <v>621</v>
      </c>
      <c r="B49" s="1414"/>
      <c r="C49" s="1797"/>
      <c r="D49" s="1973"/>
      <c r="E49" s="1797">
        <f t="shared" si="55"/>
        <v>0</v>
      </c>
      <c r="F49" s="1813">
        <f t="shared" si="70"/>
        <v>0</v>
      </c>
      <c r="G49" s="1797"/>
      <c r="H49" s="1797"/>
      <c r="I49" s="1973"/>
      <c r="J49" s="1797">
        <f t="shared" si="56"/>
        <v>0</v>
      </c>
      <c r="K49" s="1813"/>
      <c r="L49" s="1797"/>
      <c r="M49" s="1797"/>
      <c r="N49" s="1973"/>
      <c r="O49" s="1797">
        <f t="shared" si="57"/>
        <v>0</v>
      </c>
      <c r="P49" s="1813"/>
      <c r="Q49" s="1797"/>
      <c r="R49" s="1797"/>
      <c r="S49" s="1973"/>
      <c r="T49" s="1797">
        <f t="shared" si="58"/>
        <v>0</v>
      </c>
      <c r="U49" s="1813"/>
      <c r="V49" s="1797"/>
      <c r="W49" s="1797"/>
      <c r="X49" s="1973"/>
      <c r="Y49" s="1797">
        <f t="shared" si="59"/>
        <v>0</v>
      </c>
      <c r="Z49" s="1813"/>
      <c r="AA49" s="1797"/>
      <c r="AB49" s="1797"/>
      <c r="AC49" s="1973"/>
      <c r="AD49" s="1797">
        <f t="shared" si="60"/>
        <v>0</v>
      </c>
      <c r="AE49" s="1813"/>
      <c r="AF49" s="1797"/>
      <c r="AG49" s="1797"/>
      <c r="AH49" s="1973"/>
      <c r="AI49" s="1797">
        <f t="shared" si="61"/>
        <v>0</v>
      </c>
      <c r="AJ49" s="1813">
        <f t="shared" si="71"/>
        <v>0</v>
      </c>
      <c r="AK49" s="1797"/>
      <c r="AL49" s="1797"/>
      <c r="AM49" s="1973"/>
      <c r="AN49" s="1797">
        <f t="shared" si="62"/>
        <v>0</v>
      </c>
      <c r="AO49" s="1813">
        <f t="shared" si="72"/>
        <v>0</v>
      </c>
      <c r="AP49" s="1797"/>
      <c r="AQ49" s="1780"/>
      <c r="AR49" s="1973"/>
      <c r="AS49" s="1797">
        <f t="shared" si="63"/>
        <v>0</v>
      </c>
      <c r="AT49" s="1813">
        <f t="shared" si="73"/>
        <v>0</v>
      </c>
      <c r="AU49" s="1797"/>
      <c r="AV49" s="1797"/>
      <c r="AW49" s="1973"/>
      <c r="AX49" s="1797">
        <f t="shared" si="64"/>
        <v>0</v>
      </c>
      <c r="AY49" s="1813">
        <f t="shared" si="74"/>
        <v>0</v>
      </c>
      <c r="AZ49" s="1797"/>
      <c r="BA49" s="1894"/>
      <c r="BB49" s="1882"/>
      <c r="BC49" s="1797">
        <f t="shared" si="65"/>
        <v>0</v>
      </c>
      <c r="BD49" s="1813">
        <f t="shared" si="75"/>
        <v>0</v>
      </c>
      <c r="BE49" s="1797"/>
      <c r="BF49" s="1894"/>
      <c r="BG49" s="1882"/>
      <c r="BH49" s="1797">
        <f t="shared" si="66"/>
        <v>0</v>
      </c>
      <c r="BI49" s="1813">
        <f t="shared" si="76"/>
        <v>0</v>
      </c>
      <c r="BJ49" s="2011">
        <f t="shared" si="77"/>
        <v>0</v>
      </c>
      <c r="BK49" s="2011">
        <f t="shared" si="68"/>
        <v>0</v>
      </c>
      <c r="BL49" s="2013">
        <f t="shared" si="69"/>
        <v>0</v>
      </c>
      <c r="BM49" s="1974">
        <f t="shared" si="67"/>
        <v>0</v>
      </c>
      <c r="BN49" s="1891">
        <f t="shared" si="78"/>
        <v>0</v>
      </c>
    </row>
    <row r="50" spans="1:71" ht="15" customHeight="1">
      <c r="A50" s="1414" t="s">
        <v>622</v>
      </c>
      <c r="B50" s="1414"/>
      <c r="C50" s="1797"/>
      <c r="D50" s="1973"/>
      <c r="E50" s="1797">
        <f t="shared" si="55"/>
        <v>0</v>
      </c>
      <c r="F50" s="1813">
        <f t="shared" si="70"/>
        <v>0</v>
      </c>
      <c r="G50" s="1797"/>
      <c r="H50" s="1797"/>
      <c r="I50" s="1973"/>
      <c r="J50" s="1797">
        <f t="shared" si="56"/>
        <v>0</v>
      </c>
      <c r="K50" s="1813"/>
      <c r="L50" s="1797"/>
      <c r="M50" s="1797"/>
      <c r="N50" s="1973"/>
      <c r="O50" s="1797">
        <f t="shared" si="57"/>
        <v>0</v>
      </c>
      <c r="P50" s="1813"/>
      <c r="Q50" s="1797"/>
      <c r="R50" s="1797"/>
      <c r="S50" s="1973"/>
      <c r="T50" s="1797">
        <f t="shared" si="58"/>
        <v>0</v>
      </c>
      <c r="U50" s="1813"/>
      <c r="V50" s="1797"/>
      <c r="W50" s="1797"/>
      <c r="X50" s="1973"/>
      <c r="Y50" s="1797">
        <f t="shared" si="59"/>
        <v>0</v>
      </c>
      <c r="Z50" s="1813"/>
      <c r="AA50" s="1797"/>
      <c r="AB50" s="1797"/>
      <c r="AC50" s="1973"/>
      <c r="AD50" s="1797">
        <f t="shared" si="60"/>
        <v>0</v>
      </c>
      <c r="AE50" s="1813"/>
      <c r="AF50" s="1797"/>
      <c r="AG50" s="1797"/>
      <c r="AH50" s="1973"/>
      <c r="AI50" s="1797">
        <f t="shared" si="61"/>
        <v>0</v>
      </c>
      <c r="AJ50" s="1813">
        <f t="shared" si="71"/>
        <v>0</v>
      </c>
      <c r="AK50" s="1797"/>
      <c r="AL50" s="1797"/>
      <c r="AM50" s="1973"/>
      <c r="AN50" s="1797">
        <f t="shared" si="62"/>
        <v>0</v>
      </c>
      <c r="AO50" s="1813">
        <f t="shared" si="72"/>
        <v>0</v>
      </c>
      <c r="AP50" s="1797"/>
      <c r="AQ50" s="1780"/>
      <c r="AR50" s="1973"/>
      <c r="AS50" s="1797">
        <f t="shared" si="63"/>
        <v>0</v>
      </c>
      <c r="AT50" s="1813">
        <f t="shared" si="73"/>
        <v>0</v>
      </c>
      <c r="AU50" s="1797"/>
      <c r="AV50" s="1797"/>
      <c r="AW50" s="1973"/>
      <c r="AX50" s="1797">
        <f t="shared" si="64"/>
        <v>0</v>
      </c>
      <c r="AY50" s="1813">
        <f t="shared" si="74"/>
        <v>0</v>
      </c>
      <c r="AZ50" s="1797"/>
      <c r="BA50" s="1894"/>
      <c r="BB50" s="1882"/>
      <c r="BC50" s="1797">
        <f t="shared" si="65"/>
        <v>0</v>
      </c>
      <c r="BD50" s="1813">
        <f t="shared" si="75"/>
        <v>0</v>
      </c>
      <c r="BE50" s="1797"/>
      <c r="BF50" s="1894"/>
      <c r="BG50" s="1882"/>
      <c r="BH50" s="1797">
        <f t="shared" si="66"/>
        <v>0</v>
      </c>
      <c r="BI50" s="1813">
        <f t="shared" si="76"/>
        <v>0</v>
      </c>
      <c r="BJ50" s="2011">
        <f t="shared" si="77"/>
        <v>0</v>
      </c>
      <c r="BK50" s="2011">
        <f t="shared" si="68"/>
        <v>0</v>
      </c>
      <c r="BL50" s="2013">
        <f t="shared" si="69"/>
        <v>0</v>
      </c>
      <c r="BM50" s="1974">
        <f t="shared" si="67"/>
        <v>0</v>
      </c>
      <c r="BN50" s="1891">
        <f t="shared" si="78"/>
        <v>0</v>
      </c>
    </row>
    <row r="51" spans="1:71" ht="15" hidden="1" customHeight="1">
      <c r="A51" s="1414" t="s">
        <v>623</v>
      </c>
      <c r="B51" s="1414"/>
      <c r="C51" s="1797"/>
      <c r="D51" s="1973"/>
      <c r="E51" s="1797">
        <f t="shared" si="55"/>
        <v>0</v>
      </c>
      <c r="F51" s="1813">
        <f t="shared" si="70"/>
        <v>0</v>
      </c>
      <c r="G51" s="1797"/>
      <c r="H51" s="1797"/>
      <c r="I51" s="1973"/>
      <c r="J51" s="1797">
        <f t="shared" si="56"/>
        <v>0</v>
      </c>
      <c r="K51" s="1813"/>
      <c r="L51" s="1797"/>
      <c r="M51" s="1797"/>
      <c r="N51" s="1973"/>
      <c r="O51" s="1797">
        <f t="shared" si="57"/>
        <v>0</v>
      </c>
      <c r="P51" s="1813"/>
      <c r="Q51" s="1797"/>
      <c r="R51" s="1797"/>
      <c r="S51" s="1973"/>
      <c r="T51" s="1797">
        <f t="shared" si="58"/>
        <v>0</v>
      </c>
      <c r="U51" s="1813"/>
      <c r="V51" s="1797"/>
      <c r="W51" s="1797"/>
      <c r="X51" s="1973"/>
      <c r="Y51" s="1797">
        <f t="shared" si="59"/>
        <v>0</v>
      </c>
      <c r="Z51" s="1813"/>
      <c r="AA51" s="1797"/>
      <c r="AB51" s="1797"/>
      <c r="AC51" s="1973"/>
      <c r="AD51" s="1797">
        <f t="shared" si="60"/>
        <v>0</v>
      </c>
      <c r="AE51" s="1813"/>
      <c r="AF51" s="1797"/>
      <c r="AG51" s="1797"/>
      <c r="AH51" s="1973"/>
      <c r="AI51" s="1797">
        <f t="shared" si="61"/>
        <v>0</v>
      </c>
      <c r="AJ51" s="1813">
        <f t="shared" si="71"/>
        <v>0</v>
      </c>
      <c r="AK51" s="1797"/>
      <c r="AL51" s="1797"/>
      <c r="AM51" s="1973"/>
      <c r="AN51" s="1797">
        <f t="shared" si="62"/>
        <v>0</v>
      </c>
      <c r="AO51" s="1813">
        <f t="shared" si="72"/>
        <v>0</v>
      </c>
      <c r="AP51" s="1797"/>
      <c r="AQ51" s="1780"/>
      <c r="AR51" s="1973"/>
      <c r="AS51" s="1797">
        <f t="shared" si="63"/>
        <v>0</v>
      </c>
      <c r="AT51" s="1813">
        <f t="shared" si="73"/>
        <v>0</v>
      </c>
      <c r="AU51" s="1797"/>
      <c r="AV51" s="1797"/>
      <c r="AW51" s="1973"/>
      <c r="AX51" s="1797">
        <f t="shared" si="64"/>
        <v>0</v>
      </c>
      <c r="AY51" s="1813">
        <f t="shared" si="74"/>
        <v>0</v>
      </c>
      <c r="AZ51" s="1797"/>
      <c r="BA51" s="1894"/>
      <c r="BB51" s="1882"/>
      <c r="BC51" s="1797">
        <f t="shared" si="65"/>
        <v>0</v>
      </c>
      <c r="BD51" s="1813">
        <f t="shared" si="75"/>
        <v>0</v>
      </c>
      <c r="BE51" s="1797"/>
      <c r="BF51" s="1894"/>
      <c r="BG51" s="1882"/>
      <c r="BH51" s="1797">
        <f t="shared" si="66"/>
        <v>0</v>
      </c>
      <c r="BI51" s="1813">
        <f t="shared" si="76"/>
        <v>0</v>
      </c>
      <c r="BJ51" s="2011">
        <f t="shared" si="77"/>
        <v>0</v>
      </c>
      <c r="BK51" s="2011">
        <v>0</v>
      </c>
      <c r="BL51" s="2013">
        <v>0</v>
      </c>
      <c r="BM51" s="1974">
        <f t="shared" si="67"/>
        <v>0</v>
      </c>
      <c r="BN51" s="1891">
        <f t="shared" si="78"/>
        <v>0</v>
      </c>
    </row>
    <row r="52" spans="1:71" ht="15" customHeight="1">
      <c r="A52" s="1414" t="s">
        <v>624</v>
      </c>
      <c r="B52" s="1414"/>
      <c r="C52" s="1797"/>
      <c r="D52" s="1973"/>
      <c r="E52" s="1797">
        <f t="shared" si="55"/>
        <v>0</v>
      </c>
      <c r="F52" s="1813">
        <f t="shared" si="70"/>
        <v>0</v>
      </c>
      <c r="G52" s="1797"/>
      <c r="H52" s="1797"/>
      <c r="I52" s="1973"/>
      <c r="J52" s="1797">
        <f t="shared" si="56"/>
        <v>0</v>
      </c>
      <c r="K52" s="1813"/>
      <c r="L52" s="1797"/>
      <c r="M52" s="1797"/>
      <c r="N52" s="1973"/>
      <c r="O52" s="1797">
        <f t="shared" si="57"/>
        <v>0</v>
      </c>
      <c r="P52" s="1813"/>
      <c r="Q52" s="1797"/>
      <c r="R52" s="1797"/>
      <c r="S52" s="1973"/>
      <c r="T52" s="1797">
        <f t="shared" si="58"/>
        <v>0</v>
      </c>
      <c r="U52" s="1813"/>
      <c r="V52" s="1797"/>
      <c r="W52" s="1797"/>
      <c r="X52" s="1973"/>
      <c r="Y52" s="1797">
        <f t="shared" si="59"/>
        <v>0</v>
      </c>
      <c r="Z52" s="1813"/>
      <c r="AA52" s="1797"/>
      <c r="AB52" s="1797"/>
      <c r="AC52" s="1973"/>
      <c r="AD52" s="1797">
        <f t="shared" si="60"/>
        <v>0</v>
      </c>
      <c r="AE52" s="1813"/>
      <c r="AF52" s="1797"/>
      <c r="AG52" s="1797"/>
      <c r="AH52" s="1973"/>
      <c r="AI52" s="1797">
        <f t="shared" si="61"/>
        <v>0</v>
      </c>
      <c r="AJ52" s="1813">
        <f t="shared" si="71"/>
        <v>0</v>
      </c>
      <c r="AK52" s="1797"/>
      <c r="AL52" s="1797"/>
      <c r="AM52" s="1973"/>
      <c r="AN52" s="1797">
        <f t="shared" si="62"/>
        <v>0</v>
      </c>
      <c r="AO52" s="1813">
        <f t="shared" si="72"/>
        <v>0</v>
      </c>
      <c r="AP52" s="1797"/>
      <c r="AQ52" s="1780"/>
      <c r="AR52" s="1973"/>
      <c r="AS52" s="1797">
        <f t="shared" si="63"/>
        <v>0</v>
      </c>
      <c r="AT52" s="1813">
        <f t="shared" si="73"/>
        <v>0</v>
      </c>
      <c r="AU52" s="1797"/>
      <c r="AV52" s="1797"/>
      <c r="AW52" s="1973"/>
      <c r="AX52" s="1797">
        <f t="shared" si="64"/>
        <v>0</v>
      </c>
      <c r="AY52" s="1813">
        <f t="shared" si="74"/>
        <v>0</v>
      </c>
      <c r="AZ52" s="1797"/>
      <c r="BA52" s="1894"/>
      <c r="BB52" s="1882"/>
      <c r="BC52" s="1797">
        <f t="shared" si="65"/>
        <v>0</v>
      </c>
      <c r="BD52" s="1813">
        <f t="shared" si="75"/>
        <v>0</v>
      </c>
      <c r="BE52" s="1797"/>
      <c r="BF52" s="1894"/>
      <c r="BG52" s="1882"/>
      <c r="BH52" s="1797">
        <f t="shared" si="66"/>
        <v>0</v>
      </c>
      <c r="BI52" s="1813">
        <f t="shared" si="76"/>
        <v>0</v>
      </c>
      <c r="BJ52" s="2011">
        <f t="shared" si="77"/>
        <v>0</v>
      </c>
      <c r="BK52" s="2011">
        <v>0</v>
      </c>
      <c r="BL52" s="2013">
        <v>0</v>
      </c>
      <c r="BM52" s="1974">
        <f t="shared" si="67"/>
        <v>0</v>
      </c>
      <c r="BN52" s="1891">
        <f t="shared" si="78"/>
        <v>0</v>
      </c>
    </row>
    <row r="53" spans="1:71" ht="15" customHeight="1">
      <c r="A53" s="1414" t="s">
        <v>625</v>
      </c>
      <c r="B53" s="1414"/>
      <c r="C53" s="1797"/>
      <c r="D53" s="1973"/>
      <c r="E53" s="1797">
        <f t="shared" si="55"/>
        <v>0</v>
      </c>
      <c r="F53" s="1813">
        <f t="shared" si="70"/>
        <v>0</v>
      </c>
      <c r="G53" s="1797"/>
      <c r="H53" s="1797"/>
      <c r="I53" s="1973"/>
      <c r="J53" s="1797">
        <f t="shared" si="56"/>
        <v>0</v>
      </c>
      <c r="K53" s="1813"/>
      <c r="L53" s="1797"/>
      <c r="M53" s="1797"/>
      <c r="N53" s="1973"/>
      <c r="O53" s="1797">
        <f t="shared" si="57"/>
        <v>0</v>
      </c>
      <c r="P53" s="1813"/>
      <c r="Q53" s="1797"/>
      <c r="R53" s="1797"/>
      <c r="S53" s="1973"/>
      <c r="T53" s="1797">
        <f t="shared" si="58"/>
        <v>0</v>
      </c>
      <c r="U53" s="1813"/>
      <c r="V53" s="1797"/>
      <c r="W53" s="1797"/>
      <c r="X53" s="1973"/>
      <c r="Y53" s="1797">
        <f t="shared" si="59"/>
        <v>0</v>
      </c>
      <c r="Z53" s="1813"/>
      <c r="AA53" s="1797"/>
      <c r="AB53" s="1797"/>
      <c r="AC53" s="1973"/>
      <c r="AD53" s="1797">
        <f t="shared" si="60"/>
        <v>0</v>
      </c>
      <c r="AE53" s="1813"/>
      <c r="AF53" s="1797"/>
      <c r="AG53" s="1797"/>
      <c r="AH53" s="1973"/>
      <c r="AI53" s="1797">
        <f t="shared" si="61"/>
        <v>0</v>
      </c>
      <c r="AJ53" s="1813">
        <f t="shared" si="71"/>
        <v>0</v>
      </c>
      <c r="AK53" s="1797"/>
      <c r="AL53" s="1797"/>
      <c r="AM53" s="1973"/>
      <c r="AN53" s="1797">
        <f t="shared" si="62"/>
        <v>0</v>
      </c>
      <c r="AO53" s="1813">
        <f t="shared" si="72"/>
        <v>0</v>
      </c>
      <c r="AP53" s="1797"/>
      <c r="AQ53" s="1780"/>
      <c r="AR53" s="1973"/>
      <c r="AS53" s="1797">
        <f t="shared" si="63"/>
        <v>0</v>
      </c>
      <c r="AT53" s="1813">
        <f t="shared" si="73"/>
        <v>0</v>
      </c>
      <c r="AU53" s="1797"/>
      <c r="AV53" s="1797"/>
      <c r="AW53" s="1973"/>
      <c r="AX53" s="1797">
        <f t="shared" si="64"/>
        <v>0</v>
      </c>
      <c r="AY53" s="1813">
        <f t="shared" si="74"/>
        <v>0</v>
      </c>
      <c r="AZ53" s="1797"/>
      <c r="BA53" s="1894"/>
      <c r="BB53" s="1882"/>
      <c r="BC53" s="1797">
        <f t="shared" si="65"/>
        <v>0</v>
      </c>
      <c r="BD53" s="1813">
        <f t="shared" si="75"/>
        <v>0</v>
      </c>
      <c r="BE53" s="1797"/>
      <c r="BF53" s="1894"/>
      <c r="BG53" s="1882"/>
      <c r="BH53" s="1797">
        <f t="shared" si="66"/>
        <v>0</v>
      </c>
      <c r="BI53" s="1813">
        <f t="shared" si="76"/>
        <v>0</v>
      </c>
      <c r="BJ53" s="2011">
        <f t="shared" si="77"/>
        <v>0</v>
      </c>
      <c r="BK53" s="2011">
        <v>0</v>
      </c>
      <c r="BL53" s="2013">
        <v>0</v>
      </c>
      <c r="BM53" s="1974">
        <f t="shared" si="67"/>
        <v>0</v>
      </c>
      <c r="BN53" s="1891">
        <f t="shared" si="78"/>
        <v>0</v>
      </c>
    </row>
    <row r="54" spans="1:71" ht="15" customHeight="1">
      <c r="A54" s="1414" t="s">
        <v>626</v>
      </c>
      <c r="B54" s="1414"/>
      <c r="C54" s="1797"/>
      <c r="D54" s="1973"/>
      <c r="E54" s="1797">
        <f t="shared" si="55"/>
        <v>0</v>
      </c>
      <c r="F54" s="1813">
        <f t="shared" si="70"/>
        <v>0</v>
      </c>
      <c r="G54" s="1797"/>
      <c r="H54" s="1797"/>
      <c r="I54" s="1973"/>
      <c r="J54" s="1797">
        <f t="shared" si="56"/>
        <v>0</v>
      </c>
      <c r="K54" s="1813"/>
      <c r="L54" s="1797"/>
      <c r="M54" s="1797"/>
      <c r="N54" s="1973"/>
      <c r="O54" s="1797">
        <f t="shared" si="57"/>
        <v>0</v>
      </c>
      <c r="P54" s="1813"/>
      <c r="Q54" s="1797"/>
      <c r="R54" s="1797"/>
      <c r="S54" s="1973"/>
      <c r="T54" s="1797">
        <f t="shared" si="58"/>
        <v>0</v>
      </c>
      <c r="U54" s="1813"/>
      <c r="V54" s="1797"/>
      <c r="W54" s="1797"/>
      <c r="X54" s="1973"/>
      <c r="Y54" s="1797">
        <f t="shared" si="59"/>
        <v>0</v>
      </c>
      <c r="Z54" s="1813"/>
      <c r="AA54" s="1797"/>
      <c r="AB54" s="1797"/>
      <c r="AC54" s="1973"/>
      <c r="AD54" s="1797">
        <f t="shared" si="60"/>
        <v>0</v>
      </c>
      <c r="AE54" s="1813"/>
      <c r="AF54" s="1797"/>
      <c r="AG54" s="1797"/>
      <c r="AH54" s="1973"/>
      <c r="AI54" s="1797">
        <f t="shared" si="61"/>
        <v>0</v>
      </c>
      <c r="AJ54" s="1813">
        <f t="shared" si="71"/>
        <v>0</v>
      </c>
      <c r="AK54" s="1797"/>
      <c r="AL54" s="1797"/>
      <c r="AM54" s="1973"/>
      <c r="AN54" s="1797">
        <f t="shared" si="62"/>
        <v>0</v>
      </c>
      <c r="AO54" s="1813">
        <f t="shared" si="72"/>
        <v>0</v>
      </c>
      <c r="AP54" s="1797"/>
      <c r="AQ54" s="1780"/>
      <c r="AR54" s="1973"/>
      <c r="AS54" s="1797">
        <f t="shared" si="63"/>
        <v>0</v>
      </c>
      <c r="AT54" s="1813">
        <f t="shared" si="73"/>
        <v>0</v>
      </c>
      <c r="AU54" s="1797"/>
      <c r="AV54" s="1797"/>
      <c r="AW54" s="1973"/>
      <c r="AX54" s="1797">
        <f t="shared" si="64"/>
        <v>0</v>
      </c>
      <c r="AY54" s="1813">
        <f t="shared" si="74"/>
        <v>0</v>
      </c>
      <c r="AZ54" s="1797"/>
      <c r="BA54" s="1894"/>
      <c r="BB54" s="1882"/>
      <c r="BC54" s="1797">
        <f t="shared" si="65"/>
        <v>0</v>
      </c>
      <c r="BD54" s="1813">
        <f t="shared" si="75"/>
        <v>0</v>
      </c>
      <c r="BE54" s="1797"/>
      <c r="BF54" s="1894"/>
      <c r="BG54" s="1882"/>
      <c r="BH54" s="1797">
        <f t="shared" si="66"/>
        <v>0</v>
      </c>
      <c r="BI54" s="1813">
        <f t="shared" si="76"/>
        <v>0</v>
      </c>
      <c r="BJ54" s="2011">
        <f t="shared" si="77"/>
        <v>0</v>
      </c>
      <c r="BK54" s="2011">
        <v>0</v>
      </c>
      <c r="BL54" s="2013">
        <v>0</v>
      </c>
      <c r="BM54" s="1974">
        <f t="shared" si="67"/>
        <v>0</v>
      </c>
      <c r="BN54" s="1891">
        <f t="shared" si="78"/>
        <v>0</v>
      </c>
    </row>
    <row r="55" spans="1:71" ht="15" customHeight="1">
      <c r="A55" s="1414" t="s">
        <v>627</v>
      </c>
      <c r="B55" s="1414"/>
      <c r="C55" s="1797"/>
      <c r="D55" s="1973"/>
      <c r="E55" s="1797">
        <f t="shared" si="55"/>
        <v>0</v>
      </c>
      <c r="F55" s="1813">
        <f t="shared" si="70"/>
        <v>0</v>
      </c>
      <c r="G55" s="1797"/>
      <c r="H55" s="1797"/>
      <c r="I55" s="1973"/>
      <c r="J55" s="1797">
        <f t="shared" si="56"/>
        <v>0</v>
      </c>
      <c r="K55" s="1813"/>
      <c r="L55" s="1797"/>
      <c r="M55" s="1797"/>
      <c r="N55" s="1973"/>
      <c r="O55" s="1797">
        <f t="shared" si="57"/>
        <v>0</v>
      </c>
      <c r="P55" s="1813"/>
      <c r="Q55" s="1797"/>
      <c r="R55" s="1797"/>
      <c r="S55" s="1973"/>
      <c r="T55" s="1797">
        <f t="shared" si="58"/>
        <v>0</v>
      </c>
      <c r="U55" s="1813"/>
      <c r="V55" s="1797"/>
      <c r="W55" s="1797"/>
      <c r="X55" s="1973"/>
      <c r="Y55" s="1797">
        <f t="shared" si="59"/>
        <v>0</v>
      </c>
      <c r="Z55" s="1813"/>
      <c r="AA55" s="1797"/>
      <c r="AB55" s="1797"/>
      <c r="AC55" s="1973"/>
      <c r="AD55" s="1797">
        <f t="shared" si="60"/>
        <v>0</v>
      </c>
      <c r="AE55" s="1813"/>
      <c r="AF55" s="1797"/>
      <c r="AG55" s="1797"/>
      <c r="AH55" s="1973"/>
      <c r="AI55" s="1797">
        <f t="shared" si="61"/>
        <v>0</v>
      </c>
      <c r="AJ55" s="1813">
        <f t="shared" si="71"/>
        <v>0</v>
      </c>
      <c r="AK55" s="1797"/>
      <c r="AL55" s="1797"/>
      <c r="AM55" s="1973"/>
      <c r="AN55" s="1797">
        <f t="shared" si="62"/>
        <v>0</v>
      </c>
      <c r="AO55" s="1813">
        <f t="shared" si="72"/>
        <v>0</v>
      </c>
      <c r="AP55" s="1797"/>
      <c r="AQ55" s="1780"/>
      <c r="AR55" s="1973"/>
      <c r="AS55" s="1797">
        <f t="shared" si="63"/>
        <v>0</v>
      </c>
      <c r="AT55" s="1813">
        <f t="shared" si="73"/>
        <v>0</v>
      </c>
      <c r="AU55" s="1797"/>
      <c r="AV55" s="1797"/>
      <c r="AW55" s="1973"/>
      <c r="AX55" s="1797">
        <f t="shared" si="64"/>
        <v>0</v>
      </c>
      <c r="AY55" s="1813">
        <f t="shared" si="74"/>
        <v>0</v>
      </c>
      <c r="AZ55" s="1797"/>
      <c r="BA55" s="1894"/>
      <c r="BB55" s="1882"/>
      <c r="BC55" s="1797">
        <f t="shared" si="65"/>
        <v>0</v>
      </c>
      <c r="BD55" s="1813">
        <f t="shared" si="75"/>
        <v>0</v>
      </c>
      <c r="BE55" s="1797"/>
      <c r="BF55" s="1894"/>
      <c r="BG55" s="1882"/>
      <c r="BH55" s="1797">
        <f t="shared" si="66"/>
        <v>0</v>
      </c>
      <c r="BI55" s="1813">
        <f t="shared" si="76"/>
        <v>0</v>
      </c>
      <c r="BJ55" s="2011">
        <f t="shared" si="77"/>
        <v>0</v>
      </c>
      <c r="BK55" s="2011">
        <v>0</v>
      </c>
      <c r="BL55" s="2013">
        <v>0</v>
      </c>
      <c r="BM55" s="1974">
        <f t="shared" si="67"/>
        <v>0</v>
      </c>
      <c r="BN55" s="1891">
        <f t="shared" si="78"/>
        <v>0</v>
      </c>
    </row>
    <row r="56" spans="1:71" ht="15" hidden="1" customHeight="1">
      <c r="A56" s="1414" t="s">
        <v>628</v>
      </c>
      <c r="B56" s="1414"/>
      <c r="C56" s="1797"/>
      <c r="D56" s="1973"/>
      <c r="E56" s="1797">
        <f t="shared" si="55"/>
        <v>0</v>
      </c>
      <c r="F56" s="1797"/>
      <c r="G56" s="1797"/>
      <c r="H56" s="1797"/>
      <c r="I56" s="1973"/>
      <c r="J56" s="1797">
        <f t="shared" si="56"/>
        <v>0</v>
      </c>
      <c r="K56" s="1797"/>
      <c r="L56" s="1797"/>
      <c r="M56" s="1797"/>
      <c r="N56" s="1973"/>
      <c r="O56" s="1797">
        <f t="shared" si="57"/>
        <v>0</v>
      </c>
      <c r="P56" s="1797"/>
      <c r="Q56" s="1797"/>
      <c r="R56" s="1797"/>
      <c r="S56" s="1973"/>
      <c r="T56" s="1797">
        <f t="shared" si="58"/>
        <v>0</v>
      </c>
      <c r="U56" s="1797"/>
      <c r="V56" s="1797"/>
      <c r="W56" s="1797"/>
      <c r="X56" s="1973"/>
      <c r="Y56" s="1797">
        <f t="shared" si="59"/>
        <v>0</v>
      </c>
      <c r="Z56" s="1797"/>
      <c r="AA56" s="1797"/>
      <c r="AB56" s="1797"/>
      <c r="AC56" s="1973"/>
      <c r="AD56" s="1797">
        <f t="shared" si="60"/>
        <v>0</v>
      </c>
      <c r="AE56" s="1797"/>
      <c r="AF56" s="1797"/>
      <c r="AG56" s="1797"/>
      <c r="AH56" s="1973"/>
      <c r="AI56" s="1797">
        <f t="shared" si="61"/>
        <v>0</v>
      </c>
      <c r="AJ56" s="1797"/>
      <c r="AK56" s="1797"/>
      <c r="AL56" s="1797"/>
      <c r="AM56" s="1973"/>
      <c r="AN56" s="1797">
        <f t="shared" si="62"/>
        <v>0</v>
      </c>
      <c r="AO56" s="1797"/>
      <c r="AP56" s="1797"/>
      <c r="AQ56" s="1780"/>
      <c r="AR56" s="1973"/>
      <c r="AS56" s="1797">
        <f t="shared" si="63"/>
        <v>0</v>
      </c>
      <c r="AT56" s="1797"/>
      <c r="AU56" s="1797"/>
      <c r="AV56" s="1797"/>
      <c r="AW56" s="1973"/>
      <c r="AX56" s="1797">
        <f t="shared" si="64"/>
        <v>0</v>
      </c>
      <c r="AY56" s="1797"/>
      <c r="AZ56" s="1797"/>
      <c r="BA56" s="1894"/>
      <c r="BB56" s="1882"/>
      <c r="BC56" s="1797">
        <f t="shared" si="65"/>
        <v>0</v>
      </c>
      <c r="BD56" s="1797"/>
      <c r="BE56" s="1797"/>
      <c r="BF56" s="1894"/>
      <c r="BG56" s="1882"/>
      <c r="BH56" s="1797">
        <f t="shared" si="66"/>
        <v>0</v>
      </c>
      <c r="BI56" s="1797"/>
      <c r="BJ56" s="1974"/>
      <c r="BK56" s="2011">
        <v>0</v>
      </c>
      <c r="BL56" s="2012">
        <v>0</v>
      </c>
      <c r="BM56" s="1974">
        <f t="shared" si="67"/>
        <v>0</v>
      </c>
      <c r="BN56" s="1905"/>
    </row>
    <row r="57" spans="1:71" s="706" customFormat="1" ht="15" customHeight="1">
      <c r="A57" s="1895" t="s">
        <v>724</v>
      </c>
      <c r="B57" s="1890">
        <f>SUM(B44:B56)</f>
        <v>0</v>
      </c>
      <c r="C57" s="1890">
        <f t="shared" ref="C57:BN57" si="79">SUM(C44:C56)</f>
        <v>0</v>
      </c>
      <c r="D57" s="1890">
        <f t="shared" si="79"/>
        <v>0</v>
      </c>
      <c r="E57" s="1890">
        <f t="shared" si="79"/>
        <v>0</v>
      </c>
      <c r="F57" s="1890">
        <f t="shared" si="79"/>
        <v>0</v>
      </c>
      <c r="G57" s="1890">
        <f t="shared" si="79"/>
        <v>0</v>
      </c>
      <c r="H57" s="1890">
        <f t="shared" si="79"/>
        <v>0</v>
      </c>
      <c r="I57" s="1890">
        <f t="shared" si="79"/>
        <v>0</v>
      </c>
      <c r="J57" s="1890">
        <f t="shared" si="79"/>
        <v>0</v>
      </c>
      <c r="K57" s="1890">
        <f t="shared" si="79"/>
        <v>0</v>
      </c>
      <c r="L57" s="1890">
        <f t="shared" si="79"/>
        <v>0</v>
      </c>
      <c r="M57" s="1890">
        <f t="shared" si="79"/>
        <v>0</v>
      </c>
      <c r="N57" s="1890">
        <f t="shared" si="79"/>
        <v>0</v>
      </c>
      <c r="O57" s="1890">
        <f t="shared" si="79"/>
        <v>0</v>
      </c>
      <c r="P57" s="1890">
        <f t="shared" si="79"/>
        <v>0</v>
      </c>
      <c r="Q57" s="1890">
        <f t="shared" si="79"/>
        <v>0</v>
      </c>
      <c r="R57" s="1890">
        <f t="shared" si="79"/>
        <v>0</v>
      </c>
      <c r="S57" s="1890">
        <f t="shared" si="79"/>
        <v>0</v>
      </c>
      <c r="T57" s="1890">
        <f t="shared" si="79"/>
        <v>0</v>
      </c>
      <c r="U57" s="1890">
        <f t="shared" si="79"/>
        <v>0</v>
      </c>
      <c r="V57" s="1890">
        <f t="shared" si="79"/>
        <v>0</v>
      </c>
      <c r="W57" s="1890">
        <f t="shared" si="79"/>
        <v>0</v>
      </c>
      <c r="X57" s="1890">
        <f t="shared" si="79"/>
        <v>0</v>
      </c>
      <c r="Y57" s="1890">
        <f t="shared" si="79"/>
        <v>0</v>
      </c>
      <c r="Z57" s="1890">
        <f t="shared" si="79"/>
        <v>0</v>
      </c>
      <c r="AA57" s="1890">
        <f t="shared" si="79"/>
        <v>0</v>
      </c>
      <c r="AB57" s="1890">
        <f t="shared" si="79"/>
        <v>0</v>
      </c>
      <c r="AC57" s="1890">
        <f t="shared" si="79"/>
        <v>0</v>
      </c>
      <c r="AD57" s="1890">
        <f t="shared" si="79"/>
        <v>0</v>
      </c>
      <c r="AE57" s="1890">
        <f t="shared" si="79"/>
        <v>0</v>
      </c>
      <c r="AF57" s="1890">
        <f t="shared" si="79"/>
        <v>0</v>
      </c>
      <c r="AG57" s="1890">
        <f t="shared" si="79"/>
        <v>0</v>
      </c>
      <c r="AH57" s="1890">
        <f t="shared" si="79"/>
        <v>0</v>
      </c>
      <c r="AI57" s="1890">
        <f t="shared" si="79"/>
        <v>0</v>
      </c>
      <c r="AJ57" s="1890">
        <f t="shared" si="79"/>
        <v>0</v>
      </c>
      <c r="AK57" s="1890">
        <f t="shared" si="79"/>
        <v>0</v>
      </c>
      <c r="AL57" s="1890">
        <f t="shared" si="79"/>
        <v>0</v>
      </c>
      <c r="AM57" s="1890">
        <f t="shared" si="79"/>
        <v>0</v>
      </c>
      <c r="AN57" s="1890">
        <f t="shared" si="79"/>
        <v>0</v>
      </c>
      <c r="AO57" s="1890">
        <f t="shared" si="79"/>
        <v>0</v>
      </c>
      <c r="AP57" s="1890">
        <f t="shared" si="79"/>
        <v>0</v>
      </c>
      <c r="AQ57" s="1890">
        <f t="shared" si="79"/>
        <v>0</v>
      </c>
      <c r="AR57" s="1890">
        <f t="shared" si="79"/>
        <v>0</v>
      </c>
      <c r="AS57" s="1890">
        <f t="shared" si="79"/>
        <v>0</v>
      </c>
      <c r="AT57" s="1890">
        <f t="shared" si="79"/>
        <v>0</v>
      </c>
      <c r="AU57" s="1890">
        <f t="shared" si="79"/>
        <v>0</v>
      </c>
      <c r="AV57" s="1890">
        <f t="shared" si="79"/>
        <v>0</v>
      </c>
      <c r="AW57" s="1890">
        <f t="shared" si="79"/>
        <v>0</v>
      </c>
      <c r="AX57" s="1890">
        <f t="shared" si="79"/>
        <v>0</v>
      </c>
      <c r="AY57" s="1890">
        <f t="shared" si="79"/>
        <v>0</v>
      </c>
      <c r="AZ57" s="1890">
        <f t="shared" si="79"/>
        <v>0</v>
      </c>
      <c r="BA57" s="1890">
        <f t="shared" si="79"/>
        <v>0</v>
      </c>
      <c r="BB57" s="1890">
        <f t="shared" si="79"/>
        <v>0</v>
      </c>
      <c r="BC57" s="1890">
        <f t="shared" si="79"/>
        <v>0</v>
      </c>
      <c r="BD57" s="1890">
        <f t="shared" si="79"/>
        <v>0</v>
      </c>
      <c r="BE57" s="1890">
        <f t="shared" si="79"/>
        <v>0</v>
      </c>
      <c r="BF57" s="1890">
        <f t="shared" si="79"/>
        <v>0</v>
      </c>
      <c r="BG57" s="1890">
        <f t="shared" si="79"/>
        <v>0</v>
      </c>
      <c r="BH57" s="1890">
        <f t="shared" si="79"/>
        <v>0</v>
      </c>
      <c r="BI57" s="1890">
        <f t="shared" si="79"/>
        <v>0</v>
      </c>
      <c r="BJ57" s="1890">
        <f t="shared" si="79"/>
        <v>0</v>
      </c>
      <c r="BK57" s="1890">
        <f t="shared" si="79"/>
        <v>0</v>
      </c>
      <c r="BL57" s="1890">
        <f t="shared" si="79"/>
        <v>0</v>
      </c>
      <c r="BM57" s="1890">
        <f t="shared" si="79"/>
        <v>0</v>
      </c>
      <c r="BN57" s="1890">
        <f t="shared" si="79"/>
        <v>0</v>
      </c>
      <c r="BO57" s="892"/>
      <c r="BP57" s="892"/>
    </row>
    <row r="58" spans="1:71" s="1414" customFormat="1" ht="15" customHeight="1">
      <c r="A58" s="1898" t="s">
        <v>630</v>
      </c>
      <c r="B58" s="1899">
        <f>SUM(B43+B57)</f>
        <v>0</v>
      </c>
      <c r="C58" s="1899">
        <f t="shared" ref="C58:BN58" si="80">SUM(C43+C57)</f>
        <v>0</v>
      </c>
      <c r="D58" s="1899">
        <f t="shared" si="80"/>
        <v>0</v>
      </c>
      <c r="E58" s="1899">
        <f t="shared" si="80"/>
        <v>0</v>
      </c>
      <c r="F58" s="1899">
        <f t="shared" si="80"/>
        <v>0</v>
      </c>
      <c r="G58" s="1899">
        <f t="shared" si="80"/>
        <v>91881</v>
      </c>
      <c r="H58" s="1899">
        <f t="shared" si="80"/>
        <v>81904</v>
      </c>
      <c r="I58" s="1899">
        <f t="shared" si="80"/>
        <v>-1250</v>
      </c>
      <c r="J58" s="1899">
        <f t="shared" si="80"/>
        <v>73966</v>
      </c>
      <c r="K58" s="1899">
        <f t="shared" si="80"/>
        <v>71558</v>
      </c>
      <c r="L58" s="1899">
        <f t="shared" si="80"/>
        <v>435347</v>
      </c>
      <c r="M58" s="1899">
        <f t="shared" si="80"/>
        <v>502393</v>
      </c>
      <c r="N58" s="1899">
        <f t="shared" si="80"/>
        <v>0</v>
      </c>
      <c r="O58" s="1899">
        <f t="shared" si="80"/>
        <v>523817</v>
      </c>
      <c r="P58" s="1899">
        <f t="shared" si="80"/>
        <v>442574</v>
      </c>
      <c r="Q58" s="1899">
        <f t="shared" si="80"/>
        <v>42613</v>
      </c>
      <c r="R58" s="1899">
        <f t="shared" si="80"/>
        <v>42613</v>
      </c>
      <c r="S58" s="1899">
        <f t="shared" si="80"/>
        <v>0</v>
      </c>
      <c r="T58" s="1899">
        <f t="shared" si="80"/>
        <v>42905</v>
      </c>
      <c r="U58" s="1899">
        <f t="shared" si="80"/>
        <v>39594</v>
      </c>
      <c r="V58" s="1899">
        <f t="shared" si="80"/>
        <v>92075</v>
      </c>
      <c r="W58" s="1899">
        <f t="shared" si="80"/>
        <v>92075</v>
      </c>
      <c r="X58" s="1899">
        <f t="shared" si="80"/>
        <v>0</v>
      </c>
      <c r="Y58" s="1899">
        <f t="shared" si="80"/>
        <v>92075</v>
      </c>
      <c r="Z58" s="1899">
        <f t="shared" si="80"/>
        <v>87869</v>
      </c>
      <c r="AA58" s="1899">
        <f t="shared" si="80"/>
        <v>145727</v>
      </c>
      <c r="AB58" s="1899">
        <f t="shared" si="80"/>
        <v>145727</v>
      </c>
      <c r="AC58" s="1899">
        <f t="shared" si="80"/>
        <v>0</v>
      </c>
      <c r="AD58" s="1899">
        <f t="shared" si="80"/>
        <v>145727</v>
      </c>
      <c r="AE58" s="1899">
        <f t="shared" si="80"/>
        <v>145727</v>
      </c>
      <c r="AF58" s="1899">
        <f t="shared" si="80"/>
        <v>0</v>
      </c>
      <c r="AG58" s="1899">
        <f t="shared" si="80"/>
        <v>0</v>
      </c>
      <c r="AH58" s="1899">
        <f t="shared" si="80"/>
        <v>0</v>
      </c>
      <c r="AI58" s="1899">
        <f t="shared" si="80"/>
        <v>0</v>
      </c>
      <c r="AJ58" s="1899">
        <f t="shared" si="80"/>
        <v>0</v>
      </c>
      <c r="AK58" s="1899">
        <f t="shared" si="80"/>
        <v>0</v>
      </c>
      <c r="AL58" s="1899">
        <f t="shared" si="80"/>
        <v>0</v>
      </c>
      <c r="AM58" s="1899">
        <f t="shared" si="80"/>
        <v>0</v>
      </c>
      <c r="AN58" s="1899">
        <f t="shared" si="80"/>
        <v>0</v>
      </c>
      <c r="AO58" s="1899">
        <f t="shared" si="80"/>
        <v>0</v>
      </c>
      <c r="AP58" s="1899">
        <f t="shared" si="80"/>
        <v>0</v>
      </c>
      <c r="AQ58" s="1899">
        <f t="shared" si="80"/>
        <v>0</v>
      </c>
      <c r="AR58" s="1899">
        <f t="shared" si="80"/>
        <v>0</v>
      </c>
      <c r="AS58" s="1899">
        <f t="shared" si="80"/>
        <v>0</v>
      </c>
      <c r="AT58" s="1899">
        <f t="shared" si="80"/>
        <v>0</v>
      </c>
      <c r="AU58" s="1899">
        <f t="shared" si="80"/>
        <v>0</v>
      </c>
      <c r="AV58" s="1899">
        <f t="shared" si="80"/>
        <v>0</v>
      </c>
      <c r="AW58" s="1899">
        <f t="shared" si="80"/>
        <v>0</v>
      </c>
      <c r="AX58" s="1899">
        <f t="shared" si="80"/>
        <v>0</v>
      </c>
      <c r="AY58" s="1899">
        <f t="shared" si="80"/>
        <v>0</v>
      </c>
      <c r="AZ58" s="1899">
        <f t="shared" si="80"/>
        <v>0</v>
      </c>
      <c r="BA58" s="1899">
        <f t="shared" si="80"/>
        <v>0</v>
      </c>
      <c r="BB58" s="1899">
        <f t="shared" si="80"/>
        <v>0</v>
      </c>
      <c r="BC58" s="1899">
        <f t="shared" si="80"/>
        <v>0</v>
      </c>
      <c r="BD58" s="1899">
        <f t="shared" si="80"/>
        <v>0</v>
      </c>
      <c r="BE58" s="1899">
        <f t="shared" si="80"/>
        <v>0</v>
      </c>
      <c r="BF58" s="1899">
        <f t="shared" si="80"/>
        <v>0</v>
      </c>
      <c r="BG58" s="1899">
        <f t="shared" si="80"/>
        <v>0</v>
      </c>
      <c r="BH58" s="1899">
        <f t="shared" si="80"/>
        <v>0</v>
      </c>
      <c r="BI58" s="1899">
        <f t="shared" si="80"/>
        <v>0</v>
      </c>
      <c r="BJ58" s="1899">
        <f t="shared" si="80"/>
        <v>807643</v>
      </c>
      <c r="BK58" s="1899">
        <f t="shared" si="80"/>
        <v>864712</v>
      </c>
      <c r="BL58" s="1899">
        <f t="shared" si="80"/>
        <v>-1250</v>
      </c>
      <c r="BM58" s="1899">
        <f t="shared" si="80"/>
        <v>878490</v>
      </c>
      <c r="BN58" s="1899">
        <f t="shared" si="80"/>
        <v>787322</v>
      </c>
      <c r="BO58" s="1977"/>
      <c r="BP58" s="1977"/>
    </row>
    <row r="59" spans="1:71" s="706" customFormat="1" ht="15" customHeight="1">
      <c r="A59" s="1901" t="s">
        <v>631</v>
      </c>
      <c r="B59" s="1901"/>
      <c r="C59" s="1780"/>
      <c r="D59" s="1780"/>
      <c r="E59" s="1780"/>
      <c r="F59" s="1780"/>
      <c r="G59" s="1780"/>
      <c r="H59" s="1780"/>
      <c r="I59" s="1780"/>
      <c r="J59" s="1780"/>
      <c r="K59" s="1780"/>
      <c r="L59" s="1780"/>
      <c r="M59" s="1780"/>
      <c r="N59" s="1780"/>
      <c r="O59" s="1780"/>
      <c r="P59" s="1780"/>
      <c r="Q59" s="1780"/>
      <c r="R59" s="1780"/>
      <c r="S59" s="1780"/>
      <c r="T59" s="1780"/>
      <c r="U59" s="1780"/>
      <c r="V59" s="1780"/>
      <c r="W59" s="1780"/>
      <c r="X59" s="1780"/>
      <c r="Y59" s="1780"/>
      <c r="Z59" s="1780"/>
      <c r="AA59" s="1780"/>
      <c r="AB59" s="1780"/>
      <c r="AC59" s="1780"/>
      <c r="AD59" s="1780"/>
      <c r="AE59" s="1780"/>
      <c r="AF59" s="1780"/>
      <c r="AG59" s="1780"/>
      <c r="AH59" s="1780"/>
      <c r="AI59" s="1780"/>
      <c r="AJ59" s="1780"/>
      <c r="AK59" s="1780"/>
      <c r="AL59" s="1780"/>
      <c r="AM59" s="1780"/>
      <c r="AN59" s="1780"/>
      <c r="AO59" s="1780"/>
      <c r="AP59" s="1780"/>
      <c r="AQ59" s="1780"/>
      <c r="AR59" s="1780"/>
      <c r="AS59" s="1780"/>
      <c r="AT59" s="1780"/>
      <c r="AU59" s="1780"/>
      <c r="AV59" s="1780"/>
      <c r="AW59" s="1780"/>
      <c r="AX59" s="1780"/>
      <c r="AY59" s="1780"/>
      <c r="AZ59" s="1780"/>
      <c r="BA59" s="1780"/>
      <c r="BB59" s="1888"/>
      <c r="BC59" s="1780"/>
      <c r="BD59" s="1780"/>
      <c r="BE59" s="1780"/>
      <c r="BF59" s="1780"/>
      <c r="BG59" s="1888"/>
      <c r="BH59" s="1780"/>
      <c r="BI59" s="1780"/>
      <c r="BJ59" s="1978"/>
      <c r="BK59" s="1978"/>
      <c r="BL59" s="1978"/>
      <c r="BM59" s="1978"/>
      <c r="BN59" s="1891"/>
      <c r="BO59" s="88"/>
      <c r="BP59" s="892"/>
    </row>
    <row r="60" spans="1:71" ht="15" hidden="1" customHeight="1">
      <c r="A60" s="1886" t="s">
        <v>632</v>
      </c>
      <c r="B60" s="1886"/>
      <c r="C60" s="1797"/>
      <c r="D60" s="1973"/>
      <c r="E60" s="1797">
        <f t="shared" ref="E60:E73" si="81">SUM(C60:D60)</f>
        <v>0</v>
      </c>
      <c r="F60" s="1797"/>
      <c r="G60" s="1797"/>
      <c r="H60" s="1797"/>
      <c r="I60" s="1973"/>
      <c r="J60" s="1797">
        <f t="shared" ref="J60:J73" si="82">SUM(H60:I60)</f>
        <v>0</v>
      </c>
      <c r="K60" s="1797"/>
      <c r="L60" s="1797"/>
      <c r="M60" s="1797"/>
      <c r="N60" s="1973"/>
      <c r="O60" s="1797">
        <f t="shared" ref="O60:O73" si="83">SUM(M60:N60)</f>
        <v>0</v>
      </c>
      <c r="P60" s="1797"/>
      <c r="Q60" s="1797"/>
      <c r="R60" s="1797"/>
      <c r="S60" s="1973"/>
      <c r="T60" s="1797">
        <f t="shared" ref="T60:T73" si="84">SUM(R60:S60)</f>
        <v>0</v>
      </c>
      <c r="U60" s="1797"/>
      <c r="V60" s="1797"/>
      <c r="W60" s="1797"/>
      <c r="X60" s="1973"/>
      <c r="Y60" s="1797">
        <f t="shared" ref="Y60:Y73" si="85">SUM(W60:X60)</f>
        <v>0</v>
      </c>
      <c r="Z60" s="1797"/>
      <c r="AA60" s="1797"/>
      <c r="AB60" s="1797"/>
      <c r="AC60" s="1973"/>
      <c r="AD60" s="1797">
        <f t="shared" ref="AD60:AD73" si="86">SUM(AB60:AC60)</f>
        <v>0</v>
      </c>
      <c r="AE60" s="1797"/>
      <c r="AF60" s="1797"/>
      <c r="AG60" s="1797"/>
      <c r="AH60" s="1973"/>
      <c r="AI60" s="1797">
        <f t="shared" ref="AI60:AI73" si="87">SUM(AG60:AH60)</f>
        <v>0</v>
      </c>
      <c r="AJ60" s="1797"/>
      <c r="AK60" s="1797"/>
      <c r="AL60" s="1797"/>
      <c r="AM60" s="1973"/>
      <c r="AN60" s="1797">
        <f t="shared" ref="AN60:AN73" si="88">SUM(AL60:AM60)</f>
        <v>0</v>
      </c>
      <c r="AO60" s="1797"/>
      <c r="AP60" s="1797"/>
      <c r="AQ60" s="1780"/>
      <c r="AR60" s="1973"/>
      <c r="AS60" s="1797">
        <f t="shared" ref="AS60:AS73" si="89">SUM(AQ60:AR60)</f>
        <v>0</v>
      </c>
      <c r="AT60" s="1797"/>
      <c r="AU60" s="1797"/>
      <c r="AV60" s="1797"/>
      <c r="AW60" s="1973"/>
      <c r="AX60" s="1797">
        <f t="shared" ref="AX60:AX73" si="90">SUM(AV60:AW60)</f>
        <v>0</v>
      </c>
      <c r="AY60" s="1797"/>
      <c r="AZ60" s="1797"/>
      <c r="BA60" s="1881"/>
      <c r="BB60" s="1882"/>
      <c r="BC60" s="1797">
        <f t="shared" ref="BC60:BC82" si="91">SUM(BA60+BB60)</f>
        <v>0</v>
      </c>
      <c r="BD60" s="1797"/>
      <c r="BE60" s="1797"/>
      <c r="BF60" s="1881"/>
      <c r="BG60" s="1882"/>
      <c r="BH60" s="1797">
        <f t="shared" ref="BH60:BH82" si="92">SUM(BF60+BG60)</f>
        <v>0</v>
      </c>
      <c r="BI60" s="1797"/>
      <c r="BJ60" s="1974"/>
      <c r="BK60" s="2011">
        <f t="shared" ref="BK60:BK73" si="93">SUM(C60+H60+M60+R60+W60+AB60+AG60+AL60+AQ60+AV60+BA60+BF60)</f>
        <v>0</v>
      </c>
      <c r="BL60" s="2012">
        <f t="shared" ref="BL60:BL73" si="94">SUM(D60+I60+N60+S60+X60+AC60+AH60+AM60+AR60+AW60+BB60+BG60)</f>
        <v>0</v>
      </c>
      <c r="BM60" s="1974">
        <f t="shared" ref="BM60:BM82" si="95">SUM(BK60+BL60)</f>
        <v>0</v>
      </c>
      <c r="BN60" s="1905"/>
      <c r="BO60" s="1368"/>
      <c r="BP60" s="1368"/>
      <c r="BQ60" s="737"/>
      <c r="BR60" s="737"/>
      <c r="BS60" s="737"/>
    </row>
    <row r="61" spans="1:71" ht="15" customHeight="1">
      <c r="A61" s="1902" t="s">
        <v>633</v>
      </c>
      <c r="B61" s="1902"/>
      <c r="C61" s="1797"/>
      <c r="D61" s="1973"/>
      <c r="E61" s="1797">
        <f>SUM(C61:D61)</f>
        <v>0</v>
      </c>
      <c r="F61" s="1813">
        <f t="shared" ref="F61:F73" si="96">C61-B61</f>
        <v>0</v>
      </c>
      <c r="G61" s="1797"/>
      <c r="H61" s="1797"/>
      <c r="I61" s="1973"/>
      <c r="J61" s="1797">
        <f>SUM(H61:I61)</f>
        <v>0</v>
      </c>
      <c r="K61" s="1813"/>
      <c r="L61" s="1797"/>
      <c r="M61" s="1797"/>
      <c r="N61" s="1973"/>
      <c r="O61" s="1797">
        <f t="shared" si="83"/>
        <v>0</v>
      </c>
      <c r="P61" s="1813"/>
      <c r="Q61" s="1797"/>
      <c r="R61" s="1797"/>
      <c r="S61" s="1973"/>
      <c r="T61" s="1797">
        <f>SUM(R61:S61)</f>
        <v>0</v>
      </c>
      <c r="U61" s="1813"/>
      <c r="V61" s="1797"/>
      <c r="W61" s="1797"/>
      <c r="X61" s="1973"/>
      <c r="Y61" s="1797">
        <f t="shared" si="85"/>
        <v>0</v>
      </c>
      <c r="Z61" s="1813"/>
      <c r="AA61" s="1797"/>
      <c r="AB61" s="1797"/>
      <c r="AC61" s="1973"/>
      <c r="AD61" s="1797">
        <f>SUM(AB61:AC61)</f>
        <v>0</v>
      </c>
      <c r="AE61" s="1813"/>
      <c r="AF61" s="1797"/>
      <c r="AG61" s="1797"/>
      <c r="AH61" s="1973"/>
      <c r="AI61" s="1797">
        <f>SUM(AG61:AH61)</f>
        <v>0</v>
      </c>
      <c r="AJ61" s="1813">
        <f t="shared" ref="AJ61:AJ73" si="97">AG61-AF61</f>
        <v>0</v>
      </c>
      <c r="AK61" s="1797"/>
      <c r="AL61" s="1797"/>
      <c r="AM61" s="1973"/>
      <c r="AN61" s="1797">
        <f>SUM(AL61:AM61)</f>
        <v>0</v>
      </c>
      <c r="AO61" s="1813">
        <f t="shared" ref="AO61:AO73" si="98">AL61-AK61</f>
        <v>0</v>
      </c>
      <c r="AP61" s="1797"/>
      <c r="AQ61" s="1780"/>
      <c r="AR61" s="1973"/>
      <c r="AS61" s="1797">
        <f>SUM(AQ61:AR61)</f>
        <v>0</v>
      </c>
      <c r="AT61" s="1813">
        <f t="shared" ref="AT61:AT73" si="99">AQ61-AP61</f>
        <v>0</v>
      </c>
      <c r="AU61" s="1797"/>
      <c r="AV61" s="1797"/>
      <c r="AW61" s="1973"/>
      <c r="AX61" s="1797">
        <f>SUM(AV61:AW61)</f>
        <v>0</v>
      </c>
      <c r="AY61" s="1813">
        <f t="shared" ref="AY61:AY73" si="100">AV61-AU61</f>
        <v>0</v>
      </c>
      <c r="AZ61" s="1797"/>
      <c r="BA61" s="1881"/>
      <c r="BB61" s="1882"/>
      <c r="BC61" s="1797">
        <f>SUM(BA61+BB61)</f>
        <v>0</v>
      </c>
      <c r="BD61" s="1813">
        <f t="shared" ref="BD61:BD73" si="101">BA61-AZ61</f>
        <v>0</v>
      </c>
      <c r="BE61" s="1797"/>
      <c r="BF61" s="1881"/>
      <c r="BG61" s="1882"/>
      <c r="BH61" s="1797">
        <f>SUM(BF61+BG61)</f>
        <v>0</v>
      </c>
      <c r="BI61" s="1813">
        <f t="shared" ref="BI61:BI73" si="102">BF61-BE61</f>
        <v>0</v>
      </c>
      <c r="BJ61" s="2011">
        <f t="shared" ref="BJ61:BJ73" si="103">SUM(B61+G61+L61+Q61+V61+AA61+AF61+AK61+AP61+AU61+AZ61+BE61)</f>
        <v>0</v>
      </c>
      <c r="BK61" s="2011">
        <f t="shared" si="93"/>
        <v>0</v>
      </c>
      <c r="BL61" s="2013">
        <f t="shared" si="94"/>
        <v>0</v>
      </c>
      <c r="BM61" s="1974">
        <f>SUM(BK61+BL61)</f>
        <v>0</v>
      </c>
      <c r="BN61" s="1891">
        <f t="shared" ref="BN61:BN73" si="104">SUM(F61+K61+P61+U61+Z61+AE61+AJ61+AO61+AT61+AY61+BD61+BI61)</f>
        <v>0</v>
      </c>
      <c r="BO61" s="1368"/>
      <c r="BP61" s="1368"/>
      <c r="BQ61" s="737"/>
      <c r="BR61" s="737"/>
      <c r="BS61" s="737"/>
    </row>
    <row r="62" spans="1:71" ht="15" customHeight="1">
      <c r="A62" s="1902" t="s">
        <v>634</v>
      </c>
      <c r="B62" s="1902"/>
      <c r="C62" s="1797"/>
      <c r="D62" s="1973"/>
      <c r="E62" s="1797">
        <f t="shared" si="81"/>
        <v>0</v>
      </c>
      <c r="F62" s="1813">
        <f t="shared" si="96"/>
        <v>0</v>
      </c>
      <c r="G62" s="1797"/>
      <c r="H62" s="1797"/>
      <c r="I62" s="1973"/>
      <c r="J62" s="1797">
        <f t="shared" si="82"/>
        <v>0</v>
      </c>
      <c r="K62" s="1813"/>
      <c r="L62" s="1797"/>
      <c r="M62" s="1797"/>
      <c r="N62" s="1973"/>
      <c r="O62" s="1797">
        <f t="shared" si="83"/>
        <v>0</v>
      </c>
      <c r="P62" s="1813"/>
      <c r="Q62" s="1797"/>
      <c r="R62" s="1797"/>
      <c r="S62" s="1973"/>
      <c r="T62" s="1797">
        <f t="shared" si="84"/>
        <v>0</v>
      </c>
      <c r="U62" s="1813"/>
      <c r="V62" s="1797"/>
      <c r="W62" s="1797"/>
      <c r="X62" s="1973"/>
      <c r="Y62" s="1797">
        <f t="shared" si="85"/>
        <v>0</v>
      </c>
      <c r="Z62" s="1813"/>
      <c r="AA62" s="1797"/>
      <c r="AB62" s="1797"/>
      <c r="AC62" s="1973"/>
      <c r="AD62" s="1797">
        <f t="shared" si="86"/>
        <v>0</v>
      </c>
      <c r="AE62" s="1813"/>
      <c r="AF62" s="1797"/>
      <c r="AG62" s="1797"/>
      <c r="AH62" s="1973"/>
      <c r="AI62" s="1797">
        <f t="shared" si="87"/>
        <v>0</v>
      </c>
      <c r="AJ62" s="1813">
        <f t="shared" si="97"/>
        <v>0</v>
      </c>
      <c r="AK62" s="1797"/>
      <c r="AL62" s="1797"/>
      <c r="AM62" s="1973"/>
      <c r="AN62" s="1797">
        <f t="shared" si="88"/>
        <v>0</v>
      </c>
      <c r="AO62" s="1813">
        <f t="shared" si="98"/>
        <v>0</v>
      </c>
      <c r="AP62" s="1797"/>
      <c r="AQ62" s="1780"/>
      <c r="AR62" s="1973"/>
      <c r="AS62" s="1797">
        <f t="shared" si="89"/>
        <v>0</v>
      </c>
      <c r="AT62" s="1813">
        <f t="shared" si="99"/>
        <v>0</v>
      </c>
      <c r="AU62" s="1797"/>
      <c r="AV62" s="1797"/>
      <c r="AW62" s="1973"/>
      <c r="AX62" s="1797">
        <f t="shared" si="90"/>
        <v>0</v>
      </c>
      <c r="AY62" s="1813">
        <f t="shared" si="100"/>
        <v>0</v>
      </c>
      <c r="AZ62" s="1797"/>
      <c r="BA62" s="1881"/>
      <c r="BB62" s="1882"/>
      <c r="BC62" s="1797">
        <f t="shared" si="91"/>
        <v>0</v>
      </c>
      <c r="BD62" s="1813">
        <f t="shared" si="101"/>
        <v>0</v>
      </c>
      <c r="BE62" s="1797"/>
      <c r="BF62" s="1881"/>
      <c r="BG62" s="1882"/>
      <c r="BH62" s="1797">
        <f t="shared" si="92"/>
        <v>0</v>
      </c>
      <c r="BI62" s="1813">
        <f t="shared" si="102"/>
        <v>0</v>
      </c>
      <c r="BJ62" s="2011">
        <f t="shared" si="103"/>
        <v>0</v>
      </c>
      <c r="BK62" s="2011">
        <f t="shared" si="93"/>
        <v>0</v>
      </c>
      <c r="BL62" s="2013">
        <f t="shared" si="94"/>
        <v>0</v>
      </c>
      <c r="BM62" s="1974">
        <f t="shared" si="95"/>
        <v>0</v>
      </c>
      <c r="BN62" s="1891">
        <f t="shared" si="104"/>
        <v>0</v>
      </c>
      <c r="BO62" s="1368"/>
      <c r="BP62" s="1368"/>
      <c r="BQ62" s="737"/>
      <c r="BR62" s="737"/>
      <c r="BS62" s="737"/>
    </row>
    <row r="63" spans="1:71" ht="15" customHeight="1">
      <c r="A63" s="1414" t="s">
        <v>635</v>
      </c>
      <c r="B63" s="1414"/>
      <c r="C63" s="1797"/>
      <c r="D63" s="1973"/>
      <c r="E63" s="1797">
        <f t="shared" si="81"/>
        <v>0</v>
      </c>
      <c r="F63" s="1813">
        <f t="shared" si="96"/>
        <v>0</v>
      </c>
      <c r="G63" s="1797"/>
      <c r="H63" s="1797"/>
      <c r="I63" s="1973"/>
      <c r="J63" s="1797">
        <f t="shared" si="82"/>
        <v>0</v>
      </c>
      <c r="K63" s="1813"/>
      <c r="L63" s="1797"/>
      <c r="M63" s="1797"/>
      <c r="N63" s="1973"/>
      <c r="O63" s="1797">
        <f t="shared" si="83"/>
        <v>0</v>
      </c>
      <c r="P63" s="1813"/>
      <c r="Q63" s="1797"/>
      <c r="R63" s="1797"/>
      <c r="S63" s="1973"/>
      <c r="T63" s="1797">
        <f t="shared" si="84"/>
        <v>0</v>
      </c>
      <c r="U63" s="1813"/>
      <c r="V63" s="1797"/>
      <c r="W63" s="1797"/>
      <c r="X63" s="1973"/>
      <c r="Y63" s="1797">
        <f t="shared" si="85"/>
        <v>0</v>
      </c>
      <c r="Z63" s="1813"/>
      <c r="AA63" s="1797"/>
      <c r="AB63" s="1797"/>
      <c r="AC63" s="1973"/>
      <c r="AD63" s="1797">
        <f t="shared" si="86"/>
        <v>0</v>
      </c>
      <c r="AE63" s="1813"/>
      <c r="AF63" s="1797"/>
      <c r="AG63" s="1797"/>
      <c r="AH63" s="1973"/>
      <c r="AI63" s="1797">
        <f t="shared" si="87"/>
        <v>0</v>
      </c>
      <c r="AJ63" s="1813">
        <f t="shared" si="97"/>
        <v>0</v>
      </c>
      <c r="AK63" s="1797"/>
      <c r="AL63" s="1797"/>
      <c r="AM63" s="1973"/>
      <c r="AN63" s="1797">
        <f t="shared" si="88"/>
        <v>0</v>
      </c>
      <c r="AO63" s="1813">
        <f t="shared" si="98"/>
        <v>0</v>
      </c>
      <c r="AP63" s="1797"/>
      <c r="AQ63" s="1780"/>
      <c r="AR63" s="1973"/>
      <c r="AS63" s="1797">
        <f t="shared" si="89"/>
        <v>0</v>
      </c>
      <c r="AT63" s="1813">
        <f t="shared" si="99"/>
        <v>0</v>
      </c>
      <c r="AU63" s="1797"/>
      <c r="AV63" s="1797"/>
      <c r="AW63" s="1973"/>
      <c r="AX63" s="1797">
        <f t="shared" si="90"/>
        <v>0</v>
      </c>
      <c r="AY63" s="1813">
        <f t="shared" si="100"/>
        <v>0</v>
      </c>
      <c r="AZ63" s="1797"/>
      <c r="BA63" s="1881"/>
      <c r="BB63" s="1882"/>
      <c r="BC63" s="1797">
        <f t="shared" si="91"/>
        <v>0</v>
      </c>
      <c r="BD63" s="1813">
        <f t="shared" si="101"/>
        <v>0</v>
      </c>
      <c r="BE63" s="1797"/>
      <c r="BF63" s="1881"/>
      <c r="BG63" s="1882"/>
      <c r="BH63" s="1797">
        <f t="shared" si="92"/>
        <v>0</v>
      </c>
      <c r="BI63" s="1813">
        <f t="shared" si="102"/>
        <v>0</v>
      </c>
      <c r="BJ63" s="2011">
        <f t="shared" si="103"/>
        <v>0</v>
      </c>
      <c r="BK63" s="2011">
        <f t="shared" si="93"/>
        <v>0</v>
      </c>
      <c r="BL63" s="2013">
        <f t="shared" si="94"/>
        <v>0</v>
      </c>
      <c r="BM63" s="1974">
        <f t="shared" si="95"/>
        <v>0</v>
      </c>
      <c r="BN63" s="1891">
        <f t="shared" si="104"/>
        <v>0</v>
      </c>
      <c r="BO63" s="1368"/>
      <c r="BP63" s="1368"/>
      <c r="BQ63" s="737"/>
      <c r="BR63" s="737"/>
      <c r="BS63" s="737"/>
    </row>
    <row r="64" spans="1:71" ht="15" hidden="1" customHeight="1">
      <c r="A64" s="706" t="s">
        <v>636</v>
      </c>
      <c r="B64" s="706"/>
      <c r="C64" s="1797"/>
      <c r="D64" s="1973"/>
      <c r="E64" s="1797">
        <f>SUM(C64:D64)</f>
        <v>0</v>
      </c>
      <c r="F64" s="1813">
        <f t="shared" si="96"/>
        <v>0</v>
      </c>
      <c r="G64" s="1797"/>
      <c r="H64" s="1797"/>
      <c r="I64" s="1973"/>
      <c r="J64" s="1797">
        <f>SUM(H64:I64)</f>
        <v>0</v>
      </c>
      <c r="K64" s="1813"/>
      <c r="L64" s="1797"/>
      <c r="M64" s="1797"/>
      <c r="N64" s="1973"/>
      <c r="O64" s="1797">
        <f t="shared" si="83"/>
        <v>0</v>
      </c>
      <c r="P64" s="1813"/>
      <c r="Q64" s="1797"/>
      <c r="R64" s="1797"/>
      <c r="S64" s="1973"/>
      <c r="T64" s="1797">
        <f>SUM(R64:S64)</f>
        <v>0</v>
      </c>
      <c r="U64" s="1813"/>
      <c r="V64" s="1797"/>
      <c r="W64" s="1797"/>
      <c r="X64" s="1973"/>
      <c r="Y64" s="1797">
        <f t="shared" si="85"/>
        <v>0</v>
      </c>
      <c r="Z64" s="1813"/>
      <c r="AA64" s="1797"/>
      <c r="AB64" s="1797"/>
      <c r="AC64" s="1973"/>
      <c r="AD64" s="1797">
        <f>SUM(AB64:AC64)</f>
        <v>0</v>
      </c>
      <c r="AE64" s="1813"/>
      <c r="AF64" s="1797"/>
      <c r="AG64" s="1797"/>
      <c r="AH64" s="1973"/>
      <c r="AI64" s="1797">
        <f>SUM(AG64:AH64)</f>
        <v>0</v>
      </c>
      <c r="AJ64" s="1813">
        <f t="shared" si="97"/>
        <v>0</v>
      </c>
      <c r="AK64" s="1797"/>
      <c r="AL64" s="1797"/>
      <c r="AM64" s="1973"/>
      <c r="AN64" s="1797">
        <f>SUM(AL64:AM64)</f>
        <v>0</v>
      </c>
      <c r="AO64" s="1813">
        <f t="shared" si="98"/>
        <v>0</v>
      </c>
      <c r="AP64" s="1797"/>
      <c r="AQ64" s="1780"/>
      <c r="AR64" s="1973"/>
      <c r="AS64" s="1797">
        <f>SUM(AQ64:AR64)</f>
        <v>0</v>
      </c>
      <c r="AT64" s="1813">
        <f t="shared" si="99"/>
        <v>0</v>
      </c>
      <c r="AU64" s="1797"/>
      <c r="AV64" s="1797"/>
      <c r="AW64" s="1973"/>
      <c r="AX64" s="1797">
        <f>SUM(AV64:AW64)</f>
        <v>0</v>
      </c>
      <c r="AY64" s="1813">
        <f t="shared" si="100"/>
        <v>0</v>
      </c>
      <c r="AZ64" s="1797"/>
      <c r="BA64" s="1881"/>
      <c r="BB64" s="1882"/>
      <c r="BC64" s="1797">
        <f t="shared" si="91"/>
        <v>0</v>
      </c>
      <c r="BD64" s="1813">
        <f t="shared" si="101"/>
        <v>0</v>
      </c>
      <c r="BE64" s="1797"/>
      <c r="BF64" s="1881"/>
      <c r="BG64" s="1882"/>
      <c r="BH64" s="1797">
        <f t="shared" si="92"/>
        <v>0</v>
      </c>
      <c r="BI64" s="1813">
        <f t="shared" si="102"/>
        <v>0</v>
      </c>
      <c r="BJ64" s="2011">
        <f t="shared" si="103"/>
        <v>0</v>
      </c>
      <c r="BK64" s="2011">
        <f t="shared" si="93"/>
        <v>0</v>
      </c>
      <c r="BL64" s="2013">
        <f t="shared" si="94"/>
        <v>0</v>
      </c>
      <c r="BM64" s="1974">
        <f t="shared" si="95"/>
        <v>0</v>
      </c>
      <c r="BN64" s="1891">
        <f t="shared" si="104"/>
        <v>0</v>
      </c>
      <c r="BO64" s="1368"/>
      <c r="BP64" s="1368"/>
      <c r="BQ64" s="737"/>
      <c r="BR64" s="737"/>
      <c r="BS64" s="737"/>
    </row>
    <row r="65" spans="1:71" ht="15" customHeight="1">
      <c r="A65" s="1886" t="s">
        <v>637</v>
      </c>
      <c r="B65" s="1886"/>
      <c r="C65" s="1797"/>
      <c r="D65" s="1973"/>
      <c r="E65" s="1797">
        <f>SUM(C65:D65)</f>
        <v>0</v>
      </c>
      <c r="F65" s="1813">
        <f t="shared" si="96"/>
        <v>0</v>
      </c>
      <c r="G65" s="1797"/>
      <c r="H65" s="1797"/>
      <c r="I65" s="1973"/>
      <c r="J65" s="1797">
        <f>SUM(H65:I65)</f>
        <v>0</v>
      </c>
      <c r="K65" s="1813"/>
      <c r="L65" s="1797"/>
      <c r="M65" s="1797"/>
      <c r="N65" s="1973"/>
      <c r="O65" s="1797">
        <f t="shared" si="83"/>
        <v>0</v>
      </c>
      <c r="P65" s="1813"/>
      <c r="Q65" s="1797"/>
      <c r="R65" s="1797"/>
      <c r="S65" s="1973"/>
      <c r="T65" s="1797">
        <f>SUM(R65:S65)</f>
        <v>0</v>
      </c>
      <c r="U65" s="1813"/>
      <c r="V65" s="1797"/>
      <c r="W65" s="1797"/>
      <c r="X65" s="1973"/>
      <c r="Y65" s="1797">
        <f t="shared" si="85"/>
        <v>0</v>
      </c>
      <c r="Z65" s="1813"/>
      <c r="AA65" s="1797"/>
      <c r="AB65" s="1797"/>
      <c r="AC65" s="1973"/>
      <c r="AD65" s="1797">
        <f>SUM(AB65:AC65)</f>
        <v>0</v>
      </c>
      <c r="AE65" s="1813"/>
      <c r="AF65" s="1797"/>
      <c r="AG65" s="1797"/>
      <c r="AH65" s="1973"/>
      <c r="AI65" s="1797">
        <f>SUM(AG65:AH65)</f>
        <v>0</v>
      </c>
      <c r="AJ65" s="1813">
        <f t="shared" si="97"/>
        <v>0</v>
      </c>
      <c r="AK65" s="1797"/>
      <c r="AL65" s="1797"/>
      <c r="AM65" s="1973"/>
      <c r="AN65" s="1797">
        <f>SUM(AL65:AM65)</f>
        <v>0</v>
      </c>
      <c r="AO65" s="1813">
        <f t="shared" si="98"/>
        <v>0</v>
      </c>
      <c r="AP65" s="1797"/>
      <c r="AQ65" s="1780"/>
      <c r="AR65" s="1973"/>
      <c r="AS65" s="1797">
        <f>SUM(AQ65:AR65)</f>
        <v>0</v>
      </c>
      <c r="AT65" s="1813">
        <f t="shared" si="99"/>
        <v>0</v>
      </c>
      <c r="AU65" s="1797"/>
      <c r="AV65" s="1797"/>
      <c r="AW65" s="1973"/>
      <c r="AX65" s="1797">
        <f>SUM(AV65:AW65)</f>
        <v>0</v>
      </c>
      <c r="AY65" s="1813">
        <f t="shared" si="100"/>
        <v>0</v>
      </c>
      <c r="AZ65" s="1797"/>
      <c r="BA65" s="1881"/>
      <c r="BB65" s="1882"/>
      <c r="BC65" s="1797">
        <f t="shared" si="91"/>
        <v>0</v>
      </c>
      <c r="BD65" s="1813">
        <f t="shared" si="101"/>
        <v>0</v>
      </c>
      <c r="BE65" s="1797"/>
      <c r="BF65" s="1881"/>
      <c r="BG65" s="1882"/>
      <c r="BH65" s="1797">
        <f t="shared" si="92"/>
        <v>0</v>
      </c>
      <c r="BI65" s="1813">
        <f t="shared" si="102"/>
        <v>0</v>
      </c>
      <c r="BJ65" s="2011">
        <f t="shared" si="103"/>
        <v>0</v>
      </c>
      <c r="BK65" s="2011">
        <f t="shared" si="93"/>
        <v>0</v>
      </c>
      <c r="BL65" s="2013">
        <f t="shared" si="94"/>
        <v>0</v>
      </c>
      <c r="BM65" s="1974">
        <f t="shared" si="95"/>
        <v>0</v>
      </c>
      <c r="BN65" s="1891">
        <f t="shared" si="104"/>
        <v>0</v>
      </c>
      <c r="BO65" s="1368"/>
      <c r="BP65" s="1368"/>
      <c r="BQ65" s="737"/>
      <c r="BR65" s="737"/>
      <c r="BS65" s="737"/>
    </row>
    <row r="66" spans="1:71" ht="15" customHeight="1">
      <c r="A66" s="1902" t="s">
        <v>638</v>
      </c>
      <c r="B66" s="1902"/>
      <c r="C66" s="1797"/>
      <c r="D66" s="1973"/>
      <c r="E66" s="1797">
        <f t="shared" si="81"/>
        <v>0</v>
      </c>
      <c r="F66" s="1813">
        <f t="shared" si="96"/>
        <v>0</v>
      </c>
      <c r="G66" s="1797"/>
      <c r="H66" s="1797"/>
      <c r="I66" s="1973"/>
      <c r="J66" s="1797">
        <f t="shared" si="82"/>
        <v>0</v>
      </c>
      <c r="K66" s="1813"/>
      <c r="L66" s="1797"/>
      <c r="M66" s="1797"/>
      <c r="N66" s="1973"/>
      <c r="O66" s="1797">
        <f t="shared" si="83"/>
        <v>0</v>
      </c>
      <c r="P66" s="1813"/>
      <c r="Q66" s="1797"/>
      <c r="R66" s="1797"/>
      <c r="S66" s="1973"/>
      <c r="T66" s="1797">
        <f t="shared" si="84"/>
        <v>0</v>
      </c>
      <c r="U66" s="1813"/>
      <c r="V66" s="1797"/>
      <c r="W66" s="1797"/>
      <c r="X66" s="1973"/>
      <c r="Y66" s="1797">
        <f t="shared" si="85"/>
        <v>0</v>
      </c>
      <c r="Z66" s="1813"/>
      <c r="AA66" s="1797"/>
      <c r="AB66" s="1797"/>
      <c r="AC66" s="1973"/>
      <c r="AD66" s="1797">
        <f t="shared" si="86"/>
        <v>0</v>
      </c>
      <c r="AE66" s="1813"/>
      <c r="AF66" s="1797"/>
      <c r="AG66" s="1797"/>
      <c r="AH66" s="1973"/>
      <c r="AI66" s="1797">
        <f t="shared" si="87"/>
        <v>0</v>
      </c>
      <c r="AJ66" s="1813">
        <f t="shared" si="97"/>
        <v>0</v>
      </c>
      <c r="AK66" s="1797"/>
      <c r="AL66" s="1797"/>
      <c r="AM66" s="1973"/>
      <c r="AN66" s="1797">
        <f t="shared" si="88"/>
        <v>0</v>
      </c>
      <c r="AO66" s="1813">
        <f t="shared" si="98"/>
        <v>0</v>
      </c>
      <c r="AP66" s="1797"/>
      <c r="AQ66" s="1780"/>
      <c r="AR66" s="1973"/>
      <c r="AS66" s="1797">
        <f t="shared" si="89"/>
        <v>0</v>
      </c>
      <c r="AT66" s="1813">
        <f t="shared" si="99"/>
        <v>0</v>
      </c>
      <c r="AU66" s="1797"/>
      <c r="AV66" s="1797"/>
      <c r="AW66" s="1973"/>
      <c r="AX66" s="1797">
        <f t="shared" si="90"/>
        <v>0</v>
      </c>
      <c r="AY66" s="1813">
        <f t="shared" si="100"/>
        <v>0</v>
      </c>
      <c r="AZ66" s="1797"/>
      <c r="BA66" s="1881"/>
      <c r="BB66" s="1882"/>
      <c r="BC66" s="1797">
        <f t="shared" si="91"/>
        <v>0</v>
      </c>
      <c r="BD66" s="1813">
        <f t="shared" si="101"/>
        <v>0</v>
      </c>
      <c r="BE66" s="1797"/>
      <c r="BF66" s="1881"/>
      <c r="BG66" s="1882"/>
      <c r="BH66" s="1797">
        <f t="shared" si="92"/>
        <v>0</v>
      </c>
      <c r="BI66" s="1813">
        <f t="shared" si="102"/>
        <v>0</v>
      </c>
      <c r="BJ66" s="2011">
        <f t="shared" si="103"/>
        <v>0</v>
      </c>
      <c r="BK66" s="2011">
        <f t="shared" si="93"/>
        <v>0</v>
      </c>
      <c r="BL66" s="2013">
        <f t="shared" si="94"/>
        <v>0</v>
      </c>
      <c r="BM66" s="1974">
        <f t="shared" si="95"/>
        <v>0</v>
      </c>
      <c r="BN66" s="1891">
        <f t="shared" si="104"/>
        <v>0</v>
      </c>
      <c r="BO66" s="1368"/>
      <c r="BP66" s="1368"/>
      <c r="BQ66" s="737"/>
      <c r="BR66" s="737"/>
      <c r="BS66" s="737"/>
    </row>
    <row r="67" spans="1:71" ht="15" hidden="1" customHeight="1">
      <c r="A67" s="1902" t="s">
        <v>639</v>
      </c>
      <c r="B67" s="1902"/>
      <c r="C67" s="1797"/>
      <c r="D67" s="1973"/>
      <c r="E67" s="1797">
        <f>SUM(C67:D67)</f>
        <v>0</v>
      </c>
      <c r="F67" s="1813">
        <f t="shared" si="96"/>
        <v>0</v>
      </c>
      <c r="G67" s="1797"/>
      <c r="H67" s="1797"/>
      <c r="I67" s="1973"/>
      <c r="J67" s="1797">
        <f>SUM(H67:I67)</f>
        <v>0</v>
      </c>
      <c r="K67" s="1813"/>
      <c r="L67" s="1797"/>
      <c r="M67" s="1797"/>
      <c r="N67" s="1973"/>
      <c r="O67" s="1797">
        <f>SUM(M67:N67)</f>
        <v>0</v>
      </c>
      <c r="P67" s="1813"/>
      <c r="Q67" s="1797"/>
      <c r="R67" s="1797"/>
      <c r="S67" s="1973"/>
      <c r="T67" s="1797">
        <f>SUM(R67:S67)</f>
        <v>0</v>
      </c>
      <c r="U67" s="1813"/>
      <c r="V67" s="1797"/>
      <c r="W67" s="1797"/>
      <c r="X67" s="1973"/>
      <c r="Y67" s="1797">
        <f>SUM(W67:X67)</f>
        <v>0</v>
      </c>
      <c r="Z67" s="1813"/>
      <c r="AA67" s="1797"/>
      <c r="AB67" s="1797"/>
      <c r="AC67" s="1973"/>
      <c r="AD67" s="1797">
        <f>SUM(AB67:AC67)</f>
        <v>0</v>
      </c>
      <c r="AE67" s="1813"/>
      <c r="AF67" s="1797"/>
      <c r="AG67" s="1797"/>
      <c r="AH67" s="1973"/>
      <c r="AI67" s="1797">
        <f>SUM(AG67:AH67)</f>
        <v>0</v>
      </c>
      <c r="AJ67" s="1813">
        <f t="shared" si="97"/>
        <v>0</v>
      </c>
      <c r="AK67" s="1797"/>
      <c r="AL67" s="1797"/>
      <c r="AM67" s="1973"/>
      <c r="AN67" s="1797">
        <f>SUM(AL67:AM67)</f>
        <v>0</v>
      </c>
      <c r="AO67" s="1813">
        <f t="shared" si="98"/>
        <v>0</v>
      </c>
      <c r="AP67" s="1797"/>
      <c r="AQ67" s="1780"/>
      <c r="AR67" s="1973"/>
      <c r="AS67" s="1797">
        <f>SUM(AQ67:AR67)</f>
        <v>0</v>
      </c>
      <c r="AT67" s="1813">
        <f t="shared" si="99"/>
        <v>0</v>
      </c>
      <c r="AU67" s="1797"/>
      <c r="AV67" s="1797"/>
      <c r="AW67" s="1973"/>
      <c r="AX67" s="1797">
        <f>SUM(AV67:AW67)</f>
        <v>0</v>
      </c>
      <c r="AY67" s="1813">
        <f t="shared" si="100"/>
        <v>0</v>
      </c>
      <c r="AZ67" s="1797"/>
      <c r="BA67" s="1881"/>
      <c r="BB67" s="1882"/>
      <c r="BC67" s="1797">
        <f t="shared" si="91"/>
        <v>0</v>
      </c>
      <c r="BD67" s="1813">
        <f t="shared" si="101"/>
        <v>0</v>
      </c>
      <c r="BE67" s="1797"/>
      <c r="BF67" s="1881"/>
      <c r="BG67" s="1882"/>
      <c r="BH67" s="1797">
        <f t="shared" si="92"/>
        <v>0</v>
      </c>
      <c r="BI67" s="1813">
        <f t="shared" si="102"/>
        <v>0</v>
      </c>
      <c r="BJ67" s="2011">
        <f t="shared" si="103"/>
        <v>0</v>
      </c>
      <c r="BK67" s="2011">
        <f t="shared" si="93"/>
        <v>0</v>
      </c>
      <c r="BL67" s="2013">
        <f t="shared" si="94"/>
        <v>0</v>
      </c>
      <c r="BM67" s="1974">
        <f t="shared" si="95"/>
        <v>0</v>
      </c>
      <c r="BN67" s="1891">
        <f t="shared" si="104"/>
        <v>0</v>
      </c>
      <c r="BO67" s="1368"/>
      <c r="BP67" s="1368"/>
      <c r="BQ67" s="737"/>
      <c r="BR67" s="737"/>
      <c r="BS67" s="737"/>
    </row>
    <row r="68" spans="1:71" ht="15" hidden="1" customHeight="1">
      <c r="A68" s="1887" t="s">
        <v>640</v>
      </c>
      <c r="B68" s="1887"/>
      <c r="C68" s="1797"/>
      <c r="D68" s="1973"/>
      <c r="E68" s="1797">
        <f t="shared" si="81"/>
        <v>0</v>
      </c>
      <c r="F68" s="1813">
        <f t="shared" si="96"/>
        <v>0</v>
      </c>
      <c r="G68" s="1797"/>
      <c r="H68" s="1797"/>
      <c r="I68" s="1973"/>
      <c r="J68" s="1797">
        <f t="shared" si="82"/>
        <v>0</v>
      </c>
      <c r="K68" s="1813"/>
      <c r="L68" s="1797"/>
      <c r="M68" s="1797"/>
      <c r="N68" s="1973"/>
      <c r="O68" s="1797">
        <f t="shared" si="83"/>
        <v>0</v>
      </c>
      <c r="P68" s="1813"/>
      <c r="Q68" s="1797"/>
      <c r="R68" s="1797"/>
      <c r="S68" s="1973"/>
      <c r="T68" s="1797">
        <f t="shared" si="84"/>
        <v>0</v>
      </c>
      <c r="U68" s="1813"/>
      <c r="V68" s="1797"/>
      <c r="W68" s="1797"/>
      <c r="X68" s="1973"/>
      <c r="Y68" s="1797">
        <f t="shared" si="85"/>
        <v>0</v>
      </c>
      <c r="Z68" s="1813"/>
      <c r="AA68" s="1797"/>
      <c r="AB68" s="1797"/>
      <c r="AC68" s="1973"/>
      <c r="AD68" s="1797">
        <f t="shared" si="86"/>
        <v>0</v>
      </c>
      <c r="AE68" s="1813"/>
      <c r="AF68" s="1797"/>
      <c r="AG68" s="1797"/>
      <c r="AH68" s="1973"/>
      <c r="AI68" s="1797">
        <f t="shared" si="87"/>
        <v>0</v>
      </c>
      <c r="AJ68" s="1813">
        <f t="shared" si="97"/>
        <v>0</v>
      </c>
      <c r="AK68" s="1797"/>
      <c r="AL68" s="1797"/>
      <c r="AM68" s="1973"/>
      <c r="AN68" s="1797">
        <f t="shared" si="88"/>
        <v>0</v>
      </c>
      <c r="AO68" s="1813">
        <f t="shared" si="98"/>
        <v>0</v>
      </c>
      <c r="AP68" s="1797"/>
      <c r="AQ68" s="1780"/>
      <c r="AR68" s="1973"/>
      <c r="AS68" s="1797">
        <f t="shared" si="89"/>
        <v>0</v>
      </c>
      <c r="AT68" s="1813">
        <f t="shared" si="99"/>
        <v>0</v>
      </c>
      <c r="AU68" s="1797"/>
      <c r="AV68" s="1797"/>
      <c r="AW68" s="1973"/>
      <c r="AX68" s="1797">
        <f t="shared" si="90"/>
        <v>0</v>
      </c>
      <c r="AY68" s="1813">
        <f t="shared" si="100"/>
        <v>0</v>
      </c>
      <c r="AZ68" s="1797"/>
      <c r="BA68" s="1881"/>
      <c r="BB68" s="1882"/>
      <c r="BC68" s="1797">
        <f t="shared" si="91"/>
        <v>0</v>
      </c>
      <c r="BD68" s="1813">
        <f t="shared" si="101"/>
        <v>0</v>
      </c>
      <c r="BE68" s="1797"/>
      <c r="BF68" s="1881"/>
      <c r="BG68" s="1882"/>
      <c r="BH68" s="1797">
        <f t="shared" si="92"/>
        <v>0</v>
      </c>
      <c r="BI68" s="1813">
        <f t="shared" si="102"/>
        <v>0</v>
      </c>
      <c r="BJ68" s="2011">
        <f t="shared" si="103"/>
        <v>0</v>
      </c>
      <c r="BK68" s="2011">
        <f t="shared" si="93"/>
        <v>0</v>
      </c>
      <c r="BL68" s="2013">
        <f t="shared" si="94"/>
        <v>0</v>
      </c>
      <c r="BM68" s="1974">
        <f t="shared" si="95"/>
        <v>0</v>
      </c>
      <c r="BN68" s="1891">
        <f t="shared" si="104"/>
        <v>0</v>
      </c>
      <c r="BO68" s="1368"/>
      <c r="BP68" s="1368"/>
      <c r="BQ68" s="737"/>
      <c r="BR68" s="737"/>
      <c r="BS68" s="737"/>
    </row>
    <row r="69" spans="1:71" ht="15" hidden="1" customHeight="1">
      <c r="A69" s="1887" t="s">
        <v>641</v>
      </c>
      <c r="B69" s="1887"/>
      <c r="C69" s="1797"/>
      <c r="D69" s="1973"/>
      <c r="E69" s="1797">
        <f>SUM(C69:D69)</f>
        <v>0</v>
      </c>
      <c r="F69" s="1813">
        <f t="shared" si="96"/>
        <v>0</v>
      </c>
      <c r="G69" s="1797"/>
      <c r="H69" s="1797"/>
      <c r="I69" s="1973"/>
      <c r="J69" s="1797">
        <f>SUM(H69:I69)</f>
        <v>0</v>
      </c>
      <c r="K69" s="1813"/>
      <c r="L69" s="1797"/>
      <c r="M69" s="1797"/>
      <c r="N69" s="1973"/>
      <c r="O69" s="1797">
        <f>SUM(M69:N69)</f>
        <v>0</v>
      </c>
      <c r="P69" s="1813"/>
      <c r="Q69" s="1797"/>
      <c r="R69" s="1797"/>
      <c r="S69" s="1973"/>
      <c r="T69" s="1797">
        <f>SUM(R69:S69)</f>
        <v>0</v>
      </c>
      <c r="U69" s="1813"/>
      <c r="V69" s="1797"/>
      <c r="W69" s="1797"/>
      <c r="X69" s="1973"/>
      <c r="Y69" s="1797">
        <f>SUM(W69:X69)</f>
        <v>0</v>
      </c>
      <c r="Z69" s="1813"/>
      <c r="AA69" s="1797"/>
      <c r="AB69" s="1797"/>
      <c r="AC69" s="1973"/>
      <c r="AD69" s="1797">
        <f>SUM(AB69:AC69)</f>
        <v>0</v>
      </c>
      <c r="AE69" s="1813"/>
      <c r="AF69" s="1797"/>
      <c r="AG69" s="1797"/>
      <c r="AH69" s="1973"/>
      <c r="AI69" s="1797">
        <f>SUM(AG69:AH69)</f>
        <v>0</v>
      </c>
      <c r="AJ69" s="1813">
        <f t="shared" si="97"/>
        <v>0</v>
      </c>
      <c r="AK69" s="1797"/>
      <c r="AL69" s="1797"/>
      <c r="AM69" s="1973"/>
      <c r="AN69" s="1797">
        <f>SUM(AL69:AM69)</f>
        <v>0</v>
      </c>
      <c r="AO69" s="1813">
        <f t="shared" si="98"/>
        <v>0</v>
      </c>
      <c r="AP69" s="1797"/>
      <c r="AQ69" s="1780"/>
      <c r="AR69" s="1973"/>
      <c r="AS69" s="1797">
        <f>SUM(AQ69:AR69)</f>
        <v>0</v>
      </c>
      <c r="AT69" s="1813">
        <f t="shared" si="99"/>
        <v>0</v>
      </c>
      <c r="AU69" s="1797"/>
      <c r="AV69" s="1797"/>
      <c r="AW69" s="1973"/>
      <c r="AX69" s="1797">
        <f>SUM(AV69:AW69)</f>
        <v>0</v>
      </c>
      <c r="AY69" s="1813">
        <f t="shared" si="100"/>
        <v>0</v>
      </c>
      <c r="AZ69" s="1797"/>
      <c r="BA69" s="1881"/>
      <c r="BB69" s="1882"/>
      <c r="BC69" s="1797">
        <f t="shared" si="91"/>
        <v>0</v>
      </c>
      <c r="BD69" s="1813">
        <f t="shared" si="101"/>
        <v>0</v>
      </c>
      <c r="BE69" s="1797"/>
      <c r="BF69" s="1881"/>
      <c r="BG69" s="1882"/>
      <c r="BH69" s="1797">
        <f t="shared" si="92"/>
        <v>0</v>
      </c>
      <c r="BI69" s="1813">
        <f t="shared" si="102"/>
        <v>0</v>
      </c>
      <c r="BJ69" s="2011">
        <f t="shared" si="103"/>
        <v>0</v>
      </c>
      <c r="BK69" s="2011">
        <f t="shared" si="93"/>
        <v>0</v>
      </c>
      <c r="BL69" s="2013">
        <f t="shared" si="94"/>
        <v>0</v>
      </c>
      <c r="BM69" s="1974">
        <f t="shared" si="95"/>
        <v>0</v>
      </c>
      <c r="BN69" s="1891">
        <f t="shared" si="104"/>
        <v>0</v>
      </c>
      <c r="BO69" s="1368"/>
      <c r="BP69" s="1368"/>
      <c r="BQ69" s="737"/>
      <c r="BR69" s="737"/>
      <c r="BS69" s="737"/>
    </row>
    <row r="70" spans="1:71" ht="15" customHeight="1">
      <c r="A70" s="1902" t="s">
        <v>642</v>
      </c>
      <c r="B70" s="1902"/>
      <c r="C70" s="1797"/>
      <c r="D70" s="1973"/>
      <c r="E70" s="1797">
        <f>SUM(C70:D70)</f>
        <v>0</v>
      </c>
      <c r="F70" s="1813">
        <f t="shared" si="96"/>
        <v>0</v>
      </c>
      <c r="G70" s="1797"/>
      <c r="H70" s="1797"/>
      <c r="I70" s="1973"/>
      <c r="J70" s="1797">
        <f>SUM(H70:I70)</f>
        <v>0</v>
      </c>
      <c r="K70" s="1813"/>
      <c r="L70" s="1797"/>
      <c r="M70" s="1797"/>
      <c r="N70" s="1973"/>
      <c r="O70" s="1797">
        <f>SUM(M70:N70)</f>
        <v>0</v>
      </c>
      <c r="P70" s="1813"/>
      <c r="Q70" s="1797"/>
      <c r="R70" s="1797"/>
      <c r="S70" s="1973"/>
      <c r="T70" s="1797">
        <f>SUM(R70:S70)</f>
        <v>0</v>
      </c>
      <c r="U70" s="1813"/>
      <c r="V70" s="1797"/>
      <c r="W70" s="1797"/>
      <c r="X70" s="1973"/>
      <c r="Y70" s="1797">
        <f>SUM(W70:X70)</f>
        <v>0</v>
      </c>
      <c r="Z70" s="1813"/>
      <c r="AA70" s="1797"/>
      <c r="AB70" s="1797"/>
      <c r="AC70" s="1973"/>
      <c r="AD70" s="1797">
        <f>SUM(AB70:AC70)</f>
        <v>0</v>
      </c>
      <c r="AE70" s="1813"/>
      <c r="AF70" s="1797"/>
      <c r="AG70" s="1797"/>
      <c r="AH70" s="1973"/>
      <c r="AI70" s="1797">
        <f>SUM(AG70:AH70)</f>
        <v>0</v>
      </c>
      <c r="AJ70" s="1813">
        <f t="shared" si="97"/>
        <v>0</v>
      </c>
      <c r="AK70" s="1797"/>
      <c r="AL70" s="1797"/>
      <c r="AM70" s="1973"/>
      <c r="AN70" s="1797">
        <f>SUM(AL70:AM70)</f>
        <v>0</v>
      </c>
      <c r="AO70" s="1813">
        <f t="shared" si="98"/>
        <v>0</v>
      </c>
      <c r="AP70" s="1797"/>
      <c r="AQ70" s="1780"/>
      <c r="AR70" s="1973"/>
      <c r="AS70" s="1797">
        <f>SUM(AQ70:AR70)</f>
        <v>0</v>
      </c>
      <c r="AT70" s="1813">
        <f t="shared" si="99"/>
        <v>0</v>
      </c>
      <c r="AU70" s="1797"/>
      <c r="AV70" s="1797"/>
      <c r="AW70" s="1973"/>
      <c r="AX70" s="1797">
        <f>SUM(AV70:AW70)</f>
        <v>0</v>
      </c>
      <c r="AY70" s="1813">
        <f t="shared" si="100"/>
        <v>0</v>
      </c>
      <c r="AZ70" s="1797"/>
      <c r="BA70" s="1881"/>
      <c r="BB70" s="1882"/>
      <c r="BC70" s="1797">
        <f>SUM(BA70+BB70)</f>
        <v>0</v>
      </c>
      <c r="BD70" s="1813">
        <f t="shared" si="101"/>
        <v>0</v>
      </c>
      <c r="BE70" s="1797"/>
      <c r="BF70" s="1881"/>
      <c r="BG70" s="1882"/>
      <c r="BH70" s="1797">
        <f>SUM(BF70+BG70)</f>
        <v>0</v>
      </c>
      <c r="BI70" s="1813">
        <f t="shared" si="102"/>
        <v>0</v>
      </c>
      <c r="BJ70" s="2011">
        <f t="shared" si="103"/>
        <v>0</v>
      </c>
      <c r="BK70" s="2011">
        <f>SUM(C70+H70+M70+R70+W70+AB70+AG70+AL70+AQ70+AV70+BA70+BF70)</f>
        <v>0</v>
      </c>
      <c r="BL70" s="2013">
        <f>SUM(D70+I70+N70+S70+X70+AC70+AH70+AM70+AR70+AW70+BB70+BG70)</f>
        <v>0</v>
      </c>
      <c r="BM70" s="1974">
        <f>SUM(BK70+BL70)</f>
        <v>0</v>
      </c>
      <c r="BN70" s="1891">
        <f t="shared" si="104"/>
        <v>0</v>
      </c>
      <c r="BO70" s="1368"/>
      <c r="BP70" s="1368"/>
      <c r="BQ70" s="737"/>
      <c r="BR70" s="737"/>
      <c r="BS70" s="737"/>
    </row>
    <row r="71" spans="1:71" ht="15" hidden="1" customHeight="1">
      <c r="A71" s="1902" t="s">
        <v>643</v>
      </c>
      <c r="B71" s="1902"/>
      <c r="C71" s="1797"/>
      <c r="D71" s="1973"/>
      <c r="E71" s="1797">
        <f t="shared" si="81"/>
        <v>0</v>
      </c>
      <c r="F71" s="1813">
        <f t="shared" si="96"/>
        <v>0</v>
      </c>
      <c r="G71" s="1797"/>
      <c r="H71" s="1797"/>
      <c r="I71" s="1973"/>
      <c r="J71" s="1797">
        <f t="shared" si="82"/>
        <v>0</v>
      </c>
      <c r="K71" s="1813"/>
      <c r="L71" s="1797"/>
      <c r="M71" s="1797"/>
      <c r="N71" s="1973"/>
      <c r="O71" s="1797">
        <f t="shared" si="83"/>
        <v>0</v>
      </c>
      <c r="P71" s="1813"/>
      <c r="Q71" s="1797"/>
      <c r="R71" s="1797"/>
      <c r="S71" s="1973"/>
      <c r="T71" s="1797">
        <f t="shared" si="84"/>
        <v>0</v>
      </c>
      <c r="U71" s="1813"/>
      <c r="V71" s="1797"/>
      <c r="W71" s="1797"/>
      <c r="X71" s="1973"/>
      <c r="Y71" s="1797">
        <f t="shared" si="85"/>
        <v>0</v>
      </c>
      <c r="Z71" s="1813"/>
      <c r="AA71" s="1797"/>
      <c r="AB71" s="1797"/>
      <c r="AC71" s="1973"/>
      <c r="AD71" s="1797">
        <f t="shared" si="86"/>
        <v>0</v>
      </c>
      <c r="AE71" s="1813"/>
      <c r="AF71" s="1797"/>
      <c r="AG71" s="1797"/>
      <c r="AH71" s="1973"/>
      <c r="AI71" s="1797">
        <f t="shared" si="87"/>
        <v>0</v>
      </c>
      <c r="AJ71" s="1813">
        <f t="shared" si="97"/>
        <v>0</v>
      </c>
      <c r="AK71" s="1797"/>
      <c r="AL71" s="1797"/>
      <c r="AM71" s="1973"/>
      <c r="AN71" s="1797">
        <f t="shared" si="88"/>
        <v>0</v>
      </c>
      <c r="AO71" s="1813">
        <f t="shared" si="98"/>
        <v>0</v>
      </c>
      <c r="AP71" s="1797"/>
      <c r="AQ71" s="1780"/>
      <c r="AR71" s="1973"/>
      <c r="AS71" s="1797">
        <f t="shared" si="89"/>
        <v>0</v>
      </c>
      <c r="AT71" s="1813">
        <f t="shared" si="99"/>
        <v>0</v>
      </c>
      <c r="AU71" s="1797"/>
      <c r="AV71" s="1797"/>
      <c r="AW71" s="1973"/>
      <c r="AX71" s="1797">
        <f t="shared" si="90"/>
        <v>0</v>
      </c>
      <c r="AY71" s="1813">
        <f t="shared" si="100"/>
        <v>0</v>
      </c>
      <c r="AZ71" s="1797"/>
      <c r="BA71" s="1881"/>
      <c r="BB71" s="1882"/>
      <c r="BC71" s="1797">
        <f t="shared" si="91"/>
        <v>0</v>
      </c>
      <c r="BD71" s="1813">
        <f t="shared" si="101"/>
        <v>0</v>
      </c>
      <c r="BE71" s="1797"/>
      <c r="BF71" s="1881"/>
      <c r="BG71" s="1882"/>
      <c r="BH71" s="1797">
        <f t="shared" si="92"/>
        <v>0</v>
      </c>
      <c r="BI71" s="1813">
        <f t="shared" si="102"/>
        <v>0</v>
      </c>
      <c r="BJ71" s="2011">
        <f t="shared" si="103"/>
        <v>0</v>
      </c>
      <c r="BK71" s="2011">
        <f t="shared" si="93"/>
        <v>0</v>
      </c>
      <c r="BL71" s="2013">
        <f t="shared" si="94"/>
        <v>0</v>
      </c>
      <c r="BM71" s="1974">
        <f t="shared" si="95"/>
        <v>0</v>
      </c>
      <c r="BN71" s="1891">
        <f t="shared" si="104"/>
        <v>0</v>
      </c>
      <c r="BO71" s="1368"/>
      <c r="BP71" s="1368"/>
      <c r="BQ71" s="737"/>
      <c r="BR71" s="737"/>
      <c r="BS71" s="737"/>
    </row>
    <row r="72" spans="1:71" ht="15" customHeight="1">
      <c r="A72" s="706" t="s">
        <v>644</v>
      </c>
      <c r="B72" s="706"/>
      <c r="C72" s="1797"/>
      <c r="D72" s="1973"/>
      <c r="E72" s="1797">
        <f t="shared" si="81"/>
        <v>0</v>
      </c>
      <c r="F72" s="1813">
        <f t="shared" si="96"/>
        <v>0</v>
      </c>
      <c r="G72" s="1797"/>
      <c r="H72" s="1797"/>
      <c r="I72" s="1973"/>
      <c r="J72" s="1797">
        <f t="shared" si="82"/>
        <v>0</v>
      </c>
      <c r="K72" s="1813"/>
      <c r="L72" s="1797"/>
      <c r="M72" s="1797"/>
      <c r="N72" s="1973"/>
      <c r="O72" s="1797">
        <f t="shared" si="83"/>
        <v>0</v>
      </c>
      <c r="P72" s="1813"/>
      <c r="Q72" s="1797"/>
      <c r="R72" s="1797"/>
      <c r="S72" s="1973"/>
      <c r="T72" s="1797">
        <f t="shared" si="84"/>
        <v>0</v>
      </c>
      <c r="U72" s="1813"/>
      <c r="V72" s="1797"/>
      <c r="W72" s="1797"/>
      <c r="X72" s="1973"/>
      <c r="Y72" s="1797">
        <f t="shared" si="85"/>
        <v>0</v>
      </c>
      <c r="Z72" s="1813"/>
      <c r="AA72" s="1797"/>
      <c r="AB72" s="1797"/>
      <c r="AC72" s="1973"/>
      <c r="AD72" s="1797">
        <f t="shared" si="86"/>
        <v>0</v>
      </c>
      <c r="AE72" s="1813"/>
      <c r="AF72" s="1797"/>
      <c r="AG72" s="1797"/>
      <c r="AH72" s="1973"/>
      <c r="AI72" s="1797">
        <f t="shared" si="87"/>
        <v>0</v>
      </c>
      <c r="AJ72" s="1813">
        <f t="shared" si="97"/>
        <v>0</v>
      </c>
      <c r="AK72" s="1797"/>
      <c r="AL72" s="1797"/>
      <c r="AM72" s="1973"/>
      <c r="AN72" s="1797">
        <f t="shared" si="88"/>
        <v>0</v>
      </c>
      <c r="AO72" s="1813">
        <f t="shared" si="98"/>
        <v>0</v>
      </c>
      <c r="AP72" s="1797"/>
      <c r="AQ72" s="1780"/>
      <c r="AR72" s="1973"/>
      <c r="AS72" s="1797">
        <f t="shared" si="89"/>
        <v>0</v>
      </c>
      <c r="AT72" s="1813">
        <f t="shared" si="99"/>
        <v>0</v>
      </c>
      <c r="AU72" s="1797"/>
      <c r="AV72" s="1797"/>
      <c r="AW72" s="1973"/>
      <c r="AX72" s="1797">
        <f t="shared" si="90"/>
        <v>0</v>
      </c>
      <c r="AY72" s="1813">
        <f t="shared" si="100"/>
        <v>0</v>
      </c>
      <c r="AZ72" s="1797"/>
      <c r="BA72" s="1881"/>
      <c r="BB72" s="1882"/>
      <c r="BC72" s="1797">
        <f t="shared" si="91"/>
        <v>0</v>
      </c>
      <c r="BD72" s="1813">
        <f t="shared" si="101"/>
        <v>0</v>
      </c>
      <c r="BE72" s="1797"/>
      <c r="BF72" s="1881"/>
      <c r="BG72" s="1882"/>
      <c r="BH72" s="1797">
        <f t="shared" si="92"/>
        <v>0</v>
      </c>
      <c r="BI72" s="1813">
        <f t="shared" si="102"/>
        <v>0</v>
      </c>
      <c r="BJ72" s="2011">
        <f t="shared" si="103"/>
        <v>0</v>
      </c>
      <c r="BK72" s="2011">
        <f t="shared" si="93"/>
        <v>0</v>
      </c>
      <c r="BL72" s="2013">
        <f t="shared" si="94"/>
        <v>0</v>
      </c>
      <c r="BM72" s="1974">
        <f t="shared" si="95"/>
        <v>0</v>
      </c>
      <c r="BN72" s="1891">
        <f t="shared" si="104"/>
        <v>0</v>
      </c>
      <c r="BO72" s="1368"/>
      <c r="BP72" s="1368"/>
      <c r="BQ72" s="737"/>
      <c r="BR72" s="737"/>
      <c r="BS72" s="737"/>
    </row>
    <row r="73" spans="1:71" ht="15" customHeight="1">
      <c r="A73" s="706" t="s">
        <v>645</v>
      </c>
      <c r="B73" s="706"/>
      <c r="C73" s="1797"/>
      <c r="D73" s="1973"/>
      <c r="E73" s="1797">
        <f t="shared" si="81"/>
        <v>0</v>
      </c>
      <c r="F73" s="1813">
        <f t="shared" si="96"/>
        <v>0</v>
      </c>
      <c r="G73" s="1797"/>
      <c r="H73" s="1797"/>
      <c r="I73" s="1973"/>
      <c r="J73" s="1797">
        <f t="shared" si="82"/>
        <v>0</v>
      </c>
      <c r="K73" s="1813"/>
      <c r="L73" s="1797"/>
      <c r="M73" s="1797"/>
      <c r="N73" s="1973"/>
      <c r="O73" s="1797">
        <f t="shared" si="83"/>
        <v>0</v>
      </c>
      <c r="P73" s="1813"/>
      <c r="Q73" s="1797"/>
      <c r="R73" s="1797"/>
      <c r="S73" s="1973"/>
      <c r="T73" s="1797">
        <f t="shared" si="84"/>
        <v>0</v>
      </c>
      <c r="U73" s="1813"/>
      <c r="V73" s="1797"/>
      <c r="W73" s="1797"/>
      <c r="X73" s="1973"/>
      <c r="Y73" s="1797">
        <f t="shared" si="85"/>
        <v>0</v>
      </c>
      <c r="Z73" s="1813"/>
      <c r="AA73" s="1797"/>
      <c r="AB73" s="1797"/>
      <c r="AC73" s="1973"/>
      <c r="AD73" s="1797">
        <f t="shared" si="86"/>
        <v>0</v>
      </c>
      <c r="AE73" s="1813"/>
      <c r="AF73" s="1797"/>
      <c r="AG73" s="1797"/>
      <c r="AH73" s="1973"/>
      <c r="AI73" s="1797">
        <f t="shared" si="87"/>
        <v>0</v>
      </c>
      <c r="AJ73" s="1813">
        <f t="shared" si="97"/>
        <v>0</v>
      </c>
      <c r="AK73" s="1797"/>
      <c r="AL73" s="1797"/>
      <c r="AM73" s="1973"/>
      <c r="AN73" s="1797">
        <f t="shared" si="88"/>
        <v>0</v>
      </c>
      <c r="AO73" s="1813">
        <f t="shared" si="98"/>
        <v>0</v>
      </c>
      <c r="AP73" s="1797"/>
      <c r="AQ73" s="1780"/>
      <c r="AR73" s="1973"/>
      <c r="AS73" s="1797">
        <f t="shared" si="89"/>
        <v>0</v>
      </c>
      <c r="AT73" s="1813">
        <f t="shared" si="99"/>
        <v>0</v>
      </c>
      <c r="AU73" s="1797"/>
      <c r="AV73" s="1797"/>
      <c r="AW73" s="1973"/>
      <c r="AX73" s="1797">
        <f t="shared" si="90"/>
        <v>0</v>
      </c>
      <c r="AY73" s="1813">
        <f t="shared" si="100"/>
        <v>0</v>
      </c>
      <c r="AZ73" s="1797"/>
      <c r="BA73" s="1881"/>
      <c r="BB73" s="1882"/>
      <c r="BC73" s="1797">
        <f t="shared" si="91"/>
        <v>0</v>
      </c>
      <c r="BD73" s="1813">
        <f t="shared" si="101"/>
        <v>0</v>
      </c>
      <c r="BE73" s="1797"/>
      <c r="BF73" s="1881"/>
      <c r="BG73" s="1882"/>
      <c r="BH73" s="1797">
        <f t="shared" si="92"/>
        <v>0</v>
      </c>
      <c r="BI73" s="1813">
        <f t="shared" si="102"/>
        <v>0</v>
      </c>
      <c r="BJ73" s="2011">
        <f t="shared" si="103"/>
        <v>0</v>
      </c>
      <c r="BK73" s="2011">
        <f t="shared" si="93"/>
        <v>0</v>
      </c>
      <c r="BL73" s="2013">
        <f t="shared" si="94"/>
        <v>0</v>
      </c>
      <c r="BM73" s="1974">
        <f t="shared" si="95"/>
        <v>0</v>
      </c>
      <c r="BN73" s="1891">
        <f t="shared" si="104"/>
        <v>0</v>
      </c>
      <c r="BO73" s="1368"/>
      <c r="BP73" s="1368"/>
      <c r="BQ73" s="737"/>
      <c r="BR73" s="737"/>
      <c r="BS73" s="737"/>
    </row>
    <row r="74" spans="1:71" s="706" customFormat="1" ht="15" customHeight="1">
      <c r="A74" s="1903" t="s">
        <v>646</v>
      </c>
      <c r="B74" s="1972">
        <f>SUM(B60:B73)</f>
        <v>0</v>
      </c>
      <c r="C74" s="1972">
        <f t="shared" ref="C74:BN74" si="105">SUM(C60:C73)</f>
        <v>0</v>
      </c>
      <c r="D74" s="1972">
        <f t="shared" si="105"/>
        <v>0</v>
      </c>
      <c r="E74" s="1972">
        <f t="shared" si="105"/>
        <v>0</v>
      </c>
      <c r="F74" s="1972">
        <f t="shared" si="105"/>
        <v>0</v>
      </c>
      <c r="G74" s="1972">
        <f t="shared" si="105"/>
        <v>0</v>
      </c>
      <c r="H74" s="1972">
        <f t="shared" si="105"/>
        <v>0</v>
      </c>
      <c r="I74" s="1972">
        <f t="shared" si="105"/>
        <v>0</v>
      </c>
      <c r="J74" s="1972">
        <f t="shared" si="105"/>
        <v>0</v>
      </c>
      <c r="K74" s="1972">
        <f t="shared" si="105"/>
        <v>0</v>
      </c>
      <c r="L74" s="1972">
        <f t="shared" si="105"/>
        <v>0</v>
      </c>
      <c r="M74" s="1972">
        <f t="shared" si="105"/>
        <v>0</v>
      </c>
      <c r="N74" s="1972">
        <f t="shared" si="105"/>
        <v>0</v>
      </c>
      <c r="O74" s="1972">
        <f t="shared" si="105"/>
        <v>0</v>
      </c>
      <c r="P74" s="1972">
        <f t="shared" si="105"/>
        <v>0</v>
      </c>
      <c r="Q74" s="1972">
        <f t="shared" si="105"/>
        <v>0</v>
      </c>
      <c r="R74" s="1972">
        <f t="shared" si="105"/>
        <v>0</v>
      </c>
      <c r="S74" s="1972">
        <f t="shared" si="105"/>
        <v>0</v>
      </c>
      <c r="T74" s="1972">
        <f t="shared" si="105"/>
        <v>0</v>
      </c>
      <c r="U74" s="1972">
        <f t="shared" si="105"/>
        <v>0</v>
      </c>
      <c r="V74" s="1972">
        <f t="shared" si="105"/>
        <v>0</v>
      </c>
      <c r="W74" s="1972">
        <f t="shared" si="105"/>
        <v>0</v>
      </c>
      <c r="X74" s="1972">
        <f t="shared" si="105"/>
        <v>0</v>
      </c>
      <c r="Y74" s="1972">
        <f t="shared" si="105"/>
        <v>0</v>
      </c>
      <c r="Z74" s="1972">
        <f t="shared" si="105"/>
        <v>0</v>
      </c>
      <c r="AA74" s="1972">
        <f t="shared" si="105"/>
        <v>0</v>
      </c>
      <c r="AB74" s="1972">
        <f t="shared" si="105"/>
        <v>0</v>
      </c>
      <c r="AC74" s="1972">
        <f t="shared" si="105"/>
        <v>0</v>
      </c>
      <c r="AD74" s="1972">
        <f t="shared" si="105"/>
        <v>0</v>
      </c>
      <c r="AE74" s="1972">
        <f t="shared" si="105"/>
        <v>0</v>
      </c>
      <c r="AF74" s="1972">
        <f t="shared" si="105"/>
        <v>0</v>
      </c>
      <c r="AG74" s="1972">
        <f t="shared" si="105"/>
        <v>0</v>
      </c>
      <c r="AH74" s="1972">
        <f t="shared" si="105"/>
        <v>0</v>
      </c>
      <c r="AI74" s="1972">
        <f t="shared" si="105"/>
        <v>0</v>
      </c>
      <c r="AJ74" s="1972">
        <f t="shared" si="105"/>
        <v>0</v>
      </c>
      <c r="AK74" s="1972">
        <f t="shared" si="105"/>
        <v>0</v>
      </c>
      <c r="AL74" s="1972">
        <f t="shared" si="105"/>
        <v>0</v>
      </c>
      <c r="AM74" s="1972">
        <f t="shared" si="105"/>
        <v>0</v>
      </c>
      <c r="AN74" s="1972">
        <f t="shared" si="105"/>
        <v>0</v>
      </c>
      <c r="AO74" s="1972">
        <f t="shared" si="105"/>
        <v>0</v>
      </c>
      <c r="AP74" s="1972">
        <f t="shared" si="105"/>
        <v>0</v>
      </c>
      <c r="AQ74" s="1972">
        <f t="shared" si="105"/>
        <v>0</v>
      </c>
      <c r="AR74" s="1972">
        <f t="shared" si="105"/>
        <v>0</v>
      </c>
      <c r="AS74" s="1972">
        <f t="shared" si="105"/>
        <v>0</v>
      </c>
      <c r="AT74" s="1972">
        <f t="shared" si="105"/>
        <v>0</v>
      </c>
      <c r="AU74" s="1972">
        <f t="shared" si="105"/>
        <v>0</v>
      </c>
      <c r="AV74" s="1972">
        <f t="shared" si="105"/>
        <v>0</v>
      </c>
      <c r="AW74" s="1972">
        <f t="shared" si="105"/>
        <v>0</v>
      </c>
      <c r="AX74" s="1972">
        <f t="shared" si="105"/>
        <v>0</v>
      </c>
      <c r="AY74" s="1972">
        <f t="shared" si="105"/>
        <v>0</v>
      </c>
      <c r="AZ74" s="1972">
        <f t="shared" si="105"/>
        <v>0</v>
      </c>
      <c r="BA74" s="1972">
        <f t="shared" si="105"/>
        <v>0</v>
      </c>
      <c r="BB74" s="1972">
        <f t="shared" si="105"/>
        <v>0</v>
      </c>
      <c r="BC74" s="1972">
        <f t="shared" si="105"/>
        <v>0</v>
      </c>
      <c r="BD74" s="1972">
        <f t="shared" si="105"/>
        <v>0</v>
      </c>
      <c r="BE74" s="1972">
        <f t="shared" si="105"/>
        <v>0</v>
      </c>
      <c r="BF74" s="1972">
        <f t="shared" si="105"/>
        <v>0</v>
      </c>
      <c r="BG74" s="1972">
        <f t="shared" si="105"/>
        <v>0</v>
      </c>
      <c r="BH74" s="1972">
        <f t="shared" si="105"/>
        <v>0</v>
      </c>
      <c r="BI74" s="1972">
        <f t="shared" si="105"/>
        <v>0</v>
      </c>
      <c r="BJ74" s="1890">
        <f t="shared" si="105"/>
        <v>0</v>
      </c>
      <c r="BK74" s="1890">
        <f t="shared" si="105"/>
        <v>0</v>
      </c>
      <c r="BL74" s="1890">
        <f t="shared" si="105"/>
        <v>0</v>
      </c>
      <c r="BM74" s="1890">
        <f t="shared" si="105"/>
        <v>0</v>
      </c>
      <c r="BN74" s="1890">
        <f t="shared" si="105"/>
        <v>0</v>
      </c>
      <c r="BO74" s="1368"/>
      <c r="BP74" s="1368"/>
      <c r="BQ74" s="737"/>
      <c r="BR74" s="737"/>
      <c r="BS74" s="737"/>
    </row>
    <row r="75" spans="1:71" ht="15" customHeight="1">
      <c r="A75" s="706" t="s">
        <v>647</v>
      </c>
      <c r="B75" s="706"/>
      <c r="C75" s="1980"/>
      <c r="D75" s="1981"/>
      <c r="E75" s="1980">
        <f>SUM(C75:D75)</f>
        <v>0</v>
      </c>
      <c r="F75" s="1813">
        <f t="shared" ref="F75:F82" si="106">C75-B75</f>
        <v>0</v>
      </c>
      <c r="G75" s="1980"/>
      <c r="H75" s="1980"/>
      <c r="I75" s="1981"/>
      <c r="J75" s="1980">
        <f t="shared" ref="J75:J82" si="107">SUM(H75:I75)</f>
        <v>0</v>
      </c>
      <c r="K75" s="1813"/>
      <c r="L75" s="1980"/>
      <c r="M75" s="1980"/>
      <c r="N75" s="1981"/>
      <c r="O75" s="1980">
        <f t="shared" ref="O75:O82" si="108">SUM(M75:N75)</f>
        <v>0</v>
      </c>
      <c r="P75" s="1813"/>
      <c r="Q75" s="1980"/>
      <c r="R75" s="1980"/>
      <c r="S75" s="1981"/>
      <c r="T75" s="1980">
        <f t="shared" ref="T75:T82" si="109">SUM(R75:S75)</f>
        <v>0</v>
      </c>
      <c r="U75" s="1813"/>
      <c r="V75" s="1980"/>
      <c r="W75" s="1980"/>
      <c r="X75" s="1981"/>
      <c r="Y75" s="1980">
        <f t="shared" ref="Y75:Y82" si="110">SUM(W75:X75)</f>
        <v>0</v>
      </c>
      <c r="Z75" s="1813"/>
      <c r="AA75" s="1980"/>
      <c r="AB75" s="1980"/>
      <c r="AC75" s="1981"/>
      <c r="AD75" s="1980">
        <f t="shared" ref="AD75:AD82" si="111">SUM(AB75:AC75)</f>
        <v>0</v>
      </c>
      <c r="AE75" s="1813"/>
      <c r="AF75" s="1980"/>
      <c r="AG75" s="1980"/>
      <c r="AH75" s="1981"/>
      <c r="AI75" s="1980">
        <f t="shared" ref="AI75:AI82" si="112">SUM(AG75:AH75)</f>
        <v>0</v>
      </c>
      <c r="AJ75" s="1813">
        <f t="shared" ref="AJ75:AJ82" si="113">AG75-AF75</f>
        <v>0</v>
      </c>
      <c r="AK75" s="1980"/>
      <c r="AL75" s="1980"/>
      <c r="AM75" s="1981"/>
      <c r="AN75" s="1980">
        <f t="shared" ref="AN75:AN82" si="114">SUM(AL75:AM75)</f>
        <v>0</v>
      </c>
      <c r="AO75" s="1813">
        <f t="shared" ref="AO75:AO82" si="115">AL75-AK75</f>
        <v>0</v>
      </c>
      <c r="AP75" s="1980"/>
      <c r="AQ75" s="1983"/>
      <c r="AR75" s="1981"/>
      <c r="AS75" s="1980">
        <f t="shared" ref="AS75:AS82" si="116">SUM(AQ75:AR75)</f>
        <v>0</v>
      </c>
      <c r="AT75" s="1813">
        <f t="shared" ref="AT75:AT82" si="117">AQ75-AP75</f>
        <v>0</v>
      </c>
      <c r="AU75" s="1980"/>
      <c r="AV75" s="1980"/>
      <c r="AW75" s="1981"/>
      <c r="AX75" s="1980">
        <f t="shared" ref="AX75:AX82" si="118">SUM(AV75:AW75)</f>
        <v>0</v>
      </c>
      <c r="AY75" s="1813">
        <f t="shared" ref="AY75:AY82" si="119">AV75-AU75</f>
        <v>0</v>
      </c>
      <c r="AZ75" s="1980"/>
      <c r="BA75" s="1971"/>
      <c r="BB75" s="1897"/>
      <c r="BC75" s="1980">
        <f t="shared" si="91"/>
        <v>0</v>
      </c>
      <c r="BD75" s="1813">
        <f t="shared" ref="BD75:BD82" si="120">BA75-AZ75</f>
        <v>0</v>
      </c>
      <c r="BE75" s="1980"/>
      <c r="BF75" s="1971"/>
      <c r="BG75" s="1897"/>
      <c r="BH75" s="1980">
        <f t="shared" si="92"/>
        <v>0</v>
      </c>
      <c r="BI75" s="1813">
        <f t="shared" ref="BI75:BI82" si="121">BF75-BE75</f>
        <v>0</v>
      </c>
      <c r="BJ75" s="2011">
        <f t="shared" ref="BJ75:BJ82" si="122">SUM(B75+G75+L75+Q75+V75+AA75+AF75+AK75+AP75+AU75+AZ75+BE75)</f>
        <v>0</v>
      </c>
      <c r="BK75" s="2011">
        <f>SUM(C75+H75+M75+R75+W75+AB75+AG75+AL75+AQ75+AV75+BA75+BF75)</f>
        <v>0</v>
      </c>
      <c r="BL75" s="2013">
        <f t="shared" ref="BL75:BL82" si="123">SUM(D75+I75+N75+S75+X75+AC75+AH75+AM75+AR75+AW75+BB75+BG75)</f>
        <v>0</v>
      </c>
      <c r="BM75" s="1982">
        <f t="shared" si="95"/>
        <v>0</v>
      </c>
      <c r="BN75" s="1891">
        <f t="shared" ref="BN75:BN82" si="124">SUM(F75+K75+P75+U75+Z75+AE75+AJ75+AO75+AT75+AY75+BD75+BI75)</f>
        <v>0</v>
      </c>
      <c r="BO75" s="1368"/>
      <c r="BP75" s="1368"/>
      <c r="BQ75" s="737"/>
      <c r="BR75" s="737"/>
      <c r="BS75" s="737"/>
    </row>
    <row r="76" spans="1:71" ht="15" hidden="1" customHeight="1">
      <c r="A76" s="706" t="s">
        <v>648</v>
      </c>
      <c r="B76" s="706"/>
      <c r="C76" s="1797"/>
      <c r="D76" s="1973"/>
      <c r="E76" s="1797">
        <f t="shared" ref="E76:E82" si="125">SUM(C76:D76)</f>
        <v>0</v>
      </c>
      <c r="F76" s="1813">
        <f t="shared" si="106"/>
        <v>0</v>
      </c>
      <c r="G76" s="1797"/>
      <c r="H76" s="1797"/>
      <c r="I76" s="1973"/>
      <c r="J76" s="1797">
        <f t="shared" si="107"/>
        <v>0</v>
      </c>
      <c r="K76" s="1813"/>
      <c r="L76" s="1797"/>
      <c r="M76" s="1797"/>
      <c r="N76" s="1973"/>
      <c r="O76" s="1797">
        <f t="shared" si="108"/>
        <v>0</v>
      </c>
      <c r="P76" s="1813"/>
      <c r="Q76" s="1797"/>
      <c r="R76" s="1797"/>
      <c r="S76" s="1973"/>
      <c r="T76" s="1797">
        <f t="shared" si="109"/>
        <v>0</v>
      </c>
      <c r="U76" s="1813"/>
      <c r="V76" s="1797"/>
      <c r="W76" s="1797"/>
      <c r="X76" s="1973"/>
      <c r="Y76" s="1797">
        <f t="shared" si="110"/>
        <v>0</v>
      </c>
      <c r="Z76" s="1813"/>
      <c r="AA76" s="1797"/>
      <c r="AB76" s="1797"/>
      <c r="AC76" s="1973"/>
      <c r="AD76" s="1797">
        <f t="shared" si="111"/>
        <v>0</v>
      </c>
      <c r="AE76" s="1813"/>
      <c r="AF76" s="1797"/>
      <c r="AG76" s="1797"/>
      <c r="AH76" s="1973"/>
      <c r="AI76" s="1797">
        <f t="shared" si="112"/>
        <v>0</v>
      </c>
      <c r="AJ76" s="1813">
        <f t="shared" si="113"/>
        <v>0</v>
      </c>
      <c r="AK76" s="1797"/>
      <c r="AL76" s="1797"/>
      <c r="AM76" s="1973"/>
      <c r="AN76" s="1797">
        <f t="shared" si="114"/>
        <v>0</v>
      </c>
      <c r="AO76" s="1813">
        <f t="shared" si="115"/>
        <v>0</v>
      </c>
      <c r="AP76" s="1797"/>
      <c r="AQ76" s="1780"/>
      <c r="AR76" s="1973"/>
      <c r="AS76" s="1797">
        <f t="shared" si="116"/>
        <v>0</v>
      </c>
      <c r="AT76" s="1813">
        <f t="shared" si="117"/>
        <v>0</v>
      </c>
      <c r="AU76" s="1797"/>
      <c r="AV76" s="1797"/>
      <c r="AW76" s="1973"/>
      <c r="AX76" s="1797">
        <f t="shared" si="118"/>
        <v>0</v>
      </c>
      <c r="AY76" s="1813">
        <f t="shared" si="119"/>
        <v>0</v>
      </c>
      <c r="AZ76" s="1797"/>
      <c r="BA76" s="1888"/>
      <c r="BB76" s="1882"/>
      <c r="BC76" s="1797">
        <f t="shared" si="91"/>
        <v>0</v>
      </c>
      <c r="BD76" s="1813">
        <f t="shared" si="120"/>
        <v>0</v>
      </c>
      <c r="BE76" s="1797"/>
      <c r="BF76" s="1888"/>
      <c r="BG76" s="1882"/>
      <c r="BH76" s="1797">
        <f t="shared" si="92"/>
        <v>0</v>
      </c>
      <c r="BI76" s="1813">
        <f t="shared" si="121"/>
        <v>0</v>
      </c>
      <c r="BJ76" s="2011">
        <f t="shared" si="122"/>
        <v>0</v>
      </c>
      <c r="BK76" s="2011">
        <f t="shared" ref="BK76:BK82" si="126">SUM(C76+H76+M76+R76+W76+AB76+AG76+AL76+AQ76+AV76+BA76+BF76)</f>
        <v>0</v>
      </c>
      <c r="BL76" s="2013">
        <f t="shared" si="123"/>
        <v>0</v>
      </c>
      <c r="BM76" s="1974">
        <f t="shared" si="95"/>
        <v>0</v>
      </c>
      <c r="BN76" s="1891">
        <f t="shared" si="124"/>
        <v>0</v>
      </c>
      <c r="BO76" s="1368"/>
      <c r="BP76" s="1368"/>
      <c r="BQ76" s="737"/>
      <c r="BR76" s="737"/>
      <c r="BS76" s="737"/>
    </row>
    <row r="77" spans="1:71" ht="15" customHeight="1">
      <c r="A77" s="706" t="s">
        <v>802</v>
      </c>
      <c r="B77" s="706"/>
      <c r="C77" s="1797"/>
      <c r="D77" s="1973"/>
      <c r="E77" s="1797">
        <f>SUM(C77:D77)</f>
        <v>0</v>
      </c>
      <c r="F77" s="1813">
        <f t="shared" si="106"/>
        <v>0</v>
      </c>
      <c r="G77" s="1797"/>
      <c r="H77" s="1797"/>
      <c r="I77" s="1973"/>
      <c r="J77" s="1797">
        <f>SUM(H77:I77)</f>
        <v>0</v>
      </c>
      <c r="K77" s="1813"/>
      <c r="L77" s="1797"/>
      <c r="M77" s="1797"/>
      <c r="N77" s="1973"/>
      <c r="O77" s="1797">
        <f>SUM(M77:N77)</f>
        <v>0</v>
      </c>
      <c r="P77" s="1813"/>
      <c r="Q77" s="1797"/>
      <c r="R77" s="1797"/>
      <c r="S77" s="1973"/>
      <c r="T77" s="1797">
        <f>SUM(R77:S77)</f>
        <v>0</v>
      </c>
      <c r="U77" s="1813"/>
      <c r="V77" s="1797"/>
      <c r="W77" s="1797"/>
      <c r="X77" s="1973"/>
      <c r="Y77" s="1797">
        <f>SUM(W77:X77)</f>
        <v>0</v>
      </c>
      <c r="Z77" s="1813"/>
      <c r="AA77" s="1797"/>
      <c r="AB77" s="1797"/>
      <c r="AC77" s="1973"/>
      <c r="AD77" s="1797">
        <f>SUM(AB77:AC77)</f>
        <v>0</v>
      </c>
      <c r="AE77" s="1813"/>
      <c r="AF77" s="1797"/>
      <c r="AG77" s="1797"/>
      <c r="AH77" s="1973"/>
      <c r="AI77" s="1797">
        <f>SUM(AG77:AH77)</f>
        <v>0</v>
      </c>
      <c r="AJ77" s="1813">
        <f t="shared" si="113"/>
        <v>0</v>
      </c>
      <c r="AK77" s="1797"/>
      <c r="AL77" s="1797"/>
      <c r="AM77" s="1973"/>
      <c r="AN77" s="1797">
        <f>SUM(AL77:AM77)</f>
        <v>0</v>
      </c>
      <c r="AO77" s="1813">
        <f t="shared" si="115"/>
        <v>0</v>
      </c>
      <c r="AP77" s="1797"/>
      <c r="AQ77" s="1780"/>
      <c r="AR77" s="1973"/>
      <c r="AS77" s="1797">
        <f>SUM(AQ77:AR77)</f>
        <v>0</v>
      </c>
      <c r="AT77" s="1813">
        <f t="shared" si="117"/>
        <v>0</v>
      </c>
      <c r="AU77" s="1797"/>
      <c r="AV77" s="1797"/>
      <c r="AW77" s="1973"/>
      <c r="AX77" s="1797">
        <f>SUM(AV77:AW77)</f>
        <v>0</v>
      </c>
      <c r="AY77" s="1813">
        <f t="shared" si="119"/>
        <v>0</v>
      </c>
      <c r="AZ77" s="1797"/>
      <c r="BA77" s="1888"/>
      <c r="BB77" s="1882"/>
      <c r="BC77" s="1797">
        <f>SUM(BA77+BB77)</f>
        <v>0</v>
      </c>
      <c r="BD77" s="1813">
        <f t="shared" si="120"/>
        <v>0</v>
      </c>
      <c r="BE77" s="1797"/>
      <c r="BF77" s="1888"/>
      <c r="BG77" s="1882"/>
      <c r="BH77" s="1797">
        <f>SUM(BF77+BG77)</f>
        <v>0</v>
      </c>
      <c r="BI77" s="1813">
        <f t="shared" si="121"/>
        <v>0</v>
      </c>
      <c r="BJ77" s="2011">
        <f t="shared" si="122"/>
        <v>0</v>
      </c>
      <c r="BK77" s="2011">
        <f t="shared" si="126"/>
        <v>0</v>
      </c>
      <c r="BL77" s="2013">
        <f t="shared" si="123"/>
        <v>0</v>
      </c>
      <c r="BM77" s="1974">
        <f>SUM(BK77+BL77)</f>
        <v>0</v>
      </c>
      <c r="BN77" s="1891">
        <f t="shared" si="124"/>
        <v>0</v>
      </c>
      <c r="BO77" s="1368"/>
      <c r="BP77" s="1368"/>
      <c r="BQ77" s="737"/>
      <c r="BR77" s="737"/>
      <c r="BS77" s="737"/>
    </row>
    <row r="78" spans="1:71" ht="15" customHeight="1">
      <c r="A78" s="706" t="s">
        <v>650</v>
      </c>
      <c r="B78" s="706"/>
      <c r="C78" s="1797"/>
      <c r="D78" s="1973"/>
      <c r="E78" s="1797">
        <f t="shared" si="125"/>
        <v>0</v>
      </c>
      <c r="F78" s="1813">
        <f t="shared" si="106"/>
        <v>0</v>
      </c>
      <c r="G78" s="1797"/>
      <c r="H78" s="1797"/>
      <c r="I78" s="1973"/>
      <c r="J78" s="1797">
        <f t="shared" si="107"/>
        <v>0</v>
      </c>
      <c r="K78" s="1813"/>
      <c r="L78" s="1797"/>
      <c r="M78" s="1797"/>
      <c r="N78" s="1973"/>
      <c r="O78" s="1797">
        <f t="shared" si="108"/>
        <v>0</v>
      </c>
      <c r="P78" s="1813"/>
      <c r="Q78" s="1797"/>
      <c r="R78" s="1797"/>
      <c r="S78" s="1973"/>
      <c r="T78" s="1797">
        <f t="shared" si="109"/>
        <v>0</v>
      </c>
      <c r="U78" s="1813"/>
      <c r="V78" s="1797"/>
      <c r="W78" s="1797"/>
      <c r="X78" s="1973"/>
      <c r="Y78" s="1797">
        <f t="shared" si="110"/>
        <v>0</v>
      </c>
      <c r="Z78" s="1813"/>
      <c r="AA78" s="1797"/>
      <c r="AB78" s="1797"/>
      <c r="AC78" s="1973"/>
      <c r="AD78" s="1797">
        <f t="shared" si="111"/>
        <v>0</v>
      </c>
      <c r="AE78" s="1813"/>
      <c r="AF78" s="1797"/>
      <c r="AG78" s="1797"/>
      <c r="AH78" s="1973"/>
      <c r="AI78" s="1797">
        <f t="shared" si="112"/>
        <v>0</v>
      </c>
      <c r="AJ78" s="1813">
        <f t="shared" si="113"/>
        <v>0</v>
      </c>
      <c r="AK78" s="1797"/>
      <c r="AL78" s="1797"/>
      <c r="AM78" s="1973"/>
      <c r="AN78" s="1797">
        <f t="shared" si="114"/>
        <v>0</v>
      </c>
      <c r="AO78" s="1813">
        <f t="shared" si="115"/>
        <v>0</v>
      </c>
      <c r="AP78" s="1797"/>
      <c r="AQ78" s="1780"/>
      <c r="AR78" s="1973"/>
      <c r="AS78" s="1797">
        <f t="shared" si="116"/>
        <v>0</v>
      </c>
      <c r="AT78" s="1813">
        <f t="shared" si="117"/>
        <v>0</v>
      </c>
      <c r="AU78" s="1797"/>
      <c r="AV78" s="1797"/>
      <c r="AW78" s="1973"/>
      <c r="AX78" s="1797">
        <f t="shared" si="118"/>
        <v>0</v>
      </c>
      <c r="AY78" s="1813">
        <f t="shared" si="119"/>
        <v>0</v>
      </c>
      <c r="AZ78" s="1797"/>
      <c r="BA78" s="1888"/>
      <c r="BB78" s="1882"/>
      <c r="BC78" s="1797">
        <f t="shared" si="91"/>
        <v>0</v>
      </c>
      <c r="BD78" s="1813">
        <f t="shared" si="120"/>
        <v>0</v>
      </c>
      <c r="BE78" s="1797"/>
      <c r="BF78" s="1888"/>
      <c r="BG78" s="1882"/>
      <c r="BH78" s="1797">
        <f t="shared" si="92"/>
        <v>0</v>
      </c>
      <c r="BI78" s="1813">
        <f t="shared" si="121"/>
        <v>0</v>
      </c>
      <c r="BJ78" s="2011">
        <f t="shared" si="122"/>
        <v>0</v>
      </c>
      <c r="BK78" s="2011">
        <f t="shared" si="126"/>
        <v>0</v>
      </c>
      <c r="BL78" s="2013">
        <f t="shared" si="123"/>
        <v>0</v>
      </c>
      <c r="BM78" s="1974">
        <f t="shared" si="95"/>
        <v>0</v>
      </c>
      <c r="BN78" s="1891">
        <f t="shared" si="124"/>
        <v>0</v>
      </c>
      <c r="BO78" s="1368"/>
      <c r="BP78" s="1368"/>
      <c r="BQ78" s="737"/>
      <c r="BR78" s="737"/>
      <c r="BS78" s="737"/>
    </row>
    <row r="79" spans="1:71" ht="15" customHeight="1">
      <c r="A79" s="706" t="s">
        <v>651</v>
      </c>
      <c r="B79" s="706"/>
      <c r="C79" s="1797"/>
      <c r="D79" s="1973"/>
      <c r="E79" s="1797">
        <f t="shared" si="125"/>
        <v>0</v>
      </c>
      <c r="F79" s="1813">
        <f t="shared" si="106"/>
        <v>0</v>
      </c>
      <c r="G79" s="1797"/>
      <c r="H79" s="1797"/>
      <c r="I79" s="1973"/>
      <c r="J79" s="1797">
        <f t="shared" si="107"/>
        <v>0</v>
      </c>
      <c r="K79" s="1813"/>
      <c r="L79" s="1797"/>
      <c r="M79" s="1797"/>
      <c r="N79" s="1973"/>
      <c r="O79" s="1797">
        <f t="shared" si="108"/>
        <v>0</v>
      </c>
      <c r="P79" s="1813"/>
      <c r="Q79" s="1797"/>
      <c r="R79" s="1797"/>
      <c r="S79" s="1973"/>
      <c r="T79" s="1797">
        <f t="shared" si="109"/>
        <v>0</v>
      </c>
      <c r="U79" s="1813"/>
      <c r="V79" s="1797"/>
      <c r="W79" s="1797"/>
      <c r="X79" s="1973"/>
      <c r="Y79" s="1797">
        <f t="shared" si="110"/>
        <v>0</v>
      </c>
      <c r="Z79" s="1813"/>
      <c r="AA79" s="1797"/>
      <c r="AB79" s="1797"/>
      <c r="AC79" s="1973"/>
      <c r="AD79" s="1797">
        <f t="shared" si="111"/>
        <v>0</v>
      </c>
      <c r="AE79" s="1813"/>
      <c r="AF79" s="1797"/>
      <c r="AG79" s="1797"/>
      <c r="AH79" s="1973"/>
      <c r="AI79" s="1797">
        <f t="shared" si="112"/>
        <v>0</v>
      </c>
      <c r="AJ79" s="1813">
        <f t="shared" si="113"/>
        <v>0</v>
      </c>
      <c r="AK79" s="1797"/>
      <c r="AL79" s="1797"/>
      <c r="AM79" s="1973"/>
      <c r="AN79" s="1797">
        <f t="shared" si="114"/>
        <v>0</v>
      </c>
      <c r="AO79" s="1813">
        <f t="shared" si="115"/>
        <v>0</v>
      </c>
      <c r="AP79" s="1797"/>
      <c r="AQ79" s="1780"/>
      <c r="AR79" s="1973"/>
      <c r="AS79" s="1797">
        <f t="shared" si="116"/>
        <v>0</v>
      </c>
      <c r="AT79" s="1813">
        <f t="shared" si="117"/>
        <v>0</v>
      </c>
      <c r="AU79" s="1797"/>
      <c r="AV79" s="1797"/>
      <c r="AW79" s="1973"/>
      <c r="AX79" s="1797">
        <f t="shared" si="118"/>
        <v>0</v>
      </c>
      <c r="AY79" s="1813">
        <f t="shared" si="119"/>
        <v>0</v>
      </c>
      <c r="AZ79" s="1797"/>
      <c r="BA79" s="1881"/>
      <c r="BB79" s="1882"/>
      <c r="BC79" s="1797">
        <f t="shared" si="91"/>
        <v>0</v>
      </c>
      <c r="BD79" s="1813">
        <f t="shared" si="120"/>
        <v>0</v>
      </c>
      <c r="BE79" s="1797"/>
      <c r="BF79" s="1881"/>
      <c r="BG79" s="1882"/>
      <c r="BH79" s="1797">
        <f t="shared" si="92"/>
        <v>0</v>
      </c>
      <c r="BI79" s="1813">
        <f t="shared" si="121"/>
        <v>0</v>
      </c>
      <c r="BJ79" s="2011">
        <f t="shared" si="122"/>
        <v>0</v>
      </c>
      <c r="BK79" s="2011">
        <f t="shared" si="126"/>
        <v>0</v>
      </c>
      <c r="BL79" s="2013">
        <f t="shared" si="123"/>
        <v>0</v>
      </c>
      <c r="BM79" s="1974">
        <f t="shared" si="95"/>
        <v>0</v>
      </c>
      <c r="BN79" s="1891">
        <f t="shared" si="124"/>
        <v>0</v>
      </c>
      <c r="BO79" s="1368"/>
      <c r="BP79" s="1368"/>
      <c r="BQ79" s="737"/>
      <c r="BR79" s="737"/>
      <c r="BS79" s="737"/>
    </row>
    <row r="80" spans="1:71" ht="15" hidden="1" customHeight="1">
      <c r="A80" s="706" t="s">
        <v>652</v>
      </c>
      <c r="B80" s="706"/>
      <c r="C80" s="1797"/>
      <c r="D80" s="1973"/>
      <c r="E80" s="1797">
        <f>SUM(C80:D80)</f>
        <v>0</v>
      </c>
      <c r="F80" s="1813">
        <f t="shared" si="106"/>
        <v>0</v>
      </c>
      <c r="G80" s="1797"/>
      <c r="H80" s="1797"/>
      <c r="I80" s="1973"/>
      <c r="J80" s="1797">
        <f>SUM(H80:I80)</f>
        <v>0</v>
      </c>
      <c r="K80" s="1813"/>
      <c r="L80" s="1797"/>
      <c r="M80" s="1797"/>
      <c r="N80" s="1973"/>
      <c r="O80" s="1797">
        <f>SUM(M80:N80)</f>
        <v>0</v>
      </c>
      <c r="P80" s="1813"/>
      <c r="Q80" s="1797"/>
      <c r="R80" s="1797"/>
      <c r="S80" s="1973"/>
      <c r="T80" s="1797">
        <f>SUM(R80:S80)</f>
        <v>0</v>
      </c>
      <c r="U80" s="1813"/>
      <c r="V80" s="1797"/>
      <c r="W80" s="1797"/>
      <c r="X80" s="1973"/>
      <c r="Y80" s="1797">
        <f>SUM(W80:X80)</f>
        <v>0</v>
      </c>
      <c r="Z80" s="1813"/>
      <c r="AA80" s="1797"/>
      <c r="AB80" s="1797"/>
      <c r="AC80" s="1973"/>
      <c r="AD80" s="1797">
        <f>SUM(AB80:AC80)</f>
        <v>0</v>
      </c>
      <c r="AE80" s="1813"/>
      <c r="AF80" s="1797"/>
      <c r="AG80" s="1797"/>
      <c r="AH80" s="1973"/>
      <c r="AI80" s="1797">
        <f>SUM(AG80:AH80)</f>
        <v>0</v>
      </c>
      <c r="AJ80" s="1813">
        <f t="shared" si="113"/>
        <v>0</v>
      </c>
      <c r="AK80" s="1797"/>
      <c r="AL80" s="1797"/>
      <c r="AM80" s="1973"/>
      <c r="AN80" s="1797">
        <f>SUM(AL80:AM80)</f>
        <v>0</v>
      </c>
      <c r="AO80" s="1813">
        <f t="shared" si="115"/>
        <v>0</v>
      </c>
      <c r="AP80" s="1797"/>
      <c r="AQ80" s="1780"/>
      <c r="AR80" s="1973"/>
      <c r="AS80" s="1797">
        <f>SUM(AQ80:AR80)</f>
        <v>0</v>
      </c>
      <c r="AT80" s="1813">
        <f t="shared" si="117"/>
        <v>0</v>
      </c>
      <c r="AU80" s="1797"/>
      <c r="AV80" s="1797"/>
      <c r="AW80" s="1973"/>
      <c r="AX80" s="1797">
        <f>SUM(AV80:AW80)</f>
        <v>0</v>
      </c>
      <c r="AY80" s="1813">
        <f t="shared" si="119"/>
        <v>0</v>
      </c>
      <c r="AZ80" s="1797"/>
      <c r="BA80" s="1881"/>
      <c r="BB80" s="1882"/>
      <c r="BC80" s="1797">
        <f t="shared" si="91"/>
        <v>0</v>
      </c>
      <c r="BD80" s="1813">
        <f t="shared" si="120"/>
        <v>0</v>
      </c>
      <c r="BE80" s="1797"/>
      <c r="BF80" s="1881"/>
      <c r="BG80" s="1882"/>
      <c r="BH80" s="1797">
        <f t="shared" si="92"/>
        <v>0</v>
      </c>
      <c r="BI80" s="1813">
        <f t="shared" si="121"/>
        <v>0</v>
      </c>
      <c r="BJ80" s="2011">
        <f t="shared" si="122"/>
        <v>0</v>
      </c>
      <c r="BK80" s="2011">
        <f t="shared" si="126"/>
        <v>0</v>
      </c>
      <c r="BL80" s="2013">
        <f t="shared" si="123"/>
        <v>0</v>
      </c>
      <c r="BM80" s="1974">
        <f t="shared" si="95"/>
        <v>0</v>
      </c>
      <c r="BN80" s="1891">
        <f t="shared" si="124"/>
        <v>0</v>
      </c>
      <c r="BO80" s="1368"/>
      <c r="BP80" s="1368"/>
      <c r="BQ80" s="737"/>
      <c r="BR80" s="737"/>
      <c r="BS80" s="737"/>
    </row>
    <row r="81" spans="1:71" ht="15" customHeight="1">
      <c r="A81" s="706" t="s">
        <v>653</v>
      </c>
      <c r="B81" s="706"/>
      <c r="C81" s="1797"/>
      <c r="D81" s="1973"/>
      <c r="E81" s="1797">
        <f t="shared" si="125"/>
        <v>0</v>
      </c>
      <c r="F81" s="1813">
        <f t="shared" si="106"/>
        <v>0</v>
      </c>
      <c r="G81" s="1797"/>
      <c r="H81" s="1797"/>
      <c r="I81" s="1973"/>
      <c r="J81" s="1797">
        <f t="shared" si="107"/>
        <v>0</v>
      </c>
      <c r="K81" s="1813"/>
      <c r="L81" s="1797"/>
      <c r="M81" s="1797"/>
      <c r="N81" s="1973"/>
      <c r="O81" s="1797">
        <f t="shared" si="108"/>
        <v>0</v>
      </c>
      <c r="P81" s="1813"/>
      <c r="Q81" s="1797"/>
      <c r="R81" s="1797"/>
      <c r="S81" s="1973"/>
      <c r="T81" s="1797">
        <f t="shared" si="109"/>
        <v>0</v>
      </c>
      <c r="U81" s="1813"/>
      <c r="V81" s="1797"/>
      <c r="W81" s="1797"/>
      <c r="X81" s="1973"/>
      <c r="Y81" s="1797">
        <f t="shared" si="110"/>
        <v>0</v>
      </c>
      <c r="Z81" s="1813"/>
      <c r="AA81" s="1797"/>
      <c r="AB81" s="1797"/>
      <c r="AC81" s="1973"/>
      <c r="AD81" s="1797">
        <f t="shared" si="111"/>
        <v>0</v>
      </c>
      <c r="AE81" s="1813"/>
      <c r="AF81" s="1797"/>
      <c r="AG81" s="1797"/>
      <c r="AH81" s="1973"/>
      <c r="AI81" s="1797">
        <f t="shared" si="112"/>
        <v>0</v>
      </c>
      <c r="AJ81" s="1813">
        <f t="shared" si="113"/>
        <v>0</v>
      </c>
      <c r="AK81" s="1797"/>
      <c r="AL81" s="1797"/>
      <c r="AM81" s="1973"/>
      <c r="AN81" s="1797">
        <f t="shared" si="114"/>
        <v>0</v>
      </c>
      <c r="AO81" s="1813">
        <f t="shared" si="115"/>
        <v>0</v>
      </c>
      <c r="AP81" s="1797"/>
      <c r="AQ81" s="1780"/>
      <c r="AR81" s="1973"/>
      <c r="AS81" s="1797">
        <f t="shared" si="116"/>
        <v>0</v>
      </c>
      <c r="AT81" s="1813">
        <f t="shared" si="117"/>
        <v>0</v>
      </c>
      <c r="AU81" s="1797"/>
      <c r="AV81" s="1797"/>
      <c r="AW81" s="1973"/>
      <c r="AX81" s="1797">
        <f t="shared" si="118"/>
        <v>0</v>
      </c>
      <c r="AY81" s="1813">
        <f t="shared" si="119"/>
        <v>0</v>
      </c>
      <c r="AZ81" s="1797"/>
      <c r="BA81" s="1881"/>
      <c r="BB81" s="1882"/>
      <c r="BC81" s="1797">
        <f t="shared" si="91"/>
        <v>0</v>
      </c>
      <c r="BD81" s="1813">
        <f t="shared" si="120"/>
        <v>0</v>
      </c>
      <c r="BE81" s="1797"/>
      <c r="BF81" s="1881"/>
      <c r="BG81" s="1882"/>
      <c r="BH81" s="1797">
        <f t="shared" si="92"/>
        <v>0</v>
      </c>
      <c r="BI81" s="1813">
        <f t="shared" si="121"/>
        <v>0</v>
      </c>
      <c r="BJ81" s="2011">
        <f t="shared" si="122"/>
        <v>0</v>
      </c>
      <c r="BK81" s="2011">
        <f t="shared" si="126"/>
        <v>0</v>
      </c>
      <c r="BL81" s="2013">
        <f t="shared" si="123"/>
        <v>0</v>
      </c>
      <c r="BM81" s="1974">
        <f t="shared" si="95"/>
        <v>0</v>
      </c>
      <c r="BN81" s="1891">
        <f t="shared" si="124"/>
        <v>0</v>
      </c>
      <c r="BO81" s="1904"/>
      <c r="BP81" s="1904"/>
      <c r="BQ81" s="730"/>
      <c r="BR81" s="737"/>
      <c r="BS81" s="737"/>
    </row>
    <row r="82" spans="1:71" ht="15" customHeight="1">
      <c r="A82" s="706" t="s">
        <v>654</v>
      </c>
      <c r="B82" s="706"/>
      <c r="C82" s="1797"/>
      <c r="D82" s="1973"/>
      <c r="E82" s="1797">
        <f t="shared" si="125"/>
        <v>0</v>
      </c>
      <c r="F82" s="1813">
        <f t="shared" si="106"/>
        <v>0</v>
      </c>
      <c r="G82" s="1797"/>
      <c r="H82" s="1797"/>
      <c r="I82" s="1973"/>
      <c r="J82" s="1797">
        <f t="shared" si="107"/>
        <v>0</v>
      </c>
      <c r="K82" s="1813"/>
      <c r="L82" s="1797"/>
      <c r="M82" s="1797"/>
      <c r="N82" s="1973"/>
      <c r="O82" s="1797">
        <f t="shared" si="108"/>
        <v>0</v>
      </c>
      <c r="P82" s="1813"/>
      <c r="Q82" s="1797"/>
      <c r="R82" s="1797"/>
      <c r="S82" s="1973"/>
      <c r="T82" s="1797">
        <f t="shared" si="109"/>
        <v>0</v>
      </c>
      <c r="U82" s="1813"/>
      <c r="V82" s="1797"/>
      <c r="W82" s="1797"/>
      <c r="X82" s="1973"/>
      <c r="Y82" s="1797">
        <f t="shared" si="110"/>
        <v>0</v>
      </c>
      <c r="Z82" s="1813"/>
      <c r="AA82" s="1797"/>
      <c r="AB82" s="1797"/>
      <c r="AC82" s="1973"/>
      <c r="AD82" s="1797">
        <f t="shared" si="111"/>
        <v>0</v>
      </c>
      <c r="AE82" s="1813"/>
      <c r="AF82" s="1797"/>
      <c r="AG82" s="1797"/>
      <c r="AH82" s="1973"/>
      <c r="AI82" s="1797">
        <f t="shared" si="112"/>
        <v>0</v>
      </c>
      <c r="AJ82" s="1813">
        <f t="shared" si="113"/>
        <v>0</v>
      </c>
      <c r="AK82" s="1797"/>
      <c r="AL82" s="1797"/>
      <c r="AM82" s="1973"/>
      <c r="AN82" s="1797">
        <f t="shared" si="114"/>
        <v>0</v>
      </c>
      <c r="AO82" s="1813">
        <f t="shared" si="115"/>
        <v>0</v>
      </c>
      <c r="AP82" s="1797"/>
      <c r="AQ82" s="1780"/>
      <c r="AR82" s="1973"/>
      <c r="AS82" s="1797">
        <f t="shared" si="116"/>
        <v>0</v>
      </c>
      <c r="AT82" s="1813">
        <f t="shared" si="117"/>
        <v>0</v>
      </c>
      <c r="AU82" s="1797"/>
      <c r="AV82" s="1797"/>
      <c r="AW82" s="1973"/>
      <c r="AX82" s="1797">
        <f t="shared" si="118"/>
        <v>0</v>
      </c>
      <c r="AY82" s="1813">
        <f t="shared" si="119"/>
        <v>0</v>
      </c>
      <c r="AZ82" s="1797"/>
      <c r="BA82" s="1881"/>
      <c r="BB82" s="1882"/>
      <c r="BC82" s="1797">
        <f t="shared" si="91"/>
        <v>0</v>
      </c>
      <c r="BD82" s="1813">
        <f t="shared" si="120"/>
        <v>0</v>
      </c>
      <c r="BE82" s="1797"/>
      <c r="BF82" s="1881"/>
      <c r="BG82" s="1882"/>
      <c r="BH82" s="1797">
        <f t="shared" si="92"/>
        <v>0</v>
      </c>
      <c r="BI82" s="1813">
        <f t="shared" si="121"/>
        <v>0</v>
      </c>
      <c r="BJ82" s="2011">
        <f t="shared" si="122"/>
        <v>0</v>
      </c>
      <c r="BK82" s="2011">
        <f t="shared" si="126"/>
        <v>0</v>
      </c>
      <c r="BL82" s="2013">
        <f t="shared" si="123"/>
        <v>0</v>
      </c>
      <c r="BM82" s="1974">
        <f t="shared" si="95"/>
        <v>0</v>
      </c>
      <c r="BN82" s="1891">
        <f t="shared" si="124"/>
        <v>0</v>
      </c>
      <c r="BO82" s="1368"/>
      <c r="BP82" s="1368"/>
      <c r="BQ82" s="737"/>
      <c r="BR82" s="737"/>
      <c r="BS82" s="737"/>
    </row>
    <row r="83" spans="1:71" s="706" customFormat="1" ht="15" customHeight="1">
      <c r="A83" s="1908" t="s">
        <v>655</v>
      </c>
      <c r="B83" s="1972">
        <f>SUM(B75:B82)</f>
        <v>0</v>
      </c>
      <c r="C83" s="1972">
        <f t="shared" ref="C83:BN83" si="127">SUM(C75:C82)</f>
        <v>0</v>
      </c>
      <c r="D83" s="1972">
        <f t="shared" si="127"/>
        <v>0</v>
      </c>
      <c r="E83" s="1972">
        <f t="shared" si="127"/>
        <v>0</v>
      </c>
      <c r="F83" s="1972">
        <f t="shared" si="127"/>
        <v>0</v>
      </c>
      <c r="G83" s="1972">
        <f t="shared" si="127"/>
        <v>0</v>
      </c>
      <c r="H83" s="1972">
        <f t="shared" si="127"/>
        <v>0</v>
      </c>
      <c r="I83" s="1972">
        <f t="shared" si="127"/>
        <v>0</v>
      </c>
      <c r="J83" s="1972">
        <f t="shared" si="127"/>
        <v>0</v>
      </c>
      <c r="K83" s="1972">
        <f t="shared" si="127"/>
        <v>0</v>
      </c>
      <c r="L83" s="1972">
        <f t="shared" si="127"/>
        <v>0</v>
      </c>
      <c r="M83" s="1972">
        <f t="shared" si="127"/>
        <v>0</v>
      </c>
      <c r="N83" s="1972">
        <f t="shared" si="127"/>
        <v>0</v>
      </c>
      <c r="O83" s="1972">
        <f t="shared" si="127"/>
        <v>0</v>
      </c>
      <c r="P83" s="1972">
        <f t="shared" si="127"/>
        <v>0</v>
      </c>
      <c r="Q83" s="1972">
        <f t="shared" si="127"/>
        <v>0</v>
      </c>
      <c r="R83" s="1972">
        <f t="shared" si="127"/>
        <v>0</v>
      </c>
      <c r="S83" s="1972">
        <f t="shared" si="127"/>
        <v>0</v>
      </c>
      <c r="T83" s="1972">
        <f t="shared" si="127"/>
        <v>0</v>
      </c>
      <c r="U83" s="1972">
        <f t="shared" si="127"/>
        <v>0</v>
      </c>
      <c r="V83" s="1972">
        <f t="shared" si="127"/>
        <v>0</v>
      </c>
      <c r="W83" s="1972">
        <f t="shared" si="127"/>
        <v>0</v>
      </c>
      <c r="X83" s="1972">
        <f t="shared" si="127"/>
        <v>0</v>
      </c>
      <c r="Y83" s="1972">
        <f t="shared" si="127"/>
        <v>0</v>
      </c>
      <c r="Z83" s="1972">
        <f t="shared" si="127"/>
        <v>0</v>
      </c>
      <c r="AA83" s="1972">
        <f t="shared" si="127"/>
        <v>0</v>
      </c>
      <c r="AB83" s="1972">
        <f t="shared" si="127"/>
        <v>0</v>
      </c>
      <c r="AC83" s="1972">
        <f t="shared" si="127"/>
        <v>0</v>
      </c>
      <c r="AD83" s="1972">
        <f t="shared" si="127"/>
        <v>0</v>
      </c>
      <c r="AE83" s="1972">
        <f t="shared" si="127"/>
        <v>0</v>
      </c>
      <c r="AF83" s="1972">
        <f t="shared" si="127"/>
        <v>0</v>
      </c>
      <c r="AG83" s="1972">
        <f t="shared" si="127"/>
        <v>0</v>
      </c>
      <c r="AH83" s="1972">
        <f t="shared" si="127"/>
        <v>0</v>
      </c>
      <c r="AI83" s="1972">
        <f t="shared" si="127"/>
        <v>0</v>
      </c>
      <c r="AJ83" s="1972">
        <f t="shared" si="127"/>
        <v>0</v>
      </c>
      <c r="AK83" s="1972">
        <f t="shared" si="127"/>
        <v>0</v>
      </c>
      <c r="AL83" s="1972">
        <f t="shared" si="127"/>
        <v>0</v>
      </c>
      <c r="AM83" s="1972">
        <f t="shared" si="127"/>
        <v>0</v>
      </c>
      <c r="AN83" s="1972">
        <f t="shared" si="127"/>
        <v>0</v>
      </c>
      <c r="AO83" s="1972">
        <f t="shared" si="127"/>
        <v>0</v>
      </c>
      <c r="AP83" s="1972">
        <f t="shared" si="127"/>
        <v>0</v>
      </c>
      <c r="AQ83" s="1972">
        <f t="shared" si="127"/>
        <v>0</v>
      </c>
      <c r="AR83" s="1972">
        <f t="shared" si="127"/>
        <v>0</v>
      </c>
      <c r="AS83" s="1972">
        <f t="shared" si="127"/>
        <v>0</v>
      </c>
      <c r="AT83" s="1972">
        <f t="shared" si="127"/>
        <v>0</v>
      </c>
      <c r="AU83" s="1972">
        <f t="shared" si="127"/>
        <v>0</v>
      </c>
      <c r="AV83" s="1972">
        <f t="shared" si="127"/>
        <v>0</v>
      </c>
      <c r="AW83" s="1972">
        <f t="shared" si="127"/>
        <v>0</v>
      </c>
      <c r="AX83" s="1972">
        <f t="shared" si="127"/>
        <v>0</v>
      </c>
      <c r="AY83" s="1972">
        <f t="shared" si="127"/>
        <v>0</v>
      </c>
      <c r="AZ83" s="1972">
        <f t="shared" si="127"/>
        <v>0</v>
      </c>
      <c r="BA83" s="1972">
        <f t="shared" si="127"/>
        <v>0</v>
      </c>
      <c r="BB83" s="1972">
        <f t="shared" si="127"/>
        <v>0</v>
      </c>
      <c r="BC83" s="1972">
        <f t="shared" si="127"/>
        <v>0</v>
      </c>
      <c r="BD83" s="1972">
        <f t="shared" si="127"/>
        <v>0</v>
      </c>
      <c r="BE83" s="1972">
        <f t="shared" si="127"/>
        <v>0</v>
      </c>
      <c r="BF83" s="1972">
        <f t="shared" si="127"/>
        <v>0</v>
      </c>
      <c r="BG83" s="1972">
        <f t="shared" si="127"/>
        <v>0</v>
      </c>
      <c r="BH83" s="1972">
        <f t="shared" si="127"/>
        <v>0</v>
      </c>
      <c r="BI83" s="1972">
        <f t="shared" si="127"/>
        <v>0</v>
      </c>
      <c r="BJ83" s="1890">
        <f t="shared" si="127"/>
        <v>0</v>
      </c>
      <c r="BK83" s="1890">
        <f t="shared" si="127"/>
        <v>0</v>
      </c>
      <c r="BL83" s="1890">
        <f t="shared" si="127"/>
        <v>0</v>
      </c>
      <c r="BM83" s="1890">
        <f t="shared" si="127"/>
        <v>0</v>
      </c>
      <c r="BN83" s="1890">
        <f t="shared" si="127"/>
        <v>0</v>
      </c>
      <c r="BO83" s="892"/>
      <c r="BP83" s="892"/>
    </row>
    <row r="84" spans="1:71" s="706" customFormat="1" ht="15" customHeight="1">
      <c r="A84" s="1889" t="s">
        <v>656</v>
      </c>
      <c r="B84" s="1896">
        <f>B83+B74</f>
        <v>0</v>
      </c>
      <c r="C84" s="1896">
        <f t="shared" ref="C84:BN84" si="128">C83+C74</f>
        <v>0</v>
      </c>
      <c r="D84" s="1896">
        <f t="shared" si="128"/>
        <v>0</v>
      </c>
      <c r="E84" s="1896">
        <f t="shared" si="128"/>
        <v>0</v>
      </c>
      <c r="F84" s="1896">
        <f t="shared" si="128"/>
        <v>0</v>
      </c>
      <c r="G84" s="1896">
        <f t="shared" si="128"/>
        <v>0</v>
      </c>
      <c r="H84" s="1896">
        <f t="shared" si="128"/>
        <v>0</v>
      </c>
      <c r="I84" s="1896">
        <f t="shared" si="128"/>
        <v>0</v>
      </c>
      <c r="J84" s="1896">
        <f t="shared" si="128"/>
        <v>0</v>
      </c>
      <c r="K84" s="1896">
        <f t="shared" si="128"/>
        <v>0</v>
      </c>
      <c r="L84" s="1896">
        <f t="shared" si="128"/>
        <v>0</v>
      </c>
      <c r="M84" s="1896">
        <f t="shared" si="128"/>
        <v>0</v>
      </c>
      <c r="N84" s="1896">
        <f t="shared" si="128"/>
        <v>0</v>
      </c>
      <c r="O84" s="1896">
        <f t="shared" si="128"/>
        <v>0</v>
      </c>
      <c r="P84" s="1896">
        <f t="shared" si="128"/>
        <v>0</v>
      </c>
      <c r="Q84" s="1896">
        <f t="shared" si="128"/>
        <v>0</v>
      </c>
      <c r="R84" s="1896">
        <f t="shared" si="128"/>
        <v>0</v>
      </c>
      <c r="S84" s="1896">
        <f t="shared" si="128"/>
        <v>0</v>
      </c>
      <c r="T84" s="1896">
        <f t="shared" si="128"/>
        <v>0</v>
      </c>
      <c r="U84" s="1896">
        <f t="shared" si="128"/>
        <v>0</v>
      </c>
      <c r="V84" s="1896">
        <f t="shared" si="128"/>
        <v>0</v>
      </c>
      <c r="W84" s="1896">
        <f t="shared" si="128"/>
        <v>0</v>
      </c>
      <c r="X84" s="1896">
        <f t="shared" si="128"/>
        <v>0</v>
      </c>
      <c r="Y84" s="1896">
        <f t="shared" si="128"/>
        <v>0</v>
      </c>
      <c r="Z84" s="1896">
        <f t="shared" si="128"/>
        <v>0</v>
      </c>
      <c r="AA84" s="1896">
        <f t="shared" si="128"/>
        <v>0</v>
      </c>
      <c r="AB84" s="1896">
        <f t="shared" si="128"/>
        <v>0</v>
      </c>
      <c r="AC84" s="1896">
        <f t="shared" si="128"/>
        <v>0</v>
      </c>
      <c r="AD84" s="1896">
        <f t="shared" si="128"/>
        <v>0</v>
      </c>
      <c r="AE84" s="1896">
        <f t="shared" si="128"/>
        <v>0</v>
      </c>
      <c r="AF84" s="1896">
        <f t="shared" si="128"/>
        <v>0</v>
      </c>
      <c r="AG84" s="1896">
        <f t="shared" si="128"/>
        <v>0</v>
      </c>
      <c r="AH84" s="1896">
        <f t="shared" si="128"/>
        <v>0</v>
      </c>
      <c r="AI84" s="1896">
        <f t="shared" si="128"/>
        <v>0</v>
      </c>
      <c r="AJ84" s="1896">
        <f t="shared" si="128"/>
        <v>0</v>
      </c>
      <c r="AK84" s="1896">
        <f t="shared" si="128"/>
        <v>0</v>
      </c>
      <c r="AL84" s="1896">
        <f t="shared" si="128"/>
        <v>0</v>
      </c>
      <c r="AM84" s="1896">
        <f t="shared" si="128"/>
        <v>0</v>
      </c>
      <c r="AN84" s="1896">
        <f t="shared" si="128"/>
        <v>0</v>
      </c>
      <c r="AO84" s="1896">
        <f t="shared" si="128"/>
        <v>0</v>
      </c>
      <c r="AP84" s="1896">
        <f t="shared" si="128"/>
        <v>0</v>
      </c>
      <c r="AQ84" s="1896">
        <f t="shared" si="128"/>
        <v>0</v>
      </c>
      <c r="AR84" s="1896">
        <f t="shared" si="128"/>
        <v>0</v>
      </c>
      <c r="AS84" s="1896">
        <f t="shared" si="128"/>
        <v>0</v>
      </c>
      <c r="AT84" s="1896">
        <f t="shared" si="128"/>
        <v>0</v>
      </c>
      <c r="AU84" s="1896">
        <f t="shared" si="128"/>
        <v>0</v>
      </c>
      <c r="AV84" s="1896">
        <f t="shared" si="128"/>
        <v>0</v>
      </c>
      <c r="AW84" s="1896">
        <f t="shared" si="128"/>
        <v>0</v>
      </c>
      <c r="AX84" s="1896">
        <f t="shared" si="128"/>
        <v>0</v>
      </c>
      <c r="AY84" s="1896">
        <f t="shared" si="128"/>
        <v>0</v>
      </c>
      <c r="AZ84" s="1896">
        <f t="shared" si="128"/>
        <v>0</v>
      </c>
      <c r="BA84" s="1896">
        <f t="shared" si="128"/>
        <v>0</v>
      </c>
      <c r="BB84" s="1896">
        <f t="shared" si="128"/>
        <v>0</v>
      </c>
      <c r="BC84" s="1896">
        <f t="shared" si="128"/>
        <v>0</v>
      </c>
      <c r="BD84" s="1896">
        <f t="shared" si="128"/>
        <v>0</v>
      </c>
      <c r="BE84" s="1896">
        <f t="shared" si="128"/>
        <v>0</v>
      </c>
      <c r="BF84" s="1896">
        <f t="shared" si="128"/>
        <v>0</v>
      </c>
      <c r="BG84" s="1896">
        <f t="shared" si="128"/>
        <v>0</v>
      </c>
      <c r="BH84" s="1896">
        <f t="shared" si="128"/>
        <v>0</v>
      </c>
      <c r="BI84" s="1896">
        <f t="shared" si="128"/>
        <v>0</v>
      </c>
      <c r="BJ84" s="1896">
        <f t="shared" si="128"/>
        <v>0</v>
      </c>
      <c r="BK84" s="1896">
        <f t="shared" si="128"/>
        <v>0</v>
      </c>
      <c r="BL84" s="1896">
        <f t="shared" si="128"/>
        <v>0</v>
      </c>
      <c r="BM84" s="1896">
        <f t="shared" si="128"/>
        <v>0</v>
      </c>
      <c r="BN84" s="1896">
        <f t="shared" si="128"/>
        <v>0</v>
      </c>
      <c r="BO84" s="892"/>
      <c r="BP84" s="892"/>
    </row>
    <row r="85" spans="1:71" ht="15" hidden="1" customHeight="1">
      <c r="A85" s="706" t="s">
        <v>657</v>
      </c>
      <c r="B85" s="706"/>
      <c r="C85" s="1797"/>
      <c r="D85" s="1973"/>
      <c r="E85" s="1797">
        <f t="shared" ref="E85:E100" si="129">SUM(C85:D85)</f>
        <v>0</v>
      </c>
      <c r="F85" s="1797"/>
      <c r="G85" s="1797"/>
      <c r="H85" s="1797"/>
      <c r="I85" s="1973"/>
      <c r="J85" s="1797">
        <f t="shared" ref="J85:J100" si="130">SUM(H85:I85)</f>
        <v>0</v>
      </c>
      <c r="K85" s="1797"/>
      <c r="L85" s="1797"/>
      <c r="M85" s="1797"/>
      <c r="N85" s="1973"/>
      <c r="O85" s="1797">
        <f t="shared" ref="O85:O100" si="131">SUM(M85:N85)</f>
        <v>0</v>
      </c>
      <c r="P85" s="1797"/>
      <c r="Q85" s="1797"/>
      <c r="R85" s="1797"/>
      <c r="S85" s="1973"/>
      <c r="T85" s="1797">
        <f t="shared" ref="T85:T100" si="132">SUM(R85:S85)</f>
        <v>0</v>
      </c>
      <c r="U85" s="1797"/>
      <c r="V85" s="1797"/>
      <c r="W85" s="1797"/>
      <c r="X85" s="1973"/>
      <c r="Y85" s="1797">
        <f t="shared" ref="Y85:Y100" si="133">SUM(W85:X85)</f>
        <v>0</v>
      </c>
      <c r="Z85" s="1797"/>
      <c r="AA85" s="1797"/>
      <c r="AB85" s="1797"/>
      <c r="AC85" s="1973"/>
      <c r="AD85" s="1797">
        <f t="shared" ref="AD85:AD100" si="134">SUM(AB85:AC85)</f>
        <v>0</v>
      </c>
      <c r="AE85" s="1797"/>
      <c r="AF85" s="1797"/>
      <c r="AG85" s="1797"/>
      <c r="AH85" s="1973"/>
      <c r="AI85" s="1797">
        <f t="shared" ref="AI85:AI100" si="135">SUM(AG85:AH85)</f>
        <v>0</v>
      </c>
      <c r="AJ85" s="1797"/>
      <c r="AK85" s="1797"/>
      <c r="AL85" s="1797"/>
      <c r="AM85" s="1973"/>
      <c r="AN85" s="1797">
        <f t="shared" ref="AN85:AN100" si="136">SUM(AL85:AM85)</f>
        <v>0</v>
      </c>
      <c r="AO85" s="1797"/>
      <c r="AP85" s="1797"/>
      <c r="AQ85" s="1780"/>
      <c r="AR85" s="1973"/>
      <c r="AS85" s="1797">
        <f t="shared" ref="AS85:AS100" si="137">SUM(AQ85:AR85)</f>
        <v>0</v>
      </c>
      <c r="AT85" s="1797"/>
      <c r="AU85" s="1797"/>
      <c r="AV85" s="1797"/>
      <c r="AW85" s="1973"/>
      <c r="AX85" s="1797">
        <f t="shared" ref="AX85:AX100" si="138">SUM(AV85:AW85)</f>
        <v>0</v>
      </c>
      <c r="AY85" s="1797"/>
      <c r="AZ85" s="1797"/>
      <c r="BA85" s="1881"/>
      <c r="BB85" s="1882"/>
      <c r="BC85" s="1797">
        <f t="shared" ref="BC85:BC99" si="139">SUM(BA85+BB85)</f>
        <v>0</v>
      </c>
      <c r="BD85" s="1797"/>
      <c r="BE85" s="1797"/>
      <c r="BF85" s="1881"/>
      <c r="BG85" s="1882"/>
      <c r="BH85" s="1797">
        <f t="shared" ref="BH85:BH99" si="140">SUM(BF85+BG85)</f>
        <v>0</v>
      </c>
      <c r="BI85" s="1797"/>
      <c r="BJ85" s="1974"/>
      <c r="BK85" s="2011">
        <f t="shared" ref="BK85:BK100" si="141">SUM(C85+H85+M85+R85+W85+AB85+AG85+AL85+AQ85+AV85+BA85+BF85)</f>
        <v>0</v>
      </c>
      <c r="BL85" s="2012">
        <f t="shared" ref="BL85:BL100" si="142">SUM(D85+I85+N85+S85+X85+AC85+AH85+AM85+AR85+AW85+BB85+BG85)</f>
        <v>0</v>
      </c>
      <c r="BM85" s="1974">
        <f t="shared" ref="BM85:BM99" si="143">SUM(BK85+BL85)</f>
        <v>0</v>
      </c>
      <c r="BN85" s="1904"/>
      <c r="BO85" s="1368"/>
      <c r="BP85" s="1368"/>
      <c r="BQ85" s="737"/>
      <c r="BR85" s="737"/>
      <c r="BS85" s="737"/>
    </row>
    <row r="86" spans="1:71" ht="15" hidden="1" customHeight="1">
      <c r="A86" s="1414" t="s">
        <v>658</v>
      </c>
      <c r="B86" s="1414"/>
      <c r="C86" s="1797"/>
      <c r="D86" s="1973"/>
      <c r="E86" s="1797">
        <f t="shared" si="129"/>
        <v>0</v>
      </c>
      <c r="F86" s="1797"/>
      <c r="G86" s="1797"/>
      <c r="H86" s="1797"/>
      <c r="I86" s="1973"/>
      <c r="J86" s="1797">
        <f t="shared" si="130"/>
        <v>0</v>
      </c>
      <c r="K86" s="1797"/>
      <c r="L86" s="1797"/>
      <c r="M86" s="1797"/>
      <c r="N86" s="1973"/>
      <c r="O86" s="1797">
        <f t="shared" si="131"/>
        <v>0</v>
      </c>
      <c r="P86" s="1797"/>
      <c r="Q86" s="1797"/>
      <c r="R86" s="1797"/>
      <c r="S86" s="1973"/>
      <c r="T86" s="1797">
        <f t="shared" si="132"/>
        <v>0</v>
      </c>
      <c r="U86" s="1797"/>
      <c r="V86" s="1797"/>
      <c r="W86" s="1797"/>
      <c r="X86" s="1973"/>
      <c r="Y86" s="1797">
        <f t="shared" si="133"/>
        <v>0</v>
      </c>
      <c r="Z86" s="1797"/>
      <c r="AA86" s="1797"/>
      <c r="AB86" s="1797"/>
      <c r="AC86" s="1973"/>
      <c r="AD86" s="1797">
        <f t="shared" si="134"/>
        <v>0</v>
      </c>
      <c r="AE86" s="1797"/>
      <c r="AF86" s="1797"/>
      <c r="AG86" s="1797"/>
      <c r="AH86" s="1973"/>
      <c r="AI86" s="1797">
        <f t="shared" si="135"/>
        <v>0</v>
      </c>
      <c r="AJ86" s="1797"/>
      <c r="AK86" s="1797"/>
      <c r="AL86" s="1797"/>
      <c r="AM86" s="1973"/>
      <c r="AN86" s="1797">
        <f t="shared" si="136"/>
        <v>0</v>
      </c>
      <c r="AO86" s="1797"/>
      <c r="AP86" s="1797"/>
      <c r="AQ86" s="1780"/>
      <c r="AR86" s="1973"/>
      <c r="AS86" s="1797">
        <f t="shared" si="137"/>
        <v>0</v>
      </c>
      <c r="AT86" s="1797"/>
      <c r="AU86" s="1797"/>
      <c r="AV86" s="1797"/>
      <c r="AW86" s="1973"/>
      <c r="AX86" s="1797">
        <f t="shared" si="138"/>
        <v>0</v>
      </c>
      <c r="AY86" s="1797"/>
      <c r="AZ86" s="1797"/>
      <c r="BA86" s="1881"/>
      <c r="BB86" s="1882"/>
      <c r="BC86" s="1797">
        <f t="shared" si="139"/>
        <v>0</v>
      </c>
      <c r="BD86" s="1797"/>
      <c r="BE86" s="1797"/>
      <c r="BF86" s="1881"/>
      <c r="BG86" s="1882"/>
      <c r="BH86" s="1797">
        <f t="shared" si="140"/>
        <v>0</v>
      </c>
      <c r="BI86" s="1797"/>
      <c r="BJ86" s="1974"/>
      <c r="BK86" s="2011">
        <f t="shared" si="141"/>
        <v>0</v>
      </c>
      <c r="BL86" s="2012">
        <f t="shared" si="142"/>
        <v>0</v>
      </c>
      <c r="BM86" s="1974">
        <f t="shared" si="143"/>
        <v>0</v>
      </c>
      <c r="BN86" s="1904"/>
      <c r="BO86" s="1368"/>
      <c r="BP86" s="1368"/>
      <c r="BQ86" s="737"/>
      <c r="BR86" s="737"/>
      <c r="BS86" s="737"/>
    </row>
    <row r="87" spans="1:71" ht="15" customHeight="1">
      <c r="A87" s="1414" t="s">
        <v>659</v>
      </c>
      <c r="B87" s="1414"/>
      <c r="C87" s="1797"/>
      <c r="D87" s="1973"/>
      <c r="E87" s="1797">
        <f t="shared" si="129"/>
        <v>0</v>
      </c>
      <c r="F87" s="1813">
        <f t="shared" ref="F87:F94" si="144">C87-B87</f>
        <v>0</v>
      </c>
      <c r="G87" s="1797"/>
      <c r="H87" s="1797"/>
      <c r="I87" s="1973"/>
      <c r="J87" s="1797">
        <f t="shared" si="130"/>
        <v>0</v>
      </c>
      <c r="K87" s="1813"/>
      <c r="L87" s="1797"/>
      <c r="M87" s="1797"/>
      <c r="N87" s="1973"/>
      <c r="O87" s="1797">
        <f t="shared" si="131"/>
        <v>0</v>
      </c>
      <c r="P87" s="1813"/>
      <c r="Q87" s="1797"/>
      <c r="R87" s="1797"/>
      <c r="S87" s="1973"/>
      <c r="T87" s="1797">
        <f t="shared" si="132"/>
        <v>0</v>
      </c>
      <c r="U87" s="1813"/>
      <c r="V87" s="1797"/>
      <c r="W87" s="1797"/>
      <c r="X87" s="1973"/>
      <c r="Y87" s="1797">
        <f t="shared" si="133"/>
        <v>0</v>
      </c>
      <c r="Z87" s="1813"/>
      <c r="AA87" s="1797"/>
      <c r="AB87" s="1797"/>
      <c r="AC87" s="1973"/>
      <c r="AD87" s="1797">
        <f t="shared" si="134"/>
        <v>0</v>
      </c>
      <c r="AE87" s="1813"/>
      <c r="AF87" s="1797"/>
      <c r="AG87" s="1797"/>
      <c r="AH87" s="1973"/>
      <c r="AI87" s="1797">
        <f t="shared" si="135"/>
        <v>0</v>
      </c>
      <c r="AJ87" s="1813">
        <f t="shared" ref="AJ87:AJ94" si="145">AG87-AF87</f>
        <v>0</v>
      </c>
      <c r="AK87" s="1797"/>
      <c r="AL87" s="1797"/>
      <c r="AM87" s="1973"/>
      <c r="AN87" s="1797">
        <f t="shared" si="136"/>
        <v>0</v>
      </c>
      <c r="AO87" s="1813">
        <f t="shared" ref="AO87:AO94" si="146">AL87-AK87</f>
        <v>0</v>
      </c>
      <c r="AP87" s="1797"/>
      <c r="AQ87" s="1780"/>
      <c r="AR87" s="1973"/>
      <c r="AS87" s="1797">
        <f t="shared" si="137"/>
        <v>0</v>
      </c>
      <c r="AT87" s="1813">
        <f t="shared" ref="AT87:AT94" si="147">AQ87-AP87</f>
        <v>0</v>
      </c>
      <c r="AU87" s="1797"/>
      <c r="AV87" s="1797"/>
      <c r="AW87" s="1973"/>
      <c r="AX87" s="1797">
        <f t="shared" si="138"/>
        <v>0</v>
      </c>
      <c r="AY87" s="1813">
        <f t="shared" ref="AY87:AY94" si="148">AV87-AU87</f>
        <v>0</v>
      </c>
      <c r="AZ87" s="1797"/>
      <c r="BA87" s="1881"/>
      <c r="BB87" s="1882"/>
      <c r="BC87" s="1797">
        <f t="shared" si="139"/>
        <v>0</v>
      </c>
      <c r="BD87" s="1813">
        <f t="shared" ref="BD87:BD94" si="149">BA87-AZ87</f>
        <v>0</v>
      </c>
      <c r="BE87" s="1797"/>
      <c r="BF87" s="1881"/>
      <c r="BG87" s="1882"/>
      <c r="BH87" s="1797">
        <f t="shared" si="140"/>
        <v>0</v>
      </c>
      <c r="BI87" s="1813">
        <f t="shared" ref="BI87:BI94" si="150">BF87-BE87</f>
        <v>0</v>
      </c>
      <c r="BJ87" s="2011">
        <f t="shared" ref="BJ87:BJ94" si="151">SUM(B87+G87+L87+Q87+V87+AA87+AF87+AK87+AP87+AU87+AZ87+BE87)</f>
        <v>0</v>
      </c>
      <c r="BK87" s="2011">
        <f t="shared" si="141"/>
        <v>0</v>
      </c>
      <c r="BL87" s="2013">
        <f t="shared" si="142"/>
        <v>0</v>
      </c>
      <c r="BM87" s="1974">
        <f t="shared" si="143"/>
        <v>0</v>
      </c>
      <c r="BN87" s="1891">
        <f t="shared" ref="BN87:BN94" si="152">SUM(F87+K87+P87+U87+Z87+AE87+AJ87+AO87+AT87+AY87+BD87+BI87)</f>
        <v>0</v>
      </c>
      <c r="BO87" s="1368"/>
      <c r="BP87" s="1368"/>
      <c r="BQ87" s="737"/>
      <c r="BR87" s="737"/>
      <c r="BS87" s="737"/>
    </row>
    <row r="88" spans="1:71" ht="15" customHeight="1">
      <c r="A88" s="1414" t="s">
        <v>660</v>
      </c>
      <c r="B88" s="1414"/>
      <c r="C88" s="1797"/>
      <c r="D88" s="1973"/>
      <c r="E88" s="1797">
        <f t="shared" si="129"/>
        <v>0</v>
      </c>
      <c r="F88" s="1813">
        <f t="shared" si="144"/>
        <v>0</v>
      </c>
      <c r="G88" s="1797"/>
      <c r="H88" s="1797"/>
      <c r="I88" s="1973"/>
      <c r="J88" s="1797">
        <f t="shared" si="130"/>
        <v>0</v>
      </c>
      <c r="K88" s="1813"/>
      <c r="L88" s="1797"/>
      <c r="M88" s="1797"/>
      <c r="N88" s="1973"/>
      <c r="O88" s="1797">
        <f t="shared" si="131"/>
        <v>0</v>
      </c>
      <c r="P88" s="1813"/>
      <c r="Q88" s="1797"/>
      <c r="R88" s="1797"/>
      <c r="S88" s="1973"/>
      <c r="T88" s="1797">
        <f t="shared" si="132"/>
        <v>0</v>
      </c>
      <c r="U88" s="1813"/>
      <c r="V88" s="1797"/>
      <c r="W88" s="1797"/>
      <c r="X88" s="1973"/>
      <c r="Y88" s="1797">
        <f t="shared" si="133"/>
        <v>0</v>
      </c>
      <c r="Z88" s="1813"/>
      <c r="AA88" s="1797"/>
      <c r="AB88" s="1797"/>
      <c r="AC88" s="1973"/>
      <c r="AD88" s="1797">
        <f t="shared" si="134"/>
        <v>0</v>
      </c>
      <c r="AE88" s="1813"/>
      <c r="AF88" s="1797"/>
      <c r="AG88" s="1797"/>
      <c r="AH88" s="1973"/>
      <c r="AI88" s="1797">
        <f t="shared" si="135"/>
        <v>0</v>
      </c>
      <c r="AJ88" s="1813">
        <f t="shared" si="145"/>
        <v>0</v>
      </c>
      <c r="AK88" s="1797"/>
      <c r="AL88" s="1797"/>
      <c r="AM88" s="1973"/>
      <c r="AN88" s="1797">
        <f t="shared" si="136"/>
        <v>0</v>
      </c>
      <c r="AO88" s="1813">
        <f t="shared" si="146"/>
        <v>0</v>
      </c>
      <c r="AP88" s="1797"/>
      <c r="AQ88" s="1780"/>
      <c r="AR88" s="1973"/>
      <c r="AS88" s="1797">
        <f t="shared" si="137"/>
        <v>0</v>
      </c>
      <c r="AT88" s="1813">
        <f t="shared" si="147"/>
        <v>0</v>
      </c>
      <c r="AU88" s="1797"/>
      <c r="AV88" s="1797"/>
      <c r="AW88" s="1973"/>
      <c r="AX88" s="1797">
        <f t="shared" si="138"/>
        <v>0</v>
      </c>
      <c r="AY88" s="1813">
        <f t="shared" si="148"/>
        <v>0</v>
      </c>
      <c r="AZ88" s="1797"/>
      <c r="BA88" s="1881"/>
      <c r="BB88" s="1882"/>
      <c r="BC88" s="1797">
        <f t="shared" si="139"/>
        <v>0</v>
      </c>
      <c r="BD88" s="1813">
        <f t="shared" si="149"/>
        <v>0</v>
      </c>
      <c r="BE88" s="1797"/>
      <c r="BF88" s="1881"/>
      <c r="BG88" s="1882"/>
      <c r="BH88" s="1797">
        <f t="shared" si="140"/>
        <v>0</v>
      </c>
      <c r="BI88" s="1813">
        <f t="shared" si="150"/>
        <v>0</v>
      </c>
      <c r="BJ88" s="2011">
        <f t="shared" si="151"/>
        <v>0</v>
      </c>
      <c r="BK88" s="2011">
        <f t="shared" si="141"/>
        <v>0</v>
      </c>
      <c r="BL88" s="2013">
        <f t="shared" si="142"/>
        <v>0</v>
      </c>
      <c r="BM88" s="1974">
        <f t="shared" si="143"/>
        <v>0</v>
      </c>
      <c r="BN88" s="1891">
        <f t="shared" si="152"/>
        <v>0</v>
      </c>
      <c r="BO88" s="1368"/>
      <c r="BP88" s="1368"/>
      <c r="BQ88" s="737"/>
      <c r="BR88" s="737"/>
      <c r="BS88" s="737"/>
    </row>
    <row r="89" spans="1:71" ht="15" hidden="1" customHeight="1">
      <c r="A89" s="1414" t="s">
        <v>774</v>
      </c>
      <c r="B89" s="1414"/>
      <c r="C89" s="1797"/>
      <c r="D89" s="1973"/>
      <c r="E89" s="1797">
        <f t="shared" si="129"/>
        <v>0</v>
      </c>
      <c r="F89" s="1813">
        <f t="shared" si="144"/>
        <v>0</v>
      </c>
      <c r="G89" s="1797"/>
      <c r="H89" s="1797"/>
      <c r="I89" s="1973"/>
      <c r="J89" s="1797">
        <f t="shared" si="130"/>
        <v>0</v>
      </c>
      <c r="K89" s="1813"/>
      <c r="L89" s="1797"/>
      <c r="M89" s="1797"/>
      <c r="N89" s="1973"/>
      <c r="O89" s="1797">
        <f t="shared" si="131"/>
        <v>0</v>
      </c>
      <c r="P89" s="1813"/>
      <c r="Q89" s="1797"/>
      <c r="R89" s="1797"/>
      <c r="S89" s="1973"/>
      <c r="T89" s="1797">
        <f t="shared" si="132"/>
        <v>0</v>
      </c>
      <c r="U89" s="1813"/>
      <c r="V89" s="1797"/>
      <c r="W89" s="1797"/>
      <c r="X89" s="1973"/>
      <c r="Y89" s="1797">
        <f t="shared" si="133"/>
        <v>0</v>
      </c>
      <c r="Z89" s="1813"/>
      <c r="AA89" s="1797"/>
      <c r="AB89" s="1797"/>
      <c r="AC89" s="1973"/>
      <c r="AD89" s="1797">
        <f t="shared" si="134"/>
        <v>0</v>
      </c>
      <c r="AE89" s="1813"/>
      <c r="AF89" s="1797"/>
      <c r="AG89" s="1797"/>
      <c r="AH89" s="1973"/>
      <c r="AI89" s="1797">
        <f t="shared" si="135"/>
        <v>0</v>
      </c>
      <c r="AJ89" s="1813">
        <f t="shared" si="145"/>
        <v>0</v>
      </c>
      <c r="AK89" s="1797"/>
      <c r="AL89" s="1797"/>
      <c r="AM89" s="1973"/>
      <c r="AN89" s="1797">
        <f t="shared" si="136"/>
        <v>0</v>
      </c>
      <c r="AO89" s="1813">
        <f t="shared" si="146"/>
        <v>0</v>
      </c>
      <c r="AP89" s="1797"/>
      <c r="AQ89" s="1780"/>
      <c r="AR89" s="1973"/>
      <c r="AS89" s="1797">
        <f t="shared" si="137"/>
        <v>0</v>
      </c>
      <c r="AT89" s="1813">
        <f t="shared" si="147"/>
        <v>0</v>
      </c>
      <c r="AU89" s="1797"/>
      <c r="AV89" s="1797"/>
      <c r="AW89" s="1973"/>
      <c r="AX89" s="1797">
        <f t="shared" si="138"/>
        <v>0</v>
      </c>
      <c r="AY89" s="1813">
        <f t="shared" si="148"/>
        <v>0</v>
      </c>
      <c r="AZ89" s="1797"/>
      <c r="BA89" s="1881"/>
      <c r="BB89" s="1882"/>
      <c r="BC89" s="1797">
        <f t="shared" si="139"/>
        <v>0</v>
      </c>
      <c r="BD89" s="1813">
        <f t="shared" si="149"/>
        <v>0</v>
      </c>
      <c r="BE89" s="1797"/>
      <c r="BF89" s="1881"/>
      <c r="BG89" s="1882"/>
      <c r="BH89" s="1797">
        <f t="shared" si="140"/>
        <v>0</v>
      </c>
      <c r="BI89" s="1813">
        <f t="shared" si="150"/>
        <v>0</v>
      </c>
      <c r="BJ89" s="2011">
        <f t="shared" si="151"/>
        <v>0</v>
      </c>
      <c r="BK89" s="2011">
        <f t="shared" si="141"/>
        <v>0</v>
      </c>
      <c r="BL89" s="2013">
        <f t="shared" si="142"/>
        <v>0</v>
      </c>
      <c r="BM89" s="1974">
        <f t="shared" si="143"/>
        <v>0</v>
      </c>
      <c r="BN89" s="1891">
        <f t="shared" si="152"/>
        <v>0</v>
      </c>
      <c r="BO89" s="1368"/>
      <c r="BP89" s="1368"/>
      <c r="BQ89" s="737"/>
      <c r="BR89" s="737"/>
      <c r="BS89" s="737"/>
    </row>
    <row r="90" spans="1:71" ht="15" customHeight="1">
      <c r="A90" s="1414" t="s">
        <v>775</v>
      </c>
      <c r="B90" s="1414"/>
      <c r="C90" s="1797"/>
      <c r="D90" s="1973"/>
      <c r="E90" s="1797">
        <f t="shared" si="129"/>
        <v>0</v>
      </c>
      <c r="F90" s="1813">
        <f t="shared" si="144"/>
        <v>0</v>
      </c>
      <c r="G90" s="1797"/>
      <c r="H90" s="1797"/>
      <c r="I90" s="1973"/>
      <c r="J90" s="1797">
        <f t="shared" si="130"/>
        <v>0</v>
      </c>
      <c r="K90" s="1813"/>
      <c r="L90" s="1797"/>
      <c r="M90" s="1797"/>
      <c r="N90" s="1973"/>
      <c r="O90" s="1797">
        <f t="shared" si="131"/>
        <v>0</v>
      </c>
      <c r="P90" s="1813"/>
      <c r="Q90" s="1797"/>
      <c r="R90" s="1797"/>
      <c r="S90" s="1973"/>
      <c r="T90" s="1797">
        <f t="shared" si="132"/>
        <v>0</v>
      </c>
      <c r="U90" s="1813"/>
      <c r="V90" s="1797"/>
      <c r="W90" s="1797"/>
      <c r="X90" s="1973"/>
      <c r="Y90" s="1797">
        <f t="shared" si="133"/>
        <v>0</v>
      </c>
      <c r="Z90" s="1813"/>
      <c r="AA90" s="1797"/>
      <c r="AB90" s="1797"/>
      <c r="AC90" s="1973"/>
      <c r="AD90" s="1797">
        <f t="shared" si="134"/>
        <v>0</v>
      </c>
      <c r="AE90" s="1813"/>
      <c r="AF90" s="1797"/>
      <c r="AG90" s="1797"/>
      <c r="AH90" s="1973"/>
      <c r="AI90" s="1797">
        <f t="shared" si="135"/>
        <v>0</v>
      </c>
      <c r="AJ90" s="1813">
        <f t="shared" si="145"/>
        <v>0</v>
      </c>
      <c r="AK90" s="1797"/>
      <c r="AL90" s="1797"/>
      <c r="AM90" s="1973"/>
      <c r="AN90" s="1797">
        <f t="shared" si="136"/>
        <v>0</v>
      </c>
      <c r="AO90" s="1813">
        <f t="shared" si="146"/>
        <v>0</v>
      </c>
      <c r="AP90" s="1797"/>
      <c r="AQ90" s="1780"/>
      <c r="AR90" s="1973"/>
      <c r="AS90" s="1797">
        <f t="shared" si="137"/>
        <v>0</v>
      </c>
      <c r="AT90" s="1813">
        <f t="shared" si="147"/>
        <v>0</v>
      </c>
      <c r="AU90" s="1797"/>
      <c r="AV90" s="1797"/>
      <c r="AW90" s="1973"/>
      <c r="AX90" s="1797">
        <f t="shared" si="138"/>
        <v>0</v>
      </c>
      <c r="AY90" s="1813">
        <f t="shared" si="148"/>
        <v>0</v>
      </c>
      <c r="AZ90" s="1797"/>
      <c r="BA90" s="1881"/>
      <c r="BB90" s="1882"/>
      <c r="BC90" s="1797">
        <f t="shared" si="139"/>
        <v>0</v>
      </c>
      <c r="BD90" s="1813">
        <f t="shared" si="149"/>
        <v>0</v>
      </c>
      <c r="BE90" s="1797"/>
      <c r="BF90" s="1881"/>
      <c r="BG90" s="1882"/>
      <c r="BH90" s="1797">
        <f t="shared" si="140"/>
        <v>0</v>
      </c>
      <c r="BI90" s="1813">
        <f t="shared" si="150"/>
        <v>0</v>
      </c>
      <c r="BJ90" s="2011">
        <f t="shared" si="151"/>
        <v>0</v>
      </c>
      <c r="BK90" s="2011">
        <f t="shared" si="141"/>
        <v>0</v>
      </c>
      <c r="BL90" s="2013">
        <f t="shared" si="142"/>
        <v>0</v>
      </c>
      <c r="BM90" s="1974">
        <f t="shared" si="143"/>
        <v>0</v>
      </c>
      <c r="BN90" s="1891">
        <f t="shared" si="152"/>
        <v>0</v>
      </c>
      <c r="BO90" s="1368"/>
      <c r="BP90" s="1368"/>
      <c r="BQ90" s="737"/>
      <c r="BR90" s="737"/>
      <c r="BS90" s="737"/>
    </row>
    <row r="91" spans="1:71" ht="15" customHeight="1">
      <c r="A91" s="1414" t="s">
        <v>776</v>
      </c>
      <c r="B91" s="1414"/>
      <c r="C91" s="1797"/>
      <c r="D91" s="1973"/>
      <c r="E91" s="1797">
        <f t="shared" si="129"/>
        <v>0</v>
      </c>
      <c r="F91" s="1813">
        <f t="shared" si="144"/>
        <v>0</v>
      </c>
      <c r="G91" s="1797"/>
      <c r="H91" s="1797"/>
      <c r="I91" s="1973"/>
      <c r="J91" s="1797">
        <f t="shared" si="130"/>
        <v>0</v>
      </c>
      <c r="K91" s="1813"/>
      <c r="L91" s="1797"/>
      <c r="M91" s="1797"/>
      <c r="N91" s="1973"/>
      <c r="O91" s="1797">
        <f t="shared" si="131"/>
        <v>0</v>
      </c>
      <c r="P91" s="1813"/>
      <c r="Q91" s="1797"/>
      <c r="R91" s="1797"/>
      <c r="S91" s="1973"/>
      <c r="T91" s="1797">
        <f t="shared" si="132"/>
        <v>0</v>
      </c>
      <c r="U91" s="1813"/>
      <c r="V91" s="1797"/>
      <c r="W91" s="1797"/>
      <c r="X91" s="1973"/>
      <c r="Y91" s="1797">
        <f t="shared" si="133"/>
        <v>0</v>
      </c>
      <c r="Z91" s="1813"/>
      <c r="AA91" s="1797"/>
      <c r="AB91" s="1797"/>
      <c r="AC91" s="1973"/>
      <c r="AD91" s="1797">
        <f t="shared" si="134"/>
        <v>0</v>
      </c>
      <c r="AE91" s="1813"/>
      <c r="AF91" s="1797"/>
      <c r="AG91" s="1797"/>
      <c r="AH91" s="1973"/>
      <c r="AI91" s="1797">
        <f t="shared" si="135"/>
        <v>0</v>
      </c>
      <c r="AJ91" s="1813">
        <f t="shared" si="145"/>
        <v>0</v>
      </c>
      <c r="AK91" s="1797"/>
      <c r="AL91" s="1797"/>
      <c r="AM91" s="1973"/>
      <c r="AN91" s="1797">
        <f t="shared" si="136"/>
        <v>0</v>
      </c>
      <c r="AO91" s="1813">
        <f t="shared" si="146"/>
        <v>0</v>
      </c>
      <c r="AP91" s="1797"/>
      <c r="AQ91" s="1780"/>
      <c r="AR91" s="1973"/>
      <c r="AS91" s="1797">
        <f t="shared" si="137"/>
        <v>0</v>
      </c>
      <c r="AT91" s="1813">
        <f t="shared" si="147"/>
        <v>0</v>
      </c>
      <c r="AU91" s="1797"/>
      <c r="AV91" s="1797"/>
      <c r="AW91" s="1973"/>
      <c r="AX91" s="1797">
        <f t="shared" si="138"/>
        <v>0</v>
      </c>
      <c r="AY91" s="1813">
        <f t="shared" si="148"/>
        <v>0</v>
      </c>
      <c r="AZ91" s="1797"/>
      <c r="BA91" s="1881"/>
      <c r="BB91" s="1882"/>
      <c r="BC91" s="1797">
        <f t="shared" si="139"/>
        <v>0</v>
      </c>
      <c r="BD91" s="1813">
        <f t="shared" si="149"/>
        <v>0</v>
      </c>
      <c r="BE91" s="1797"/>
      <c r="BF91" s="1881"/>
      <c r="BG91" s="1882"/>
      <c r="BH91" s="1797">
        <f t="shared" si="140"/>
        <v>0</v>
      </c>
      <c r="BI91" s="1813">
        <f t="shared" si="150"/>
        <v>0</v>
      </c>
      <c r="BJ91" s="2011">
        <f t="shared" si="151"/>
        <v>0</v>
      </c>
      <c r="BK91" s="2011">
        <f t="shared" si="141"/>
        <v>0</v>
      </c>
      <c r="BL91" s="2013">
        <f t="shared" si="142"/>
        <v>0</v>
      </c>
      <c r="BM91" s="1974">
        <f t="shared" si="143"/>
        <v>0</v>
      </c>
      <c r="BN91" s="1891">
        <f t="shared" si="152"/>
        <v>0</v>
      </c>
      <c r="BO91" s="1368"/>
      <c r="BP91" s="1368"/>
      <c r="BQ91" s="737"/>
      <c r="BR91" s="737"/>
      <c r="BS91" s="737"/>
    </row>
    <row r="92" spans="1:71" ht="15" customHeight="1">
      <c r="A92" s="706" t="s">
        <v>664</v>
      </c>
      <c r="B92" s="706"/>
      <c r="C92" s="1797"/>
      <c r="D92" s="1973"/>
      <c r="E92" s="1797">
        <f t="shared" si="129"/>
        <v>0</v>
      </c>
      <c r="F92" s="1813">
        <f t="shared" si="144"/>
        <v>0</v>
      </c>
      <c r="G92" s="1797"/>
      <c r="H92" s="1797"/>
      <c r="I92" s="1973"/>
      <c r="J92" s="1797">
        <f t="shared" si="130"/>
        <v>0</v>
      </c>
      <c r="K92" s="1813"/>
      <c r="L92" s="1797"/>
      <c r="M92" s="1797"/>
      <c r="N92" s="1973"/>
      <c r="O92" s="1797">
        <f t="shared" si="131"/>
        <v>0</v>
      </c>
      <c r="P92" s="1813"/>
      <c r="Q92" s="1797"/>
      <c r="R92" s="1797"/>
      <c r="S92" s="1973"/>
      <c r="T92" s="1797">
        <f t="shared" si="132"/>
        <v>0</v>
      </c>
      <c r="U92" s="1813"/>
      <c r="V92" s="1797"/>
      <c r="W92" s="1797"/>
      <c r="X92" s="1973"/>
      <c r="Y92" s="1797">
        <f t="shared" si="133"/>
        <v>0</v>
      </c>
      <c r="Z92" s="1813"/>
      <c r="AA92" s="1797"/>
      <c r="AB92" s="1797"/>
      <c r="AC92" s="1973"/>
      <c r="AD92" s="1797">
        <f t="shared" si="134"/>
        <v>0</v>
      </c>
      <c r="AE92" s="1813"/>
      <c r="AF92" s="1797"/>
      <c r="AG92" s="1797"/>
      <c r="AH92" s="1973"/>
      <c r="AI92" s="1797">
        <f t="shared" si="135"/>
        <v>0</v>
      </c>
      <c r="AJ92" s="1813">
        <f t="shared" si="145"/>
        <v>0</v>
      </c>
      <c r="AK92" s="1797"/>
      <c r="AL92" s="1797"/>
      <c r="AM92" s="1973"/>
      <c r="AN92" s="1797">
        <f t="shared" si="136"/>
        <v>0</v>
      </c>
      <c r="AO92" s="1813">
        <f t="shared" si="146"/>
        <v>0</v>
      </c>
      <c r="AP92" s="1797"/>
      <c r="AQ92" s="1780"/>
      <c r="AR92" s="1973"/>
      <c r="AS92" s="1797">
        <f t="shared" si="137"/>
        <v>0</v>
      </c>
      <c r="AT92" s="1813">
        <f t="shared" si="147"/>
        <v>0</v>
      </c>
      <c r="AU92" s="1797"/>
      <c r="AV92" s="1797"/>
      <c r="AW92" s="1973"/>
      <c r="AX92" s="1797">
        <f t="shared" si="138"/>
        <v>0</v>
      </c>
      <c r="AY92" s="1813">
        <f t="shared" si="148"/>
        <v>0</v>
      </c>
      <c r="AZ92" s="1797"/>
      <c r="BA92" s="1881"/>
      <c r="BB92" s="1882"/>
      <c r="BC92" s="1797">
        <f t="shared" si="139"/>
        <v>0</v>
      </c>
      <c r="BD92" s="1813">
        <f t="shared" si="149"/>
        <v>0</v>
      </c>
      <c r="BE92" s="1797"/>
      <c r="BF92" s="1881"/>
      <c r="BG92" s="1882"/>
      <c r="BH92" s="1797">
        <f t="shared" si="140"/>
        <v>0</v>
      </c>
      <c r="BI92" s="1813">
        <f t="shared" si="150"/>
        <v>0</v>
      </c>
      <c r="BJ92" s="2011">
        <f t="shared" si="151"/>
        <v>0</v>
      </c>
      <c r="BK92" s="2011">
        <f t="shared" si="141"/>
        <v>0</v>
      </c>
      <c r="BL92" s="2013">
        <f t="shared" si="142"/>
        <v>0</v>
      </c>
      <c r="BM92" s="1974">
        <f t="shared" si="143"/>
        <v>0</v>
      </c>
      <c r="BN92" s="1891">
        <f t="shared" si="152"/>
        <v>0</v>
      </c>
      <c r="BO92" s="1368"/>
      <c r="BP92" s="1368"/>
      <c r="BQ92" s="737"/>
      <c r="BR92" s="737"/>
      <c r="BS92" s="737"/>
    </row>
    <row r="93" spans="1:71" ht="15" customHeight="1">
      <c r="A93" s="706" t="s">
        <v>665</v>
      </c>
      <c r="B93" s="706"/>
      <c r="C93" s="1797"/>
      <c r="D93" s="1973"/>
      <c r="E93" s="1797">
        <f t="shared" si="129"/>
        <v>0</v>
      </c>
      <c r="F93" s="1813">
        <f t="shared" si="144"/>
        <v>0</v>
      </c>
      <c r="G93" s="1797"/>
      <c r="H93" s="1797"/>
      <c r="I93" s="1973"/>
      <c r="J93" s="1797">
        <f t="shared" si="130"/>
        <v>0</v>
      </c>
      <c r="K93" s="1813"/>
      <c r="L93" s="1797"/>
      <c r="M93" s="1797"/>
      <c r="N93" s="1973"/>
      <c r="O93" s="1797">
        <f t="shared" si="131"/>
        <v>0</v>
      </c>
      <c r="P93" s="1813"/>
      <c r="Q93" s="1797"/>
      <c r="R93" s="1797"/>
      <c r="S93" s="1973"/>
      <c r="T93" s="1797">
        <f t="shared" si="132"/>
        <v>0</v>
      </c>
      <c r="U93" s="1813"/>
      <c r="V93" s="1797"/>
      <c r="W93" s="1797"/>
      <c r="X93" s="1973"/>
      <c r="Y93" s="1797">
        <f t="shared" si="133"/>
        <v>0</v>
      </c>
      <c r="Z93" s="1813"/>
      <c r="AA93" s="1797"/>
      <c r="AB93" s="1797"/>
      <c r="AC93" s="1973"/>
      <c r="AD93" s="1797">
        <f t="shared" si="134"/>
        <v>0</v>
      </c>
      <c r="AE93" s="1813"/>
      <c r="AF93" s="1797"/>
      <c r="AG93" s="1797"/>
      <c r="AH93" s="1973"/>
      <c r="AI93" s="1797">
        <f t="shared" si="135"/>
        <v>0</v>
      </c>
      <c r="AJ93" s="1813">
        <f t="shared" si="145"/>
        <v>0</v>
      </c>
      <c r="AK93" s="1797"/>
      <c r="AL93" s="1797"/>
      <c r="AM93" s="1973"/>
      <c r="AN93" s="1797">
        <f t="shared" si="136"/>
        <v>0</v>
      </c>
      <c r="AO93" s="1813">
        <f t="shared" si="146"/>
        <v>0</v>
      </c>
      <c r="AP93" s="1797"/>
      <c r="AQ93" s="1780"/>
      <c r="AR93" s="1973"/>
      <c r="AS93" s="1797">
        <f t="shared" si="137"/>
        <v>0</v>
      </c>
      <c r="AT93" s="1813">
        <f t="shared" si="147"/>
        <v>0</v>
      </c>
      <c r="AU93" s="1797"/>
      <c r="AV93" s="1797"/>
      <c r="AW93" s="1973"/>
      <c r="AX93" s="1797">
        <f t="shared" si="138"/>
        <v>0</v>
      </c>
      <c r="AY93" s="1813">
        <f t="shared" si="148"/>
        <v>0</v>
      </c>
      <c r="AZ93" s="1797"/>
      <c r="BA93" s="1881"/>
      <c r="BB93" s="1882"/>
      <c r="BC93" s="1797">
        <f t="shared" si="139"/>
        <v>0</v>
      </c>
      <c r="BD93" s="1813">
        <f t="shared" si="149"/>
        <v>0</v>
      </c>
      <c r="BE93" s="1797"/>
      <c r="BF93" s="1881"/>
      <c r="BG93" s="1882"/>
      <c r="BH93" s="1797">
        <f t="shared" si="140"/>
        <v>0</v>
      </c>
      <c r="BI93" s="1813">
        <f t="shared" si="150"/>
        <v>0</v>
      </c>
      <c r="BJ93" s="2011">
        <f t="shared" si="151"/>
        <v>0</v>
      </c>
      <c r="BK93" s="2011">
        <f t="shared" si="141"/>
        <v>0</v>
      </c>
      <c r="BL93" s="2013">
        <f t="shared" si="142"/>
        <v>0</v>
      </c>
      <c r="BM93" s="1974">
        <f t="shared" si="143"/>
        <v>0</v>
      </c>
      <c r="BN93" s="1891">
        <f t="shared" si="152"/>
        <v>0</v>
      </c>
      <c r="BO93" s="1368"/>
      <c r="BP93" s="1368"/>
      <c r="BQ93" s="737"/>
      <c r="BR93" s="737"/>
      <c r="BS93" s="737"/>
    </row>
    <row r="94" spans="1:71" ht="15" customHeight="1">
      <c r="A94" s="706" t="s">
        <v>666</v>
      </c>
      <c r="B94" s="706"/>
      <c r="C94" s="1797"/>
      <c r="D94" s="1973"/>
      <c r="E94" s="1797">
        <f t="shared" si="129"/>
        <v>0</v>
      </c>
      <c r="F94" s="1813">
        <f t="shared" si="144"/>
        <v>0</v>
      </c>
      <c r="G94" s="1797"/>
      <c r="H94" s="1797"/>
      <c r="I94" s="1973"/>
      <c r="J94" s="1797">
        <f t="shared" si="130"/>
        <v>0</v>
      </c>
      <c r="K94" s="1813"/>
      <c r="L94" s="1797"/>
      <c r="M94" s="1797"/>
      <c r="N94" s="1973"/>
      <c r="O94" s="1797">
        <f t="shared" si="131"/>
        <v>0</v>
      </c>
      <c r="P94" s="1813"/>
      <c r="Q94" s="1797"/>
      <c r="R94" s="1797"/>
      <c r="S94" s="1973"/>
      <c r="T94" s="1797">
        <f t="shared" si="132"/>
        <v>0</v>
      </c>
      <c r="U94" s="1813"/>
      <c r="V94" s="1797"/>
      <c r="W94" s="1797"/>
      <c r="X94" s="1973"/>
      <c r="Y94" s="1797">
        <f t="shared" si="133"/>
        <v>0</v>
      </c>
      <c r="Z94" s="1813"/>
      <c r="AA94" s="1797"/>
      <c r="AB94" s="1797"/>
      <c r="AC94" s="1973"/>
      <c r="AD94" s="1797">
        <f t="shared" si="134"/>
        <v>0</v>
      </c>
      <c r="AE94" s="1813"/>
      <c r="AF94" s="1797"/>
      <c r="AG94" s="1797"/>
      <c r="AH94" s="1973"/>
      <c r="AI94" s="1797">
        <f t="shared" si="135"/>
        <v>0</v>
      </c>
      <c r="AJ94" s="1813">
        <f t="shared" si="145"/>
        <v>0</v>
      </c>
      <c r="AK94" s="1797"/>
      <c r="AL94" s="1797"/>
      <c r="AM94" s="1973"/>
      <c r="AN94" s="1797">
        <f t="shared" si="136"/>
        <v>0</v>
      </c>
      <c r="AO94" s="1813">
        <f t="shared" si="146"/>
        <v>0</v>
      </c>
      <c r="AP94" s="1797"/>
      <c r="AQ94" s="1780"/>
      <c r="AR94" s="1973"/>
      <c r="AS94" s="1797">
        <f t="shared" si="137"/>
        <v>0</v>
      </c>
      <c r="AT94" s="1813">
        <f t="shared" si="147"/>
        <v>0</v>
      </c>
      <c r="AU94" s="1797"/>
      <c r="AV94" s="1797"/>
      <c r="AW94" s="1973"/>
      <c r="AX94" s="1797">
        <f t="shared" si="138"/>
        <v>0</v>
      </c>
      <c r="AY94" s="1813">
        <f t="shared" si="148"/>
        <v>0</v>
      </c>
      <c r="AZ94" s="1797"/>
      <c r="BA94" s="1881"/>
      <c r="BB94" s="1882"/>
      <c r="BC94" s="1797">
        <f t="shared" si="139"/>
        <v>0</v>
      </c>
      <c r="BD94" s="1813">
        <f t="shared" si="149"/>
        <v>0</v>
      </c>
      <c r="BE94" s="1797"/>
      <c r="BF94" s="1881"/>
      <c r="BG94" s="1882"/>
      <c r="BH94" s="1797">
        <f t="shared" si="140"/>
        <v>0</v>
      </c>
      <c r="BI94" s="1813">
        <f t="shared" si="150"/>
        <v>0</v>
      </c>
      <c r="BJ94" s="2011">
        <f t="shared" si="151"/>
        <v>0</v>
      </c>
      <c r="BK94" s="2011">
        <f t="shared" si="141"/>
        <v>0</v>
      </c>
      <c r="BL94" s="2013">
        <f t="shared" si="142"/>
        <v>0</v>
      </c>
      <c r="BM94" s="1974">
        <f t="shared" si="143"/>
        <v>0</v>
      </c>
      <c r="BN94" s="1891">
        <f t="shared" si="152"/>
        <v>0</v>
      </c>
      <c r="BO94" s="1368"/>
      <c r="BP94" s="1368"/>
      <c r="BQ94" s="737"/>
      <c r="BR94" s="737"/>
      <c r="BS94" s="737"/>
    </row>
    <row r="95" spans="1:71" ht="15" hidden="1" customHeight="1">
      <c r="A95" s="1414" t="s">
        <v>667</v>
      </c>
      <c r="B95" s="1414"/>
      <c r="C95" s="1797"/>
      <c r="D95" s="1973"/>
      <c r="E95" s="1797">
        <f t="shared" si="129"/>
        <v>0</v>
      </c>
      <c r="F95" s="1797"/>
      <c r="G95" s="1797"/>
      <c r="H95" s="1797"/>
      <c r="I95" s="1973"/>
      <c r="J95" s="1797">
        <f t="shared" si="130"/>
        <v>0</v>
      </c>
      <c r="K95" s="1797"/>
      <c r="L95" s="1797"/>
      <c r="M95" s="1797"/>
      <c r="N95" s="1973"/>
      <c r="O95" s="1797">
        <f t="shared" si="131"/>
        <v>0</v>
      </c>
      <c r="P95" s="1797"/>
      <c r="Q95" s="1797"/>
      <c r="R95" s="1797"/>
      <c r="S95" s="1973"/>
      <c r="T95" s="1797">
        <f t="shared" si="132"/>
        <v>0</v>
      </c>
      <c r="U95" s="1797"/>
      <c r="V95" s="1797"/>
      <c r="W95" s="1797"/>
      <c r="X95" s="1973"/>
      <c r="Y95" s="1797">
        <f t="shared" si="133"/>
        <v>0</v>
      </c>
      <c r="Z95" s="1797"/>
      <c r="AA95" s="1797"/>
      <c r="AB95" s="1797"/>
      <c r="AC95" s="1973"/>
      <c r="AD95" s="1797">
        <f t="shared" si="134"/>
        <v>0</v>
      </c>
      <c r="AE95" s="1797"/>
      <c r="AF95" s="1797"/>
      <c r="AG95" s="1797"/>
      <c r="AH95" s="1973"/>
      <c r="AI95" s="1797">
        <f t="shared" si="135"/>
        <v>0</v>
      </c>
      <c r="AJ95" s="1797"/>
      <c r="AK95" s="1797"/>
      <c r="AL95" s="1797"/>
      <c r="AM95" s="1973"/>
      <c r="AN95" s="1797">
        <f t="shared" si="136"/>
        <v>0</v>
      </c>
      <c r="AO95" s="1797"/>
      <c r="AP95" s="1797"/>
      <c r="AQ95" s="1780"/>
      <c r="AR95" s="1973"/>
      <c r="AS95" s="1797">
        <f t="shared" si="137"/>
        <v>0</v>
      </c>
      <c r="AT95" s="1797"/>
      <c r="AU95" s="1797"/>
      <c r="AV95" s="1797"/>
      <c r="AW95" s="1973"/>
      <c r="AX95" s="1797">
        <f t="shared" si="138"/>
        <v>0</v>
      </c>
      <c r="AY95" s="1797"/>
      <c r="AZ95" s="1797"/>
      <c r="BA95" s="1881"/>
      <c r="BB95" s="1882"/>
      <c r="BC95" s="1797">
        <f t="shared" si="139"/>
        <v>0</v>
      </c>
      <c r="BD95" s="1797"/>
      <c r="BE95" s="1797"/>
      <c r="BF95" s="1881"/>
      <c r="BG95" s="1882"/>
      <c r="BH95" s="1797">
        <f t="shared" si="140"/>
        <v>0</v>
      </c>
      <c r="BI95" s="1797"/>
      <c r="BJ95" s="1974"/>
      <c r="BK95" s="2011">
        <f t="shared" si="141"/>
        <v>0</v>
      </c>
      <c r="BL95" s="2012">
        <f t="shared" si="142"/>
        <v>0</v>
      </c>
      <c r="BM95" s="1974">
        <f t="shared" si="143"/>
        <v>0</v>
      </c>
      <c r="BN95" s="1904"/>
      <c r="BO95" s="1368"/>
      <c r="BP95" s="1368"/>
      <c r="BQ95" s="737"/>
      <c r="BR95" s="737"/>
      <c r="BS95" s="737"/>
    </row>
    <row r="96" spans="1:71" ht="15" hidden="1" customHeight="1">
      <c r="A96" s="1414" t="s">
        <v>668</v>
      </c>
      <c r="B96" s="1414"/>
      <c r="C96" s="1797"/>
      <c r="D96" s="1973"/>
      <c r="E96" s="1797">
        <f t="shared" si="129"/>
        <v>0</v>
      </c>
      <c r="F96" s="1797"/>
      <c r="G96" s="1797"/>
      <c r="H96" s="1797"/>
      <c r="I96" s="1973"/>
      <c r="J96" s="1797">
        <f t="shared" si="130"/>
        <v>0</v>
      </c>
      <c r="K96" s="1797"/>
      <c r="L96" s="1797"/>
      <c r="M96" s="1797"/>
      <c r="N96" s="1973"/>
      <c r="O96" s="1797">
        <f t="shared" si="131"/>
        <v>0</v>
      </c>
      <c r="P96" s="1797"/>
      <c r="Q96" s="1797"/>
      <c r="R96" s="1797"/>
      <c r="S96" s="1973"/>
      <c r="T96" s="1797">
        <f t="shared" si="132"/>
        <v>0</v>
      </c>
      <c r="U96" s="1797"/>
      <c r="V96" s="1797"/>
      <c r="W96" s="1797"/>
      <c r="X96" s="1973"/>
      <c r="Y96" s="1797">
        <f t="shared" si="133"/>
        <v>0</v>
      </c>
      <c r="Z96" s="1797"/>
      <c r="AA96" s="1797"/>
      <c r="AB96" s="1797"/>
      <c r="AC96" s="1973"/>
      <c r="AD96" s="1797">
        <f t="shared" si="134"/>
        <v>0</v>
      </c>
      <c r="AE96" s="1797"/>
      <c r="AF96" s="1797"/>
      <c r="AG96" s="1797"/>
      <c r="AH96" s="1973"/>
      <c r="AI96" s="1797">
        <f t="shared" si="135"/>
        <v>0</v>
      </c>
      <c r="AJ96" s="1797"/>
      <c r="AK96" s="1797"/>
      <c r="AL96" s="1797"/>
      <c r="AM96" s="1973"/>
      <c r="AN96" s="1797">
        <f t="shared" si="136"/>
        <v>0</v>
      </c>
      <c r="AO96" s="1797"/>
      <c r="AP96" s="1797"/>
      <c r="AQ96" s="1780"/>
      <c r="AR96" s="1973"/>
      <c r="AS96" s="1797">
        <f t="shared" si="137"/>
        <v>0</v>
      </c>
      <c r="AT96" s="1797"/>
      <c r="AU96" s="1797"/>
      <c r="AV96" s="1797"/>
      <c r="AW96" s="1973"/>
      <c r="AX96" s="1797">
        <f t="shared" si="138"/>
        <v>0</v>
      </c>
      <c r="AY96" s="1797"/>
      <c r="AZ96" s="1797"/>
      <c r="BA96" s="1881"/>
      <c r="BB96" s="1882"/>
      <c r="BC96" s="1797">
        <f t="shared" si="139"/>
        <v>0</v>
      </c>
      <c r="BD96" s="1797"/>
      <c r="BE96" s="1797"/>
      <c r="BF96" s="1881"/>
      <c r="BG96" s="1882"/>
      <c r="BH96" s="1797">
        <f t="shared" si="140"/>
        <v>0</v>
      </c>
      <c r="BI96" s="1797"/>
      <c r="BJ96" s="1974"/>
      <c r="BK96" s="2011">
        <f t="shared" si="141"/>
        <v>0</v>
      </c>
      <c r="BL96" s="2012">
        <f t="shared" si="142"/>
        <v>0</v>
      </c>
      <c r="BM96" s="1974">
        <f t="shared" si="143"/>
        <v>0</v>
      </c>
      <c r="BN96" s="1904"/>
      <c r="BO96" s="1368"/>
      <c r="BP96" s="1368"/>
      <c r="BQ96" s="737"/>
      <c r="BR96" s="737"/>
      <c r="BS96" s="737"/>
    </row>
    <row r="97" spans="1:71" ht="15" hidden="1" customHeight="1">
      <c r="A97" s="1911" t="s">
        <v>669</v>
      </c>
      <c r="B97" s="1911"/>
      <c r="C97" s="1797"/>
      <c r="D97" s="1973"/>
      <c r="E97" s="1797">
        <f t="shared" si="129"/>
        <v>0</v>
      </c>
      <c r="F97" s="1797"/>
      <c r="G97" s="1797"/>
      <c r="H97" s="1797"/>
      <c r="I97" s="1973"/>
      <c r="J97" s="1797">
        <f t="shared" si="130"/>
        <v>0</v>
      </c>
      <c r="K97" s="1797"/>
      <c r="L97" s="1797"/>
      <c r="M97" s="1797"/>
      <c r="N97" s="1973"/>
      <c r="O97" s="1797">
        <f t="shared" si="131"/>
        <v>0</v>
      </c>
      <c r="P97" s="1797"/>
      <c r="Q97" s="1797"/>
      <c r="R97" s="1797"/>
      <c r="S97" s="1973"/>
      <c r="T97" s="1797">
        <f t="shared" si="132"/>
        <v>0</v>
      </c>
      <c r="U97" s="1797"/>
      <c r="V97" s="1797"/>
      <c r="W97" s="1797"/>
      <c r="X97" s="1973"/>
      <c r="Y97" s="1797">
        <f t="shared" si="133"/>
        <v>0</v>
      </c>
      <c r="Z97" s="1797"/>
      <c r="AA97" s="1797"/>
      <c r="AB97" s="1797"/>
      <c r="AC97" s="1973"/>
      <c r="AD97" s="1797">
        <f t="shared" si="134"/>
        <v>0</v>
      </c>
      <c r="AE97" s="1797"/>
      <c r="AF97" s="1797"/>
      <c r="AG97" s="1797"/>
      <c r="AH97" s="1973"/>
      <c r="AI97" s="1797">
        <f t="shared" si="135"/>
        <v>0</v>
      </c>
      <c r="AJ97" s="1797"/>
      <c r="AK97" s="1797"/>
      <c r="AL97" s="1797"/>
      <c r="AM97" s="1973"/>
      <c r="AN97" s="1797">
        <f t="shared" si="136"/>
        <v>0</v>
      </c>
      <c r="AO97" s="1797"/>
      <c r="AP97" s="1797"/>
      <c r="AQ97" s="1780"/>
      <c r="AR97" s="1973"/>
      <c r="AS97" s="1797">
        <f t="shared" si="137"/>
        <v>0</v>
      </c>
      <c r="AT97" s="1797"/>
      <c r="AU97" s="1797"/>
      <c r="AV97" s="1797"/>
      <c r="AW97" s="1973"/>
      <c r="AX97" s="1797">
        <f t="shared" si="138"/>
        <v>0</v>
      </c>
      <c r="AY97" s="1797"/>
      <c r="AZ97" s="1797"/>
      <c r="BA97" s="1881"/>
      <c r="BB97" s="1882"/>
      <c r="BC97" s="1797">
        <f t="shared" si="139"/>
        <v>0</v>
      </c>
      <c r="BD97" s="1797"/>
      <c r="BE97" s="1797"/>
      <c r="BF97" s="1881"/>
      <c r="BG97" s="1882"/>
      <c r="BH97" s="1797">
        <f t="shared" si="140"/>
        <v>0</v>
      </c>
      <c r="BI97" s="1797"/>
      <c r="BJ97" s="1974"/>
      <c r="BK97" s="2011">
        <f t="shared" si="141"/>
        <v>0</v>
      </c>
      <c r="BL97" s="2012">
        <f t="shared" si="142"/>
        <v>0</v>
      </c>
      <c r="BM97" s="1974">
        <f t="shared" si="143"/>
        <v>0</v>
      </c>
      <c r="BN97" s="1904"/>
      <c r="BO97" s="1368"/>
      <c r="BP97" s="1368"/>
      <c r="BQ97" s="737"/>
      <c r="BR97" s="737"/>
      <c r="BS97" s="737"/>
    </row>
    <row r="98" spans="1:71" ht="15" hidden="1" customHeight="1">
      <c r="A98" s="1414" t="s">
        <v>670</v>
      </c>
      <c r="B98" s="1414"/>
      <c r="C98" s="1797"/>
      <c r="D98" s="1973"/>
      <c r="E98" s="1797">
        <f t="shared" si="129"/>
        <v>0</v>
      </c>
      <c r="F98" s="1797"/>
      <c r="G98" s="1797"/>
      <c r="H98" s="1797"/>
      <c r="I98" s="1973"/>
      <c r="J98" s="1797">
        <f t="shared" si="130"/>
        <v>0</v>
      </c>
      <c r="K98" s="1797"/>
      <c r="L98" s="1797"/>
      <c r="M98" s="1797"/>
      <c r="N98" s="1973"/>
      <c r="O98" s="1797">
        <f t="shared" si="131"/>
        <v>0</v>
      </c>
      <c r="P98" s="1797"/>
      <c r="Q98" s="1797"/>
      <c r="R98" s="1797"/>
      <c r="S98" s="1973"/>
      <c r="T98" s="1797">
        <f t="shared" si="132"/>
        <v>0</v>
      </c>
      <c r="U98" s="1797"/>
      <c r="V98" s="1797"/>
      <c r="W98" s="1797"/>
      <c r="X98" s="1973"/>
      <c r="Y98" s="1797">
        <f t="shared" si="133"/>
        <v>0</v>
      </c>
      <c r="Z98" s="1797"/>
      <c r="AA98" s="1797"/>
      <c r="AB98" s="1797"/>
      <c r="AC98" s="1973"/>
      <c r="AD98" s="1797">
        <f t="shared" si="134"/>
        <v>0</v>
      </c>
      <c r="AE98" s="1797"/>
      <c r="AF98" s="1797"/>
      <c r="AG98" s="1797"/>
      <c r="AH98" s="1973"/>
      <c r="AI98" s="1797">
        <f t="shared" si="135"/>
        <v>0</v>
      </c>
      <c r="AJ98" s="1797"/>
      <c r="AK98" s="1797"/>
      <c r="AL98" s="1797"/>
      <c r="AM98" s="1973"/>
      <c r="AN98" s="1797">
        <f t="shared" si="136"/>
        <v>0</v>
      </c>
      <c r="AO98" s="1797"/>
      <c r="AP98" s="1797"/>
      <c r="AQ98" s="1780"/>
      <c r="AR98" s="1973"/>
      <c r="AS98" s="1797">
        <f t="shared" si="137"/>
        <v>0</v>
      </c>
      <c r="AT98" s="1797"/>
      <c r="AU98" s="1797"/>
      <c r="AV98" s="1797"/>
      <c r="AW98" s="1973"/>
      <c r="AX98" s="1797">
        <f t="shared" si="138"/>
        <v>0</v>
      </c>
      <c r="AY98" s="1797"/>
      <c r="AZ98" s="1797"/>
      <c r="BA98" s="1881"/>
      <c r="BB98" s="1882"/>
      <c r="BC98" s="1797">
        <f t="shared" si="139"/>
        <v>0</v>
      </c>
      <c r="BD98" s="1797"/>
      <c r="BE98" s="1797"/>
      <c r="BF98" s="1881"/>
      <c r="BG98" s="1882"/>
      <c r="BH98" s="1797">
        <f t="shared" si="140"/>
        <v>0</v>
      </c>
      <c r="BI98" s="1797"/>
      <c r="BJ98" s="1974"/>
      <c r="BK98" s="2011">
        <f t="shared" si="141"/>
        <v>0</v>
      </c>
      <c r="BL98" s="2012">
        <f t="shared" si="142"/>
        <v>0</v>
      </c>
      <c r="BM98" s="1974">
        <f t="shared" si="143"/>
        <v>0</v>
      </c>
      <c r="BN98" s="1904"/>
      <c r="BO98" s="1368"/>
      <c r="BP98" s="1368"/>
      <c r="BQ98" s="737"/>
      <c r="BR98" s="737"/>
      <c r="BS98" s="737"/>
    </row>
    <row r="99" spans="1:71" ht="15" hidden="1" customHeight="1">
      <c r="A99" s="1414" t="s">
        <v>671</v>
      </c>
      <c r="B99" s="1414"/>
      <c r="C99" s="1797"/>
      <c r="D99" s="1973"/>
      <c r="E99" s="1797">
        <f t="shared" si="129"/>
        <v>0</v>
      </c>
      <c r="F99" s="1797"/>
      <c r="G99" s="1797"/>
      <c r="H99" s="1797"/>
      <c r="I99" s="1973"/>
      <c r="J99" s="1797">
        <f t="shared" si="130"/>
        <v>0</v>
      </c>
      <c r="K99" s="1797"/>
      <c r="L99" s="1797"/>
      <c r="M99" s="1797"/>
      <c r="N99" s="1973"/>
      <c r="O99" s="1797">
        <f t="shared" si="131"/>
        <v>0</v>
      </c>
      <c r="P99" s="1797"/>
      <c r="Q99" s="1797"/>
      <c r="R99" s="1797"/>
      <c r="S99" s="1973"/>
      <c r="T99" s="1797">
        <f t="shared" si="132"/>
        <v>0</v>
      </c>
      <c r="U99" s="1797"/>
      <c r="V99" s="1797"/>
      <c r="W99" s="1797"/>
      <c r="X99" s="1973"/>
      <c r="Y99" s="1797">
        <f t="shared" si="133"/>
        <v>0</v>
      </c>
      <c r="Z99" s="1797"/>
      <c r="AA99" s="1797"/>
      <c r="AB99" s="1797"/>
      <c r="AC99" s="1973"/>
      <c r="AD99" s="1797">
        <f t="shared" si="134"/>
        <v>0</v>
      </c>
      <c r="AE99" s="1797"/>
      <c r="AF99" s="1797"/>
      <c r="AG99" s="1797"/>
      <c r="AH99" s="1973"/>
      <c r="AI99" s="1797">
        <f t="shared" si="135"/>
        <v>0</v>
      </c>
      <c r="AJ99" s="1797"/>
      <c r="AK99" s="1797"/>
      <c r="AL99" s="1797"/>
      <c r="AM99" s="1973"/>
      <c r="AN99" s="1797">
        <f t="shared" si="136"/>
        <v>0</v>
      </c>
      <c r="AO99" s="1797"/>
      <c r="AP99" s="1797"/>
      <c r="AQ99" s="1780"/>
      <c r="AR99" s="1973"/>
      <c r="AS99" s="1797">
        <f t="shared" si="137"/>
        <v>0</v>
      </c>
      <c r="AT99" s="1797"/>
      <c r="AU99" s="1797"/>
      <c r="AV99" s="1797"/>
      <c r="AW99" s="1973"/>
      <c r="AX99" s="1797">
        <f t="shared" si="138"/>
        <v>0</v>
      </c>
      <c r="AY99" s="1797"/>
      <c r="AZ99" s="1797"/>
      <c r="BA99" s="1881"/>
      <c r="BB99" s="1882"/>
      <c r="BC99" s="1797">
        <f t="shared" si="139"/>
        <v>0</v>
      </c>
      <c r="BD99" s="1797"/>
      <c r="BE99" s="1797"/>
      <c r="BF99" s="1881"/>
      <c r="BG99" s="1882"/>
      <c r="BH99" s="1797">
        <f t="shared" si="140"/>
        <v>0</v>
      </c>
      <c r="BI99" s="1797"/>
      <c r="BJ99" s="1974"/>
      <c r="BK99" s="2011">
        <f t="shared" si="141"/>
        <v>0</v>
      </c>
      <c r="BL99" s="2012">
        <f t="shared" si="142"/>
        <v>0</v>
      </c>
      <c r="BM99" s="1974">
        <f t="shared" si="143"/>
        <v>0</v>
      </c>
      <c r="BN99" s="1904"/>
      <c r="BO99" s="1368"/>
      <c r="BP99" s="1368"/>
      <c r="BQ99" s="737"/>
      <c r="BR99" s="737"/>
      <c r="BS99" s="737"/>
    </row>
    <row r="100" spans="1:71" ht="15" hidden="1" customHeight="1">
      <c r="A100" s="1414" t="s">
        <v>672</v>
      </c>
      <c r="B100" s="1414"/>
      <c r="C100" s="1797"/>
      <c r="D100" s="1973"/>
      <c r="E100" s="1797">
        <f t="shared" si="129"/>
        <v>0</v>
      </c>
      <c r="F100" s="1797"/>
      <c r="G100" s="1797"/>
      <c r="H100" s="1797"/>
      <c r="I100" s="1973"/>
      <c r="J100" s="1797">
        <f t="shared" si="130"/>
        <v>0</v>
      </c>
      <c r="K100" s="1797"/>
      <c r="L100" s="1797"/>
      <c r="M100" s="1797"/>
      <c r="N100" s="1973"/>
      <c r="O100" s="1797">
        <f t="shared" si="131"/>
        <v>0</v>
      </c>
      <c r="P100" s="1797"/>
      <c r="Q100" s="1797"/>
      <c r="R100" s="1797"/>
      <c r="S100" s="1973"/>
      <c r="T100" s="1797">
        <f t="shared" si="132"/>
        <v>0</v>
      </c>
      <c r="U100" s="1797"/>
      <c r="V100" s="1797"/>
      <c r="W100" s="1797"/>
      <c r="X100" s="1973"/>
      <c r="Y100" s="1797">
        <f t="shared" si="133"/>
        <v>0</v>
      </c>
      <c r="Z100" s="1797"/>
      <c r="AA100" s="1797"/>
      <c r="AB100" s="1797"/>
      <c r="AC100" s="1973"/>
      <c r="AD100" s="1797">
        <f t="shared" si="134"/>
        <v>0</v>
      </c>
      <c r="AE100" s="1797"/>
      <c r="AF100" s="1797"/>
      <c r="AG100" s="1797"/>
      <c r="AH100" s="1973"/>
      <c r="AI100" s="1797">
        <f t="shared" si="135"/>
        <v>0</v>
      </c>
      <c r="AJ100" s="1797"/>
      <c r="AK100" s="1797"/>
      <c r="AL100" s="1797"/>
      <c r="AM100" s="1973"/>
      <c r="AN100" s="1797">
        <f t="shared" si="136"/>
        <v>0</v>
      </c>
      <c r="AO100" s="1797"/>
      <c r="AP100" s="1797"/>
      <c r="AQ100" s="1780"/>
      <c r="AR100" s="1973"/>
      <c r="AS100" s="1797">
        <f t="shared" si="137"/>
        <v>0</v>
      </c>
      <c r="AT100" s="1797"/>
      <c r="AU100" s="1797"/>
      <c r="AV100" s="1797"/>
      <c r="AW100" s="1973"/>
      <c r="AX100" s="1797">
        <f t="shared" si="138"/>
        <v>0</v>
      </c>
      <c r="AY100" s="1797"/>
      <c r="AZ100" s="1797"/>
      <c r="BA100" s="1881"/>
      <c r="BB100" s="1882"/>
      <c r="BC100" s="1797">
        <f>SUM(BA100+BB100)</f>
        <v>0</v>
      </c>
      <c r="BD100" s="1797"/>
      <c r="BE100" s="1797"/>
      <c r="BF100" s="1881"/>
      <c r="BG100" s="1882"/>
      <c r="BH100" s="1797">
        <f>SUM(BF100+BG100)</f>
        <v>0</v>
      </c>
      <c r="BI100" s="1797"/>
      <c r="BJ100" s="1974"/>
      <c r="BK100" s="2011">
        <f t="shared" si="141"/>
        <v>0</v>
      </c>
      <c r="BL100" s="2012">
        <f t="shared" si="142"/>
        <v>0</v>
      </c>
      <c r="BM100" s="1974">
        <f>SUM(BK100+BL100)</f>
        <v>0</v>
      </c>
      <c r="BN100" s="1904"/>
      <c r="BO100" s="1368"/>
      <c r="BP100" s="1368"/>
      <c r="BQ100" s="737"/>
      <c r="BR100" s="737"/>
      <c r="BS100" s="737"/>
    </row>
    <row r="101" spans="1:71" s="706" customFormat="1" ht="15" customHeight="1">
      <c r="A101" s="1908" t="s">
        <v>673</v>
      </c>
      <c r="B101" s="1890">
        <f>SUM(B85:B100)</f>
        <v>0</v>
      </c>
      <c r="C101" s="1890">
        <f t="shared" ref="C101:BN101" si="153">SUM(C85:C100)</f>
        <v>0</v>
      </c>
      <c r="D101" s="1890">
        <f t="shared" si="153"/>
        <v>0</v>
      </c>
      <c r="E101" s="1890">
        <f t="shared" si="153"/>
        <v>0</v>
      </c>
      <c r="F101" s="1890">
        <f t="shared" si="153"/>
        <v>0</v>
      </c>
      <c r="G101" s="1890">
        <f t="shared" si="153"/>
        <v>0</v>
      </c>
      <c r="H101" s="1890">
        <f t="shared" si="153"/>
        <v>0</v>
      </c>
      <c r="I101" s="1890">
        <f t="shared" si="153"/>
        <v>0</v>
      </c>
      <c r="J101" s="1890">
        <f t="shared" si="153"/>
        <v>0</v>
      </c>
      <c r="K101" s="1890">
        <f t="shared" si="153"/>
        <v>0</v>
      </c>
      <c r="L101" s="1890">
        <f t="shared" si="153"/>
        <v>0</v>
      </c>
      <c r="M101" s="1890">
        <f t="shared" si="153"/>
        <v>0</v>
      </c>
      <c r="N101" s="1890">
        <f t="shared" si="153"/>
        <v>0</v>
      </c>
      <c r="O101" s="1890">
        <f t="shared" si="153"/>
        <v>0</v>
      </c>
      <c r="P101" s="1890">
        <f t="shared" si="153"/>
        <v>0</v>
      </c>
      <c r="Q101" s="1890">
        <f t="shared" si="153"/>
        <v>0</v>
      </c>
      <c r="R101" s="1890">
        <f t="shared" si="153"/>
        <v>0</v>
      </c>
      <c r="S101" s="1890">
        <f t="shared" si="153"/>
        <v>0</v>
      </c>
      <c r="T101" s="1890">
        <f t="shared" si="153"/>
        <v>0</v>
      </c>
      <c r="U101" s="1890">
        <f t="shared" si="153"/>
        <v>0</v>
      </c>
      <c r="V101" s="1890">
        <f t="shared" si="153"/>
        <v>0</v>
      </c>
      <c r="W101" s="1890">
        <f t="shared" si="153"/>
        <v>0</v>
      </c>
      <c r="X101" s="1890">
        <f t="shared" si="153"/>
        <v>0</v>
      </c>
      <c r="Y101" s="1890">
        <f t="shared" si="153"/>
        <v>0</v>
      </c>
      <c r="Z101" s="1890">
        <f t="shared" si="153"/>
        <v>0</v>
      </c>
      <c r="AA101" s="1890">
        <f t="shared" si="153"/>
        <v>0</v>
      </c>
      <c r="AB101" s="1890">
        <f t="shared" si="153"/>
        <v>0</v>
      </c>
      <c r="AC101" s="1890">
        <f t="shared" si="153"/>
        <v>0</v>
      </c>
      <c r="AD101" s="1890">
        <f t="shared" si="153"/>
        <v>0</v>
      </c>
      <c r="AE101" s="1890">
        <f t="shared" si="153"/>
        <v>0</v>
      </c>
      <c r="AF101" s="1890">
        <f t="shared" si="153"/>
        <v>0</v>
      </c>
      <c r="AG101" s="1890">
        <f t="shared" si="153"/>
        <v>0</v>
      </c>
      <c r="AH101" s="1890">
        <f t="shared" si="153"/>
        <v>0</v>
      </c>
      <c r="AI101" s="1890">
        <f t="shared" si="153"/>
        <v>0</v>
      </c>
      <c r="AJ101" s="1890">
        <f t="shared" si="153"/>
        <v>0</v>
      </c>
      <c r="AK101" s="1890">
        <f t="shared" si="153"/>
        <v>0</v>
      </c>
      <c r="AL101" s="1890">
        <f t="shared" si="153"/>
        <v>0</v>
      </c>
      <c r="AM101" s="1890">
        <f t="shared" si="153"/>
        <v>0</v>
      </c>
      <c r="AN101" s="1890">
        <f t="shared" si="153"/>
        <v>0</v>
      </c>
      <c r="AO101" s="1890">
        <f t="shared" si="153"/>
        <v>0</v>
      </c>
      <c r="AP101" s="1890">
        <f t="shared" si="153"/>
        <v>0</v>
      </c>
      <c r="AQ101" s="1890">
        <f t="shared" si="153"/>
        <v>0</v>
      </c>
      <c r="AR101" s="1890">
        <f t="shared" si="153"/>
        <v>0</v>
      </c>
      <c r="AS101" s="1890">
        <f t="shared" si="153"/>
        <v>0</v>
      </c>
      <c r="AT101" s="1890">
        <f t="shared" si="153"/>
        <v>0</v>
      </c>
      <c r="AU101" s="1890">
        <f t="shared" si="153"/>
        <v>0</v>
      </c>
      <c r="AV101" s="1890">
        <f t="shared" si="153"/>
        <v>0</v>
      </c>
      <c r="AW101" s="1890">
        <f t="shared" si="153"/>
        <v>0</v>
      </c>
      <c r="AX101" s="1890">
        <f t="shared" si="153"/>
        <v>0</v>
      </c>
      <c r="AY101" s="1890">
        <f t="shared" si="153"/>
        <v>0</v>
      </c>
      <c r="AZ101" s="1890">
        <f t="shared" si="153"/>
        <v>0</v>
      </c>
      <c r="BA101" s="1890">
        <f t="shared" si="153"/>
        <v>0</v>
      </c>
      <c r="BB101" s="1890">
        <f t="shared" si="153"/>
        <v>0</v>
      </c>
      <c r="BC101" s="1890">
        <f t="shared" si="153"/>
        <v>0</v>
      </c>
      <c r="BD101" s="1890">
        <f t="shared" si="153"/>
        <v>0</v>
      </c>
      <c r="BE101" s="1890">
        <f t="shared" si="153"/>
        <v>0</v>
      </c>
      <c r="BF101" s="1890">
        <f t="shared" si="153"/>
        <v>0</v>
      </c>
      <c r="BG101" s="1890">
        <f t="shared" si="153"/>
        <v>0</v>
      </c>
      <c r="BH101" s="1890">
        <f t="shared" si="153"/>
        <v>0</v>
      </c>
      <c r="BI101" s="1890">
        <f t="shared" si="153"/>
        <v>0</v>
      </c>
      <c r="BJ101" s="1890">
        <f t="shared" si="153"/>
        <v>0</v>
      </c>
      <c r="BK101" s="1890">
        <f t="shared" si="153"/>
        <v>0</v>
      </c>
      <c r="BL101" s="1890">
        <f t="shared" si="153"/>
        <v>0</v>
      </c>
      <c r="BM101" s="1890">
        <f t="shared" si="153"/>
        <v>0</v>
      </c>
      <c r="BN101" s="1890">
        <f t="shared" si="153"/>
        <v>0</v>
      </c>
      <c r="BO101" s="892"/>
      <c r="BP101" s="892"/>
    </row>
    <row r="102" spans="1:71" s="706" customFormat="1" ht="15" customHeight="1">
      <c r="A102" s="1914" t="s">
        <v>674</v>
      </c>
      <c r="B102" s="1899">
        <f>SUM(B84+B101)</f>
        <v>0</v>
      </c>
      <c r="C102" s="1899">
        <f t="shared" ref="C102:BN102" si="154">SUM(C84+C101)</f>
        <v>0</v>
      </c>
      <c r="D102" s="1899">
        <f t="shared" si="154"/>
        <v>0</v>
      </c>
      <c r="E102" s="1899">
        <f t="shared" si="154"/>
        <v>0</v>
      </c>
      <c r="F102" s="1899">
        <f t="shared" si="154"/>
        <v>0</v>
      </c>
      <c r="G102" s="1899">
        <f t="shared" si="154"/>
        <v>0</v>
      </c>
      <c r="H102" s="1899">
        <f t="shared" si="154"/>
        <v>0</v>
      </c>
      <c r="I102" s="1899">
        <f t="shared" si="154"/>
        <v>0</v>
      </c>
      <c r="J102" s="1899">
        <f t="shared" si="154"/>
        <v>0</v>
      </c>
      <c r="K102" s="1899">
        <f t="shared" si="154"/>
        <v>0</v>
      </c>
      <c r="L102" s="1899">
        <f t="shared" si="154"/>
        <v>0</v>
      </c>
      <c r="M102" s="1899">
        <f t="shared" si="154"/>
        <v>0</v>
      </c>
      <c r="N102" s="1899">
        <f t="shared" si="154"/>
        <v>0</v>
      </c>
      <c r="O102" s="1899">
        <f t="shared" si="154"/>
        <v>0</v>
      </c>
      <c r="P102" s="1899">
        <f t="shared" si="154"/>
        <v>0</v>
      </c>
      <c r="Q102" s="1899">
        <f t="shared" si="154"/>
        <v>0</v>
      </c>
      <c r="R102" s="1899">
        <f t="shared" si="154"/>
        <v>0</v>
      </c>
      <c r="S102" s="1899">
        <f t="shared" si="154"/>
        <v>0</v>
      </c>
      <c r="T102" s="1899">
        <f t="shared" si="154"/>
        <v>0</v>
      </c>
      <c r="U102" s="1899">
        <f t="shared" si="154"/>
        <v>0</v>
      </c>
      <c r="V102" s="1899">
        <f t="shared" si="154"/>
        <v>0</v>
      </c>
      <c r="W102" s="1899">
        <f t="shared" si="154"/>
        <v>0</v>
      </c>
      <c r="X102" s="1899">
        <f t="shared" si="154"/>
        <v>0</v>
      </c>
      <c r="Y102" s="1899">
        <f t="shared" si="154"/>
        <v>0</v>
      </c>
      <c r="Z102" s="1899">
        <f t="shared" si="154"/>
        <v>0</v>
      </c>
      <c r="AA102" s="1899">
        <f t="shared" si="154"/>
        <v>0</v>
      </c>
      <c r="AB102" s="1899">
        <f t="shared" si="154"/>
        <v>0</v>
      </c>
      <c r="AC102" s="1899">
        <f t="shared" si="154"/>
        <v>0</v>
      </c>
      <c r="AD102" s="1899">
        <f t="shared" si="154"/>
        <v>0</v>
      </c>
      <c r="AE102" s="1899">
        <f t="shared" si="154"/>
        <v>0</v>
      </c>
      <c r="AF102" s="1899">
        <f t="shared" si="154"/>
        <v>0</v>
      </c>
      <c r="AG102" s="1899">
        <f t="shared" si="154"/>
        <v>0</v>
      </c>
      <c r="AH102" s="1899">
        <f t="shared" si="154"/>
        <v>0</v>
      </c>
      <c r="AI102" s="1899">
        <f t="shared" si="154"/>
        <v>0</v>
      </c>
      <c r="AJ102" s="1899">
        <f t="shared" si="154"/>
        <v>0</v>
      </c>
      <c r="AK102" s="1899">
        <f t="shared" si="154"/>
        <v>0</v>
      </c>
      <c r="AL102" s="1899">
        <f t="shared" si="154"/>
        <v>0</v>
      </c>
      <c r="AM102" s="1899">
        <f t="shared" si="154"/>
        <v>0</v>
      </c>
      <c r="AN102" s="1899">
        <f t="shared" si="154"/>
        <v>0</v>
      </c>
      <c r="AO102" s="1899">
        <f t="shared" si="154"/>
        <v>0</v>
      </c>
      <c r="AP102" s="1899">
        <f t="shared" si="154"/>
        <v>0</v>
      </c>
      <c r="AQ102" s="1899">
        <f t="shared" si="154"/>
        <v>0</v>
      </c>
      <c r="AR102" s="1899">
        <f t="shared" si="154"/>
        <v>0</v>
      </c>
      <c r="AS102" s="1899">
        <f t="shared" si="154"/>
        <v>0</v>
      </c>
      <c r="AT102" s="1899">
        <f t="shared" si="154"/>
        <v>0</v>
      </c>
      <c r="AU102" s="1899">
        <f t="shared" si="154"/>
        <v>0</v>
      </c>
      <c r="AV102" s="1899">
        <f t="shared" si="154"/>
        <v>0</v>
      </c>
      <c r="AW102" s="1899">
        <f t="shared" si="154"/>
        <v>0</v>
      </c>
      <c r="AX102" s="1899">
        <f t="shared" si="154"/>
        <v>0</v>
      </c>
      <c r="AY102" s="1899">
        <f t="shared" si="154"/>
        <v>0</v>
      </c>
      <c r="AZ102" s="1899">
        <f t="shared" si="154"/>
        <v>0</v>
      </c>
      <c r="BA102" s="1899">
        <f t="shared" si="154"/>
        <v>0</v>
      </c>
      <c r="BB102" s="1899">
        <f t="shared" si="154"/>
        <v>0</v>
      </c>
      <c r="BC102" s="1899">
        <f t="shared" si="154"/>
        <v>0</v>
      </c>
      <c r="BD102" s="1899">
        <f t="shared" si="154"/>
        <v>0</v>
      </c>
      <c r="BE102" s="1899">
        <f t="shared" si="154"/>
        <v>0</v>
      </c>
      <c r="BF102" s="1899">
        <f t="shared" si="154"/>
        <v>0</v>
      </c>
      <c r="BG102" s="1899">
        <f t="shared" si="154"/>
        <v>0</v>
      </c>
      <c r="BH102" s="1899">
        <f t="shared" si="154"/>
        <v>0</v>
      </c>
      <c r="BI102" s="1899">
        <f t="shared" si="154"/>
        <v>0</v>
      </c>
      <c r="BJ102" s="1899">
        <f t="shared" si="154"/>
        <v>0</v>
      </c>
      <c r="BK102" s="1899">
        <f t="shared" si="154"/>
        <v>0</v>
      </c>
      <c r="BL102" s="1899">
        <f t="shared" si="154"/>
        <v>0</v>
      </c>
      <c r="BM102" s="1899">
        <f t="shared" si="154"/>
        <v>0</v>
      </c>
      <c r="BN102" s="1899">
        <f t="shared" si="154"/>
        <v>0</v>
      </c>
      <c r="BO102" s="892"/>
      <c r="BP102" s="892"/>
    </row>
    <row r="103" spans="1:71" s="2017" customFormat="1" ht="15" customHeight="1">
      <c r="A103" s="1915" t="s">
        <v>726</v>
      </c>
      <c r="B103" s="1915"/>
      <c r="C103" s="1916"/>
      <c r="D103" s="1916"/>
      <c r="E103" s="1916">
        <f>C103+D103</f>
        <v>0</v>
      </c>
      <c r="F103" s="1813">
        <f>C103-B103</f>
        <v>0</v>
      </c>
      <c r="G103" s="1916"/>
      <c r="H103" s="1916"/>
      <c r="I103" s="1916"/>
      <c r="J103" s="1916">
        <f>H103+I103</f>
        <v>0</v>
      </c>
      <c r="K103" s="1813">
        <f>H103-G103</f>
        <v>0</v>
      </c>
      <c r="L103" s="1916"/>
      <c r="M103" s="1916"/>
      <c r="N103" s="1916"/>
      <c r="O103" s="1916">
        <f>M103+N103</f>
        <v>0</v>
      </c>
      <c r="P103" s="1813">
        <f>M103-L103</f>
        <v>0</v>
      </c>
      <c r="Q103" s="1916"/>
      <c r="R103" s="1916"/>
      <c r="S103" s="1916"/>
      <c r="T103" s="1916">
        <f>R103+S103</f>
        <v>0</v>
      </c>
      <c r="U103" s="1813">
        <f>R103-Q103</f>
        <v>0</v>
      </c>
      <c r="V103" s="1916"/>
      <c r="W103" s="1916"/>
      <c r="X103" s="1916"/>
      <c r="Y103" s="1916">
        <f>W103+X103</f>
        <v>0</v>
      </c>
      <c r="Z103" s="1813">
        <f>W103-V103</f>
        <v>0</v>
      </c>
      <c r="AA103" s="1916"/>
      <c r="AB103" s="1916"/>
      <c r="AC103" s="1916"/>
      <c r="AD103" s="1916">
        <f>AB103+AC103</f>
        <v>0</v>
      </c>
      <c r="AE103" s="1813">
        <f>AB103-AA103</f>
        <v>0</v>
      </c>
      <c r="AF103" s="1916"/>
      <c r="AG103" s="1916"/>
      <c r="AH103" s="1916"/>
      <c r="AI103" s="1916">
        <f>AG103+AH103</f>
        <v>0</v>
      </c>
      <c r="AJ103" s="1813">
        <f>AG103-AF103</f>
        <v>0</v>
      </c>
      <c r="AK103" s="1916"/>
      <c r="AL103" s="1916"/>
      <c r="AM103" s="1916"/>
      <c r="AN103" s="1916">
        <f>AL103+AM103</f>
        <v>0</v>
      </c>
      <c r="AO103" s="1813">
        <f>AL103-AK103</f>
        <v>0</v>
      </c>
      <c r="AP103" s="1916"/>
      <c r="AQ103" s="1916"/>
      <c r="AR103" s="1916"/>
      <c r="AS103" s="1916">
        <f>AQ103+AR103</f>
        <v>0</v>
      </c>
      <c r="AT103" s="1813">
        <f>AQ103-AP103</f>
        <v>0</v>
      </c>
      <c r="AU103" s="1916"/>
      <c r="AV103" s="1916"/>
      <c r="AW103" s="1916"/>
      <c r="AX103" s="1916">
        <f>AV103+AW103</f>
        <v>0</v>
      </c>
      <c r="AY103" s="1813">
        <f>AV103-AU103</f>
        <v>0</v>
      </c>
      <c r="AZ103" s="1916"/>
      <c r="BA103" s="1916"/>
      <c r="BB103" s="1916"/>
      <c r="BC103" s="1916">
        <f>BA103+BB103</f>
        <v>0</v>
      </c>
      <c r="BD103" s="1813">
        <f>BA103-AZ103</f>
        <v>0</v>
      </c>
      <c r="BE103" s="1916"/>
      <c r="BF103" s="1916"/>
      <c r="BG103" s="1916"/>
      <c r="BH103" s="1916">
        <f>BF103+BG103</f>
        <v>0</v>
      </c>
      <c r="BI103" s="1813">
        <f>BF103-BE103</f>
        <v>0</v>
      </c>
      <c r="BJ103" s="2011">
        <f t="shared" ref="BJ103:BL104" si="155">SUM(B103+G103+L103+Q103+V103+AA103+AF103+AK103+AP103+AU103+AZ103+BE103)</f>
        <v>0</v>
      </c>
      <c r="BK103" s="2015">
        <f t="shared" si="155"/>
        <v>0</v>
      </c>
      <c r="BL103" s="2015">
        <f t="shared" si="155"/>
        <v>0</v>
      </c>
      <c r="BM103" s="1989">
        <f>SUM(BK103+BL103)</f>
        <v>0</v>
      </c>
      <c r="BN103" s="1891">
        <f>BK103-BJ103</f>
        <v>0</v>
      </c>
      <c r="BO103" s="2016"/>
      <c r="BP103" s="2016"/>
    </row>
    <row r="104" spans="1:71" s="1915" customFormat="1" ht="15" customHeight="1">
      <c r="A104" s="1915" t="s">
        <v>727</v>
      </c>
      <c r="B104" s="1917">
        <f>B58-B102-B103</f>
        <v>0</v>
      </c>
      <c r="C104" s="1917">
        <f>C58-C102-C103</f>
        <v>0</v>
      </c>
      <c r="D104" s="1917">
        <f>D58-D102-D103</f>
        <v>0</v>
      </c>
      <c r="E104" s="1917">
        <f>C104+D104</f>
        <v>0</v>
      </c>
      <c r="F104" s="1813">
        <f>C104-B104</f>
        <v>0</v>
      </c>
      <c r="G104" s="1917">
        <f>G58-G102-G103</f>
        <v>91881</v>
      </c>
      <c r="H104" s="1917">
        <f>H58-H102-H103</f>
        <v>81904</v>
      </c>
      <c r="I104" s="1917">
        <f>I58-I102-I103</f>
        <v>-1250</v>
      </c>
      <c r="J104" s="1917">
        <f>H104+I104</f>
        <v>80654</v>
      </c>
      <c r="K104" s="1813">
        <f>H104-G104</f>
        <v>-9977</v>
      </c>
      <c r="L104" s="1917">
        <f>L58-L102-L103</f>
        <v>435347</v>
      </c>
      <c r="M104" s="1917">
        <f>M58-M102-M103</f>
        <v>502393</v>
      </c>
      <c r="N104" s="1917">
        <f>N58-N102-N103</f>
        <v>0</v>
      </c>
      <c r="O104" s="1917">
        <f>M104+N104</f>
        <v>502393</v>
      </c>
      <c r="P104" s="1813">
        <f>M104-L104</f>
        <v>67046</v>
      </c>
      <c r="Q104" s="1917">
        <f>Q58-Q102-Q103</f>
        <v>42613</v>
      </c>
      <c r="R104" s="1917">
        <f>R58-R103</f>
        <v>42613</v>
      </c>
      <c r="S104" s="1917">
        <f>S58-S102-S103</f>
        <v>0</v>
      </c>
      <c r="T104" s="1917">
        <f>R104+S104</f>
        <v>42613</v>
      </c>
      <c r="U104" s="1813">
        <f>R104-Q104</f>
        <v>0</v>
      </c>
      <c r="V104" s="1917">
        <f>V58-V102-V103</f>
        <v>92075</v>
      </c>
      <c r="W104" s="1917">
        <f>W58-W102-W103</f>
        <v>92075</v>
      </c>
      <c r="X104" s="1917">
        <f>X58-X102-X103</f>
        <v>0</v>
      </c>
      <c r="Y104" s="1917">
        <f>W104+X104</f>
        <v>92075</v>
      </c>
      <c r="Z104" s="1813">
        <f>W104-V104</f>
        <v>0</v>
      </c>
      <c r="AA104" s="1917">
        <f>AA58-AA102-AA103</f>
        <v>145727</v>
      </c>
      <c r="AB104" s="1917">
        <f>AB58-AB102-AB103</f>
        <v>145727</v>
      </c>
      <c r="AC104" s="1917">
        <f>AC58-AC102-AC103</f>
        <v>0</v>
      </c>
      <c r="AD104" s="1917">
        <f>AB104+AC104</f>
        <v>145727</v>
      </c>
      <c r="AE104" s="1813">
        <f>AB104-AA104</f>
        <v>0</v>
      </c>
      <c r="AF104" s="1917">
        <f>AF58-AF102-AF103</f>
        <v>0</v>
      </c>
      <c r="AG104" s="1917">
        <f>AG58-AG102-AG103</f>
        <v>0</v>
      </c>
      <c r="AH104" s="1917">
        <f>AH58-AH102-AH103</f>
        <v>0</v>
      </c>
      <c r="AI104" s="1917">
        <f>AG104+AH104</f>
        <v>0</v>
      </c>
      <c r="AJ104" s="1813">
        <f>AG104-AF104</f>
        <v>0</v>
      </c>
      <c r="AK104" s="1917">
        <f>AK58-AK102-AK103</f>
        <v>0</v>
      </c>
      <c r="AL104" s="1917">
        <f>AL58-AL102-AL103</f>
        <v>0</v>
      </c>
      <c r="AM104" s="1917">
        <f>AM58-AM102-AM103</f>
        <v>0</v>
      </c>
      <c r="AN104" s="1917">
        <f>AL104+AM104</f>
        <v>0</v>
      </c>
      <c r="AO104" s="1813">
        <f>AL104-AK104</f>
        <v>0</v>
      </c>
      <c r="AP104" s="1917">
        <f>AP58-AP102-AP103</f>
        <v>0</v>
      </c>
      <c r="AQ104" s="1917">
        <f>AQ58-AQ102-AQ103</f>
        <v>0</v>
      </c>
      <c r="AR104" s="1917">
        <f>AR58-AR102-AR103</f>
        <v>0</v>
      </c>
      <c r="AS104" s="1917">
        <f>AQ104+AR104</f>
        <v>0</v>
      </c>
      <c r="AT104" s="1813">
        <f>AQ104-AP104</f>
        <v>0</v>
      </c>
      <c r="AU104" s="1917">
        <f>AU58-AU102-AU103</f>
        <v>0</v>
      </c>
      <c r="AV104" s="1917">
        <f>AV58-AV102-AV103</f>
        <v>0</v>
      </c>
      <c r="AW104" s="1917">
        <f>AW58-AW102-AW103</f>
        <v>0</v>
      </c>
      <c r="AX104" s="1917">
        <f>AV104+AW104</f>
        <v>0</v>
      </c>
      <c r="AY104" s="1813">
        <f>AV104-AU104</f>
        <v>0</v>
      </c>
      <c r="AZ104" s="1917">
        <f>AZ58-AZ102-AZ103</f>
        <v>0</v>
      </c>
      <c r="BA104" s="1917">
        <f>BA58-BA102-BA103</f>
        <v>0</v>
      </c>
      <c r="BB104" s="1917">
        <f>BB58-BB102-BB103</f>
        <v>0</v>
      </c>
      <c r="BC104" s="1917">
        <f>BA104+BB104</f>
        <v>0</v>
      </c>
      <c r="BD104" s="1813">
        <f>BA104-AZ104</f>
        <v>0</v>
      </c>
      <c r="BE104" s="1917">
        <f>BE58-BE102-BE103</f>
        <v>0</v>
      </c>
      <c r="BF104" s="1917">
        <f>BF58-BF102-BF103</f>
        <v>0</v>
      </c>
      <c r="BG104" s="1917">
        <f>BG58-BG102-BG103</f>
        <v>0</v>
      </c>
      <c r="BH104" s="1917">
        <f>BF104+BG104</f>
        <v>0</v>
      </c>
      <c r="BI104" s="1813">
        <f>BF104-BE104</f>
        <v>0</v>
      </c>
      <c r="BJ104" s="2011">
        <f>SUM(B104+G104+L104+Q104+V104+AA104+AF104+AK104+AP104+AU104+AZ104+BE104)</f>
        <v>807643</v>
      </c>
      <c r="BK104" s="2015">
        <f t="shared" si="155"/>
        <v>864712</v>
      </c>
      <c r="BL104" s="2015">
        <f t="shared" si="155"/>
        <v>-1250</v>
      </c>
      <c r="BM104" s="1989">
        <f>SUM(BK104+BL104)</f>
        <v>863462</v>
      </c>
      <c r="BN104" s="1891">
        <f>BK104-BJ104</f>
        <v>57069</v>
      </c>
      <c r="BO104" s="1917"/>
      <c r="BP104" s="1917"/>
    </row>
    <row r="105" spans="1:71" ht="15" customHeight="1">
      <c r="BK105" s="89"/>
      <c r="BL105" s="89"/>
    </row>
    <row r="106" spans="1:71" ht="15" customHeight="1">
      <c r="BK106" s="89"/>
      <c r="BL106" s="89"/>
      <c r="BM106" s="93" t="s">
        <v>32</v>
      </c>
    </row>
    <row r="107" spans="1:71" ht="15" customHeight="1">
      <c r="BK107" s="89"/>
      <c r="BL107" s="89"/>
    </row>
    <row r="108" spans="1:71" ht="15" customHeight="1">
      <c r="BK108" s="89"/>
    </row>
    <row r="109" spans="1:71" ht="15" customHeight="1"/>
    <row r="110" spans="1:71" ht="15" customHeight="1"/>
    <row r="111" spans="1:71" ht="15" customHeight="1"/>
    <row r="112" spans="1:71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</sheetData>
  <sheetProtection selectLockedCells="1" selectUnlockedCells="1"/>
  <mergeCells count="37">
    <mergeCell ref="AA2:AE2"/>
    <mergeCell ref="C2:E2"/>
    <mergeCell ref="G2:K2"/>
    <mergeCell ref="L2:P2"/>
    <mergeCell ref="Q2:U2"/>
    <mergeCell ref="V2:Z2"/>
    <mergeCell ref="BJ2:BN2"/>
    <mergeCell ref="C3:E3"/>
    <mergeCell ref="H3:J3"/>
    <mergeCell ref="M3:O3"/>
    <mergeCell ref="R3:T3"/>
    <mergeCell ref="W3:Y3"/>
    <mergeCell ref="AB3:AD3"/>
    <mergeCell ref="AG3:AI3"/>
    <mergeCell ref="AL3:AN3"/>
    <mergeCell ref="AQ3:AS3"/>
    <mergeCell ref="AF2:AJ2"/>
    <mergeCell ref="AK2:AO2"/>
    <mergeCell ref="AP2:AT2"/>
    <mergeCell ref="AU2:AY2"/>
    <mergeCell ref="AZ2:BD2"/>
    <mergeCell ref="BE2:BI2"/>
    <mergeCell ref="AV3:AX3"/>
    <mergeCell ref="BA3:BC3"/>
    <mergeCell ref="BF3:BH3"/>
    <mergeCell ref="BK3:BM3"/>
    <mergeCell ref="C4:E4"/>
    <mergeCell ref="H4:J4"/>
    <mergeCell ref="M4:O4"/>
    <mergeCell ref="R4:T4"/>
    <mergeCell ref="W4:Y4"/>
    <mergeCell ref="AL4:AN4"/>
    <mergeCell ref="AQ4:AS4"/>
    <mergeCell ref="AV4:AX4"/>
    <mergeCell ref="BA4:BC4"/>
    <mergeCell ref="BF4:BH4"/>
    <mergeCell ref="BK4:BM4"/>
  </mergeCells>
  <printOptions horizontalCentered="1"/>
  <pageMargins left="0.43307086614173229" right="0.39370078740157483" top="0.70866141732283472" bottom="0.19685039370078741" header="0.19685039370078741" footer="0.19685039370078741"/>
  <pageSetup paperSize="9" scale="71" firstPageNumber="0" orientation="portrait" horizontalDpi="300" verticalDpi="300" r:id="rId1"/>
  <headerFooter alignWithMargins="0">
    <oddHeader>&amp;C&amp;"Arial CE,Félkövér"
Budapest Főváros XV.ker Önkormányzata 2015.évi  előirányzatának teljesítése (eFt)&amp;R&amp;8 4.3.m. a 9/2016.(V.04. ) önkormányzati rendelethez..</oddHeader>
    <oddFooter>&amp;C&amp;8                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S164"/>
  <sheetViews>
    <sheetView view="pageBreakPreview" zoomScaleNormal="92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27" sqref="F27"/>
    </sheetView>
  </sheetViews>
  <sheetFormatPr defaultRowHeight="12.75"/>
  <cols>
    <col min="1" max="1" width="49" style="706" customWidth="1"/>
    <col min="2" max="2" width="14.42578125" style="706" customWidth="1"/>
    <col min="3" max="4" width="0" style="92" hidden="1" customWidth="1"/>
    <col min="5" max="7" width="14.28515625" style="92" customWidth="1"/>
    <col min="8" max="9" width="0" style="92" hidden="1" customWidth="1"/>
    <col min="10" max="11" width="14.28515625" style="92" customWidth="1"/>
    <col min="12" max="16" width="0" style="92" hidden="1" customWidth="1"/>
    <col min="17" max="17" width="14.28515625" style="93" customWidth="1"/>
    <col min="18" max="19" width="0" style="93" hidden="1" customWidth="1"/>
    <col min="20" max="22" width="14.28515625" style="93" customWidth="1"/>
    <col min="23" max="24" width="0" style="92" hidden="1" customWidth="1"/>
    <col min="25" max="27" width="14.28515625" style="92" customWidth="1"/>
    <col min="28" max="29" width="0" style="92" hidden="1" customWidth="1"/>
    <col min="30" max="32" width="14.28515625" style="92" customWidth="1"/>
    <col min="33" max="34" width="0" style="92" hidden="1" customWidth="1"/>
    <col min="35" max="37" width="14.28515625" style="92" customWidth="1"/>
    <col min="38" max="39" width="0" style="92" hidden="1" customWidth="1"/>
    <col min="40" max="42" width="14.28515625" style="92" customWidth="1"/>
    <col min="43" max="44" width="0" style="92" hidden="1" customWidth="1"/>
    <col min="45" max="47" width="14.28515625" style="92" customWidth="1"/>
    <col min="48" max="49" width="0" style="92" hidden="1" customWidth="1"/>
    <col min="50" max="50" width="14.28515625" style="92" customWidth="1"/>
    <col min="51" max="51" width="12.7109375" style="92" customWidth="1"/>
    <col min="52" max="52" width="14.28515625" style="93" customWidth="1"/>
    <col min="53" max="53" width="0" style="2036" hidden="1" customWidth="1"/>
    <col min="54" max="54" width="0" style="93" hidden="1" customWidth="1"/>
    <col min="55" max="55" width="14.28515625" style="93" customWidth="1"/>
    <col min="56" max="56" width="16.85546875" style="93" bestFit="1" customWidth="1"/>
    <col min="57" max="57" width="9.28515625" style="93" hidden="1" customWidth="1"/>
    <col min="58" max="58" width="8.85546875" style="92" hidden="1" customWidth="1"/>
    <col min="59" max="59" width="7.140625" style="92" hidden="1" customWidth="1"/>
    <col min="60" max="60" width="10.140625" style="92" hidden="1" customWidth="1"/>
    <col min="61" max="61" width="9.28515625" style="92" hidden="1" customWidth="1"/>
    <col min="62" max="62" width="10.85546875" style="93" hidden="1" customWidth="1"/>
    <col min="63" max="63" width="10.42578125" style="93" hidden="1" customWidth="1"/>
    <col min="64" max="64" width="8" style="93" hidden="1" customWidth="1"/>
    <col min="65" max="65" width="10.85546875" style="93" hidden="1" customWidth="1"/>
    <col min="66" max="66" width="9.28515625" style="1892" hidden="1" customWidth="1"/>
    <col min="67" max="67" width="11.140625" style="88" customWidth="1"/>
    <col min="68" max="68" width="10.42578125" style="88" customWidth="1"/>
    <col min="69" max="16384" width="9.140625" style="92"/>
  </cols>
  <sheetData>
    <row r="1" spans="1:68" s="1848" customFormat="1" ht="10.5" customHeight="1">
      <c r="A1" s="1837" t="s">
        <v>548</v>
      </c>
      <c r="B1" s="1993"/>
      <c r="C1" s="1923"/>
      <c r="D1" s="1840">
        <v>1</v>
      </c>
      <c r="E1" s="1923"/>
      <c r="F1" s="1923"/>
      <c r="G1" s="1923"/>
      <c r="H1" s="1923"/>
      <c r="I1" s="1840">
        <v>2</v>
      </c>
      <c r="J1" s="1923"/>
      <c r="K1" s="1923"/>
      <c r="L1" s="1923"/>
      <c r="M1" s="1923"/>
      <c r="N1" s="1840">
        <v>3</v>
      </c>
      <c r="O1" s="1923"/>
      <c r="P1" s="1923"/>
      <c r="Q1" s="1995"/>
      <c r="R1" s="1995"/>
      <c r="S1" s="1925">
        <v>3</v>
      </c>
      <c r="T1" s="1995"/>
      <c r="U1" s="1995"/>
      <c r="V1" s="1995"/>
      <c r="W1" s="1923"/>
      <c r="X1" s="1840">
        <v>4</v>
      </c>
      <c r="Y1" s="1923"/>
      <c r="Z1" s="1923"/>
      <c r="AA1" s="1923"/>
      <c r="AB1" s="1923"/>
      <c r="AC1" s="1840">
        <v>5</v>
      </c>
      <c r="AD1" s="1923"/>
      <c r="AE1" s="1923"/>
      <c r="AF1" s="1923"/>
      <c r="AG1" s="1923"/>
      <c r="AH1" s="1840">
        <v>6</v>
      </c>
      <c r="AI1" s="1923"/>
      <c r="AJ1" s="1923"/>
      <c r="AK1" s="1923"/>
      <c r="AL1" s="1923"/>
      <c r="AM1" s="1840">
        <v>7</v>
      </c>
      <c r="AN1" s="1923"/>
      <c r="AO1" s="1923"/>
      <c r="AP1" s="1923"/>
      <c r="AQ1" s="1923"/>
      <c r="AR1" s="2019">
        <v>8</v>
      </c>
      <c r="AS1" s="1923"/>
      <c r="AT1" s="1923"/>
      <c r="AU1" s="1923"/>
      <c r="AV1" s="1923"/>
      <c r="AW1" s="2019">
        <v>9</v>
      </c>
      <c r="AX1" s="1923"/>
      <c r="AY1" s="1923"/>
      <c r="AZ1" s="1995"/>
      <c r="BA1" s="2020"/>
      <c r="BB1" s="1925">
        <v>10</v>
      </c>
      <c r="BC1" s="1995"/>
      <c r="BD1" s="1995"/>
      <c r="BE1" s="1995"/>
      <c r="BF1" s="1923"/>
      <c r="BG1" s="1840">
        <v>12</v>
      </c>
      <c r="BH1" s="1923"/>
      <c r="BI1" s="1923"/>
      <c r="BJ1" s="1927"/>
      <c r="BK1" s="2021"/>
      <c r="BL1" s="1928">
        <v>11</v>
      </c>
      <c r="BM1" s="2022" t="s">
        <v>803</v>
      </c>
      <c r="BN1" s="1929"/>
      <c r="BO1" s="1847"/>
      <c r="BP1" s="1847"/>
    </row>
    <row r="2" spans="1:68" s="706" customFormat="1" ht="34.5" customHeight="1">
      <c r="A2" s="1837" t="s">
        <v>690</v>
      </c>
      <c r="B2" s="2241" t="s">
        <v>804</v>
      </c>
      <c r="C2" s="2241"/>
      <c r="D2" s="2241"/>
      <c r="E2" s="2241"/>
      <c r="F2" s="2241"/>
      <c r="G2" s="2241" t="s">
        <v>805</v>
      </c>
      <c r="H2" s="2241"/>
      <c r="I2" s="2241"/>
      <c r="J2" s="2241"/>
      <c r="K2" s="2241"/>
      <c r="L2" s="2250"/>
      <c r="M2" s="2250"/>
      <c r="N2" s="2250"/>
      <c r="O2" s="2250"/>
      <c r="P2" s="2250"/>
      <c r="Q2" s="2260" t="s">
        <v>806</v>
      </c>
      <c r="R2" s="2260"/>
      <c r="S2" s="2260"/>
      <c r="T2" s="2260"/>
      <c r="U2" s="2260"/>
      <c r="V2" s="2241" t="s">
        <v>807</v>
      </c>
      <c r="W2" s="2241"/>
      <c r="X2" s="2241"/>
      <c r="Y2" s="2241"/>
      <c r="Z2" s="2241"/>
      <c r="AA2" s="2241" t="s">
        <v>808</v>
      </c>
      <c r="AB2" s="2241"/>
      <c r="AC2" s="2241"/>
      <c r="AD2" s="2241"/>
      <c r="AE2" s="2241"/>
      <c r="AF2" s="2241" t="s">
        <v>809</v>
      </c>
      <c r="AG2" s="2241"/>
      <c r="AH2" s="2241"/>
      <c r="AI2" s="2241"/>
      <c r="AJ2" s="2241"/>
      <c r="AK2" s="2241" t="s">
        <v>810</v>
      </c>
      <c r="AL2" s="2241"/>
      <c r="AM2" s="2241"/>
      <c r="AN2" s="2241"/>
      <c r="AO2" s="2241"/>
      <c r="AP2" s="2241" t="s">
        <v>811</v>
      </c>
      <c r="AQ2" s="2241"/>
      <c r="AR2" s="2241"/>
      <c r="AS2" s="2241"/>
      <c r="AT2" s="2241"/>
      <c r="AU2" s="2241" t="s">
        <v>812</v>
      </c>
      <c r="AV2" s="2241"/>
      <c r="AW2" s="2241"/>
      <c r="AX2" s="2241"/>
      <c r="AY2" s="2241"/>
      <c r="AZ2" s="2249" t="s">
        <v>813</v>
      </c>
      <c r="BA2" s="2249"/>
      <c r="BB2" s="2249"/>
      <c r="BC2" s="2249"/>
      <c r="BD2" s="2249"/>
      <c r="BE2" s="2251"/>
      <c r="BF2" s="2251"/>
      <c r="BG2" s="2251"/>
      <c r="BH2" s="2251"/>
      <c r="BI2" s="2251"/>
      <c r="BJ2" s="2249" t="s">
        <v>814</v>
      </c>
      <c r="BK2" s="2249"/>
      <c r="BL2" s="2249"/>
      <c r="BM2" s="2249"/>
      <c r="BN2" s="2249"/>
      <c r="BO2" s="892"/>
      <c r="BP2" s="892"/>
    </row>
    <row r="3" spans="1:68" s="1939" customFormat="1" ht="13.5" customHeight="1">
      <c r="A3" s="1849" t="s">
        <v>556</v>
      </c>
      <c r="B3" s="1849"/>
      <c r="C3" s="2239" t="s">
        <v>815</v>
      </c>
      <c r="D3" s="2239"/>
      <c r="E3" s="2239"/>
      <c r="F3" s="4"/>
      <c r="G3" s="4"/>
      <c r="H3" s="2239" t="s">
        <v>816</v>
      </c>
      <c r="I3" s="2239"/>
      <c r="J3" s="2239"/>
      <c r="K3" s="4"/>
      <c r="L3" s="4"/>
      <c r="M3" s="2239"/>
      <c r="N3" s="2239"/>
      <c r="O3" s="2239"/>
      <c r="P3" s="4"/>
      <c r="Q3" s="5"/>
      <c r="R3" s="2248" t="s">
        <v>817</v>
      </c>
      <c r="S3" s="2248"/>
      <c r="T3" s="2248"/>
      <c r="U3" s="2023"/>
      <c r="V3" s="2023"/>
      <c r="W3" s="2239" t="s">
        <v>818</v>
      </c>
      <c r="X3" s="2239"/>
      <c r="Y3" s="2239"/>
      <c r="Z3" s="4"/>
      <c r="AA3" s="4"/>
      <c r="AB3" s="2239" t="s">
        <v>819</v>
      </c>
      <c r="AC3" s="2239"/>
      <c r="AD3" s="2239"/>
      <c r="AE3" s="4"/>
      <c r="AF3" s="4"/>
      <c r="AG3" s="2239" t="s">
        <v>820</v>
      </c>
      <c r="AH3" s="2239"/>
      <c r="AI3" s="2239"/>
      <c r="AJ3" s="4"/>
      <c r="AK3" s="4"/>
      <c r="AL3" s="2239" t="s">
        <v>821</v>
      </c>
      <c r="AM3" s="2239"/>
      <c r="AN3" s="2239"/>
      <c r="AO3" s="4"/>
      <c r="AP3" s="4"/>
      <c r="AQ3" s="2239" t="s">
        <v>822</v>
      </c>
      <c r="AR3" s="2239"/>
      <c r="AS3" s="2239"/>
      <c r="AT3" s="4"/>
      <c r="AU3" s="4"/>
      <c r="AV3" s="2239" t="s">
        <v>823</v>
      </c>
      <c r="AW3" s="2239"/>
      <c r="AX3" s="2239"/>
      <c r="AY3" s="4"/>
      <c r="AZ3" s="5"/>
      <c r="BA3" s="2246" t="s">
        <v>817</v>
      </c>
      <c r="BB3" s="2246"/>
      <c r="BC3" s="2246"/>
      <c r="BD3" s="2024"/>
      <c r="BE3" s="2024"/>
      <c r="BF3" s="2239"/>
      <c r="BG3" s="2239"/>
      <c r="BH3" s="2239"/>
      <c r="BI3" s="4"/>
      <c r="BJ3" s="5"/>
      <c r="BK3" s="2246" t="s">
        <v>817</v>
      </c>
      <c r="BL3" s="2246"/>
      <c r="BM3" s="2246"/>
      <c r="BN3" s="5"/>
      <c r="BO3" s="1938"/>
      <c r="BP3" s="1938"/>
    </row>
    <row r="4" spans="1:68" ht="16.5" hidden="1" customHeight="1">
      <c r="A4" s="2025"/>
      <c r="B4" s="2025"/>
      <c r="C4" s="2255"/>
      <c r="D4" s="2255"/>
      <c r="E4" s="2255"/>
      <c r="F4" s="1947"/>
      <c r="G4" s="1947"/>
      <c r="H4" s="2255"/>
      <c r="I4" s="2255"/>
      <c r="J4" s="2255"/>
      <c r="K4" s="1947"/>
      <c r="L4" s="1947"/>
      <c r="M4" s="2255"/>
      <c r="N4" s="2255"/>
      <c r="O4" s="2255"/>
      <c r="P4" s="1947"/>
      <c r="Q4" s="1948"/>
      <c r="R4" s="2258"/>
      <c r="S4" s="2258"/>
      <c r="T4" s="2258"/>
      <c r="U4" s="1948"/>
      <c r="V4" s="1948"/>
      <c r="W4" s="2255"/>
      <c r="X4" s="2255"/>
      <c r="Y4" s="2255"/>
      <c r="Z4" s="1947"/>
      <c r="AA4" s="1947"/>
      <c r="AB4" s="2255"/>
      <c r="AC4" s="2255"/>
      <c r="AD4" s="2255"/>
      <c r="AE4" s="1947"/>
      <c r="AF4" s="1947"/>
      <c r="AG4" s="2255"/>
      <c r="AH4" s="2255"/>
      <c r="AI4" s="2255"/>
      <c r="AJ4" s="1947"/>
      <c r="AK4" s="1947"/>
      <c r="AL4" s="1947"/>
      <c r="AM4" s="1947"/>
      <c r="AN4" s="1947"/>
      <c r="AO4" s="1947"/>
      <c r="AP4" s="1947"/>
      <c r="AQ4" s="1947"/>
      <c r="AR4" s="1947"/>
      <c r="AS4" s="1947"/>
      <c r="AT4" s="1947"/>
      <c r="AU4" s="1947"/>
      <c r="AV4" s="2255"/>
      <c r="AW4" s="2255"/>
      <c r="AX4" s="2255"/>
      <c r="AY4" s="1947"/>
      <c r="AZ4" s="1948"/>
      <c r="BA4" s="2258"/>
      <c r="BB4" s="2258"/>
      <c r="BC4" s="2258"/>
      <c r="BD4" s="1948"/>
      <c r="BE4" s="1948"/>
      <c r="BF4" s="2255"/>
      <c r="BG4" s="2255"/>
      <c r="BH4" s="2255"/>
      <c r="BI4" s="1947"/>
      <c r="BJ4" s="1948"/>
      <c r="BK4" s="2259" t="s">
        <v>790</v>
      </c>
      <c r="BL4" s="2259"/>
      <c r="BM4" s="2259"/>
      <c r="BN4" s="1948"/>
    </row>
    <row r="5" spans="1:68" s="1848" customFormat="1" ht="29.25" customHeight="1">
      <c r="A5" s="1837" t="s">
        <v>561</v>
      </c>
      <c r="B5" s="1853" t="s">
        <v>67</v>
      </c>
      <c r="C5" s="1853" t="s">
        <v>2</v>
      </c>
      <c r="D5" s="4" t="s">
        <v>3</v>
      </c>
      <c r="E5" s="1853" t="s">
        <v>4</v>
      </c>
      <c r="F5" s="4" t="s">
        <v>747</v>
      </c>
      <c r="G5" s="1853" t="s">
        <v>67</v>
      </c>
      <c r="H5" s="1853" t="s">
        <v>2</v>
      </c>
      <c r="I5" s="4" t="s">
        <v>3</v>
      </c>
      <c r="J5" s="1853" t="s">
        <v>4</v>
      </c>
      <c r="K5" s="4" t="s">
        <v>747</v>
      </c>
      <c r="L5" s="1853" t="s">
        <v>711</v>
      </c>
      <c r="M5" s="1853" t="s">
        <v>1</v>
      </c>
      <c r="N5" s="4" t="s">
        <v>3</v>
      </c>
      <c r="O5" s="1853" t="s">
        <v>748</v>
      </c>
      <c r="P5" s="1853" t="s">
        <v>749</v>
      </c>
      <c r="Q5" s="1862" t="s">
        <v>67</v>
      </c>
      <c r="R5" s="1862" t="s">
        <v>2</v>
      </c>
      <c r="S5" s="5" t="s">
        <v>3</v>
      </c>
      <c r="T5" s="1862" t="s">
        <v>4</v>
      </c>
      <c r="U5" s="5" t="s">
        <v>747</v>
      </c>
      <c r="V5" s="1853" t="s">
        <v>67</v>
      </c>
      <c r="W5" s="1853" t="s">
        <v>2</v>
      </c>
      <c r="X5" s="4" t="s">
        <v>3</v>
      </c>
      <c r="Y5" s="1853" t="s">
        <v>4</v>
      </c>
      <c r="Z5" s="4" t="s">
        <v>747</v>
      </c>
      <c r="AA5" s="1853" t="s">
        <v>67</v>
      </c>
      <c r="AB5" s="1853" t="s">
        <v>2</v>
      </c>
      <c r="AC5" s="4" t="s">
        <v>3</v>
      </c>
      <c r="AD5" s="1853" t="s">
        <v>4</v>
      </c>
      <c r="AE5" s="4" t="s">
        <v>747</v>
      </c>
      <c r="AF5" s="1853" t="s">
        <v>67</v>
      </c>
      <c r="AG5" s="1853" t="s">
        <v>2</v>
      </c>
      <c r="AH5" s="4" t="s">
        <v>3</v>
      </c>
      <c r="AI5" s="1853" t="s">
        <v>4</v>
      </c>
      <c r="AJ5" s="4" t="s">
        <v>747</v>
      </c>
      <c r="AK5" s="1853" t="s">
        <v>67</v>
      </c>
      <c r="AL5" s="1853" t="s">
        <v>2</v>
      </c>
      <c r="AM5" s="4" t="s">
        <v>3</v>
      </c>
      <c r="AN5" s="1853" t="s">
        <v>4</v>
      </c>
      <c r="AO5" s="4" t="s">
        <v>747</v>
      </c>
      <c r="AP5" s="1853" t="s">
        <v>67</v>
      </c>
      <c r="AQ5" s="1853" t="s">
        <v>2</v>
      </c>
      <c r="AR5" s="4" t="s">
        <v>3</v>
      </c>
      <c r="AS5" s="1853" t="s">
        <v>4</v>
      </c>
      <c r="AT5" s="4" t="s">
        <v>747</v>
      </c>
      <c r="AU5" s="1853" t="s">
        <v>67</v>
      </c>
      <c r="AV5" s="1853" t="s">
        <v>2</v>
      </c>
      <c r="AW5" s="4" t="s">
        <v>3</v>
      </c>
      <c r="AX5" s="1853" t="s">
        <v>4</v>
      </c>
      <c r="AY5" s="4" t="s">
        <v>747</v>
      </c>
      <c r="AZ5" s="1862" t="s">
        <v>67</v>
      </c>
      <c r="BA5" s="1862" t="s">
        <v>2</v>
      </c>
      <c r="BB5" s="5" t="s">
        <v>3</v>
      </c>
      <c r="BC5" s="1862" t="s">
        <v>4</v>
      </c>
      <c r="BD5" s="5" t="s">
        <v>747</v>
      </c>
      <c r="BE5" s="1853" t="s">
        <v>711</v>
      </c>
      <c r="BF5" s="1853" t="s">
        <v>824</v>
      </c>
      <c r="BG5" s="4" t="s">
        <v>3</v>
      </c>
      <c r="BH5" s="1853" t="s">
        <v>825</v>
      </c>
      <c r="BI5" s="1853" t="s">
        <v>749</v>
      </c>
      <c r="BJ5" s="1862" t="s">
        <v>711</v>
      </c>
      <c r="BK5" s="1862" t="s">
        <v>824</v>
      </c>
      <c r="BL5" s="5" t="s">
        <v>3</v>
      </c>
      <c r="BM5" s="1862" t="s">
        <v>825</v>
      </c>
      <c r="BN5" s="1862" t="s">
        <v>749</v>
      </c>
      <c r="BO5" s="1847"/>
      <c r="BP5" s="1847"/>
    </row>
    <row r="6" spans="1:68" s="1950" customFormat="1" ht="11.25" customHeight="1">
      <c r="A6" s="2026"/>
      <c r="B6" s="2026" t="s">
        <v>69</v>
      </c>
      <c r="C6" s="2026" t="s">
        <v>70</v>
      </c>
      <c r="D6" s="2026" t="s">
        <v>71</v>
      </c>
      <c r="E6" s="2026">
        <v>2</v>
      </c>
      <c r="F6" s="2026">
        <v>3</v>
      </c>
      <c r="G6" s="2026">
        <v>4</v>
      </c>
      <c r="H6" s="2026" t="s">
        <v>73</v>
      </c>
      <c r="I6" s="2026" t="s">
        <v>74</v>
      </c>
      <c r="J6" s="2026">
        <v>5</v>
      </c>
      <c r="K6" s="2026">
        <v>6</v>
      </c>
      <c r="L6" s="2026" t="s">
        <v>826</v>
      </c>
      <c r="M6" s="2026" t="s">
        <v>75</v>
      </c>
      <c r="N6" s="2026" t="s">
        <v>76</v>
      </c>
      <c r="O6" s="2026" t="s">
        <v>827</v>
      </c>
      <c r="P6" s="2026" t="s">
        <v>828</v>
      </c>
      <c r="Q6" s="2027">
        <v>7</v>
      </c>
      <c r="R6" s="2027" t="s">
        <v>563</v>
      </c>
      <c r="S6" s="2027" t="s">
        <v>564</v>
      </c>
      <c r="T6" s="2027">
        <v>8</v>
      </c>
      <c r="U6" s="2027">
        <v>9</v>
      </c>
      <c r="V6" s="2026">
        <v>10</v>
      </c>
      <c r="W6" s="2026" t="s">
        <v>565</v>
      </c>
      <c r="X6" s="2026" t="s">
        <v>566</v>
      </c>
      <c r="Y6" s="2026">
        <v>11</v>
      </c>
      <c r="Z6" s="2026">
        <v>12</v>
      </c>
      <c r="AA6" s="2026">
        <v>13</v>
      </c>
      <c r="AB6" s="2026" t="s">
        <v>567</v>
      </c>
      <c r="AC6" s="2026" t="s">
        <v>568</v>
      </c>
      <c r="AD6" s="2026">
        <v>14</v>
      </c>
      <c r="AE6" s="2026">
        <v>15</v>
      </c>
      <c r="AF6" s="2026">
        <v>16</v>
      </c>
      <c r="AG6" s="2026" t="s">
        <v>569</v>
      </c>
      <c r="AH6" s="2026" t="s">
        <v>570</v>
      </c>
      <c r="AI6" s="2026">
        <v>17</v>
      </c>
      <c r="AJ6" s="2026">
        <v>18</v>
      </c>
      <c r="AK6" s="2026">
        <v>19</v>
      </c>
      <c r="AL6" s="2026" t="s">
        <v>571</v>
      </c>
      <c r="AM6" s="2026" t="s">
        <v>572</v>
      </c>
      <c r="AN6" s="2026">
        <v>20</v>
      </c>
      <c r="AO6" s="2026">
        <v>21</v>
      </c>
      <c r="AP6" s="2026">
        <v>22</v>
      </c>
      <c r="AQ6" s="2026" t="s">
        <v>573</v>
      </c>
      <c r="AR6" s="2026" t="s">
        <v>574</v>
      </c>
      <c r="AS6" s="2026">
        <v>23</v>
      </c>
      <c r="AT6" s="2026">
        <v>24</v>
      </c>
      <c r="AU6" s="2026">
        <v>25</v>
      </c>
      <c r="AV6" s="2026" t="s">
        <v>575</v>
      </c>
      <c r="AW6" s="2026" t="s">
        <v>576</v>
      </c>
      <c r="AX6" s="2026">
        <v>26</v>
      </c>
      <c r="AY6" s="2026">
        <v>27</v>
      </c>
      <c r="AZ6" s="2027">
        <v>28</v>
      </c>
      <c r="BA6" s="2027" t="s">
        <v>577</v>
      </c>
      <c r="BB6" s="2027" t="s">
        <v>578</v>
      </c>
      <c r="BC6" s="2027">
        <v>29</v>
      </c>
      <c r="BD6" s="2027">
        <v>30</v>
      </c>
      <c r="BE6" s="2026" t="s">
        <v>799</v>
      </c>
      <c r="BF6" s="2026" t="s">
        <v>579</v>
      </c>
      <c r="BG6" s="2026" t="s">
        <v>580</v>
      </c>
      <c r="BH6" s="2026" t="s">
        <v>800</v>
      </c>
      <c r="BI6" s="2026" t="s">
        <v>801</v>
      </c>
      <c r="BJ6" s="2027" t="s">
        <v>829</v>
      </c>
      <c r="BK6" s="2027" t="s">
        <v>581</v>
      </c>
      <c r="BL6" s="2027" t="s">
        <v>582</v>
      </c>
      <c r="BM6" s="2027" t="s">
        <v>830</v>
      </c>
      <c r="BN6" s="2027" t="s">
        <v>831</v>
      </c>
      <c r="BO6" s="1949"/>
      <c r="BP6" s="1949"/>
    </row>
    <row r="7" spans="1:68" s="1879" customFormat="1" ht="15" hidden="1" customHeight="1">
      <c r="A7" s="1864"/>
      <c r="B7" s="1864"/>
      <c r="D7" s="1880"/>
      <c r="I7" s="1880"/>
      <c r="N7" s="1880"/>
      <c r="Q7" s="2009"/>
      <c r="R7" s="2009"/>
      <c r="S7" s="2028"/>
      <c r="T7" s="2009"/>
      <c r="U7" s="2009"/>
      <c r="V7" s="2009"/>
      <c r="X7" s="1880"/>
      <c r="AC7" s="1880"/>
      <c r="AH7" s="1880"/>
      <c r="AM7" s="1880"/>
      <c r="AR7" s="1880"/>
      <c r="AW7" s="1880"/>
      <c r="AZ7" s="2009"/>
      <c r="BA7" s="1952"/>
      <c r="BB7" s="2028"/>
      <c r="BC7" s="2009"/>
      <c r="BD7" s="2009"/>
      <c r="BE7" s="2009"/>
      <c r="BG7" s="1880"/>
      <c r="BJ7" s="2009"/>
      <c r="BK7" s="2006"/>
      <c r="BL7" s="2029"/>
      <c r="BM7" s="2008"/>
      <c r="BN7" s="1952"/>
      <c r="BO7" s="88"/>
      <c r="BP7" s="88"/>
    </row>
    <row r="8" spans="1:68" s="1879" customFormat="1" ht="13.5" customHeight="1">
      <c r="A8" s="1877" t="s">
        <v>1512</v>
      </c>
      <c r="D8" s="1880"/>
      <c r="E8" s="1879">
        <f>SUM(C8+D8)</f>
        <v>0</v>
      </c>
      <c r="I8" s="1880"/>
      <c r="J8" s="1879">
        <f>SUM(H8+I8)</f>
        <v>0</v>
      </c>
      <c r="N8" s="1880"/>
      <c r="O8" s="1879">
        <f>SUM(M8+N8)</f>
        <v>0</v>
      </c>
      <c r="P8" s="1879">
        <f>M8-L8</f>
        <v>0</v>
      </c>
      <c r="Q8" s="2009">
        <f>B8+G8+L8</f>
        <v>0</v>
      </c>
      <c r="R8" s="2009">
        <f t="shared" ref="R8:S13" si="0">C8+H8+M8</f>
        <v>0</v>
      </c>
      <c r="S8" s="2030">
        <f t="shared" si="0"/>
        <v>0</v>
      </c>
      <c r="T8" s="2009">
        <f>SUM(R8+S8)</f>
        <v>0</v>
      </c>
      <c r="U8" s="2009">
        <f>R8-Q8</f>
        <v>0</v>
      </c>
      <c r="X8" s="1880"/>
      <c r="Y8" s="1879">
        <f>SUM(W8+X8)</f>
        <v>0</v>
      </c>
      <c r="AC8" s="1880"/>
      <c r="AD8" s="1879">
        <f>SUM(AB8+AC8)</f>
        <v>0</v>
      </c>
      <c r="AH8" s="1880"/>
      <c r="AI8" s="1879">
        <f>SUM(AG8+AH8)</f>
        <v>0</v>
      </c>
      <c r="AM8" s="1880"/>
      <c r="AN8" s="1879">
        <f>SUM(AL8+AM8)</f>
        <v>0</v>
      </c>
      <c r="AR8" s="1880"/>
      <c r="AS8" s="1879">
        <f>SUM(AQ8+AR8)</f>
        <v>0</v>
      </c>
      <c r="AW8" s="1880"/>
      <c r="AX8" s="1879">
        <f>SUM(AV8+AW8)</f>
        <v>0</v>
      </c>
      <c r="AZ8" s="1952">
        <f t="shared" ref="AZ8:BB10" si="1">V8+AA8+AF8+AK8+AP8+AU8</f>
        <v>0</v>
      </c>
      <c r="BA8" s="1952">
        <f t="shared" si="1"/>
        <v>0</v>
      </c>
      <c r="BB8" s="2030">
        <f t="shared" si="1"/>
        <v>0</v>
      </c>
      <c r="BC8" s="2009">
        <f>SUM(BA8+BB8)</f>
        <v>0</v>
      </c>
      <c r="BD8" s="2009">
        <f>BA8-AZ8</f>
        <v>0</v>
      </c>
      <c r="BE8" s="2009"/>
      <c r="BG8" s="1880"/>
      <c r="BH8" s="1879">
        <f>SUM(BF8+BG8)</f>
        <v>0</v>
      </c>
      <c r="BI8" s="1879">
        <f>BF8-BE8</f>
        <v>0</v>
      </c>
      <c r="BJ8" s="2006">
        <f t="shared" ref="BJ8:BL12" si="2">SUM(Q8+AZ8)</f>
        <v>0</v>
      </c>
      <c r="BK8" s="2006">
        <f t="shared" si="2"/>
        <v>0</v>
      </c>
      <c r="BL8" s="2029">
        <f t="shared" si="2"/>
        <v>0</v>
      </c>
      <c r="BM8" s="2008">
        <f>SUM(BK8+BL8)</f>
        <v>0</v>
      </c>
      <c r="BN8" s="2009">
        <f>BK8-BJ8</f>
        <v>0</v>
      </c>
      <c r="BO8" s="88"/>
      <c r="BP8" s="88"/>
    </row>
    <row r="9" spans="1:68" s="1879" customFormat="1" ht="13.5" customHeight="1">
      <c r="A9" s="1877" t="s">
        <v>1513</v>
      </c>
      <c r="D9" s="1880"/>
      <c r="E9" s="1879">
        <f>SUM(C9+D9)</f>
        <v>0</v>
      </c>
      <c r="I9" s="1880"/>
      <c r="J9" s="1879">
        <f>SUM(H9+I9)</f>
        <v>0</v>
      </c>
      <c r="N9" s="1880"/>
      <c r="O9" s="1879">
        <f>SUM(M9+N9)</f>
        <v>0</v>
      </c>
      <c r="P9" s="1879">
        <f>M9-L9</f>
        <v>0</v>
      </c>
      <c r="Q9" s="2009">
        <f>B9+G9+L9</f>
        <v>0</v>
      </c>
      <c r="R9" s="2009">
        <f t="shared" si="0"/>
        <v>0</v>
      </c>
      <c r="S9" s="2030">
        <f t="shared" si="0"/>
        <v>0</v>
      </c>
      <c r="T9" s="2009">
        <f>SUM(R9+S9)</f>
        <v>0</v>
      </c>
      <c r="U9" s="2009">
        <f>R9-Q9</f>
        <v>0</v>
      </c>
      <c r="X9" s="1880"/>
      <c r="Y9" s="1879">
        <f>SUM(W9+X9)</f>
        <v>0</v>
      </c>
      <c r="AC9" s="1880"/>
      <c r="AD9" s="1879">
        <f>SUM(AB9+AC9)</f>
        <v>0</v>
      </c>
      <c r="AH9" s="1880"/>
      <c r="AI9" s="1879">
        <f>SUM(AG9+AH9)</f>
        <v>0</v>
      </c>
      <c r="AM9" s="1880"/>
      <c r="AN9" s="1879">
        <f>SUM(AL9+AM9)</f>
        <v>0</v>
      </c>
      <c r="AR9" s="1880"/>
      <c r="AS9" s="1879">
        <f>SUM(AQ9+AR9)</f>
        <v>0</v>
      </c>
      <c r="AW9" s="1880"/>
      <c r="AX9" s="1879">
        <f>SUM(AV9+AW9)</f>
        <v>0</v>
      </c>
      <c r="AZ9" s="1952">
        <f t="shared" si="1"/>
        <v>0</v>
      </c>
      <c r="BA9" s="1952">
        <f t="shared" si="1"/>
        <v>0</v>
      </c>
      <c r="BB9" s="2030">
        <f t="shared" si="1"/>
        <v>0</v>
      </c>
      <c r="BC9" s="2009">
        <f>SUM(BA9+BB9)</f>
        <v>0</v>
      </c>
      <c r="BD9" s="2009">
        <f>BA9-AZ9</f>
        <v>0</v>
      </c>
      <c r="BE9" s="2009"/>
      <c r="BG9" s="1880"/>
      <c r="BI9" s="1879">
        <f>BF9-BE9</f>
        <v>0</v>
      </c>
      <c r="BJ9" s="2006">
        <f t="shared" si="2"/>
        <v>0</v>
      </c>
      <c r="BK9" s="2006">
        <f t="shared" si="2"/>
        <v>0</v>
      </c>
      <c r="BL9" s="2029">
        <f t="shared" si="2"/>
        <v>0</v>
      </c>
      <c r="BM9" s="2008">
        <f>SUM(BK9+BL9)</f>
        <v>0</v>
      </c>
      <c r="BN9" s="2009">
        <f>BK9-BJ9</f>
        <v>0</v>
      </c>
      <c r="BO9" s="88"/>
      <c r="BP9" s="88"/>
    </row>
    <row r="10" spans="1:68" s="1879" customFormat="1" ht="12.75" customHeight="1">
      <c r="A10" s="1877" t="s">
        <v>1514</v>
      </c>
      <c r="D10" s="1880"/>
      <c r="E10" s="1879">
        <f>SUM(C10+D10)</f>
        <v>0</v>
      </c>
      <c r="I10" s="1880"/>
      <c r="J10" s="1879">
        <f>SUM(H10+I10)</f>
        <v>0</v>
      </c>
      <c r="N10" s="1880"/>
      <c r="O10" s="1879">
        <f>SUM(M10+N10)</f>
        <v>0</v>
      </c>
      <c r="P10" s="1879">
        <f>M10-L10</f>
        <v>0</v>
      </c>
      <c r="Q10" s="2009">
        <f>B10+G10+L10</f>
        <v>0</v>
      </c>
      <c r="R10" s="2009">
        <f t="shared" si="0"/>
        <v>0</v>
      </c>
      <c r="S10" s="2030">
        <f t="shared" si="0"/>
        <v>0</v>
      </c>
      <c r="T10" s="2009">
        <f>SUM(R10+S10)</f>
        <v>0</v>
      </c>
      <c r="U10" s="2009">
        <f>R10-Q10</f>
        <v>0</v>
      </c>
      <c r="X10" s="1880"/>
      <c r="Y10" s="1879">
        <f>SUM(W10+X10)</f>
        <v>0</v>
      </c>
      <c r="AC10" s="1880"/>
      <c r="AD10" s="1879">
        <f>SUM(AB10+AC10)</f>
        <v>0</v>
      </c>
      <c r="AH10" s="1880"/>
      <c r="AI10" s="1879">
        <f>SUM(AG10+AH10)</f>
        <v>0</v>
      </c>
      <c r="AM10" s="1880"/>
      <c r="AN10" s="1879">
        <f>SUM(AL10+AM10)</f>
        <v>0</v>
      </c>
      <c r="AR10" s="1880"/>
      <c r="AS10" s="1879">
        <f>SUM(AQ10+AR10)</f>
        <v>0</v>
      </c>
      <c r="AW10" s="1880"/>
      <c r="AX10" s="1879">
        <f>SUM(AV10+AW10)</f>
        <v>0</v>
      </c>
      <c r="AZ10" s="1952">
        <f t="shared" si="1"/>
        <v>0</v>
      </c>
      <c r="BA10" s="1952">
        <f t="shared" si="1"/>
        <v>0</v>
      </c>
      <c r="BB10" s="2030">
        <f t="shared" si="1"/>
        <v>0</v>
      </c>
      <c r="BC10" s="2009">
        <f>SUM(BA10+BB10)</f>
        <v>0</v>
      </c>
      <c r="BD10" s="2009">
        <f>BA10-AZ10</f>
        <v>0</v>
      </c>
      <c r="BE10" s="2009"/>
      <c r="BG10" s="1880"/>
      <c r="BI10" s="1879">
        <f>BF10-BE10</f>
        <v>0</v>
      </c>
      <c r="BJ10" s="2006">
        <f t="shared" si="2"/>
        <v>0</v>
      </c>
      <c r="BK10" s="2006">
        <f t="shared" si="2"/>
        <v>0</v>
      </c>
      <c r="BL10" s="2029">
        <f t="shared" si="2"/>
        <v>0</v>
      </c>
      <c r="BM10" s="2008">
        <f>SUM(BK10+BL10)</f>
        <v>0</v>
      </c>
      <c r="BN10" s="2009">
        <f>BK10-BJ10</f>
        <v>0</v>
      </c>
      <c r="BO10" s="88"/>
      <c r="BP10" s="88"/>
    </row>
    <row r="11" spans="1:68" s="1879" customFormat="1" ht="13.5" hidden="1" customHeight="1">
      <c r="A11" s="1877" t="s">
        <v>1515</v>
      </c>
      <c r="D11" s="1880"/>
      <c r="E11" s="1879">
        <f>SUM(C11+D11)</f>
        <v>0</v>
      </c>
      <c r="I11" s="1880"/>
      <c r="J11" s="1879">
        <f>SUM(H11+I11)</f>
        <v>0</v>
      </c>
      <c r="N11" s="1880"/>
      <c r="O11" s="1879">
        <f>SUM(M11+N11)</f>
        <v>0</v>
      </c>
      <c r="P11" s="1879">
        <f>M11-L11</f>
        <v>0</v>
      </c>
      <c r="Q11" s="2009">
        <f>B11+G11+L11</f>
        <v>0</v>
      </c>
      <c r="R11" s="2009">
        <f t="shared" si="0"/>
        <v>0</v>
      </c>
      <c r="S11" s="2030">
        <f t="shared" si="0"/>
        <v>0</v>
      </c>
      <c r="T11" s="2009">
        <f>SUM(R11+S11)</f>
        <v>0</v>
      </c>
      <c r="U11" s="2009">
        <f>R11-Q11</f>
        <v>0</v>
      </c>
      <c r="X11" s="1880"/>
      <c r="Y11" s="1879">
        <f>SUM(W11+X11)</f>
        <v>0</v>
      </c>
      <c r="AC11" s="1880"/>
      <c r="AD11" s="1879">
        <f>SUM(AB11+AC11)</f>
        <v>0</v>
      </c>
      <c r="AH11" s="1880"/>
      <c r="AI11" s="1879">
        <f>SUM(AG11+AH11)</f>
        <v>0</v>
      </c>
      <c r="AM11" s="1880"/>
      <c r="AN11" s="1879">
        <f>SUM(AL11+AM11)</f>
        <v>0</v>
      </c>
      <c r="AR11" s="1880"/>
      <c r="AS11" s="1879">
        <f>SUM(AQ11+AR11)</f>
        <v>0</v>
      </c>
      <c r="AW11" s="1880"/>
      <c r="AX11" s="1879">
        <f>SUM(AV11+AW11)</f>
        <v>0</v>
      </c>
      <c r="AZ11" s="1952"/>
      <c r="BA11" s="1952"/>
      <c r="BB11" s="2030"/>
      <c r="BC11" s="2009">
        <f>SUM(BA11+BB11)</f>
        <v>0</v>
      </c>
      <c r="BD11" s="2009">
        <f>BA11-AZ11</f>
        <v>0</v>
      </c>
      <c r="BE11" s="2009"/>
      <c r="BG11" s="1880"/>
      <c r="BI11" s="1879">
        <f>BF11-BE11</f>
        <v>0</v>
      </c>
      <c r="BJ11" s="2006">
        <f t="shared" si="2"/>
        <v>0</v>
      </c>
      <c r="BK11" s="2006">
        <f t="shared" si="2"/>
        <v>0</v>
      </c>
      <c r="BL11" s="2029">
        <f t="shared" si="2"/>
        <v>0</v>
      </c>
      <c r="BM11" s="2008">
        <f>SUM(BK11+BL11)</f>
        <v>0</v>
      </c>
      <c r="BN11" s="2009">
        <f>BK11-BJ11</f>
        <v>0</v>
      </c>
      <c r="BO11" s="88"/>
      <c r="BP11" s="88"/>
    </row>
    <row r="12" spans="1:68" s="1879" customFormat="1" ht="13.5" customHeight="1">
      <c r="A12" s="1864" t="s">
        <v>720</v>
      </c>
      <c r="D12" s="1880"/>
      <c r="E12" s="1879">
        <f>SUM(C12+D12)</f>
        <v>0</v>
      </c>
      <c r="I12" s="1880"/>
      <c r="J12" s="1879">
        <f>SUM(H12+I12)</f>
        <v>0</v>
      </c>
      <c r="N12" s="1880"/>
      <c r="O12" s="1879">
        <f>SUM(M12+N12)</f>
        <v>0</v>
      </c>
      <c r="P12" s="1879">
        <f>M12-L12</f>
        <v>0</v>
      </c>
      <c r="Q12" s="2009">
        <f>B12+G12+L12</f>
        <v>0</v>
      </c>
      <c r="R12" s="2009">
        <f t="shared" si="0"/>
        <v>0</v>
      </c>
      <c r="S12" s="2030">
        <f t="shared" si="0"/>
        <v>0</v>
      </c>
      <c r="T12" s="2009">
        <f>SUM(R12+S12)</f>
        <v>0</v>
      </c>
      <c r="U12" s="2009">
        <f>R12-Q12</f>
        <v>0</v>
      </c>
      <c r="X12" s="1880"/>
      <c r="Y12" s="1879">
        <f>SUM(W12+X12)</f>
        <v>0</v>
      </c>
      <c r="AC12" s="1880"/>
      <c r="AD12" s="1879">
        <f>SUM(AB12+AC12)</f>
        <v>0</v>
      </c>
      <c r="AH12" s="1880"/>
      <c r="AI12" s="1879">
        <f>SUM(AG12+AH12)</f>
        <v>0</v>
      </c>
      <c r="AM12" s="1880"/>
      <c r="AN12" s="1879">
        <f>SUM(AL12+AM12)</f>
        <v>0</v>
      </c>
      <c r="AR12" s="1880"/>
      <c r="AS12" s="1879">
        <f>SUM(AQ12+AR12)</f>
        <v>0</v>
      </c>
      <c r="AW12" s="1880"/>
      <c r="AX12" s="1879">
        <f>SUM(AV12+AW12)</f>
        <v>0</v>
      </c>
      <c r="AZ12" s="1952">
        <f>V12+AA12+AF12+AK12+AP12+AU12</f>
        <v>0</v>
      </c>
      <c r="BA12" s="1952">
        <f>W12+AB12+AG12+AL12+AQ12+AV12</f>
        <v>0</v>
      </c>
      <c r="BB12" s="2030">
        <f>X12+AC12+AH12+AM12+AR12+AW12</f>
        <v>0</v>
      </c>
      <c r="BC12" s="2009">
        <f>SUM(BA12+BB12)</f>
        <v>0</v>
      </c>
      <c r="BD12" s="2009">
        <f>BA12-AZ12</f>
        <v>0</v>
      </c>
      <c r="BE12" s="2009"/>
      <c r="BG12" s="1880"/>
      <c r="BH12" s="1879">
        <f>SUM(BF12+BG12)</f>
        <v>0</v>
      </c>
      <c r="BI12" s="1879">
        <f>BF12-BE12</f>
        <v>0</v>
      </c>
      <c r="BJ12" s="2006">
        <f t="shared" si="2"/>
        <v>0</v>
      </c>
      <c r="BK12" s="2006">
        <f t="shared" si="2"/>
        <v>0</v>
      </c>
      <c r="BL12" s="2029">
        <f t="shared" si="2"/>
        <v>0</v>
      </c>
      <c r="BM12" s="2008">
        <f>SUM(BK12+BL12)</f>
        <v>0</v>
      </c>
      <c r="BN12" s="2009">
        <f>BK12-BJ12</f>
        <v>0</v>
      </c>
      <c r="BO12" s="88"/>
      <c r="BP12" s="88"/>
    </row>
    <row r="13" spans="1:68" s="1866" customFormat="1" ht="13.5" hidden="1" customHeight="1">
      <c r="A13" s="1864"/>
      <c r="F13" s="1879">
        <f>C13-B13</f>
        <v>0</v>
      </c>
      <c r="Q13" s="1952"/>
      <c r="R13" s="2009">
        <f t="shared" si="0"/>
        <v>0</v>
      </c>
      <c r="S13" s="2031">
        <f t="shared" si="0"/>
        <v>0</v>
      </c>
      <c r="T13" s="1952"/>
      <c r="U13" s="1952"/>
      <c r="AZ13" s="1952"/>
      <c r="BA13" s="1952"/>
      <c r="BB13" s="1952"/>
      <c r="BC13" s="1952"/>
      <c r="BD13" s="1952"/>
      <c r="BE13" s="1952"/>
      <c r="BJ13" s="1952"/>
      <c r="BK13" s="2006"/>
      <c r="BL13" s="2006"/>
      <c r="BM13" s="2006"/>
      <c r="BN13" s="1952"/>
      <c r="BO13" s="892"/>
      <c r="BP13" s="892"/>
    </row>
    <row r="14" spans="1:68" s="706" customFormat="1" ht="15" customHeight="1">
      <c r="A14" s="1892" t="s">
        <v>1517</v>
      </c>
      <c r="B14" s="892"/>
      <c r="C14" s="892"/>
      <c r="D14" s="892"/>
      <c r="E14" s="892"/>
      <c r="F14" s="892"/>
      <c r="G14" s="892"/>
      <c r="H14" s="892"/>
      <c r="I14" s="892"/>
      <c r="J14" s="892"/>
      <c r="K14" s="892"/>
      <c r="L14" s="892"/>
      <c r="M14" s="892"/>
      <c r="N14" s="892"/>
      <c r="O14" s="892"/>
      <c r="P14" s="892"/>
      <c r="Q14" s="1891"/>
      <c r="R14" s="1891"/>
      <c r="S14" s="1891"/>
      <c r="T14" s="1891"/>
      <c r="U14" s="1891"/>
      <c r="V14" s="892"/>
      <c r="W14" s="892"/>
      <c r="X14" s="892"/>
      <c r="Y14" s="892"/>
      <c r="Z14" s="892"/>
      <c r="AA14" s="892"/>
      <c r="AB14" s="892"/>
      <c r="AC14" s="892"/>
      <c r="AD14" s="892"/>
      <c r="AE14" s="892"/>
      <c r="AF14" s="892"/>
      <c r="AG14" s="892"/>
      <c r="AH14" s="892"/>
      <c r="AI14" s="892"/>
      <c r="AJ14" s="892"/>
      <c r="AK14" s="892"/>
      <c r="AL14" s="892"/>
      <c r="AM14" s="892"/>
      <c r="AN14" s="892"/>
      <c r="AO14" s="892"/>
      <c r="AP14" s="892"/>
      <c r="AQ14" s="892"/>
      <c r="AR14" s="892"/>
      <c r="AS14" s="892"/>
      <c r="AT14" s="892"/>
      <c r="AU14" s="892"/>
      <c r="AV14" s="892"/>
      <c r="AW14" s="892"/>
      <c r="AX14" s="892"/>
      <c r="AY14" s="892"/>
      <c r="AZ14" s="1891"/>
      <c r="BA14" s="1891"/>
      <c r="BB14" s="1891"/>
      <c r="BC14" s="1891"/>
      <c r="BD14" s="1891"/>
      <c r="BE14" s="1891"/>
      <c r="BF14" s="892"/>
      <c r="BG14" s="892"/>
      <c r="BH14" s="892"/>
      <c r="BI14" s="892"/>
      <c r="BJ14" s="1891"/>
      <c r="BK14" s="2011"/>
      <c r="BL14" s="2011"/>
      <c r="BM14" s="2011"/>
      <c r="BN14" s="1892"/>
      <c r="BO14" s="892"/>
      <c r="BP14" s="892"/>
    </row>
    <row r="15" spans="1:68" ht="15" hidden="1" customHeight="1">
      <c r="A15" s="1414" t="s">
        <v>10</v>
      </c>
      <c r="B15" s="1813"/>
      <c r="C15" s="1813"/>
      <c r="D15" s="1883"/>
      <c r="E15" s="1813">
        <f t="shared" ref="E15:E27" si="3">SUM(C15+D15)</f>
        <v>0</v>
      </c>
      <c r="F15" s="1813"/>
      <c r="G15" s="1813"/>
      <c r="H15" s="1813"/>
      <c r="I15" s="1883"/>
      <c r="J15" s="1813">
        <f t="shared" ref="J15:J31" si="4">SUM(H15+I15)</f>
        <v>0</v>
      </c>
      <c r="K15" s="1813"/>
      <c r="L15" s="1813"/>
      <c r="M15" s="1813"/>
      <c r="N15" s="1883"/>
      <c r="O15" s="1813">
        <f t="shared" ref="O15:O31" si="5">SUM(M15+N15)</f>
        <v>0</v>
      </c>
      <c r="P15" s="1813"/>
      <c r="Q15" s="1966"/>
      <c r="R15" s="1966">
        <f>C15+H15+M15</f>
        <v>0</v>
      </c>
      <c r="S15" s="1967">
        <f>D15+I15+N15</f>
        <v>0</v>
      </c>
      <c r="T15" s="1966">
        <f t="shared" ref="T15" si="6">SUM(R15+S15)</f>
        <v>0</v>
      </c>
      <c r="U15" s="1966"/>
      <c r="V15" s="1813">
        <v>0</v>
      </c>
      <c r="W15" s="1813">
        <v>0</v>
      </c>
      <c r="X15" s="1883"/>
      <c r="Y15" s="1813">
        <f t="shared" ref="Y15:Y27" si="7">SUM(W15+X15)</f>
        <v>0</v>
      </c>
      <c r="Z15" s="1813"/>
      <c r="AA15" s="1813">
        <v>0</v>
      </c>
      <c r="AB15" s="1813">
        <v>0</v>
      </c>
      <c r="AC15" s="1883"/>
      <c r="AD15" s="1813">
        <f t="shared" ref="AD15:AD27" si="8">SUM(AB15+AC15)</f>
        <v>0</v>
      </c>
      <c r="AE15" s="1813"/>
      <c r="AF15" s="1813"/>
      <c r="AG15" s="1813"/>
      <c r="AH15" s="1883"/>
      <c r="AI15" s="1813">
        <f t="shared" ref="AI15:AI27" si="9">SUM(AG15+AH15)</f>
        <v>0</v>
      </c>
      <c r="AJ15" s="1813"/>
      <c r="AK15" s="1813"/>
      <c r="AL15" s="1813"/>
      <c r="AM15" s="1883"/>
      <c r="AN15" s="1813">
        <f t="shared" ref="AN15:AN27" si="10">SUM(AL15+AM15)</f>
        <v>0</v>
      </c>
      <c r="AO15" s="1813"/>
      <c r="AP15" s="1813"/>
      <c r="AQ15" s="1813"/>
      <c r="AR15" s="1883"/>
      <c r="AS15" s="1813">
        <f t="shared" ref="AS15:AS27" si="11">SUM(AQ15+AR15)</f>
        <v>0</v>
      </c>
      <c r="AT15" s="1813"/>
      <c r="AU15" s="1813"/>
      <c r="AV15" s="1813"/>
      <c r="AW15" s="1883"/>
      <c r="AX15" s="1813">
        <f t="shared" ref="AX15:AX27" si="12">SUM(AV15+AW15)</f>
        <v>0</v>
      </c>
      <c r="AY15" s="1813"/>
      <c r="AZ15" s="1966"/>
      <c r="BA15" s="1953">
        <f t="shared" ref="AZ15:BA31" si="13">W15+AB15+AG15+AL15+AQ15+AV15</f>
        <v>0</v>
      </c>
      <c r="BB15" s="1967">
        <f t="shared" ref="BB15:BB31" si="14">X15+AC15+AH15+AM15+AR15+AW15</f>
        <v>0</v>
      </c>
      <c r="BC15" s="1966">
        <f t="shared" ref="BC15" si="15">SUM(BA15+BB15)</f>
        <v>0</v>
      </c>
      <c r="BD15" s="1966"/>
      <c r="BE15" s="1966"/>
      <c r="BF15" s="1813"/>
      <c r="BG15" s="1883"/>
      <c r="BH15" s="1813">
        <f t="shared" ref="BH15:BH27" si="16">SUM(BF15+BG15)</f>
        <v>0</v>
      </c>
      <c r="BI15" s="1813"/>
      <c r="BJ15" s="1966"/>
      <c r="BK15" s="2011">
        <f t="shared" ref="BJ15:BK16" si="17">SUM(R15+BA15)</f>
        <v>0</v>
      </c>
      <c r="BL15" s="2012">
        <f t="shared" ref="BL15:BL16" si="18">SUM(S15+BB15)</f>
        <v>0</v>
      </c>
      <c r="BM15" s="1974">
        <f>SUM(BK15+BL15)</f>
        <v>0</v>
      </c>
    </row>
    <row r="16" spans="1:68" ht="15" customHeight="1">
      <c r="A16" s="1414" t="s">
        <v>593</v>
      </c>
      <c r="B16" s="1813"/>
      <c r="C16" s="1813"/>
      <c r="D16" s="1883"/>
      <c r="E16" s="1813">
        <f>SUM(C16+D16)</f>
        <v>0</v>
      </c>
      <c r="F16" s="1813"/>
      <c r="G16" s="1813"/>
      <c r="H16" s="1813"/>
      <c r="I16" s="1883"/>
      <c r="J16" s="1813">
        <f t="shared" si="4"/>
        <v>0</v>
      </c>
      <c r="K16" s="1813"/>
      <c r="L16" s="1813"/>
      <c r="M16" s="1813"/>
      <c r="N16" s="1883"/>
      <c r="O16" s="1813">
        <f t="shared" si="5"/>
        <v>0</v>
      </c>
      <c r="P16" s="1813">
        <f t="shared" ref="P16:P31" si="19">M16-L16</f>
        <v>0</v>
      </c>
      <c r="Q16" s="1966">
        <f>B16+G16+L16</f>
        <v>0</v>
      </c>
      <c r="R16" s="1966">
        <f t="shared" ref="R16:T16" si="20">C16+H16+M16</f>
        <v>0</v>
      </c>
      <c r="S16" s="1966">
        <f t="shared" si="20"/>
        <v>0</v>
      </c>
      <c r="T16" s="1966">
        <f t="shared" si="20"/>
        <v>0</v>
      </c>
      <c r="U16" s="1966">
        <f>F16+K16+P16</f>
        <v>0</v>
      </c>
      <c r="V16" s="1813"/>
      <c r="W16" s="1813"/>
      <c r="X16" s="1883"/>
      <c r="Y16" s="1813">
        <f>SUM(W16+X16)</f>
        <v>0</v>
      </c>
      <c r="Z16" s="1813"/>
      <c r="AA16" s="1813"/>
      <c r="AB16" s="1813"/>
      <c r="AC16" s="1883"/>
      <c r="AD16" s="1813">
        <f>SUM(AB16+AC16)</f>
        <v>0</v>
      </c>
      <c r="AE16" s="1813"/>
      <c r="AF16" s="1813"/>
      <c r="AG16" s="1813"/>
      <c r="AH16" s="1883"/>
      <c r="AI16" s="1813">
        <f>SUM(AG16+AH16)</f>
        <v>0</v>
      </c>
      <c r="AJ16" s="1813"/>
      <c r="AK16" s="1813"/>
      <c r="AL16" s="1813"/>
      <c r="AM16" s="1883"/>
      <c r="AN16" s="1813">
        <f>SUM(AL16+AM16)</f>
        <v>0</v>
      </c>
      <c r="AO16" s="1813"/>
      <c r="AP16" s="1813"/>
      <c r="AQ16" s="1813"/>
      <c r="AR16" s="1883"/>
      <c r="AS16" s="1813">
        <f>SUM(AQ16+AR16)</f>
        <v>0</v>
      </c>
      <c r="AT16" s="1813"/>
      <c r="AU16" s="1813"/>
      <c r="AV16" s="1813"/>
      <c r="AW16" s="1883"/>
      <c r="AX16" s="1813">
        <f>SUM(AV16+AW16)</f>
        <v>0</v>
      </c>
      <c r="AY16" s="1813"/>
      <c r="AZ16" s="1966">
        <f>AK16+AP16+AU16</f>
        <v>0</v>
      </c>
      <c r="BA16" s="1966">
        <f t="shared" ref="BA16:BB16" si="21">AL16+AQ16+AV16</f>
        <v>0</v>
      </c>
      <c r="BB16" s="1966">
        <f t="shared" si="21"/>
        <v>0</v>
      </c>
      <c r="BC16" s="1966">
        <f>AN16+AS16+AX16+AI16+Y16+AD16</f>
        <v>0</v>
      </c>
      <c r="BD16" s="1966">
        <f>AO16+AT16+AY16+AJ16+Z16+AE16</f>
        <v>0</v>
      </c>
      <c r="BE16" s="1966"/>
      <c r="BF16" s="1813"/>
      <c r="BG16" s="1883"/>
      <c r="BH16" s="1813">
        <f>SUM(BF16+BG16)</f>
        <v>0</v>
      </c>
      <c r="BI16" s="1813">
        <f t="shared" ref="BI16:BI31" si="22">BF16-BE16</f>
        <v>0</v>
      </c>
      <c r="BJ16" s="2011">
        <f t="shared" si="17"/>
        <v>0</v>
      </c>
      <c r="BK16" s="2011">
        <f t="shared" ref="BK16" si="23">SUM(R16+BA16)</f>
        <v>0</v>
      </c>
      <c r="BL16" s="2011">
        <f t="shared" si="18"/>
        <v>0</v>
      </c>
      <c r="BM16" s="2011">
        <f t="shared" ref="BM16" si="24">SUM(T16+BC16)</f>
        <v>0</v>
      </c>
      <c r="BN16" s="2011">
        <f t="shared" ref="BN16" si="25">SUM(U16+BD16)</f>
        <v>0</v>
      </c>
    </row>
    <row r="17" spans="1:68" ht="15" customHeight="1">
      <c r="A17" s="1414" t="s">
        <v>594</v>
      </c>
      <c r="B17" s="1813"/>
      <c r="C17" s="1813"/>
      <c r="D17" s="1883"/>
      <c r="E17" s="1813">
        <f t="shared" si="3"/>
        <v>0</v>
      </c>
      <c r="F17" s="1813"/>
      <c r="G17" s="1813"/>
      <c r="H17" s="1813"/>
      <c r="I17" s="1883"/>
      <c r="J17" s="1813">
        <f t="shared" si="4"/>
        <v>0</v>
      </c>
      <c r="K17" s="1813"/>
      <c r="L17" s="1813"/>
      <c r="M17" s="1813"/>
      <c r="N17" s="1883"/>
      <c r="O17" s="1813">
        <f t="shared" si="5"/>
        <v>0</v>
      </c>
      <c r="P17" s="1813">
        <f t="shared" si="19"/>
        <v>0</v>
      </c>
      <c r="Q17" s="1966">
        <f t="shared" ref="Q17:R33" si="26">B17+G17+L17</f>
        <v>0</v>
      </c>
      <c r="R17" s="1966">
        <f t="shared" si="26"/>
        <v>0</v>
      </c>
      <c r="S17" s="2032">
        <f t="shared" ref="S17:S31" si="27">D17+I17+N17</f>
        <v>0</v>
      </c>
      <c r="T17" s="1966">
        <f t="shared" ref="T17:T31" si="28">E17+J17+O17</f>
        <v>0</v>
      </c>
      <c r="U17" s="1966">
        <f t="shared" ref="U17:U31" si="29">F17+K17+P17</f>
        <v>0</v>
      </c>
      <c r="V17" s="1813"/>
      <c r="W17" s="1813"/>
      <c r="X17" s="1883"/>
      <c r="Y17" s="1813">
        <f t="shared" si="7"/>
        <v>0</v>
      </c>
      <c r="Z17" s="1813"/>
      <c r="AA17" s="1813"/>
      <c r="AB17" s="1813"/>
      <c r="AC17" s="1883"/>
      <c r="AD17" s="1813">
        <f t="shared" si="8"/>
        <v>0</v>
      </c>
      <c r="AE17" s="1813"/>
      <c r="AF17" s="1813"/>
      <c r="AG17" s="1813"/>
      <c r="AH17" s="1883"/>
      <c r="AI17" s="1813">
        <f t="shared" si="9"/>
        <v>0</v>
      </c>
      <c r="AJ17" s="1813"/>
      <c r="AK17" s="1813">
        <v>3100</v>
      </c>
      <c r="AL17" s="1813">
        <v>5488</v>
      </c>
      <c r="AM17" s="1883"/>
      <c r="AN17" s="1813">
        <v>12009</v>
      </c>
      <c r="AO17" s="1813">
        <v>5680</v>
      </c>
      <c r="AP17" s="1813"/>
      <c r="AQ17" s="1813"/>
      <c r="AR17" s="1883"/>
      <c r="AS17" s="1813">
        <f t="shared" si="11"/>
        <v>0</v>
      </c>
      <c r="AT17" s="1813"/>
      <c r="AU17" s="1813"/>
      <c r="AV17" s="1813"/>
      <c r="AW17" s="1883"/>
      <c r="AX17" s="1813">
        <f t="shared" si="12"/>
        <v>0</v>
      </c>
      <c r="AY17" s="1813"/>
      <c r="AZ17" s="1953">
        <f>V17+AA17+AF17+AK17+AP17+AU17</f>
        <v>3100</v>
      </c>
      <c r="BA17" s="1953">
        <f t="shared" si="13"/>
        <v>5488</v>
      </c>
      <c r="BB17" s="2032">
        <f t="shared" si="14"/>
        <v>0</v>
      </c>
      <c r="BC17" s="1966">
        <f t="shared" ref="BC17:BC31" si="30">AN17+AS17+AX17+AI17+Y17+AD17</f>
        <v>12009</v>
      </c>
      <c r="BD17" s="1966">
        <f t="shared" ref="BD17:BD31" si="31">AO17+AT17+AY17+AJ17+Z17+AE17</f>
        <v>5680</v>
      </c>
      <c r="BE17" s="1966"/>
      <c r="BF17" s="1813"/>
      <c r="BG17" s="1883"/>
      <c r="BH17" s="1813">
        <f t="shared" si="16"/>
        <v>0</v>
      </c>
      <c r="BI17" s="1813">
        <f t="shared" si="22"/>
        <v>0</v>
      </c>
      <c r="BJ17" s="2011">
        <f t="shared" ref="BJ17:BJ31" si="32">SUM(Q17+AZ17)</f>
        <v>3100</v>
      </c>
      <c r="BK17" s="2011">
        <f t="shared" ref="BK17:BK31" si="33">SUM(R17+BA17)</f>
        <v>5488</v>
      </c>
      <c r="BL17" s="2011">
        <f t="shared" ref="BL17:BL31" si="34">SUM(S17+BB17)</f>
        <v>0</v>
      </c>
      <c r="BM17" s="2011">
        <f t="shared" ref="BM17:BM31" si="35">SUM(T17+BC17)</f>
        <v>12009</v>
      </c>
      <c r="BN17" s="2011">
        <f t="shared" ref="BN17:BN31" si="36">SUM(U17+BD17)</f>
        <v>5680</v>
      </c>
    </row>
    <row r="18" spans="1:68" ht="15" customHeight="1">
      <c r="A18" s="737" t="s">
        <v>595</v>
      </c>
      <c r="B18" s="1813"/>
      <c r="C18" s="1813"/>
      <c r="D18" s="1883"/>
      <c r="E18" s="1813">
        <f t="shared" si="3"/>
        <v>0</v>
      </c>
      <c r="F18" s="1813"/>
      <c r="G18" s="1813"/>
      <c r="H18" s="1813"/>
      <c r="I18" s="1883"/>
      <c r="J18" s="1813">
        <f t="shared" si="4"/>
        <v>0</v>
      </c>
      <c r="K18" s="1813"/>
      <c r="L18" s="1813"/>
      <c r="M18" s="1813"/>
      <c r="N18" s="1883"/>
      <c r="O18" s="1813">
        <f t="shared" si="5"/>
        <v>0</v>
      </c>
      <c r="P18" s="1813">
        <f t="shared" si="19"/>
        <v>0</v>
      </c>
      <c r="Q18" s="1966">
        <f t="shared" si="26"/>
        <v>0</v>
      </c>
      <c r="R18" s="1966">
        <f t="shared" si="26"/>
        <v>0</v>
      </c>
      <c r="S18" s="2032">
        <f t="shared" si="27"/>
        <v>0</v>
      </c>
      <c r="T18" s="1966">
        <f t="shared" si="28"/>
        <v>0</v>
      </c>
      <c r="U18" s="1966">
        <f t="shared" si="29"/>
        <v>0</v>
      </c>
      <c r="V18" s="1813"/>
      <c r="W18" s="1813"/>
      <c r="X18" s="1883"/>
      <c r="Y18" s="1813">
        <f t="shared" si="7"/>
        <v>0</v>
      </c>
      <c r="Z18" s="1813"/>
      <c r="AA18" s="1813"/>
      <c r="AB18" s="1813"/>
      <c r="AC18" s="1883"/>
      <c r="AD18" s="1813">
        <f t="shared" si="8"/>
        <v>0</v>
      </c>
      <c r="AE18" s="1813"/>
      <c r="AF18" s="1813"/>
      <c r="AG18" s="1813"/>
      <c r="AH18" s="1883"/>
      <c r="AI18" s="1813">
        <f t="shared" si="9"/>
        <v>0</v>
      </c>
      <c r="AJ18" s="1813"/>
      <c r="AK18" s="1813">
        <v>875</v>
      </c>
      <c r="AL18" s="1813">
        <v>1477</v>
      </c>
      <c r="AM18" s="1883"/>
      <c r="AN18" s="1813">
        <v>1974</v>
      </c>
      <c r="AO18" s="1813">
        <v>1619</v>
      </c>
      <c r="AP18" s="1813"/>
      <c r="AQ18" s="1813"/>
      <c r="AR18" s="1883"/>
      <c r="AS18" s="1813">
        <f t="shared" si="11"/>
        <v>0</v>
      </c>
      <c r="AT18" s="1813"/>
      <c r="AU18" s="1813"/>
      <c r="AV18" s="1813"/>
      <c r="AW18" s="1883"/>
      <c r="AX18" s="1813">
        <f t="shared" si="12"/>
        <v>0</v>
      </c>
      <c r="AY18" s="1813"/>
      <c r="AZ18" s="1953">
        <f t="shared" si="13"/>
        <v>875</v>
      </c>
      <c r="BA18" s="1953">
        <f t="shared" si="13"/>
        <v>1477</v>
      </c>
      <c r="BB18" s="2032">
        <f t="shared" si="14"/>
        <v>0</v>
      </c>
      <c r="BC18" s="1966">
        <f t="shared" si="30"/>
        <v>1974</v>
      </c>
      <c r="BD18" s="1966">
        <f t="shared" si="31"/>
        <v>1619</v>
      </c>
      <c r="BE18" s="1966"/>
      <c r="BF18" s="1813"/>
      <c r="BG18" s="1883"/>
      <c r="BH18" s="1813">
        <f t="shared" si="16"/>
        <v>0</v>
      </c>
      <c r="BI18" s="1813">
        <f t="shared" si="22"/>
        <v>0</v>
      </c>
      <c r="BJ18" s="2011">
        <f t="shared" si="32"/>
        <v>875</v>
      </c>
      <c r="BK18" s="2011">
        <f t="shared" si="33"/>
        <v>1477</v>
      </c>
      <c r="BL18" s="2011">
        <f t="shared" si="34"/>
        <v>0</v>
      </c>
      <c r="BM18" s="2011">
        <f t="shared" si="35"/>
        <v>1974</v>
      </c>
      <c r="BN18" s="2011">
        <f t="shared" si="36"/>
        <v>1619</v>
      </c>
    </row>
    <row r="19" spans="1:68" ht="15" hidden="1" customHeight="1">
      <c r="A19" s="1886" t="s">
        <v>596</v>
      </c>
      <c r="B19" s="1813"/>
      <c r="C19" s="1813"/>
      <c r="D19" s="1883"/>
      <c r="E19" s="1813"/>
      <c r="F19" s="1813"/>
      <c r="G19" s="1813"/>
      <c r="H19" s="1813"/>
      <c r="I19" s="1883"/>
      <c r="J19" s="1813"/>
      <c r="K19" s="1813"/>
      <c r="L19" s="1813"/>
      <c r="M19" s="1813"/>
      <c r="N19" s="1883"/>
      <c r="O19" s="1813"/>
      <c r="P19" s="1813"/>
      <c r="Q19" s="1966"/>
      <c r="R19" s="1966"/>
      <c r="S19" s="2032"/>
      <c r="T19" s="1966">
        <f t="shared" si="28"/>
        <v>0</v>
      </c>
      <c r="U19" s="1966">
        <f t="shared" si="29"/>
        <v>0</v>
      </c>
      <c r="V19" s="1813"/>
      <c r="W19" s="1813"/>
      <c r="X19" s="1883"/>
      <c r="Y19" s="1813"/>
      <c r="Z19" s="1813"/>
      <c r="AA19" s="1813"/>
      <c r="AB19" s="1813"/>
      <c r="AC19" s="1883"/>
      <c r="AD19" s="1813"/>
      <c r="AE19" s="1813"/>
      <c r="AF19" s="1813"/>
      <c r="AG19" s="1813"/>
      <c r="AH19" s="1883"/>
      <c r="AI19" s="1813"/>
      <c r="AJ19" s="1813"/>
      <c r="AK19" s="1813"/>
      <c r="AL19" s="1813"/>
      <c r="AM19" s="1883"/>
      <c r="AN19" s="1813"/>
      <c r="AO19" s="1813"/>
      <c r="AP19" s="1813"/>
      <c r="AQ19" s="1813"/>
      <c r="AR19" s="1883"/>
      <c r="AS19" s="1813"/>
      <c r="AT19" s="1813"/>
      <c r="AU19" s="1813"/>
      <c r="AV19" s="1813"/>
      <c r="AW19" s="1883"/>
      <c r="AX19" s="1813"/>
      <c r="AY19" s="1813"/>
      <c r="AZ19" s="1953"/>
      <c r="BA19" s="1953"/>
      <c r="BB19" s="2032"/>
      <c r="BC19" s="1966">
        <f t="shared" si="30"/>
        <v>0</v>
      </c>
      <c r="BD19" s="1966">
        <f t="shared" si="31"/>
        <v>0</v>
      </c>
      <c r="BE19" s="1966"/>
      <c r="BF19" s="1813"/>
      <c r="BG19" s="1883"/>
      <c r="BH19" s="1813"/>
      <c r="BI19" s="1813"/>
      <c r="BJ19" s="2011">
        <f t="shared" si="32"/>
        <v>0</v>
      </c>
      <c r="BK19" s="2011">
        <f t="shared" si="33"/>
        <v>0</v>
      </c>
      <c r="BL19" s="2011">
        <f t="shared" si="34"/>
        <v>0</v>
      </c>
      <c r="BM19" s="2011">
        <f t="shared" si="35"/>
        <v>0</v>
      </c>
      <c r="BN19" s="2011">
        <f t="shared" si="36"/>
        <v>0</v>
      </c>
    </row>
    <row r="20" spans="1:68" ht="15" hidden="1" customHeight="1">
      <c r="A20" s="1887" t="s">
        <v>721</v>
      </c>
      <c r="B20" s="1813">
        <v>0</v>
      </c>
      <c r="C20" s="1813">
        <v>0</v>
      </c>
      <c r="D20" s="1883"/>
      <c r="E20" s="1813">
        <f t="shared" si="3"/>
        <v>0</v>
      </c>
      <c r="F20" s="1813">
        <f>C20-B20</f>
        <v>0</v>
      </c>
      <c r="G20" s="1813"/>
      <c r="H20" s="1813"/>
      <c r="I20" s="1883"/>
      <c r="J20" s="1813">
        <f t="shared" si="4"/>
        <v>0</v>
      </c>
      <c r="K20" s="1813"/>
      <c r="L20" s="1813"/>
      <c r="M20" s="1813"/>
      <c r="N20" s="1883"/>
      <c r="O20" s="1813">
        <f t="shared" si="5"/>
        <v>0</v>
      </c>
      <c r="P20" s="1813">
        <f t="shared" si="19"/>
        <v>0</v>
      </c>
      <c r="Q20" s="1966">
        <f t="shared" si="26"/>
        <v>0</v>
      </c>
      <c r="R20" s="1966">
        <f t="shared" si="26"/>
        <v>0</v>
      </c>
      <c r="S20" s="2032">
        <f t="shared" si="27"/>
        <v>0</v>
      </c>
      <c r="T20" s="1966">
        <f t="shared" si="28"/>
        <v>0</v>
      </c>
      <c r="U20" s="1966">
        <f t="shared" si="29"/>
        <v>0</v>
      </c>
      <c r="V20" s="1813">
        <v>0</v>
      </c>
      <c r="W20" s="1813">
        <v>0</v>
      </c>
      <c r="X20" s="1883"/>
      <c r="Y20" s="1813">
        <f t="shared" si="7"/>
        <v>0</v>
      </c>
      <c r="Z20" s="1813"/>
      <c r="AA20" s="1813"/>
      <c r="AB20" s="1813"/>
      <c r="AC20" s="1883"/>
      <c r="AD20" s="1813">
        <f t="shared" si="8"/>
        <v>0</v>
      </c>
      <c r="AE20" s="1813"/>
      <c r="AF20" s="1813">
        <v>0</v>
      </c>
      <c r="AG20" s="1813">
        <v>0</v>
      </c>
      <c r="AH20" s="1883"/>
      <c r="AI20" s="1813">
        <f t="shared" si="9"/>
        <v>0</v>
      </c>
      <c r="AJ20" s="1813"/>
      <c r="AK20" s="1813"/>
      <c r="AL20" s="1813">
        <v>0</v>
      </c>
      <c r="AM20" s="1883"/>
      <c r="AN20" s="1813">
        <f t="shared" si="10"/>
        <v>0</v>
      </c>
      <c r="AO20" s="1813"/>
      <c r="AP20" s="1813"/>
      <c r="AQ20" s="1813"/>
      <c r="AR20" s="1883"/>
      <c r="AS20" s="1813">
        <f t="shared" si="11"/>
        <v>0</v>
      </c>
      <c r="AT20" s="1813"/>
      <c r="AU20" s="1813"/>
      <c r="AV20" s="1813"/>
      <c r="AW20" s="1883"/>
      <c r="AX20" s="1813">
        <f t="shared" si="12"/>
        <v>0</v>
      </c>
      <c r="AY20" s="1813"/>
      <c r="AZ20" s="1953">
        <f t="shared" si="13"/>
        <v>0</v>
      </c>
      <c r="BA20" s="1953">
        <f t="shared" si="13"/>
        <v>0</v>
      </c>
      <c r="BB20" s="2032">
        <f t="shared" si="14"/>
        <v>0</v>
      </c>
      <c r="BC20" s="1966">
        <f t="shared" si="30"/>
        <v>0</v>
      </c>
      <c r="BD20" s="1966">
        <f t="shared" si="31"/>
        <v>0</v>
      </c>
      <c r="BE20" s="1966"/>
      <c r="BF20" s="1813"/>
      <c r="BG20" s="1883"/>
      <c r="BH20" s="1813">
        <f t="shared" si="16"/>
        <v>0</v>
      </c>
      <c r="BI20" s="1813">
        <f t="shared" si="22"/>
        <v>0</v>
      </c>
      <c r="BJ20" s="2011">
        <f t="shared" si="32"/>
        <v>0</v>
      </c>
      <c r="BK20" s="2011">
        <f t="shared" si="33"/>
        <v>0</v>
      </c>
      <c r="BL20" s="2011">
        <f t="shared" si="34"/>
        <v>0</v>
      </c>
      <c r="BM20" s="2011">
        <f t="shared" si="35"/>
        <v>0</v>
      </c>
      <c r="BN20" s="2011">
        <f t="shared" si="36"/>
        <v>0</v>
      </c>
    </row>
    <row r="21" spans="1:68" ht="15" hidden="1" customHeight="1">
      <c r="A21" s="1887" t="s">
        <v>722</v>
      </c>
      <c r="B21" s="1813">
        <v>0</v>
      </c>
      <c r="C21" s="1813">
        <v>0</v>
      </c>
      <c r="D21" s="1883"/>
      <c r="E21" s="1813">
        <f t="shared" si="3"/>
        <v>0</v>
      </c>
      <c r="F21" s="1813">
        <f>C21-B21</f>
        <v>0</v>
      </c>
      <c r="G21" s="1813"/>
      <c r="H21" s="1813"/>
      <c r="I21" s="1883"/>
      <c r="J21" s="1813">
        <f t="shared" si="4"/>
        <v>0</v>
      </c>
      <c r="K21" s="1813"/>
      <c r="L21" s="1813"/>
      <c r="M21" s="1813"/>
      <c r="N21" s="1883"/>
      <c r="O21" s="1813">
        <f t="shared" si="5"/>
        <v>0</v>
      </c>
      <c r="P21" s="1813">
        <f t="shared" si="19"/>
        <v>0</v>
      </c>
      <c r="Q21" s="1966">
        <f t="shared" si="26"/>
        <v>0</v>
      </c>
      <c r="R21" s="1966">
        <f t="shared" si="26"/>
        <v>0</v>
      </c>
      <c r="S21" s="2032">
        <f t="shared" si="27"/>
        <v>0</v>
      </c>
      <c r="T21" s="1966">
        <f t="shared" si="28"/>
        <v>0</v>
      </c>
      <c r="U21" s="1966">
        <f t="shared" si="29"/>
        <v>0</v>
      </c>
      <c r="V21" s="1813">
        <v>0</v>
      </c>
      <c r="W21" s="1813">
        <v>0</v>
      </c>
      <c r="X21" s="1883"/>
      <c r="Y21" s="1813">
        <f t="shared" si="7"/>
        <v>0</v>
      </c>
      <c r="Z21" s="1813"/>
      <c r="AA21" s="1813"/>
      <c r="AB21" s="1813"/>
      <c r="AC21" s="1883"/>
      <c r="AD21" s="1813">
        <f t="shared" si="8"/>
        <v>0</v>
      </c>
      <c r="AE21" s="1813"/>
      <c r="AF21" s="1813">
        <v>0</v>
      </c>
      <c r="AG21" s="1813">
        <v>0</v>
      </c>
      <c r="AH21" s="1883"/>
      <c r="AI21" s="1813">
        <f t="shared" si="9"/>
        <v>0</v>
      </c>
      <c r="AJ21" s="1813"/>
      <c r="AK21" s="1813"/>
      <c r="AL21" s="1813">
        <v>0</v>
      </c>
      <c r="AM21" s="1883"/>
      <c r="AN21" s="1813">
        <f t="shared" si="10"/>
        <v>0</v>
      </c>
      <c r="AO21" s="1813"/>
      <c r="AP21" s="1813"/>
      <c r="AQ21" s="1813"/>
      <c r="AR21" s="1883"/>
      <c r="AS21" s="1813">
        <f t="shared" si="11"/>
        <v>0</v>
      </c>
      <c r="AT21" s="1813"/>
      <c r="AU21" s="1813"/>
      <c r="AV21" s="1813"/>
      <c r="AW21" s="1883"/>
      <c r="AX21" s="1813">
        <f t="shared" si="12"/>
        <v>0</v>
      </c>
      <c r="AY21" s="1813"/>
      <c r="AZ21" s="1953">
        <f t="shared" si="13"/>
        <v>0</v>
      </c>
      <c r="BA21" s="1953">
        <f t="shared" si="13"/>
        <v>0</v>
      </c>
      <c r="BB21" s="2032">
        <f t="shared" si="14"/>
        <v>0</v>
      </c>
      <c r="BC21" s="1966">
        <f t="shared" si="30"/>
        <v>0</v>
      </c>
      <c r="BD21" s="1966">
        <f t="shared" si="31"/>
        <v>0</v>
      </c>
      <c r="BE21" s="1966"/>
      <c r="BF21" s="1813"/>
      <c r="BG21" s="1883"/>
      <c r="BH21" s="1813">
        <f t="shared" si="16"/>
        <v>0</v>
      </c>
      <c r="BI21" s="1813">
        <f t="shared" si="22"/>
        <v>0</v>
      </c>
      <c r="BJ21" s="2011">
        <f t="shared" si="32"/>
        <v>0</v>
      </c>
      <c r="BK21" s="2011">
        <f t="shared" si="33"/>
        <v>0</v>
      </c>
      <c r="BL21" s="2011">
        <f t="shared" si="34"/>
        <v>0</v>
      </c>
      <c r="BM21" s="2011">
        <f t="shared" si="35"/>
        <v>0</v>
      </c>
      <c r="BN21" s="2011">
        <f t="shared" si="36"/>
        <v>0</v>
      </c>
    </row>
    <row r="22" spans="1:68" ht="15" customHeight="1">
      <c r="A22" s="1886" t="s">
        <v>599</v>
      </c>
      <c r="B22" s="1813">
        <v>106655</v>
      </c>
      <c r="C22" s="1813">
        <v>106655</v>
      </c>
      <c r="D22" s="1883"/>
      <c r="E22" s="1813">
        <v>109830</v>
      </c>
      <c r="F22" s="1813">
        <v>103068</v>
      </c>
      <c r="G22" s="1813">
        <v>17780</v>
      </c>
      <c r="H22" s="1813">
        <v>17780</v>
      </c>
      <c r="I22" s="1883"/>
      <c r="J22" s="1813">
        <v>19627</v>
      </c>
      <c r="K22" s="1813">
        <v>14868</v>
      </c>
      <c r="L22" s="1813"/>
      <c r="M22" s="1813"/>
      <c r="N22" s="1883"/>
      <c r="O22" s="1813">
        <f>SUM(M22+N22)</f>
        <v>0</v>
      </c>
      <c r="P22" s="1813">
        <f t="shared" si="19"/>
        <v>0</v>
      </c>
      <c r="Q22" s="1966">
        <f t="shared" si="26"/>
        <v>124435</v>
      </c>
      <c r="R22" s="1966">
        <f>C22+H22+M22</f>
        <v>124435</v>
      </c>
      <c r="S22" s="2032">
        <f>D22+I22+N22</f>
        <v>0</v>
      </c>
      <c r="T22" s="1966">
        <f t="shared" si="28"/>
        <v>129457</v>
      </c>
      <c r="U22" s="1966">
        <f t="shared" si="29"/>
        <v>117936</v>
      </c>
      <c r="V22" s="1813">
        <v>1700</v>
      </c>
      <c r="W22" s="1813">
        <v>1700</v>
      </c>
      <c r="X22" s="1883"/>
      <c r="Y22" s="1813">
        <v>1864</v>
      </c>
      <c r="Z22" s="1813">
        <v>229</v>
      </c>
      <c r="AA22" s="1813"/>
      <c r="AB22" s="1813"/>
      <c r="AC22" s="1883"/>
      <c r="AD22" s="1813">
        <f>SUM(AB22+AC22)</f>
        <v>0</v>
      </c>
      <c r="AE22" s="1813"/>
      <c r="AF22" s="1813">
        <v>240030</v>
      </c>
      <c r="AG22" s="1813">
        <v>240030</v>
      </c>
      <c r="AH22" s="1883"/>
      <c r="AI22" s="1813">
        <v>247269</v>
      </c>
      <c r="AJ22" s="1813">
        <v>247256</v>
      </c>
      <c r="AK22" s="1813">
        <v>499735</v>
      </c>
      <c r="AL22" s="1813">
        <v>557710</v>
      </c>
      <c r="AM22" s="1883"/>
      <c r="AN22" s="1813">
        <v>620164</v>
      </c>
      <c r="AO22" s="1813">
        <v>465496</v>
      </c>
      <c r="AP22" s="1813"/>
      <c r="AQ22" s="1813">
        <v>16054</v>
      </c>
      <c r="AR22" s="1883"/>
      <c r="AS22" s="1813">
        <f>SUM(AQ22+AR22)</f>
        <v>16054</v>
      </c>
      <c r="AT22" s="1813"/>
      <c r="AU22" s="1813"/>
      <c r="AV22" s="1813"/>
      <c r="AW22" s="1883"/>
      <c r="AX22" s="1813">
        <f>SUM(AV22+AW22)</f>
        <v>0</v>
      </c>
      <c r="AY22" s="1813"/>
      <c r="AZ22" s="1953">
        <f>V22+AA22+AF22+AK22+AP22+AU22</f>
        <v>741465</v>
      </c>
      <c r="BA22" s="1953">
        <f>W22+AB22+AG22+AL22+AQ22+AV22</f>
        <v>815494</v>
      </c>
      <c r="BB22" s="2032">
        <f>X22+AC22+AH22+AM22+AR22+AW22</f>
        <v>0</v>
      </c>
      <c r="BC22" s="1966">
        <f t="shared" si="30"/>
        <v>885351</v>
      </c>
      <c r="BD22" s="1966">
        <f t="shared" si="31"/>
        <v>712981</v>
      </c>
      <c r="BE22" s="1966"/>
      <c r="BF22" s="1813"/>
      <c r="BG22" s="1883"/>
      <c r="BH22" s="1813">
        <f>SUM(BF22+BG22)</f>
        <v>0</v>
      </c>
      <c r="BI22" s="1813">
        <f t="shared" si="22"/>
        <v>0</v>
      </c>
      <c r="BJ22" s="2011">
        <f t="shared" si="32"/>
        <v>865900</v>
      </c>
      <c r="BK22" s="2011">
        <f t="shared" si="33"/>
        <v>939929</v>
      </c>
      <c r="BL22" s="2011">
        <f t="shared" si="34"/>
        <v>0</v>
      </c>
      <c r="BM22" s="2011">
        <f t="shared" si="35"/>
        <v>1014808</v>
      </c>
      <c r="BN22" s="2011">
        <f t="shared" si="36"/>
        <v>830917</v>
      </c>
    </row>
    <row r="23" spans="1:68" ht="15" customHeight="1">
      <c r="A23" s="1414" t="s">
        <v>16</v>
      </c>
      <c r="B23" s="1813"/>
      <c r="C23" s="1813"/>
      <c r="D23" s="1883"/>
      <c r="E23" s="1813">
        <f>SUM(C23+D23)</f>
        <v>0</v>
      </c>
      <c r="F23" s="1813"/>
      <c r="G23" s="1813"/>
      <c r="H23" s="1813"/>
      <c r="I23" s="1883"/>
      <c r="J23" s="1813">
        <f t="shared" si="4"/>
        <v>0</v>
      </c>
      <c r="K23" s="1813"/>
      <c r="L23" s="1813"/>
      <c r="M23" s="1813"/>
      <c r="N23" s="1883"/>
      <c r="O23" s="1813">
        <f t="shared" si="5"/>
        <v>0</v>
      </c>
      <c r="P23" s="1813">
        <f t="shared" si="19"/>
        <v>0</v>
      </c>
      <c r="Q23" s="1966">
        <f t="shared" si="26"/>
        <v>0</v>
      </c>
      <c r="R23" s="1966">
        <f t="shared" si="26"/>
        <v>0</v>
      </c>
      <c r="S23" s="2032">
        <f t="shared" si="27"/>
        <v>0</v>
      </c>
      <c r="T23" s="1966">
        <f t="shared" si="28"/>
        <v>0</v>
      </c>
      <c r="U23" s="1966">
        <f t="shared" si="29"/>
        <v>0</v>
      </c>
      <c r="V23" s="1813"/>
      <c r="W23" s="1813"/>
      <c r="X23" s="1883"/>
      <c r="Y23" s="1813">
        <f>SUM(W23+X23)</f>
        <v>0</v>
      </c>
      <c r="Z23" s="1813"/>
      <c r="AA23" s="1813"/>
      <c r="AB23" s="1813"/>
      <c r="AC23" s="1883"/>
      <c r="AD23" s="1813">
        <f>SUM(AB23+AC23)</f>
        <v>0</v>
      </c>
      <c r="AE23" s="1813"/>
      <c r="AF23" s="1813"/>
      <c r="AG23" s="1813"/>
      <c r="AH23" s="1883"/>
      <c r="AI23" s="1813">
        <f>SUM(AG23+AH23)</f>
        <v>0</v>
      </c>
      <c r="AJ23" s="1813"/>
      <c r="AK23" s="1813"/>
      <c r="AL23" s="1813"/>
      <c r="AM23" s="1883"/>
      <c r="AN23" s="1813">
        <f>SUM(AL23+AM23)</f>
        <v>0</v>
      </c>
      <c r="AO23" s="1813"/>
      <c r="AP23" s="1813"/>
      <c r="AQ23" s="1813"/>
      <c r="AR23" s="1883"/>
      <c r="AS23" s="1813">
        <f>SUM(AQ23+AR23)</f>
        <v>0</v>
      </c>
      <c r="AT23" s="1813"/>
      <c r="AU23" s="1813"/>
      <c r="AV23" s="1813"/>
      <c r="AW23" s="1883"/>
      <c r="AX23" s="1813">
        <f>SUM(AV23+AW23)</f>
        <v>0</v>
      </c>
      <c r="AY23" s="1813"/>
      <c r="AZ23" s="1953">
        <f t="shared" si="13"/>
        <v>0</v>
      </c>
      <c r="BA23" s="1953">
        <f t="shared" si="13"/>
        <v>0</v>
      </c>
      <c r="BB23" s="2032">
        <f t="shared" si="14"/>
        <v>0</v>
      </c>
      <c r="BC23" s="1966">
        <f t="shared" si="30"/>
        <v>0</v>
      </c>
      <c r="BD23" s="1966">
        <f t="shared" si="31"/>
        <v>0</v>
      </c>
      <c r="BE23" s="1966"/>
      <c r="BF23" s="1813"/>
      <c r="BG23" s="1883"/>
      <c r="BH23" s="1813">
        <f>SUM(BF23+BG23)</f>
        <v>0</v>
      </c>
      <c r="BI23" s="1813">
        <f t="shared" si="22"/>
        <v>0</v>
      </c>
      <c r="BJ23" s="2011">
        <f t="shared" si="32"/>
        <v>0</v>
      </c>
      <c r="BK23" s="2011">
        <f t="shared" si="33"/>
        <v>0</v>
      </c>
      <c r="BL23" s="2011">
        <f t="shared" si="34"/>
        <v>0</v>
      </c>
      <c r="BM23" s="2011">
        <f t="shared" si="35"/>
        <v>0</v>
      </c>
      <c r="BN23" s="2011">
        <f t="shared" si="36"/>
        <v>0</v>
      </c>
    </row>
    <row r="24" spans="1:68" ht="15" hidden="1" customHeight="1">
      <c r="A24" s="1414" t="s">
        <v>18</v>
      </c>
      <c r="B24" s="1813"/>
      <c r="C24" s="1813"/>
      <c r="D24" s="1883"/>
      <c r="E24" s="1813">
        <f t="shared" si="3"/>
        <v>0</v>
      </c>
      <c r="F24" s="1813"/>
      <c r="G24" s="1813"/>
      <c r="H24" s="1813"/>
      <c r="I24" s="1883"/>
      <c r="J24" s="1813">
        <f t="shared" si="4"/>
        <v>0</v>
      </c>
      <c r="K24" s="1813"/>
      <c r="L24" s="1813"/>
      <c r="M24" s="1813"/>
      <c r="N24" s="1883"/>
      <c r="O24" s="1813">
        <f t="shared" si="5"/>
        <v>0</v>
      </c>
      <c r="P24" s="1813">
        <f t="shared" si="19"/>
        <v>0</v>
      </c>
      <c r="Q24" s="1966">
        <f t="shared" si="26"/>
        <v>0</v>
      </c>
      <c r="R24" s="1966">
        <f t="shared" si="26"/>
        <v>0</v>
      </c>
      <c r="S24" s="2032">
        <f t="shared" si="27"/>
        <v>0</v>
      </c>
      <c r="T24" s="1966">
        <f t="shared" si="28"/>
        <v>0</v>
      </c>
      <c r="U24" s="1966">
        <f t="shared" si="29"/>
        <v>0</v>
      </c>
      <c r="V24" s="1813"/>
      <c r="W24" s="1813"/>
      <c r="X24" s="1883"/>
      <c r="Y24" s="1813">
        <f t="shared" si="7"/>
        <v>0</v>
      </c>
      <c r="Z24" s="1813"/>
      <c r="AA24" s="1813"/>
      <c r="AB24" s="1813"/>
      <c r="AC24" s="1883"/>
      <c r="AD24" s="1813">
        <f t="shared" si="8"/>
        <v>0</v>
      </c>
      <c r="AE24" s="1813"/>
      <c r="AF24" s="1813"/>
      <c r="AG24" s="1813"/>
      <c r="AH24" s="1883"/>
      <c r="AI24" s="1813">
        <f t="shared" si="9"/>
        <v>0</v>
      </c>
      <c r="AJ24" s="1813"/>
      <c r="AK24" s="1813"/>
      <c r="AL24" s="1813"/>
      <c r="AM24" s="1883"/>
      <c r="AN24" s="1813">
        <f t="shared" si="10"/>
        <v>0</v>
      </c>
      <c r="AO24" s="1813"/>
      <c r="AP24" s="1813"/>
      <c r="AQ24" s="1813"/>
      <c r="AR24" s="1883"/>
      <c r="AS24" s="1813">
        <f t="shared" si="11"/>
        <v>0</v>
      </c>
      <c r="AT24" s="1813"/>
      <c r="AU24" s="1813"/>
      <c r="AV24" s="1813"/>
      <c r="AW24" s="1883"/>
      <c r="AX24" s="1813">
        <f t="shared" si="12"/>
        <v>0</v>
      </c>
      <c r="AY24" s="1813"/>
      <c r="AZ24" s="1953">
        <f t="shared" si="13"/>
        <v>0</v>
      </c>
      <c r="BA24" s="1953">
        <f t="shared" si="13"/>
        <v>0</v>
      </c>
      <c r="BB24" s="2032">
        <f t="shared" si="14"/>
        <v>0</v>
      </c>
      <c r="BC24" s="1966">
        <f t="shared" si="30"/>
        <v>0</v>
      </c>
      <c r="BD24" s="1966">
        <f t="shared" si="31"/>
        <v>0</v>
      </c>
      <c r="BE24" s="1966"/>
      <c r="BF24" s="1813"/>
      <c r="BG24" s="1883"/>
      <c r="BH24" s="1813">
        <f t="shared" si="16"/>
        <v>0</v>
      </c>
      <c r="BI24" s="1813">
        <f t="shared" si="22"/>
        <v>0</v>
      </c>
      <c r="BJ24" s="2011">
        <f t="shared" si="32"/>
        <v>0</v>
      </c>
      <c r="BK24" s="2011">
        <f t="shared" si="33"/>
        <v>0</v>
      </c>
      <c r="BL24" s="2011">
        <f t="shared" si="34"/>
        <v>0</v>
      </c>
      <c r="BM24" s="2011">
        <f t="shared" si="35"/>
        <v>0</v>
      </c>
      <c r="BN24" s="2011">
        <f t="shared" si="36"/>
        <v>0</v>
      </c>
    </row>
    <row r="25" spans="1:68" ht="15" customHeight="1">
      <c r="A25" s="1414" t="s">
        <v>600</v>
      </c>
      <c r="B25" s="1813"/>
      <c r="C25" s="1813"/>
      <c r="D25" s="1883"/>
      <c r="E25" s="1813">
        <f>SUM(C25+D25)</f>
        <v>0</v>
      </c>
      <c r="F25" s="1813"/>
      <c r="G25" s="1813"/>
      <c r="H25" s="1813"/>
      <c r="I25" s="1883"/>
      <c r="J25" s="1813">
        <f>SUM(H25+I25)</f>
        <v>0</v>
      </c>
      <c r="K25" s="1813"/>
      <c r="L25" s="1813"/>
      <c r="M25" s="1813"/>
      <c r="N25" s="1883"/>
      <c r="O25" s="1813">
        <f>SUM(M25+N25)</f>
        <v>0</v>
      </c>
      <c r="P25" s="1813">
        <f>M25-L25</f>
        <v>0</v>
      </c>
      <c r="Q25" s="1966">
        <f>B25+G25+L25</f>
        <v>0</v>
      </c>
      <c r="R25" s="1966">
        <f>C25+H25+M25</f>
        <v>0</v>
      </c>
      <c r="S25" s="2032">
        <f>D25+I25+N25</f>
        <v>0</v>
      </c>
      <c r="T25" s="1966">
        <f t="shared" si="28"/>
        <v>0</v>
      </c>
      <c r="U25" s="1966">
        <f t="shared" si="29"/>
        <v>0</v>
      </c>
      <c r="V25" s="1813"/>
      <c r="W25" s="1813"/>
      <c r="X25" s="1883"/>
      <c r="Y25" s="1813">
        <f>SUM(W25+X25)</f>
        <v>0</v>
      </c>
      <c r="Z25" s="1813"/>
      <c r="AA25" s="1813"/>
      <c r="AB25" s="1813"/>
      <c r="AC25" s="1883"/>
      <c r="AD25" s="1813">
        <f>SUM(AB25+AC25)</f>
        <v>0</v>
      </c>
      <c r="AE25" s="1813"/>
      <c r="AF25" s="1813"/>
      <c r="AG25" s="1813"/>
      <c r="AH25" s="1883"/>
      <c r="AI25" s="1813">
        <f>SUM(AG25+AH25)</f>
        <v>0</v>
      </c>
      <c r="AJ25" s="1813"/>
      <c r="AK25" s="1813"/>
      <c r="AL25" s="1813"/>
      <c r="AM25" s="1883"/>
      <c r="AN25" s="1813">
        <f>SUM(AL25+AM25)</f>
        <v>0</v>
      </c>
      <c r="AO25" s="1813"/>
      <c r="AP25" s="1813"/>
      <c r="AQ25" s="1813"/>
      <c r="AR25" s="1883"/>
      <c r="AS25" s="1813">
        <f>SUM(AQ25+AR25)</f>
        <v>0</v>
      </c>
      <c r="AT25" s="1813"/>
      <c r="AU25" s="1813"/>
      <c r="AV25" s="1813"/>
      <c r="AW25" s="1883"/>
      <c r="AX25" s="1813">
        <f>SUM(AV25+AW25)</f>
        <v>0</v>
      </c>
      <c r="AY25" s="1813"/>
      <c r="AZ25" s="1953">
        <f>V25+AA25+AF25+AK25+AP25+AU25</f>
        <v>0</v>
      </c>
      <c r="BA25" s="1953">
        <f>W25+AB25+AG25+AL25+AQ25+AV25</f>
        <v>0</v>
      </c>
      <c r="BB25" s="2032">
        <f>X25+AC25+AH25+AM25+AR25+AW25</f>
        <v>0</v>
      </c>
      <c r="BC25" s="1966">
        <f t="shared" si="30"/>
        <v>0</v>
      </c>
      <c r="BD25" s="1966">
        <f t="shared" si="31"/>
        <v>0</v>
      </c>
      <c r="BE25" s="1966"/>
      <c r="BF25" s="1813"/>
      <c r="BG25" s="1883"/>
      <c r="BH25" s="1813"/>
      <c r="BI25" s="1813"/>
      <c r="BJ25" s="2011">
        <f t="shared" si="32"/>
        <v>0</v>
      </c>
      <c r="BK25" s="2011">
        <f t="shared" si="33"/>
        <v>0</v>
      </c>
      <c r="BL25" s="2011">
        <f t="shared" si="34"/>
        <v>0</v>
      </c>
      <c r="BM25" s="2011">
        <f t="shared" si="35"/>
        <v>0</v>
      </c>
      <c r="BN25" s="2011">
        <f t="shared" si="36"/>
        <v>0</v>
      </c>
    </row>
    <row r="26" spans="1:68" ht="15" customHeight="1">
      <c r="A26" s="1414" t="s">
        <v>601</v>
      </c>
      <c r="B26" s="1912"/>
      <c r="C26" s="1912"/>
      <c r="D26" s="1883"/>
      <c r="E26" s="1813">
        <f t="shared" si="3"/>
        <v>0</v>
      </c>
      <c r="F26" s="1813"/>
      <c r="G26" s="1912"/>
      <c r="H26" s="1912"/>
      <c r="I26" s="1883"/>
      <c r="J26" s="1813">
        <f t="shared" si="4"/>
        <v>0</v>
      </c>
      <c r="K26" s="1813"/>
      <c r="L26" s="1813"/>
      <c r="M26" s="1912"/>
      <c r="N26" s="1883"/>
      <c r="O26" s="1813">
        <f t="shared" si="5"/>
        <v>0</v>
      </c>
      <c r="P26" s="1813">
        <f t="shared" si="19"/>
        <v>0</v>
      </c>
      <c r="Q26" s="1966">
        <f t="shared" si="26"/>
        <v>0</v>
      </c>
      <c r="R26" s="1966">
        <f t="shared" si="26"/>
        <v>0</v>
      </c>
      <c r="S26" s="2032">
        <f t="shared" si="27"/>
        <v>0</v>
      </c>
      <c r="T26" s="1966">
        <f t="shared" si="28"/>
        <v>0</v>
      </c>
      <c r="U26" s="1966">
        <f t="shared" si="29"/>
        <v>0</v>
      </c>
      <c r="V26" s="1912"/>
      <c r="W26" s="1912"/>
      <c r="X26" s="1883"/>
      <c r="Y26" s="1813">
        <f t="shared" si="7"/>
        <v>0</v>
      </c>
      <c r="Z26" s="1813"/>
      <c r="AA26" s="1912"/>
      <c r="AB26" s="1912"/>
      <c r="AC26" s="1883"/>
      <c r="AD26" s="1813">
        <f t="shared" si="8"/>
        <v>0</v>
      </c>
      <c r="AE26" s="1813"/>
      <c r="AF26" s="1912"/>
      <c r="AG26" s="1912"/>
      <c r="AH26" s="1883"/>
      <c r="AI26" s="1813">
        <f t="shared" si="9"/>
        <v>0</v>
      </c>
      <c r="AJ26" s="1813"/>
      <c r="AK26" s="1912">
        <v>13409</v>
      </c>
      <c r="AL26" s="1912">
        <v>13409</v>
      </c>
      <c r="AM26" s="1883"/>
      <c r="AN26" s="1813">
        <f t="shared" si="10"/>
        <v>13409</v>
      </c>
      <c r="AO26" s="1813">
        <v>13410</v>
      </c>
      <c r="AP26" s="1912"/>
      <c r="AQ26" s="1912"/>
      <c r="AR26" s="1883"/>
      <c r="AS26" s="1813">
        <f t="shared" si="11"/>
        <v>0</v>
      </c>
      <c r="AT26" s="1813"/>
      <c r="AU26" s="1813"/>
      <c r="AV26" s="1813"/>
      <c r="AW26" s="1883"/>
      <c r="AX26" s="1813">
        <f t="shared" si="12"/>
        <v>0</v>
      </c>
      <c r="AY26" s="1813"/>
      <c r="AZ26" s="1953">
        <f t="shared" si="13"/>
        <v>13409</v>
      </c>
      <c r="BA26" s="1953">
        <f t="shared" si="13"/>
        <v>13409</v>
      </c>
      <c r="BB26" s="2032">
        <f t="shared" si="14"/>
        <v>0</v>
      </c>
      <c r="BC26" s="1966">
        <f t="shared" si="30"/>
        <v>13409</v>
      </c>
      <c r="BD26" s="1966">
        <f t="shared" si="31"/>
        <v>13410</v>
      </c>
      <c r="BE26" s="1966"/>
      <c r="BF26" s="1813"/>
      <c r="BG26" s="1883"/>
      <c r="BH26" s="1813">
        <f t="shared" si="16"/>
        <v>0</v>
      </c>
      <c r="BI26" s="1813">
        <f t="shared" si="22"/>
        <v>0</v>
      </c>
      <c r="BJ26" s="2011">
        <f t="shared" si="32"/>
        <v>13409</v>
      </c>
      <c r="BK26" s="2011">
        <f t="shared" si="33"/>
        <v>13409</v>
      </c>
      <c r="BL26" s="2011">
        <f t="shared" si="34"/>
        <v>0</v>
      </c>
      <c r="BM26" s="2011">
        <f t="shared" si="35"/>
        <v>13409</v>
      </c>
      <c r="BN26" s="2011">
        <f t="shared" si="36"/>
        <v>13410</v>
      </c>
    </row>
    <row r="27" spans="1:68" ht="15" customHeight="1">
      <c r="A27" s="1414" t="s">
        <v>602</v>
      </c>
      <c r="B27" s="1813"/>
      <c r="C27" s="1813"/>
      <c r="D27" s="1883"/>
      <c r="E27" s="1813">
        <f t="shared" si="3"/>
        <v>0</v>
      </c>
      <c r="F27" s="1813"/>
      <c r="G27" s="1813"/>
      <c r="H27" s="1813"/>
      <c r="I27" s="1883"/>
      <c r="J27" s="1813">
        <f t="shared" si="4"/>
        <v>0</v>
      </c>
      <c r="K27" s="1813"/>
      <c r="L27" s="1813"/>
      <c r="M27" s="1813"/>
      <c r="N27" s="1883"/>
      <c r="O27" s="1813">
        <f t="shared" si="5"/>
        <v>0</v>
      </c>
      <c r="P27" s="1813">
        <f t="shared" si="19"/>
        <v>0</v>
      </c>
      <c r="Q27" s="1966">
        <f t="shared" si="26"/>
        <v>0</v>
      </c>
      <c r="R27" s="1966">
        <f t="shared" si="26"/>
        <v>0</v>
      </c>
      <c r="S27" s="2032">
        <f t="shared" si="27"/>
        <v>0</v>
      </c>
      <c r="T27" s="1966">
        <f t="shared" si="28"/>
        <v>0</v>
      </c>
      <c r="U27" s="1966">
        <f t="shared" si="29"/>
        <v>0</v>
      </c>
      <c r="V27" s="1813"/>
      <c r="W27" s="1813"/>
      <c r="X27" s="1883"/>
      <c r="Y27" s="1813">
        <f t="shared" si="7"/>
        <v>0</v>
      </c>
      <c r="Z27" s="1813"/>
      <c r="AA27" s="1813"/>
      <c r="AB27" s="1813"/>
      <c r="AC27" s="1883"/>
      <c r="AD27" s="1813">
        <f t="shared" si="8"/>
        <v>0</v>
      </c>
      <c r="AE27" s="1813"/>
      <c r="AF27" s="1813"/>
      <c r="AG27" s="1813"/>
      <c r="AH27" s="1883"/>
      <c r="AI27" s="1813">
        <f t="shared" si="9"/>
        <v>0</v>
      </c>
      <c r="AJ27" s="1813"/>
      <c r="AK27" s="1813"/>
      <c r="AL27" s="1813"/>
      <c r="AM27" s="1883"/>
      <c r="AN27" s="1813">
        <f t="shared" si="10"/>
        <v>0</v>
      </c>
      <c r="AO27" s="1813"/>
      <c r="AP27" s="1813"/>
      <c r="AQ27" s="1813"/>
      <c r="AR27" s="1883"/>
      <c r="AS27" s="1813">
        <f t="shared" si="11"/>
        <v>0</v>
      </c>
      <c r="AT27" s="1813"/>
      <c r="AU27" s="1813"/>
      <c r="AV27" s="1813"/>
      <c r="AW27" s="1883"/>
      <c r="AX27" s="1813">
        <f t="shared" si="12"/>
        <v>0</v>
      </c>
      <c r="AY27" s="1813"/>
      <c r="AZ27" s="1953">
        <f t="shared" si="13"/>
        <v>0</v>
      </c>
      <c r="BA27" s="1953">
        <f t="shared" si="13"/>
        <v>0</v>
      </c>
      <c r="BB27" s="2032">
        <f t="shared" si="14"/>
        <v>0</v>
      </c>
      <c r="BC27" s="1966">
        <f t="shared" si="30"/>
        <v>0</v>
      </c>
      <c r="BD27" s="1966">
        <f t="shared" si="31"/>
        <v>0</v>
      </c>
      <c r="BE27" s="1966"/>
      <c r="BF27" s="1813"/>
      <c r="BG27" s="1883"/>
      <c r="BH27" s="1813">
        <f t="shared" si="16"/>
        <v>0</v>
      </c>
      <c r="BI27" s="1813">
        <f t="shared" si="22"/>
        <v>0</v>
      </c>
      <c r="BJ27" s="2011">
        <f t="shared" si="32"/>
        <v>0</v>
      </c>
      <c r="BK27" s="2011">
        <f t="shared" si="33"/>
        <v>0</v>
      </c>
      <c r="BL27" s="2011">
        <f t="shared" si="34"/>
        <v>0</v>
      </c>
      <c r="BM27" s="2011">
        <f t="shared" si="35"/>
        <v>0</v>
      </c>
      <c r="BN27" s="2011">
        <f t="shared" si="36"/>
        <v>0</v>
      </c>
    </row>
    <row r="28" spans="1:68" ht="15" customHeight="1">
      <c r="A28" s="1414" t="s">
        <v>603</v>
      </c>
      <c r="B28" s="1813"/>
      <c r="C28" s="1813"/>
      <c r="D28" s="1883"/>
      <c r="E28" s="1813">
        <f>SUM(C28+D28)</f>
        <v>0</v>
      </c>
      <c r="F28" s="1813"/>
      <c r="G28" s="1813"/>
      <c r="H28" s="1813"/>
      <c r="I28" s="1883"/>
      <c r="J28" s="1813">
        <f t="shared" si="4"/>
        <v>0</v>
      </c>
      <c r="K28" s="1813"/>
      <c r="L28" s="1813"/>
      <c r="M28" s="1813"/>
      <c r="N28" s="1883"/>
      <c r="O28" s="1813">
        <f t="shared" si="5"/>
        <v>0</v>
      </c>
      <c r="P28" s="1813">
        <f t="shared" si="19"/>
        <v>0</v>
      </c>
      <c r="Q28" s="1966">
        <f t="shared" si="26"/>
        <v>0</v>
      </c>
      <c r="R28" s="1966">
        <f t="shared" si="26"/>
        <v>0</v>
      </c>
      <c r="S28" s="2032">
        <f t="shared" si="27"/>
        <v>0</v>
      </c>
      <c r="T28" s="1966">
        <f t="shared" si="28"/>
        <v>0</v>
      </c>
      <c r="U28" s="1966">
        <f t="shared" si="29"/>
        <v>0</v>
      </c>
      <c r="V28" s="1813"/>
      <c r="W28" s="1813"/>
      <c r="X28" s="1883"/>
      <c r="Y28" s="1813">
        <f>SUM(W28+X28)</f>
        <v>0</v>
      </c>
      <c r="Z28" s="1813"/>
      <c r="AA28" s="1813"/>
      <c r="AB28" s="1813"/>
      <c r="AC28" s="1883"/>
      <c r="AD28" s="1813">
        <f>SUM(AB28+AC28)</f>
        <v>0</v>
      </c>
      <c r="AE28" s="1813"/>
      <c r="AF28" s="1813"/>
      <c r="AG28" s="1813"/>
      <c r="AH28" s="1883"/>
      <c r="AI28" s="1813">
        <f>SUM(AG28+AH28)</f>
        <v>0</v>
      </c>
      <c r="AJ28" s="1813"/>
      <c r="AK28" s="1813">
        <v>15000</v>
      </c>
      <c r="AL28" s="1813">
        <v>15000</v>
      </c>
      <c r="AM28" s="1883"/>
      <c r="AN28" s="1813">
        <f>SUM(AL28+AM28)</f>
        <v>15000</v>
      </c>
      <c r="AO28" s="1813">
        <v>15000</v>
      </c>
      <c r="AP28" s="1813"/>
      <c r="AQ28" s="1813"/>
      <c r="AR28" s="1883"/>
      <c r="AS28" s="1813">
        <f>SUM(AQ28+AR28)</f>
        <v>0</v>
      </c>
      <c r="AT28" s="1813"/>
      <c r="AU28" s="1813"/>
      <c r="AV28" s="1813"/>
      <c r="AW28" s="1883"/>
      <c r="AX28" s="1813">
        <f>SUM(AV28+AW28)</f>
        <v>0</v>
      </c>
      <c r="AY28" s="1813"/>
      <c r="AZ28" s="1953">
        <f t="shared" si="13"/>
        <v>15000</v>
      </c>
      <c r="BA28" s="1953">
        <f t="shared" si="13"/>
        <v>15000</v>
      </c>
      <c r="BB28" s="2032">
        <f t="shared" si="14"/>
        <v>0</v>
      </c>
      <c r="BC28" s="1966">
        <f t="shared" si="30"/>
        <v>15000</v>
      </c>
      <c r="BD28" s="1966">
        <f t="shared" si="31"/>
        <v>15000</v>
      </c>
      <c r="BE28" s="1966"/>
      <c r="BF28" s="1813"/>
      <c r="BG28" s="1883"/>
      <c r="BH28" s="1813">
        <f>SUM(BF28+BG28)</f>
        <v>0</v>
      </c>
      <c r="BI28" s="1813">
        <f t="shared" si="22"/>
        <v>0</v>
      </c>
      <c r="BJ28" s="2011">
        <f t="shared" si="32"/>
        <v>15000</v>
      </c>
      <c r="BK28" s="2011">
        <f t="shared" si="33"/>
        <v>15000</v>
      </c>
      <c r="BL28" s="2011">
        <f t="shared" si="34"/>
        <v>0</v>
      </c>
      <c r="BM28" s="2011">
        <f t="shared" si="35"/>
        <v>15000</v>
      </c>
      <c r="BN28" s="2011">
        <f t="shared" si="36"/>
        <v>15000</v>
      </c>
    </row>
    <row r="29" spans="1:68" ht="15" customHeight="1">
      <c r="A29" s="1414" t="s">
        <v>604</v>
      </c>
      <c r="B29" s="1813"/>
      <c r="C29" s="1813"/>
      <c r="D29" s="1883"/>
      <c r="E29" s="1813">
        <f>SUM(C29+D29)</f>
        <v>0</v>
      </c>
      <c r="F29" s="1813"/>
      <c r="G29" s="1813"/>
      <c r="H29" s="1813"/>
      <c r="I29" s="1883"/>
      <c r="J29" s="1813">
        <f t="shared" si="4"/>
        <v>0</v>
      </c>
      <c r="K29" s="1813"/>
      <c r="L29" s="1813"/>
      <c r="M29" s="1813"/>
      <c r="N29" s="1883"/>
      <c r="O29" s="1813">
        <f t="shared" si="5"/>
        <v>0</v>
      </c>
      <c r="P29" s="1813">
        <f t="shared" si="19"/>
        <v>0</v>
      </c>
      <c r="Q29" s="1966">
        <f t="shared" si="26"/>
        <v>0</v>
      </c>
      <c r="R29" s="1966">
        <f t="shared" si="26"/>
        <v>0</v>
      </c>
      <c r="S29" s="2032">
        <f t="shared" si="27"/>
        <v>0</v>
      </c>
      <c r="T29" s="1966">
        <f t="shared" si="28"/>
        <v>0</v>
      </c>
      <c r="U29" s="1966">
        <f t="shared" si="29"/>
        <v>0</v>
      </c>
      <c r="V29" s="1813"/>
      <c r="W29" s="1813"/>
      <c r="X29" s="1883"/>
      <c r="Y29" s="1813">
        <f>SUM(W29+X29)</f>
        <v>0</v>
      </c>
      <c r="Z29" s="1813"/>
      <c r="AA29" s="1813"/>
      <c r="AB29" s="1813"/>
      <c r="AC29" s="1883"/>
      <c r="AD29" s="1813">
        <f>SUM(AB29+AC29)</f>
        <v>0</v>
      </c>
      <c r="AE29" s="1813"/>
      <c r="AF29" s="1813"/>
      <c r="AG29" s="1813"/>
      <c r="AH29" s="1883"/>
      <c r="AI29" s="1813">
        <f>SUM(AG29+AH29)</f>
        <v>0</v>
      </c>
      <c r="AJ29" s="1813"/>
      <c r="AK29" s="1813"/>
      <c r="AL29" s="1813"/>
      <c r="AM29" s="1883"/>
      <c r="AN29" s="1813">
        <f>SUM(AL29+AM29)</f>
        <v>0</v>
      </c>
      <c r="AO29" s="1813"/>
      <c r="AP29" s="1813"/>
      <c r="AQ29" s="1813"/>
      <c r="AR29" s="1883"/>
      <c r="AS29" s="1813">
        <f>SUM(AQ29+AR29)</f>
        <v>0</v>
      </c>
      <c r="AT29" s="1813"/>
      <c r="AU29" s="1813"/>
      <c r="AV29" s="1813"/>
      <c r="AW29" s="1883"/>
      <c r="AX29" s="1813">
        <f>SUM(AV29+AW29)</f>
        <v>0</v>
      </c>
      <c r="AY29" s="1813"/>
      <c r="AZ29" s="1953">
        <f t="shared" si="13"/>
        <v>0</v>
      </c>
      <c r="BA29" s="1953">
        <f t="shared" si="13"/>
        <v>0</v>
      </c>
      <c r="BB29" s="2032">
        <f t="shared" si="14"/>
        <v>0</v>
      </c>
      <c r="BC29" s="1966">
        <f t="shared" si="30"/>
        <v>0</v>
      </c>
      <c r="BD29" s="1966">
        <f t="shared" si="31"/>
        <v>0</v>
      </c>
      <c r="BE29" s="1966"/>
      <c r="BF29" s="1813"/>
      <c r="BG29" s="1883"/>
      <c r="BH29" s="1813">
        <f>SUM(BF29+BG29)</f>
        <v>0</v>
      </c>
      <c r="BI29" s="1813">
        <f t="shared" si="22"/>
        <v>0</v>
      </c>
      <c r="BJ29" s="2011">
        <f t="shared" si="32"/>
        <v>0</v>
      </c>
      <c r="BK29" s="2011">
        <f t="shared" si="33"/>
        <v>0</v>
      </c>
      <c r="BL29" s="2011">
        <f t="shared" si="34"/>
        <v>0</v>
      </c>
      <c r="BM29" s="2011">
        <f t="shared" si="35"/>
        <v>0</v>
      </c>
      <c r="BN29" s="2011">
        <f t="shared" si="36"/>
        <v>0</v>
      </c>
    </row>
    <row r="30" spans="1:68" ht="15" customHeight="1">
      <c r="A30" s="1414" t="s">
        <v>605</v>
      </c>
      <c r="B30" s="1813"/>
      <c r="C30" s="1813"/>
      <c r="D30" s="1883"/>
      <c r="E30" s="1813">
        <f>SUM(C30+D30)</f>
        <v>0</v>
      </c>
      <c r="F30" s="1813"/>
      <c r="G30" s="1813"/>
      <c r="H30" s="1813"/>
      <c r="I30" s="1883"/>
      <c r="J30" s="1813">
        <f t="shared" si="4"/>
        <v>0</v>
      </c>
      <c r="K30" s="1813"/>
      <c r="L30" s="1813"/>
      <c r="M30" s="1813"/>
      <c r="N30" s="1883"/>
      <c r="O30" s="1813">
        <f t="shared" si="5"/>
        <v>0</v>
      </c>
      <c r="P30" s="1813">
        <f t="shared" si="19"/>
        <v>0</v>
      </c>
      <c r="Q30" s="1966">
        <f t="shared" si="26"/>
        <v>0</v>
      </c>
      <c r="R30" s="1966">
        <f t="shared" si="26"/>
        <v>0</v>
      </c>
      <c r="S30" s="2032">
        <f t="shared" si="27"/>
        <v>0</v>
      </c>
      <c r="T30" s="1966">
        <f t="shared" si="28"/>
        <v>0</v>
      </c>
      <c r="U30" s="1966">
        <f t="shared" si="29"/>
        <v>0</v>
      </c>
      <c r="V30" s="1813"/>
      <c r="W30" s="1813"/>
      <c r="X30" s="1883"/>
      <c r="Y30" s="1813">
        <f>SUM(W30+X30)</f>
        <v>0</v>
      </c>
      <c r="Z30" s="1813"/>
      <c r="AA30" s="1813"/>
      <c r="AB30" s="1813"/>
      <c r="AC30" s="1883"/>
      <c r="AD30" s="1813">
        <f>SUM(AB30+AC30)</f>
        <v>0</v>
      </c>
      <c r="AE30" s="1813"/>
      <c r="AF30" s="1813"/>
      <c r="AG30" s="1813"/>
      <c r="AH30" s="1883"/>
      <c r="AI30" s="1813">
        <f>SUM(AG30+AH30)</f>
        <v>0</v>
      </c>
      <c r="AJ30" s="1813"/>
      <c r="AK30" s="1813"/>
      <c r="AL30" s="1813"/>
      <c r="AM30" s="1883"/>
      <c r="AN30" s="1813">
        <f>SUM(AL30+AM30)</f>
        <v>0</v>
      </c>
      <c r="AO30" s="1813"/>
      <c r="AP30" s="1813"/>
      <c r="AQ30" s="1813"/>
      <c r="AR30" s="1883"/>
      <c r="AS30" s="1813">
        <f>SUM(AQ30+AR30)</f>
        <v>0</v>
      </c>
      <c r="AT30" s="1813"/>
      <c r="AU30" s="1813"/>
      <c r="AV30" s="1813"/>
      <c r="AW30" s="1883"/>
      <c r="AX30" s="1813">
        <f>SUM(AV30+AW30)</f>
        <v>0</v>
      </c>
      <c r="AY30" s="1813"/>
      <c r="AZ30" s="1953">
        <f t="shared" si="13"/>
        <v>0</v>
      </c>
      <c r="BA30" s="1953">
        <f t="shared" si="13"/>
        <v>0</v>
      </c>
      <c r="BB30" s="2032">
        <f t="shared" si="14"/>
        <v>0</v>
      </c>
      <c r="BC30" s="1966">
        <f t="shared" si="30"/>
        <v>0</v>
      </c>
      <c r="BD30" s="1966">
        <f t="shared" si="31"/>
        <v>0</v>
      </c>
      <c r="BE30" s="1966"/>
      <c r="BF30" s="1813"/>
      <c r="BG30" s="1883"/>
      <c r="BH30" s="1813">
        <f>SUM(BF30+BG30)</f>
        <v>0</v>
      </c>
      <c r="BI30" s="1813">
        <f t="shared" si="22"/>
        <v>0</v>
      </c>
      <c r="BJ30" s="2011">
        <f t="shared" si="32"/>
        <v>0</v>
      </c>
      <c r="BK30" s="2011">
        <f t="shared" si="33"/>
        <v>0</v>
      </c>
      <c r="BL30" s="2011">
        <f t="shared" si="34"/>
        <v>0</v>
      </c>
      <c r="BM30" s="2011">
        <f t="shared" si="35"/>
        <v>0</v>
      </c>
      <c r="BN30" s="2011">
        <f t="shared" si="36"/>
        <v>0</v>
      </c>
    </row>
    <row r="31" spans="1:68" ht="15" customHeight="1">
      <c r="A31" s="1414" t="s">
        <v>606</v>
      </c>
      <c r="B31" s="1813"/>
      <c r="C31" s="1813"/>
      <c r="D31" s="1883"/>
      <c r="E31" s="1813">
        <f>SUM(C31+D31)</f>
        <v>0</v>
      </c>
      <c r="F31" s="1813"/>
      <c r="G31" s="1813"/>
      <c r="H31" s="1813"/>
      <c r="I31" s="1883"/>
      <c r="J31" s="1813">
        <f t="shared" si="4"/>
        <v>0</v>
      </c>
      <c r="K31" s="1813"/>
      <c r="L31" s="1813"/>
      <c r="M31" s="1813"/>
      <c r="N31" s="1883"/>
      <c r="O31" s="1813">
        <f t="shared" si="5"/>
        <v>0</v>
      </c>
      <c r="P31" s="1813">
        <f t="shared" si="19"/>
        <v>0</v>
      </c>
      <c r="Q31" s="1966">
        <f t="shared" si="26"/>
        <v>0</v>
      </c>
      <c r="R31" s="1966">
        <f t="shared" si="26"/>
        <v>0</v>
      </c>
      <c r="S31" s="2032">
        <f t="shared" si="27"/>
        <v>0</v>
      </c>
      <c r="T31" s="1966">
        <f t="shared" si="28"/>
        <v>0</v>
      </c>
      <c r="U31" s="1966">
        <f t="shared" si="29"/>
        <v>0</v>
      </c>
      <c r="V31" s="1813"/>
      <c r="W31" s="1813"/>
      <c r="X31" s="1883"/>
      <c r="Y31" s="1813">
        <f>SUM(W31+X31)</f>
        <v>0</v>
      </c>
      <c r="Z31" s="1813"/>
      <c r="AA31" s="1813"/>
      <c r="AB31" s="1813"/>
      <c r="AC31" s="1883"/>
      <c r="AD31" s="1813">
        <f>SUM(AB31+AC31)</f>
        <v>0</v>
      </c>
      <c r="AE31" s="1813"/>
      <c r="AF31" s="1813"/>
      <c r="AG31" s="1813"/>
      <c r="AH31" s="1883"/>
      <c r="AI31" s="1813">
        <f>SUM(AG31+AH31)</f>
        <v>0</v>
      </c>
      <c r="AJ31" s="1813"/>
      <c r="AK31" s="1813"/>
      <c r="AL31" s="1813">
        <v>3175</v>
      </c>
      <c r="AM31" s="1883"/>
      <c r="AN31" s="1813">
        <v>2673</v>
      </c>
      <c r="AO31" s="1813"/>
      <c r="AP31" s="1813"/>
      <c r="AQ31" s="1813"/>
      <c r="AR31" s="1883"/>
      <c r="AS31" s="1813">
        <f>SUM(AQ31+AR31)</f>
        <v>0</v>
      </c>
      <c r="AT31" s="1813"/>
      <c r="AU31" s="1813"/>
      <c r="AV31" s="1813"/>
      <c r="AW31" s="1883"/>
      <c r="AX31" s="1813">
        <f>SUM(AV31+AW31)</f>
        <v>0</v>
      </c>
      <c r="AY31" s="1813"/>
      <c r="AZ31" s="1953">
        <f t="shared" si="13"/>
        <v>0</v>
      </c>
      <c r="BA31" s="1953">
        <f t="shared" si="13"/>
        <v>3175</v>
      </c>
      <c r="BB31" s="2032">
        <f t="shared" si="14"/>
        <v>0</v>
      </c>
      <c r="BC31" s="1966">
        <f t="shared" si="30"/>
        <v>2673</v>
      </c>
      <c r="BD31" s="1966">
        <f t="shared" si="31"/>
        <v>0</v>
      </c>
      <c r="BE31" s="1966"/>
      <c r="BF31" s="1813"/>
      <c r="BG31" s="1883"/>
      <c r="BH31" s="1813">
        <f>SUM(BF31+BG31)</f>
        <v>0</v>
      </c>
      <c r="BI31" s="1813">
        <f t="shared" si="22"/>
        <v>0</v>
      </c>
      <c r="BJ31" s="2011">
        <f t="shared" si="32"/>
        <v>0</v>
      </c>
      <c r="BK31" s="2011">
        <f t="shared" si="33"/>
        <v>3175</v>
      </c>
      <c r="BL31" s="2011">
        <f t="shared" si="34"/>
        <v>0</v>
      </c>
      <c r="BM31" s="2011">
        <f t="shared" si="35"/>
        <v>2673</v>
      </c>
      <c r="BN31" s="2011">
        <f t="shared" si="36"/>
        <v>0</v>
      </c>
    </row>
    <row r="32" spans="1:68" s="706" customFormat="1" ht="15" customHeight="1">
      <c r="A32" s="1889" t="s">
        <v>607</v>
      </c>
      <c r="B32" s="2014">
        <f>SUM(B15:B31)</f>
        <v>106655</v>
      </c>
      <c r="C32" s="2014">
        <f t="shared" ref="C32:BN32" si="37">SUM(C15:C31)</f>
        <v>106655</v>
      </c>
      <c r="D32" s="2014">
        <f t="shared" si="37"/>
        <v>0</v>
      </c>
      <c r="E32" s="2014">
        <f t="shared" si="37"/>
        <v>109830</v>
      </c>
      <c r="F32" s="2014">
        <f t="shared" si="37"/>
        <v>103068</v>
      </c>
      <c r="G32" s="2014">
        <f t="shared" si="37"/>
        <v>17780</v>
      </c>
      <c r="H32" s="2014">
        <f t="shared" si="37"/>
        <v>17780</v>
      </c>
      <c r="I32" s="2014">
        <f t="shared" si="37"/>
        <v>0</v>
      </c>
      <c r="J32" s="2014">
        <f t="shared" si="37"/>
        <v>19627</v>
      </c>
      <c r="K32" s="2014">
        <f t="shared" si="37"/>
        <v>14868</v>
      </c>
      <c r="L32" s="2014">
        <f t="shared" si="37"/>
        <v>0</v>
      </c>
      <c r="M32" s="2014">
        <f t="shared" si="37"/>
        <v>0</v>
      </c>
      <c r="N32" s="2014">
        <f t="shared" si="37"/>
        <v>0</v>
      </c>
      <c r="O32" s="2014">
        <f t="shared" si="37"/>
        <v>0</v>
      </c>
      <c r="P32" s="2014">
        <f t="shared" si="37"/>
        <v>0</v>
      </c>
      <c r="Q32" s="1896">
        <f t="shared" si="37"/>
        <v>124435</v>
      </c>
      <c r="R32" s="1896">
        <f t="shared" si="37"/>
        <v>124435</v>
      </c>
      <c r="S32" s="1896">
        <f t="shared" si="37"/>
        <v>0</v>
      </c>
      <c r="T32" s="1896">
        <f t="shared" si="37"/>
        <v>129457</v>
      </c>
      <c r="U32" s="1896">
        <f t="shared" si="37"/>
        <v>117936</v>
      </c>
      <c r="V32" s="2014">
        <f t="shared" si="37"/>
        <v>1700</v>
      </c>
      <c r="W32" s="2014">
        <f t="shared" si="37"/>
        <v>1700</v>
      </c>
      <c r="X32" s="2014">
        <f t="shared" si="37"/>
        <v>0</v>
      </c>
      <c r="Y32" s="2014">
        <f t="shared" si="37"/>
        <v>1864</v>
      </c>
      <c r="Z32" s="2014">
        <f t="shared" si="37"/>
        <v>229</v>
      </c>
      <c r="AA32" s="2014">
        <f t="shared" si="37"/>
        <v>0</v>
      </c>
      <c r="AB32" s="2014">
        <f t="shared" si="37"/>
        <v>0</v>
      </c>
      <c r="AC32" s="2014">
        <f t="shared" si="37"/>
        <v>0</v>
      </c>
      <c r="AD32" s="2014">
        <f t="shared" si="37"/>
        <v>0</v>
      </c>
      <c r="AE32" s="2014">
        <f t="shared" si="37"/>
        <v>0</v>
      </c>
      <c r="AF32" s="2014">
        <f t="shared" si="37"/>
        <v>240030</v>
      </c>
      <c r="AG32" s="2014">
        <f t="shared" si="37"/>
        <v>240030</v>
      </c>
      <c r="AH32" s="2014">
        <f t="shared" si="37"/>
        <v>0</v>
      </c>
      <c r="AI32" s="2014">
        <f t="shared" si="37"/>
        <v>247269</v>
      </c>
      <c r="AJ32" s="2014">
        <f t="shared" si="37"/>
        <v>247256</v>
      </c>
      <c r="AK32" s="2014">
        <f t="shared" si="37"/>
        <v>532119</v>
      </c>
      <c r="AL32" s="2014">
        <f t="shared" si="37"/>
        <v>596259</v>
      </c>
      <c r="AM32" s="2014">
        <f t="shared" si="37"/>
        <v>0</v>
      </c>
      <c r="AN32" s="2014">
        <f t="shared" si="37"/>
        <v>665229</v>
      </c>
      <c r="AO32" s="2014">
        <f t="shared" si="37"/>
        <v>501205</v>
      </c>
      <c r="AP32" s="2014">
        <f t="shared" si="37"/>
        <v>0</v>
      </c>
      <c r="AQ32" s="2014">
        <f t="shared" si="37"/>
        <v>16054</v>
      </c>
      <c r="AR32" s="2014">
        <f t="shared" si="37"/>
        <v>0</v>
      </c>
      <c r="AS32" s="2014">
        <f t="shared" si="37"/>
        <v>16054</v>
      </c>
      <c r="AT32" s="2014">
        <f t="shared" si="37"/>
        <v>0</v>
      </c>
      <c r="AU32" s="2014">
        <f t="shared" si="37"/>
        <v>0</v>
      </c>
      <c r="AV32" s="2014">
        <f t="shared" si="37"/>
        <v>0</v>
      </c>
      <c r="AW32" s="2014">
        <f t="shared" si="37"/>
        <v>0</v>
      </c>
      <c r="AX32" s="2014">
        <f t="shared" si="37"/>
        <v>0</v>
      </c>
      <c r="AY32" s="2014">
        <f t="shared" si="37"/>
        <v>0</v>
      </c>
      <c r="AZ32" s="1896">
        <f t="shared" si="37"/>
        <v>773849</v>
      </c>
      <c r="BA32" s="1896">
        <f t="shared" si="37"/>
        <v>854043</v>
      </c>
      <c r="BB32" s="1896">
        <f t="shared" si="37"/>
        <v>0</v>
      </c>
      <c r="BC32" s="1896">
        <f t="shared" si="37"/>
        <v>930416</v>
      </c>
      <c r="BD32" s="1896">
        <f t="shared" si="37"/>
        <v>748690</v>
      </c>
      <c r="BE32" s="2014">
        <f t="shared" si="37"/>
        <v>0</v>
      </c>
      <c r="BF32" s="2014">
        <f t="shared" si="37"/>
        <v>0</v>
      </c>
      <c r="BG32" s="2014">
        <f t="shared" si="37"/>
        <v>0</v>
      </c>
      <c r="BH32" s="2014">
        <f t="shared" si="37"/>
        <v>0</v>
      </c>
      <c r="BI32" s="2014">
        <f t="shared" si="37"/>
        <v>0</v>
      </c>
      <c r="BJ32" s="2014">
        <f t="shared" si="37"/>
        <v>898284</v>
      </c>
      <c r="BK32" s="2014">
        <f t="shared" si="37"/>
        <v>978478</v>
      </c>
      <c r="BL32" s="2014">
        <f t="shared" si="37"/>
        <v>0</v>
      </c>
      <c r="BM32" s="2014">
        <f t="shared" si="37"/>
        <v>1059873</v>
      </c>
      <c r="BN32" s="2014">
        <f t="shared" si="37"/>
        <v>866626</v>
      </c>
      <c r="BO32" s="892"/>
      <c r="BP32" s="892"/>
    </row>
    <row r="33" spans="1:69" ht="15" customHeight="1">
      <c r="A33" s="706" t="s">
        <v>23</v>
      </c>
      <c r="B33" s="1797"/>
      <c r="C33" s="1797"/>
      <c r="D33" s="1973"/>
      <c r="E33" s="1797">
        <f t="shared" ref="E33:E38" si="38">SUM(C33:D33)</f>
        <v>0</v>
      </c>
      <c r="F33" s="1813"/>
      <c r="G33" s="1797">
        <v>64559</v>
      </c>
      <c r="H33" s="1797">
        <v>66079</v>
      </c>
      <c r="I33" s="1973"/>
      <c r="J33" s="1797">
        <v>64559</v>
      </c>
      <c r="K33" s="1813">
        <v>12357</v>
      </c>
      <c r="L33" s="1797"/>
      <c r="M33" s="1797"/>
      <c r="N33" s="1973"/>
      <c r="O33" s="1797">
        <f t="shared" ref="O33:O38" si="39">SUM(M33:N33)</f>
        <v>0</v>
      </c>
      <c r="P33" s="1813">
        <f t="shared" ref="P33:P41" si="40">M33-L33</f>
        <v>0</v>
      </c>
      <c r="Q33" s="1966">
        <f t="shared" si="26"/>
        <v>64559</v>
      </c>
      <c r="R33" s="1966">
        <f t="shared" ref="R33" si="41">C33+H33+M33</f>
        <v>66079</v>
      </c>
      <c r="S33" s="1966">
        <f t="shared" ref="S33" si="42">D33+I33+N33</f>
        <v>0</v>
      </c>
      <c r="T33" s="1966">
        <f t="shared" ref="T33" si="43">E33+J33+O33</f>
        <v>64559</v>
      </c>
      <c r="U33" s="1966">
        <f t="shared" ref="U33" si="44">F33+K33+P33</f>
        <v>12357</v>
      </c>
      <c r="V33" s="1797"/>
      <c r="W33" s="1797"/>
      <c r="X33" s="1973"/>
      <c r="Y33" s="1797">
        <f t="shared" ref="Y33:Y38" si="45">SUM(W33:X33)</f>
        <v>0</v>
      </c>
      <c r="Z33" s="1813"/>
      <c r="AA33" s="1797">
        <v>6350</v>
      </c>
      <c r="AB33" s="1797">
        <v>8827</v>
      </c>
      <c r="AC33" s="1973"/>
      <c r="AD33" s="1797">
        <f t="shared" ref="AD33:AD38" si="46">SUM(AB33:AC33)</f>
        <v>8827</v>
      </c>
      <c r="AE33" s="1813">
        <v>8764</v>
      </c>
      <c r="AF33" s="1797">
        <v>52029</v>
      </c>
      <c r="AG33" s="1797">
        <v>52029</v>
      </c>
      <c r="AH33" s="1973"/>
      <c r="AI33" s="1797">
        <f t="shared" ref="AI33:AI38" si="47">SUM(AG33:AH33)</f>
        <v>52029</v>
      </c>
      <c r="AJ33" s="1813">
        <v>50696</v>
      </c>
      <c r="AK33" s="1797">
        <v>835254</v>
      </c>
      <c r="AL33" s="1797">
        <v>321586</v>
      </c>
      <c r="AM33" s="1973"/>
      <c r="AN33" s="1797">
        <v>322321</v>
      </c>
      <c r="AO33" s="1813">
        <v>207516</v>
      </c>
      <c r="AP33" s="1797">
        <v>6028</v>
      </c>
      <c r="AQ33" s="1797">
        <v>1033466</v>
      </c>
      <c r="AR33" s="1973"/>
      <c r="AS33" s="1797">
        <f t="shared" ref="AS33:AS41" si="48">SUM(AQ33:AR33)</f>
        <v>1033466</v>
      </c>
      <c r="AT33" s="1813">
        <v>5673</v>
      </c>
      <c r="AU33" s="1797">
        <v>353</v>
      </c>
      <c r="AV33" s="1797">
        <v>353</v>
      </c>
      <c r="AW33" s="1973"/>
      <c r="AX33" s="1797">
        <f t="shared" ref="AX33:AX38" si="49">SUM(AV33:AW33)</f>
        <v>353</v>
      </c>
      <c r="AY33" s="1813"/>
      <c r="AZ33" s="1953">
        <f t="shared" ref="AZ33:AZ41" si="50">V33+AA33+AF33+AK33+AP33+AU33</f>
        <v>900014</v>
      </c>
      <c r="BA33" s="1953">
        <f t="shared" ref="BA33" si="51">W33+AB33+AG33+AL33+AQ33+AV33</f>
        <v>1416261</v>
      </c>
      <c r="BB33" s="1953">
        <f t="shared" ref="BB33" si="52">X33+AC33+AH33+AM33+AR33+AW33</f>
        <v>0</v>
      </c>
      <c r="BC33" s="1953">
        <f t="shared" ref="BC33:BC41" si="53">AN33+AS33+AX33+AI33+Y33+AD33</f>
        <v>1416996</v>
      </c>
      <c r="BD33" s="1953">
        <f t="shared" ref="BD33:BD41" si="54">AO33+AT33+AY33+AJ33+Z33+AE33</f>
        <v>272649</v>
      </c>
      <c r="BE33" s="1974"/>
      <c r="BF33" s="1797"/>
      <c r="BG33" s="1973"/>
      <c r="BH33" s="1797">
        <f t="shared" ref="BH33:BH38" si="55">SUM(BF33:BG33)</f>
        <v>0</v>
      </c>
      <c r="BI33" s="1813">
        <f t="shared" ref="BI33:BI41" si="56">BF33-BE33</f>
        <v>0</v>
      </c>
      <c r="BJ33" s="2011">
        <f t="shared" ref="BJ33:BJ41" si="57">SUM(Q33+AZ33)</f>
        <v>964573</v>
      </c>
      <c r="BK33" s="2011">
        <f t="shared" ref="BK33:BK41" si="58">SUM(R33+BA33)</f>
        <v>1482340</v>
      </c>
      <c r="BL33" s="2012">
        <f t="shared" ref="BL33:BL41" si="59">SUM(S33+BB33)</f>
        <v>0</v>
      </c>
      <c r="BM33" s="1978">
        <f t="shared" ref="BM33:BM41" si="60">SUM(T33+BC33)</f>
        <v>1481555</v>
      </c>
      <c r="BN33" s="1966">
        <f>SUM(U33+BD33)</f>
        <v>285006</v>
      </c>
      <c r="BQ33" s="88"/>
    </row>
    <row r="34" spans="1:69" ht="15" customHeight="1">
      <c r="A34" s="706" t="s">
        <v>25</v>
      </c>
      <c r="B34" s="1797"/>
      <c r="C34" s="1797"/>
      <c r="D34" s="1973"/>
      <c r="E34" s="1797">
        <f t="shared" si="38"/>
        <v>0</v>
      </c>
      <c r="F34" s="1813"/>
      <c r="G34" s="1797"/>
      <c r="H34" s="1797"/>
      <c r="I34" s="1973">
        <v>5000</v>
      </c>
      <c r="J34" s="1797">
        <v>4673</v>
      </c>
      <c r="K34" s="1813">
        <v>2432</v>
      </c>
      <c r="L34" s="1797"/>
      <c r="M34" s="1797"/>
      <c r="N34" s="1973"/>
      <c r="O34" s="1797">
        <f t="shared" si="39"/>
        <v>0</v>
      </c>
      <c r="P34" s="1813">
        <f t="shared" si="40"/>
        <v>0</v>
      </c>
      <c r="Q34" s="1966">
        <f t="shared" ref="Q34:Q41" si="61">B34+G34+L34</f>
        <v>0</v>
      </c>
      <c r="R34" s="1974">
        <f t="shared" ref="R34:R41" si="62">C34+H34+M34</f>
        <v>0</v>
      </c>
      <c r="S34" s="2033">
        <f t="shared" ref="S34:S41" si="63">D34+I34+N34</f>
        <v>5000</v>
      </c>
      <c r="T34" s="1966">
        <f t="shared" ref="T34:T41" si="64">E34+J34+O34</f>
        <v>4673</v>
      </c>
      <c r="U34" s="1966">
        <f t="shared" ref="U34:U41" si="65">F34+K34+P34</f>
        <v>2432</v>
      </c>
      <c r="V34" s="1797"/>
      <c r="W34" s="1797"/>
      <c r="X34" s="1973"/>
      <c r="Y34" s="1797">
        <f t="shared" si="45"/>
        <v>0</v>
      </c>
      <c r="Z34" s="1813"/>
      <c r="AA34" s="1797"/>
      <c r="AB34" s="1797"/>
      <c r="AC34" s="1973"/>
      <c r="AD34" s="1797">
        <f t="shared" si="46"/>
        <v>0</v>
      </c>
      <c r="AE34" s="1813"/>
      <c r="AF34" s="1797"/>
      <c r="AG34" s="1797"/>
      <c r="AH34" s="1973"/>
      <c r="AI34" s="1797">
        <f t="shared" si="47"/>
        <v>0</v>
      </c>
      <c r="AJ34" s="1813"/>
      <c r="AK34" s="1797">
        <v>406793</v>
      </c>
      <c r="AL34" s="1797">
        <v>402983</v>
      </c>
      <c r="AM34" s="1973">
        <v>15875</v>
      </c>
      <c r="AN34" s="1797">
        <v>430284</v>
      </c>
      <c r="AO34" s="1813">
        <v>391816</v>
      </c>
      <c r="AP34" s="1797"/>
      <c r="AQ34" s="1797"/>
      <c r="AR34" s="1973">
        <v>17850</v>
      </c>
      <c r="AS34" s="1797">
        <v>0</v>
      </c>
      <c r="AT34" s="1813"/>
      <c r="AU34" s="1797"/>
      <c r="AV34" s="1797"/>
      <c r="AW34" s="1973"/>
      <c r="AX34" s="1797">
        <f t="shared" si="49"/>
        <v>0</v>
      </c>
      <c r="AY34" s="1813"/>
      <c r="AZ34" s="1953">
        <f t="shared" si="50"/>
        <v>406793</v>
      </c>
      <c r="BA34" s="1978">
        <f t="shared" ref="BA34:BA39" si="66">W34+AB34+AG34+AL34+AQ34+AV34</f>
        <v>402983</v>
      </c>
      <c r="BB34" s="2033">
        <f t="shared" ref="BB34:BB39" si="67">X34+AC34+AH34+AM34+AR34+AW34</f>
        <v>33725</v>
      </c>
      <c r="BC34" s="1953">
        <f t="shared" si="53"/>
        <v>430284</v>
      </c>
      <c r="BD34" s="1953">
        <f t="shared" si="54"/>
        <v>391816</v>
      </c>
      <c r="BE34" s="1974"/>
      <c r="BF34" s="1797"/>
      <c r="BG34" s="1973"/>
      <c r="BH34" s="1797">
        <f t="shared" si="55"/>
        <v>0</v>
      </c>
      <c r="BI34" s="1813">
        <f t="shared" si="56"/>
        <v>0</v>
      </c>
      <c r="BJ34" s="2011">
        <f t="shared" si="57"/>
        <v>406793</v>
      </c>
      <c r="BK34" s="2011">
        <f t="shared" si="58"/>
        <v>402983</v>
      </c>
      <c r="BL34" s="2012">
        <f t="shared" si="59"/>
        <v>38725</v>
      </c>
      <c r="BM34" s="1974">
        <f t="shared" si="60"/>
        <v>434957</v>
      </c>
      <c r="BN34" s="1966">
        <f t="shared" ref="BN34:BN41" si="68">SUM(U34+BD34)</f>
        <v>394248</v>
      </c>
    </row>
    <row r="35" spans="1:69" ht="15" hidden="1" customHeight="1">
      <c r="A35" s="706" t="s">
        <v>27</v>
      </c>
      <c r="B35" s="1797"/>
      <c r="C35" s="1797"/>
      <c r="D35" s="1973"/>
      <c r="E35" s="1797">
        <f t="shared" si="38"/>
        <v>0</v>
      </c>
      <c r="F35" s="1813"/>
      <c r="G35" s="1797"/>
      <c r="H35" s="1797"/>
      <c r="I35" s="1973"/>
      <c r="J35" s="1797">
        <f t="shared" ref="J35:J38" si="69">SUM(H35:I35)</f>
        <v>0</v>
      </c>
      <c r="K35" s="1813"/>
      <c r="L35" s="1797"/>
      <c r="M35" s="1797"/>
      <c r="N35" s="1973"/>
      <c r="O35" s="1797">
        <f t="shared" si="39"/>
        <v>0</v>
      </c>
      <c r="P35" s="1813">
        <f t="shared" si="40"/>
        <v>0</v>
      </c>
      <c r="Q35" s="1966">
        <f t="shared" si="61"/>
        <v>0</v>
      </c>
      <c r="R35" s="1974">
        <f t="shared" si="62"/>
        <v>0</v>
      </c>
      <c r="S35" s="2033">
        <f t="shared" si="63"/>
        <v>0</v>
      </c>
      <c r="T35" s="1966">
        <f t="shared" si="64"/>
        <v>0</v>
      </c>
      <c r="U35" s="1966">
        <f t="shared" si="65"/>
        <v>0</v>
      </c>
      <c r="V35" s="1797"/>
      <c r="W35" s="1797"/>
      <c r="X35" s="1973"/>
      <c r="Y35" s="1797">
        <f t="shared" si="45"/>
        <v>0</v>
      </c>
      <c r="Z35" s="1813"/>
      <c r="AA35" s="1797"/>
      <c r="AB35" s="1797"/>
      <c r="AC35" s="1973"/>
      <c r="AD35" s="1797">
        <f t="shared" si="46"/>
        <v>0</v>
      </c>
      <c r="AE35" s="1813"/>
      <c r="AF35" s="1797"/>
      <c r="AG35" s="1797"/>
      <c r="AH35" s="1973"/>
      <c r="AI35" s="1797">
        <f t="shared" si="47"/>
        <v>0</v>
      </c>
      <c r="AJ35" s="1813"/>
      <c r="AK35" s="1797"/>
      <c r="AL35" s="1797">
        <v>0</v>
      </c>
      <c r="AM35" s="1973"/>
      <c r="AN35" s="1797">
        <f t="shared" ref="AN35:AN39" si="70">SUM(AL35+AM35)</f>
        <v>0</v>
      </c>
      <c r="AO35" s="1813"/>
      <c r="AP35" s="1797"/>
      <c r="AQ35" s="1797"/>
      <c r="AR35" s="1973"/>
      <c r="AS35" s="1797">
        <f t="shared" si="48"/>
        <v>0</v>
      </c>
      <c r="AT35" s="1813"/>
      <c r="AU35" s="1797"/>
      <c r="AV35" s="1797"/>
      <c r="AW35" s="1973"/>
      <c r="AX35" s="1797">
        <f t="shared" si="49"/>
        <v>0</v>
      </c>
      <c r="AY35" s="1813"/>
      <c r="AZ35" s="1953">
        <f t="shared" si="50"/>
        <v>0</v>
      </c>
      <c r="BA35" s="1978">
        <f t="shared" si="66"/>
        <v>0</v>
      </c>
      <c r="BB35" s="2033">
        <f t="shared" si="67"/>
        <v>0</v>
      </c>
      <c r="BC35" s="1953">
        <f t="shared" si="53"/>
        <v>0</v>
      </c>
      <c r="BD35" s="1953">
        <f t="shared" si="54"/>
        <v>0</v>
      </c>
      <c r="BE35" s="1974"/>
      <c r="BF35" s="1797"/>
      <c r="BG35" s="1973"/>
      <c r="BH35" s="1797">
        <f t="shared" si="55"/>
        <v>0</v>
      </c>
      <c r="BI35" s="1813">
        <f t="shared" si="56"/>
        <v>0</v>
      </c>
      <c r="BJ35" s="2011">
        <f t="shared" si="57"/>
        <v>0</v>
      </c>
      <c r="BK35" s="2011">
        <f t="shared" si="58"/>
        <v>0</v>
      </c>
      <c r="BL35" s="2012">
        <f t="shared" si="59"/>
        <v>0</v>
      </c>
      <c r="BM35" s="1974">
        <f t="shared" si="60"/>
        <v>0</v>
      </c>
      <c r="BN35" s="1966">
        <f t="shared" si="68"/>
        <v>0</v>
      </c>
    </row>
    <row r="36" spans="1:69" ht="15" customHeight="1">
      <c r="A36" s="1414" t="s">
        <v>608</v>
      </c>
      <c r="B36" s="1797"/>
      <c r="C36" s="1797"/>
      <c r="D36" s="1973"/>
      <c r="E36" s="1797">
        <f t="shared" si="38"/>
        <v>0</v>
      </c>
      <c r="F36" s="1813"/>
      <c r="G36" s="1797">
        <v>5923</v>
      </c>
      <c r="H36" s="1797">
        <v>5923</v>
      </c>
      <c r="I36" s="1973"/>
      <c r="J36" s="1797">
        <f t="shared" si="69"/>
        <v>5923</v>
      </c>
      <c r="K36" s="1813"/>
      <c r="L36" s="1797"/>
      <c r="M36" s="1797"/>
      <c r="N36" s="1973"/>
      <c r="O36" s="1797">
        <f t="shared" si="39"/>
        <v>0</v>
      </c>
      <c r="P36" s="1813">
        <f t="shared" si="40"/>
        <v>0</v>
      </c>
      <c r="Q36" s="1966">
        <f t="shared" si="61"/>
        <v>5923</v>
      </c>
      <c r="R36" s="1974">
        <f t="shared" si="62"/>
        <v>5923</v>
      </c>
      <c r="S36" s="2033">
        <f t="shared" si="63"/>
        <v>0</v>
      </c>
      <c r="T36" s="1966">
        <f t="shared" si="64"/>
        <v>5923</v>
      </c>
      <c r="U36" s="1966">
        <f t="shared" si="65"/>
        <v>0</v>
      </c>
      <c r="V36" s="1797"/>
      <c r="W36" s="1797"/>
      <c r="X36" s="1973"/>
      <c r="Y36" s="1797">
        <f t="shared" si="45"/>
        <v>0</v>
      </c>
      <c r="Z36" s="1813"/>
      <c r="AA36" s="1797"/>
      <c r="AB36" s="1797"/>
      <c r="AC36" s="1973"/>
      <c r="AD36" s="1797">
        <f t="shared" si="46"/>
        <v>0</v>
      </c>
      <c r="AE36" s="1813"/>
      <c r="AF36" s="1797"/>
      <c r="AG36" s="1797"/>
      <c r="AH36" s="1973"/>
      <c r="AI36" s="1797">
        <f t="shared" si="47"/>
        <v>0</v>
      </c>
      <c r="AJ36" s="1813"/>
      <c r="AK36" s="1797"/>
      <c r="AL36" s="1797"/>
      <c r="AM36" s="1973"/>
      <c r="AN36" s="1797">
        <f t="shared" si="70"/>
        <v>0</v>
      </c>
      <c r="AO36" s="1813"/>
      <c r="AP36" s="1797"/>
      <c r="AQ36" s="1797"/>
      <c r="AR36" s="1973"/>
      <c r="AS36" s="1797">
        <v>6574</v>
      </c>
      <c r="AT36" s="1813">
        <v>6574</v>
      </c>
      <c r="AU36" s="1797"/>
      <c r="AV36" s="1797"/>
      <c r="AW36" s="1973"/>
      <c r="AX36" s="1797">
        <f t="shared" si="49"/>
        <v>0</v>
      </c>
      <c r="AY36" s="1813"/>
      <c r="AZ36" s="1953">
        <f t="shared" si="50"/>
        <v>0</v>
      </c>
      <c r="BA36" s="1978">
        <f t="shared" si="66"/>
        <v>0</v>
      </c>
      <c r="BB36" s="2033">
        <f t="shared" si="67"/>
        <v>0</v>
      </c>
      <c r="BC36" s="1953">
        <f t="shared" si="53"/>
        <v>6574</v>
      </c>
      <c r="BD36" s="1953">
        <f t="shared" si="54"/>
        <v>6574</v>
      </c>
      <c r="BE36" s="1974"/>
      <c r="BF36" s="1797"/>
      <c r="BG36" s="1973"/>
      <c r="BH36" s="1797">
        <f t="shared" si="55"/>
        <v>0</v>
      </c>
      <c r="BI36" s="1813">
        <f t="shared" si="56"/>
        <v>0</v>
      </c>
      <c r="BJ36" s="2011">
        <f t="shared" si="57"/>
        <v>5923</v>
      </c>
      <c r="BK36" s="2011">
        <f t="shared" si="58"/>
        <v>5923</v>
      </c>
      <c r="BL36" s="2012">
        <f t="shared" si="59"/>
        <v>0</v>
      </c>
      <c r="BM36" s="1974">
        <f t="shared" si="60"/>
        <v>12497</v>
      </c>
      <c r="BN36" s="1966">
        <f t="shared" si="68"/>
        <v>6574</v>
      </c>
    </row>
    <row r="37" spans="1:69" ht="15" customHeight="1">
      <c r="A37" s="1414" t="s">
        <v>609</v>
      </c>
      <c r="B37" s="1797"/>
      <c r="C37" s="1797"/>
      <c r="D37" s="1973"/>
      <c r="E37" s="1797">
        <f t="shared" si="38"/>
        <v>0</v>
      </c>
      <c r="F37" s="1813"/>
      <c r="G37" s="1797"/>
      <c r="H37" s="1797"/>
      <c r="I37" s="1973"/>
      <c r="J37" s="1797">
        <f t="shared" si="69"/>
        <v>0</v>
      </c>
      <c r="K37" s="1813"/>
      <c r="L37" s="1797"/>
      <c r="M37" s="1797"/>
      <c r="N37" s="1973"/>
      <c r="O37" s="1797">
        <f t="shared" si="39"/>
        <v>0</v>
      </c>
      <c r="P37" s="1813">
        <f t="shared" si="40"/>
        <v>0</v>
      </c>
      <c r="Q37" s="1966">
        <f t="shared" si="61"/>
        <v>0</v>
      </c>
      <c r="R37" s="1974">
        <f t="shared" si="62"/>
        <v>0</v>
      </c>
      <c r="S37" s="2033">
        <f t="shared" si="63"/>
        <v>0</v>
      </c>
      <c r="T37" s="1966">
        <f t="shared" si="64"/>
        <v>0</v>
      </c>
      <c r="U37" s="1966">
        <f t="shared" si="65"/>
        <v>0</v>
      </c>
      <c r="V37" s="1797"/>
      <c r="W37" s="1797"/>
      <c r="X37" s="1973"/>
      <c r="Y37" s="1797">
        <f t="shared" si="45"/>
        <v>0</v>
      </c>
      <c r="Z37" s="1813"/>
      <c r="AA37" s="1797"/>
      <c r="AB37" s="1797"/>
      <c r="AC37" s="1973"/>
      <c r="AD37" s="1797">
        <f t="shared" si="46"/>
        <v>0</v>
      </c>
      <c r="AE37" s="1813"/>
      <c r="AF37" s="1797"/>
      <c r="AG37" s="1797"/>
      <c r="AH37" s="1973"/>
      <c r="AI37" s="1797">
        <f t="shared" si="47"/>
        <v>0</v>
      </c>
      <c r="AJ37" s="1813"/>
      <c r="AK37" s="1797"/>
      <c r="AL37" s="1797"/>
      <c r="AM37" s="1973"/>
      <c r="AN37" s="1797">
        <f t="shared" si="70"/>
        <v>0</v>
      </c>
      <c r="AO37" s="1813"/>
      <c r="AP37" s="1797"/>
      <c r="AQ37" s="1797"/>
      <c r="AR37" s="1973"/>
      <c r="AS37" s="1797">
        <f t="shared" si="48"/>
        <v>0</v>
      </c>
      <c r="AT37" s="1813"/>
      <c r="AU37" s="1797"/>
      <c r="AV37" s="1797"/>
      <c r="AW37" s="1973"/>
      <c r="AX37" s="1797">
        <f t="shared" si="49"/>
        <v>0</v>
      </c>
      <c r="AY37" s="1813"/>
      <c r="AZ37" s="1953">
        <f t="shared" si="50"/>
        <v>0</v>
      </c>
      <c r="BA37" s="1978">
        <f t="shared" si="66"/>
        <v>0</v>
      </c>
      <c r="BB37" s="2033">
        <f t="shared" si="67"/>
        <v>0</v>
      </c>
      <c r="BC37" s="1953">
        <f t="shared" si="53"/>
        <v>0</v>
      </c>
      <c r="BD37" s="1953">
        <f t="shared" si="54"/>
        <v>0</v>
      </c>
      <c r="BE37" s="1974"/>
      <c r="BF37" s="1797"/>
      <c r="BG37" s="1973"/>
      <c r="BH37" s="1797">
        <f t="shared" si="55"/>
        <v>0</v>
      </c>
      <c r="BI37" s="1813">
        <f t="shared" si="56"/>
        <v>0</v>
      </c>
      <c r="BJ37" s="2011">
        <f t="shared" si="57"/>
        <v>0</v>
      </c>
      <c r="BK37" s="2011">
        <f t="shared" si="58"/>
        <v>0</v>
      </c>
      <c r="BL37" s="2012">
        <f t="shared" si="59"/>
        <v>0</v>
      </c>
      <c r="BM37" s="1974">
        <f t="shared" si="60"/>
        <v>0</v>
      </c>
      <c r="BN37" s="1966">
        <f t="shared" si="68"/>
        <v>0</v>
      </c>
    </row>
    <row r="38" spans="1:69" ht="15" customHeight="1">
      <c r="A38" s="1414" t="s">
        <v>610</v>
      </c>
      <c r="B38" s="1797"/>
      <c r="C38" s="1797"/>
      <c r="D38" s="1973"/>
      <c r="E38" s="1797">
        <f t="shared" si="38"/>
        <v>0</v>
      </c>
      <c r="F38" s="1813"/>
      <c r="G38" s="1797"/>
      <c r="H38" s="1797"/>
      <c r="I38" s="1973"/>
      <c r="J38" s="1797">
        <f t="shared" si="69"/>
        <v>0</v>
      </c>
      <c r="K38" s="1813"/>
      <c r="L38" s="1797"/>
      <c r="M38" s="1797"/>
      <c r="N38" s="1973"/>
      <c r="O38" s="1797">
        <f t="shared" si="39"/>
        <v>0</v>
      </c>
      <c r="P38" s="1813">
        <f t="shared" si="40"/>
        <v>0</v>
      </c>
      <c r="Q38" s="1966">
        <f t="shared" si="61"/>
        <v>0</v>
      </c>
      <c r="R38" s="1974">
        <f t="shared" si="62"/>
        <v>0</v>
      </c>
      <c r="S38" s="2033">
        <f t="shared" si="63"/>
        <v>0</v>
      </c>
      <c r="T38" s="1966">
        <f t="shared" si="64"/>
        <v>0</v>
      </c>
      <c r="U38" s="1966">
        <f t="shared" si="65"/>
        <v>0</v>
      </c>
      <c r="V38" s="1797">
        <v>2000</v>
      </c>
      <c r="W38" s="1797">
        <v>2000</v>
      </c>
      <c r="X38" s="1973"/>
      <c r="Y38" s="1797">
        <f t="shared" si="45"/>
        <v>2000</v>
      </c>
      <c r="Z38" s="1813"/>
      <c r="AA38" s="1797"/>
      <c r="AB38" s="1797"/>
      <c r="AC38" s="1973"/>
      <c r="AD38" s="1797">
        <f t="shared" si="46"/>
        <v>0</v>
      </c>
      <c r="AE38" s="1813"/>
      <c r="AF38" s="1797"/>
      <c r="AG38" s="1797"/>
      <c r="AH38" s="1973"/>
      <c r="AI38" s="1797">
        <f t="shared" si="47"/>
        <v>0</v>
      </c>
      <c r="AJ38" s="1813"/>
      <c r="AK38" s="1797">
        <v>17243</v>
      </c>
      <c r="AL38" s="1797">
        <v>31213</v>
      </c>
      <c r="AM38" s="1973"/>
      <c r="AN38" s="1797">
        <v>50007</v>
      </c>
      <c r="AO38" s="1813">
        <v>27742</v>
      </c>
      <c r="AP38" s="1797"/>
      <c r="AQ38" s="1797"/>
      <c r="AR38" s="1973"/>
      <c r="AS38" s="1797">
        <f t="shared" si="48"/>
        <v>0</v>
      </c>
      <c r="AT38" s="1813"/>
      <c r="AU38" s="1797"/>
      <c r="AV38" s="1797"/>
      <c r="AW38" s="1973"/>
      <c r="AX38" s="1797">
        <f t="shared" si="49"/>
        <v>0</v>
      </c>
      <c r="AY38" s="1813"/>
      <c r="AZ38" s="1953">
        <f t="shared" si="50"/>
        <v>19243</v>
      </c>
      <c r="BA38" s="1978">
        <f t="shared" si="66"/>
        <v>33213</v>
      </c>
      <c r="BB38" s="2033">
        <f t="shared" si="67"/>
        <v>0</v>
      </c>
      <c r="BC38" s="1953">
        <f t="shared" si="53"/>
        <v>52007</v>
      </c>
      <c r="BD38" s="1953">
        <f t="shared" si="54"/>
        <v>27742</v>
      </c>
      <c r="BE38" s="1974"/>
      <c r="BF38" s="1797"/>
      <c r="BG38" s="1973"/>
      <c r="BH38" s="1797">
        <f t="shared" si="55"/>
        <v>0</v>
      </c>
      <c r="BI38" s="1813">
        <f t="shared" si="56"/>
        <v>0</v>
      </c>
      <c r="BJ38" s="2011">
        <f t="shared" si="57"/>
        <v>19243</v>
      </c>
      <c r="BK38" s="2011">
        <f t="shared" si="58"/>
        <v>33213</v>
      </c>
      <c r="BL38" s="2012">
        <f t="shared" si="59"/>
        <v>0</v>
      </c>
      <c r="BM38" s="1974">
        <f t="shared" si="60"/>
        <v>52007</v>
      </c>
      <c r="BN38" s="1966">
        <f t="shared" si="68"/>
        <v>27742</v>
      </c>
    </row>
    <row r="39" spans="1:69" ht="15" customHeight="1">
      <c r="A39" s="1414" t="s">
        <v>611</v>
      </c>
      <c r="B39" s="1797"/>
      <c r="C39" s="1797"/>
      <c r="D39" s="1973"/>
      <c r="E39" s="1797">
        <f>SUM(C39:D39)</f>
        <v>0</v>
      </c>
      <c r="F39" s="1813"/>
      <c r="G39" s="1797"/>
      <c r="H39" s="1797"/>
      <c r="I39" s="1973"/>
      <c r="J39" s="1797">
        <f>SUM(H39:I39)</f>
        <v>0</v>
      </c>
      <c r="K39" s="1813"/>
      <c r="L39" s="1797"/>
      <c r="M39" s="1797"/>
      <c r="N39" s="1973"/>
      <c r="O39" s="1797">
        <f>SUM(M39:N39)</f>
        <v>0</v>
      </c>
      <c r="P39" s="1813">
        <f t="shared" si="40"/>
        <v>0</v>
      </c>
      <c r="Q39" s="1966">
        <f t="shared" si="61"/>
        <v>0</v>
      </c>
      <c r="R39" s="1974">
        <f t="shared" si="62"/>
        <v>0</v>
      </c>
      <c r="S39" s="2033">
        <f t="shared" si="63"/>
        <v>0</v>
      </c>
      <c r="T39" s="1966">
        <f t="shared" si="64"/>
        <v>0</v>
      </c>
      <c r="U39" s="1966">
        <f t="shared" si="65"/>
        <v>0</v>
      </c>
      <c r="V39" s="1797">
        <v>107320</v>
      </c>
      <c r="W39" s="1797">
        <v>112320</v>
      </c>
      <c r="X39" s="1973"/>
      <c r="Y39" s="1797">
        <f>SUM(W39:X39)</f>
        <v>112320</v>
      </c>
      <c r="Z39" s="1813">
        <f>54655+3823</f>
        <v>58478</v>
      </c>
      <c r="AA39" s="1797"/>
      <c r="AB39" s="1797"/>
      <c r="AC39" s="1973"/>
      <c r="AD39" s="1797">
        <f>SUM(AB39:AC39)</f>
        <v>0</v>
      </c>
      <c r="AE39" s="1813"/>
      <c r="AF39" s="1797"/>
      <c r="AG39" s="1797"/>
      <c r="AH39" s="1973"/>
      <c r="AI39" s="1797">
        <f>SUM(AG39:AH39)</f>
        <v>0</v>
      </c>
      <c r="AJ39" s="1813"/>
      <c r="AK39" s="1797"/>
      <c r="AL39" s="1797"/>
      <c r="AM39" s="1973"/>
      <c r="AN39" s="1797">
        <f t="shared" si="70"/>
        <v>0</v>
      </c>
      <c r="AO39" s="1813"/>
      <c r="AP39" s="1797"/>
      <c r="AQ39" s="1797"/>
      <c r="AR39" s="1973"/>
      <c r="AS39" s="1797">
        <f t="shared" si="48"/>
        <v>0</v>
      </c>
      <c r="AT39" s="1813"/>
      <c r="AU39" s="1797"/>
      <c r="AV39" s="1797"/>
      <c r="AW39" s="1973"/>
      <c r="AX39" s="1797">
        <f>SUM(AV39:AW39)</f>
        <v>0</v>
      </c>
      <c r="AY39" s="1813"/>
      <c r="AZ39" s="1953">
        <f t="shared" si="50"/>
        <v>107320</v>
      </c>
      <c r="BA39" s="1978">
        <f t="shared" si="66"/>
        <v>112320</v>
      </c>
      <c r="BB39" s="2033">
        <f t="shared" si="67"/>
        <v>0</v>
      </c>
      <c r="BC39" s="1953">
        <f t="shared" si="53"/>
        <v>112320</v>
      </c>
      <c r="BD39" s="1953">
        <f t="shared" si="54"/>
        <v>58478</v>
      </c>
      <c r="BE39" s="1974"/>
      <c r="BF39" s="1797"/>
      <c r="BG39" s="1973"/>
      <c r="BH39" s="1797">
        <f>SUM(BF39:BG39)</f>
        <v>0</v>
      </c>
      <c r="BI39" s="1813">
        <f t="shared" si="56"/>
        <v>0</v>
      </c>
      <c r="BJ39" s="2011">
        <f t="shared" si="57"/>
        <v>107320</v>
      </c>
      <c r="BK39" s="2011">
        <f t="shared" si="58"/>
        <v>112320</v>
      </c>
      <c r="BL39" s="2012">
        <f t="shared" si="59"/>
        <v>0</v>
      </c>
      <c r="BM39" s="1974">
        <f t="shared" si="60"/>
        <v>112320</v>
      </c>
      <c r="BN39" s="1966">
        <f t="shared" si="68"/>
        <v>58478</v>
      </c>
    </row>
    <row r="40" spans="1:69" ht="15" customHeight="1">
      <c r="A40" s="737" t="s">
        <v>612</v>
      </c>
      <c r="B40" s="1797"/>
      <c r="C40" s="1797"/>
      <c r="D40" s="1973"/>
      <c r="E40" s="1797">
        <f>SUM(C40:D40)</f>
        <v>0</v>
      </c>
      <c r="F40" s="1813"/>
      <c r="G40" s="1797"/>
      <c r="H40" s="1797"/>
      <c r="I40" s="1973"/>
      <c r="J40" s="1797">
        <f>SUM(H40:I40)</f>
        <v>0</v>
      </c>
      <c r="K40" s="1813"/>
      <c r="L40" s="1797"/>
      <c r="M40" s="1797"/>
      <c r="N40" s="1973"/>
      <c r="O40" s="1797">
        <f>SUM(M40:N40)</f>
        <v>0</v>
      </c>
      <c r="P40" s="1813">
        <f t="shared" si="40"/>
        <v>0</v>
      </c>
      <c r="Q40" s="1966">
        <f t="shared" si="61"/>
        <v>0</v>
      </c>
      <c r="R40" s="1974">
        <f t="shared" si="62"/>
        <v>0</v>
      </c>
      <c r="S40" s="2033">
        <f t="shared" si="63"/>
        <v>0</v>
      </c>
      <c r="T40" s="1966">
        <f t="shared" si="64"/>
        <v>0</v>
      </c>
      <c r="U40" s="1966">
        <f t="shared" si="65"/>
        <v>0</v>
      </c>
      <c r="V40" s="1797">
        <v>10555</v>
      </c>
      <c r="W40" s="1797">
        <v>11555</v>
      </c>
      <c r="X40" s="1973"/>
      <c r="Y40" s="1797">
        <f>SUM(W40:X40)</f>
        <v>11555</v>
      </c>
      <c r="Z40" s="1813">
        <v>1555</v>
      </c>
      <c r="AA40" s="1797"/>
      <c r="AB40" s="1797"/>
      <c r="AC40" s="1973"/>
      <c r="AD40" s="1797">
        <f>SUM(AB40:AC40)</f>
        <v>0</v>
      </c>
      <c r="AE40" s="1813"/>
      <c r="AF40" s="1797"/>
      <c r="AG40" s="1797"/>
      <c r="AH40" s="1973"/>
      <c r="AI40" s="1797">
        <f>SUM(AG40:AH40)</f>
        <v>0</v>
      </c>
      <c r="AJ40" s="1813"/>
      <c r="AK40" s="1797">
        <v>1621</v>
      </c>
      <c r="AL40" s="1797">
        <v>1621</v>
      </c>
      <c r="AM40" s="1973"/>
      <c r="AN40" s="1797">
        <v>0</v>
      </c>
      <c r="AO40" s="1813"/>
      <c r="AP40" s="1797"/>
      <c r="AQ40" s="1797"/>
      <c r="AR40" s="1973"/>
      <c r="AS40" s="1797">
        <f t="shared" si="48"/>
        <v>0</v>
      </c>
      <c r="AT40" s="1813"/>
      <c r="AU40" s="1797"/>
      <c r="AV40" s="1797"/>
      <c r="AW40" s="1973"/>
      <c r="AX40" s="1797">
        <f>SUM(AV40:AW40)</f>
        <v>0</v>
      </c>
      <c r="AY40" s="1813"/>
      <c r="AZ40" s="1953">
        <f t="shared" si="50"/>
        <v>12176</v>
      </c>
      <c r="BA40" s="1978">
        <f>W40+AB40+AG40+AL40+AQ40+AV40</f>
        <v>13176</v>
      </c>
      <c r="BB40" s="2033">
        <f>X40+AC40+AH40+AM40+AR40+AW40</f>
        <v>0</v>
      </c>
      <c r="BC40" s="1953">
        <f t="shared" si="53"/>
        <v>11555</v>
      </c>
      <c r="BD40" s="1953">
        <f t="shared" si="54"/>
        <v>1555</v>
      </c>
      <c r="BE40" s="1974"/>
      <c r="BF40" s="1797"/>
      <c r="BG40" s="1973"/>
      <c r="BH40" s="1797">
        <f>SUM(BF40:BG40)</f>
        <v>0</v>
      </c>
      <c r="BI40" s="1813">
        <f t="shared" si="56"/>
        <v>0</v>
      </c>
      <c r="BJ40" s="2011">
        <f t="shared" si="57"/>
        <v>12176</v>
      </c>
      <c r="BK40" s="2011">
        <f t="shared" si="58"/>
        <v>13176</v>
      </c>
      <c r="BL40" s="2012">
        <f t="shared" si="59"/>
        <v>0</v>
      </c>
      <c r="BM40" s="1978">
        <f t="shared" si="60"/>
        <v>11555</v>
      </c>
      <c r="BN40" s="1966">
        <f t="shared" si="68"/>
        <v>1555</v>
      </c>
      <c r="BQ40" s="88"/>
    </row>
    <row r="41" spans="1:69" ht="15" customHeight="1">
      <c r="A41" s="737" t="s">
        <v>613</v>
      </c>
      <c r="B41" s="1797"/>
      <c r="C41" s="1797"/>
      <c r="D41" s="1973"/>
      <c r="E41" s="1797">
        <f>SUM(C41:D41)</f>
        <v>0</v>
      </c>
      <c r="F41" s="1813"/>
      <c r="G41" s="1797"/>
      <c r="H41" s="1797"/>
      <c r="I41" s="1973"/>
      <c r="J41" s="1797">
        <f>SUM(H41:I41)</f>
        <v>0</v>
      </c>
      <c r="K41" s="1813"/>
      <c r="L41" s="1797"/>
      <c r="M41" s="1797"/>
      <c r="N41" s="1973"/>
      <c r="O41" s="1797">
        <f>SUM(M41:N41)</f>
        <v>0</v>
      </c>
      <c r="P41" s="1813">
        <f t="shared" si="40"/>
        <v>0</v>
      </c>
      <c r="Q41" s="1966">
        <f t="shared" si="61"/>
        <v>0</v>
      </c>
      <c r="R41" s="1974">
        <f t="shared" si="62"/>
        <v>0</v>
      </c>
      <c r="S41" s="2033">
        <f t="shared" si="63"/>
        <v>0</v>
      </c>
      <c r="T41" s="1966">
        <f t="shared" si="64"/>
        <v>0</v>
      </c>
      <c r="U41" s="1966">
        <f t="shared" si="65"/>
        <v>0</v>
      </c>
      <c r="V41" s="1797"/>
      <c r="W41" s="1797"/>
      <c r="X41" s="1973"/>
      <c r="Y41" s="1797">
        <f>SUM(W41:X41)</f>
        <v>0</v>
      </c>
      <c r="Z41" s="1813"/>
      <c r="AA41" s="1797"/>
      <c r="AB41" s="1797"/>
      <c r="AC41" s="1973"/>
      <c r="AD41" s="1797">
        <f>SUM(AB41:AC41)</f>
        <v>0</v>
      </c>
      <c r="AE41" s="1813"/>
      <c r="AF41" s="1797"/>
      <c r="AG41" s="1797"/>
      <c r="AH41" s="1973"/>
      <c r="AI41" s="1797">
        <f>SUM(AG41:AH41)</f>
        <v>0</v>
      </c>
      <c r="AJ41" s="1813"/>
      <c r="AK41" s="1797"/>
      <c r="AL41" s="1797">
        <v>20000</v>
      </c>
      <c r="AM41" s="1973"/>
      <c r="AN41" s="1797">
        <v>0</v>
      </c>
      <c r="AO41" s="1813"/>
      <c r="AP41" s="1797"/>
      <c r="AQ41" s="1797">
        <v>30000</v>
      </c>
      <c r="AR41" s="1973">
        <v>-30000</v>
      </c>
      <c r="AS41" s="1797">
        <f t="shared" si="48"/>
        <v>0</v>
      </c>
      <c r="AT41" s="1813"/>
      <c r="AU41" s="1797"/>
      <c r="AV41" s="1797"/>
      <c r="AW41" s="1973"/>
      <c r="AX41" s="1797">
        <f>SUM(AV41:AW41)</f>
        <v>0</v>
      </c>
      <c r="AY41" s="1813"/>
      <c r="AZ41" s="1953">
        <f t="shared" si="50"/>
        <v>0</v>
      </c>
      <c r="BA41" s="1978">
        <f>W41+AB41+AG41+AL41+AQ41+AV41</f>
        <v>50000</v>
      </c>
      <c r="BB41" s="2033">
        <f>X41+AC41+AH41+AM41+AR41+AW41</f>
        <v>-30000</v>
      </c>
      <c r="BC41" s="1953">
        <f t="shared" si="53"/>
        <v>0</v>
      </c>
      <c r="BD41" s="1953">
        <f t="shared" si="54"/>
        <v>0</v>
      </c>
      <c r="BE41" s="1974"/>
      <c r="BF41" s="1797"/>
      <c r="BG41" s="1973"/>
      <c r="BH41" s="1797">
        <f>SUM(BF41:BG41)</f>
        <v>0</v>
      </c>
      <c r="BI41" s="1813">
        <f t="shared" si="56"/>
        <v>0</v>
      </c>
      <c r="BJ41" s="2011">
        <f t="shared" si="57"/>
        <v>0</v>
      </c>
      <c r="BK41" s="2011">
        <f t="shared" si="58"/>
        <v>50000</v>
      </c>
      <c r="BL41" s="2012">
        <f t="shared" si="59"/>
        <v>-30000</v>
      </c>
      <c r="BM41" s="1974">
        <f t="shared" si="60"/>
        <v>0</v>
      </c>
      <c r="BN41" s="1966">
        <f t="shared" si="68"/>
        <v>0</v>
      </c>
    </row>
    <row r="42" spans="1:69" s="706" customFormat="1" ht="15" customHeight="1">
      <c r="A42" s="1895" t="s">
        <v>614</v>
      </c>
      <c r="B42" s="1972">
        <f>SUM(B33:B41)</f>
        <v>0</v>
      </c>
      <c r="C42" s="1972">
        <f t="shared" ref="C42:BN42" si="71">SUM(C33:C41)</f>
        <v>0</v>
      </c>
      <c r="D42" s="1972">
        <f t="shared" si="71"/>
        <v>0</v>
      </c>
      <c r="E42" s="1972">
        <f t="shared" si="71"/>
        <v>0</v>
      </c>
      <c r="F42" s="1972">
        <f t="shared" si="71"/>
        <v>0</v>
      </c>
      <c r="G42" s="1972">
        <f t="shared" si="71"/>
        <v>70482</v>
      </c>
      <c r="H42" s="1972">
        <f t="shared" si="71"/>
        <v>72002</v>
      </c>
      <c r="I42" s="1972">
        <f t="shared" si="71"/>
        <v>5000</v>
      </c>
      <c r="J42" s="1972">
        <f t="shared" si="71"/>
        <v>75155</v>
      </c>
      <c r="K42" s="1972">
        <f t="shared" si="71"/>
        <v>14789</v>
      </c>
      <c r="L42" s="1972">
        <f t="shared" si="71"/>
        <v>0</v>
      </c>
      <c r="M42" s="1972">
        <f t="shared" si="71"/>
        <v>0</v>
      </c>
      <c r="N42" s="1972">
        <f t="shared" si="71"/>
        <v>0</v>
      </c>
      <c r="O42" s="1972">
        <f t="shared" si="71"/>
        <v>0</v>
      </c>
      <c r="P42" s="1972">
        <f t="shared" si="71"/>
        <v>0</v>
      </c>
      <c r="Q42" s="1890">
        <f t="shared" si="71"/>
        <v>70482</v>
      </c>
      <c r="R42" s="1890">
        <f t="shared" si="71"/>
        <v>72002</v>
      </c>
      <c r="S42" s="1890">
        <f t="shared" si="71"/>
        <v>5000</v>
      </c>
      <c r="T42" s="1890">
        <f t="shared" si="71"/>
        <v>75155</v>
      </c>
      <c r="U42" s="1890">
        <f t="shared" si="71"/>
        <v>14789</v>
      </c>
      <c r="V42" s="1972">
        <f t="shared" si="71"/>
        <v>119875</v>
      </c>
      <c r="W42" s="1972">
        <f t="shared" si="71"/>
        <v>125875</v>
      </c>
      <c r="X42" s="1972">
        <f t="shared" si="71"/>
        <v>0</v>
      </c>
      <c r="Y42" s="1972">
        <f t="shared" si="71"/>
        <v>125875</v>
      </c>
      <c r="Z42" s="1972">
        <f t="shared" si="71"/>
        <v>60033</v>
      </c>
      <c r="AA42" s="1972">
        <f t="shared" si="71"/>
        <v>6350</v>
      </c>
      <c r="AB42" s="1972">
        <f t="shared" si="71"/>
        <v>8827</v>
      </c>
      <c r="AC42" s="1972">
        <f t="shared" si="71"/>
        <v>0</v>
      </c>
      <c r="AD42" s="1972">
        <f t="shared" si="71"/>
        <v>8827</v>
      </c>
      <c r="AE42" s="1972">
        <f t="shared" si="71"/>
        <v>8764</v>
      </c>
      <c r="AF42" s="1972">
        <f t="shared" si="71"/>
        <v>52029</v>
      </c>
      <c r="AG42" s="1972">
        <f t="shared" si="71"/>
        <v>52029</v>
      </c>
      <c r="AH42" s="1972">
        <f t="shared" si="71"/>
        <v>0</v>
      </c>
      <c r="AI42" s="1972">
        <f t="shared" si="71"/>
        <v>52029</v>
      </c>
      <c r="AJ42" s="1972">
        <f t="shared" si="71"/>
        <v>50696</v>
      </c>
      <c r="AK42" s="1972">
        <f t="shared" si="71"/>
        <v>1260911</v>
      </c>
      <c r="AL42" s="1972">
        <f t="shared" si="71"/>
        <v>777403</v>
      </c>
      <c r="AM42" s="1972">
        <f t="shared" si="71"/>
        <v>15875</v>
      </c>
      <c r="AN42" s="1972">
        <f t="shared" si="71"/>
        <v>802612</v>
      </c>
      <c r="AO42" s="1972">
        <f t="shared" si="71"/>
        <v>627074</v>
      </c>
      <c r="AP42" s="1972">
        <f t="shared" si="71"/>
        <v>6028</v>
      </c>
      <c r="AQ42" s="1972">
        <f t="shared" si="71"/>
        <v>1063466</v>
      </c>
      <c r="AR42" s="1972">
        <f t="shared" si="71"/>
        <v>-12150</v>
      </c>
      <c r="AS42" s="1972">
        <f t="shared" si="71"/>
        <v>1040040</v>
      </c>
      <c r="AT42" s="1972">
        <f t="shared" si="71"/>
        <v>12247</v>
      </c>
      <c r="AU42" s="1972">
        <f t="shared" si="71"/>
        <v>353</v>
      </c>
      <c r="AV42" s="1972">
        <f t="shared" si="71"/>
        <v>353</v>
      </c>
      <c r="AW42" s="1972">
        <f t="shared" si="71"/>
        <v>0</v>
      </c>
      <c r="AX42" s="1972">
        <f t="shared" si="71"/>
        <v>353</v>
      </c>
      <c r="AY42" s="1972">
        <f t="shared" si="71"/>
        <v>0</v>
      </c>
      <c r="AZ42" s="1890">
        <f t="shared" si="71"/>
        <v>1445546</v>
      </c>
      <c r="BA42" s="1890">
        <f t="shared" si="71"/>
        <v>2027953</v>
      </c>
      <c r="BB42" s="1890">
        <f t="shared" si="71"/>
        <v>3725</v>
      </c>
      <c r="BC42" s="1890">
        <f t="shared" si="71"/>
        <v>2029736</v>
      </c>
      <c r="BD42" s="1890">
        <f t="shared" si="71"/>
        <v>758814</v>
      </c>
      <c r="BE42" s="1972">
        <f t="shared" si="71"/>
        <v>0</v>
      </c>
      <c r="BF42" s="1972">
        <f t="shared" si="71"/>
        <v>0</v>
      </c>
      <c r="BG42" s="1972">
        <f t="shared" si="71"/>
        <v>0</v>
      </c>
      <c r="BH42" s="1972">
        <f t="shared" si="71"/>
        <v>0</v>
      </c>
      <c r="BI42" s="1972">
        <f t="shared" si="71"/>
        <v>0</v>
      </c>
      <c r="BJ42" s="1972">
        <f t="shared" si="71"/>
        <v>1516028</v>
      </c>
      <c r="BK42" s="1972">
        <f t="shared" si="71"/>
        <v>2099955</v>
      </c>
      <c r="BL42" s="1972">
        <f t="shared" si="71"/>
        <v>8725</v>
      </c>
      <c r="BM42" s="1972">
        <f t="shared" si="71"/>
        <v>2104891</v>
      </c>
      <c r="BN42" s="1972">
        <f t="shared" si="71"/>
        <v>773603</v>
      </c>
      <c r="BO42" s="892"/>
      <c r="BP42" s="892"/>
    </row>
    <row r="43" spans="1:69" s="706" customFormat="1" ht="15" customHeight="1">
      <c r="A43" s="1889" t="s">
        <v>723</v>
      </c>
      <c r="B43" s="1896">
        <f>B42+B32</f>
        <v>106655</v>
      </c>
      <c r="C43" s="1896">
        <f t="shared" ref="C43:BM43" si="72">C42+C32</f>
        <v>106655</v>
      </c>
      <c r="D43" s="1896">
        <f t="shared" si="72"/>
        <v>0</v>
      </c>
      <c r="E43" s="1896">
        <f t="shared" si="72"/>
        <v>109830</v>
      </c>
      <c r="F43" s="1896">
        <f t="shared" si="72"/>
        <v>103068</v>
      </c>
      <c r="G43" s="1896">
        <f t="shared" si="72"/>
        <v>88262</v>
      </c>
      <c r="H43" s="1896">
        <f t="shared" si="72"/>
        <v>89782</v>
      </c>
      <c r="I43" s="1896">
        <f t="shared" si="72"/>
        <v>5000</v>
      </c>
      <c r="J43" s="1896">
        <f t="shared" si="72"/>
        <v>94782</v>
      </c>
      <c r="K43" s="1896">
        <f t="shared" si="72"/>
        <v>29657</v>
      </c>
      <c r="L43" s="1896">
        <f t="shared" si="72"/>
        <v>0</v>
      </c>
      <c r="M43" s="1896">
        <f t="shared" si="72"/>
        <v>0</v>
      </c>
      <c r="N43" s="1896">
        <f t="shared" si="72"/>
        <v>0</v>
      </c>
      <c r="O43" s="1896">
        <f t="shared" si="72"/>
        <v>0</v>
      </c>
      <c r="P43" s="1896">
        <f t="shared" si="72"/>
        <v>0</v>
      </c>
      <c r="Q43" s="1896">
        <f t="shared" si="72"/>
        <v>194917</v>
      </c>
      <c r="R43" s="1896">
        <f t="shared" si="72"/>
        <v>196437</v>
      </c>
      <c r="S43" s="1896">
        <f t="shared" si="72"/>
        <v>5000</v>
      </c>
      <c r="T43" s="1896">
        <f t="shared" si="72"/>
        <v>204612</v>
      </c>
      <c r="U43" s="1896">
        <f t="shared" si="72"/>
        <v>132725</v>
      </c>
      <c r="V43" s="1896">
        <f t="shared" si="72"/>
        <v>121575</v>
      </c>
      <c r="W43" s="1896">
        <f t="shared" si="72"/>
        <v>127575</v>
      </c>
      <c r="X43" s="1896">
        <f t="shared" si="72"/>
        <v>0</v>
      </c>
      <c r="Y43" s="1896">
        <f t="shared" si="72"/>
        <v>127739</v>
      </c>
      <c r="Z43" s="1896">
        <f t="shared" si="72"/>
        <v>60262</v>
      </c>
      <c r="AA43" s="1896">
        <f t="shared" si="72"/>
        <v>6350</v>
      </c>
      <c r="AB43" s="1896">
        <f t="shared" si="72"/>
        <v>8827</v>
      </c>
      <c r="AC43" s="1896">
        <f t="shared" si="72"/>
        <v>0</v>
      </c>
      <c r="AD43" s="1896">
        <f t="shared" si="72"/>
        <v>8827</v>
      </c>
      <c r="AE43" s="1896">
        <f t="shared" si="72"/>
        <v>8764</v>
      </c>
      <c r="AF43" s="1896">
        <f t="shared" si="72"/>
        <v>292059</v>
      </c>
      <c r="AG43" s="1896">
        <f t="shared" si="72"/>
        <v>292059</v>
      </c>
      <c r="AH43" s="1896">
        <f t="shared" si="72"/>
        <v>0</v>
      </c>
      <c r="AI43" s="1896">
        <f t="shared" si="72"/>
        <v>299298</v>
      </c>
      <c r="AJ43" s="1896">
        <f t="shared" si="72"/>
        <v>297952</v>
      </c>
      <c r="AK43" s="1896">
        <f t="shared" si="72"/>
        <v>1793030</v>
      </c>
      <c r="AL43" s="1896">
        <f t="shared" si="72"/>
        <v>1373662</v>
      </c>
      <c r="AM43" s="1896">
        <f t="shared" si="72"/>
        <v>15875</v>
      </c>
      <c r="AN43" s="1896">
        <f t="shared" si="72"/>
        <v>1467841</v>
      </c>
      <c r="AO43" s="1896">
        <f t="shared" si="72"/>
        <v>1128279</v>
      </c>
      <c r="AP43" s="1896">
        <f t="shared" si="72"/>
        <v>6028</v>
      </c>
      <c r="AQ43" s="1896">
        <f t="shared" si="72"/>
        <v>1079520</v>
      </c>
      <c r="AR43" s="1896">
        <f t="shared" si="72"/>
        <v>-12150</v>
      </c>
      <c r="AS43" s="1896">
        <f t="shared" si="72"/>
        <v>1056094</v>
      </c>
      <c r="AT43" s="1896">
        <f t="shared" si="72"/>
        <v>12247</v>
      </c>
      <c r="AU43" s="1896">
        <f t="shared" si="72"/>
        <v>353</v>
      </c>
      <c r="AV43" s="1896">
        <f t="shared" si="72"/>
        <v>353</v>
      </c>
      <c r="AW43" s="1896">
        <f t="shared" si="72"/>
        <v>0</v>
      </c>
      <c r="AX43" s="1896">
        <f t="shared" si="72"/>
        <v>353</v>
      </c>
      <c r="AY43" s="1896">
        <f t="shared" si="72"/>
        <v>0</v>
      </c>
      <c r="AZ43" s="1896">
        <f t="shared" si="72"/>
        <v>2219395</v>
      </c>
      <c r="BA43" s="1896">
        <f t="shared" si="72"/>
        <v>2881996</v>
      </c>
      <c r="BB43" s="1896">
        <f t="shared" si="72"/>
        <v>3725</v>
      </c>
      <c r="BC43" s="1896">
        <f t="shared" si="72"/>
        <v>2960152</v>
      </c>
      <c r="BD43" s="1896">
        <f t="shared" si="72"/>
        <v>1507504</v>
      </c>
      <c r="BE43" s="1896">
        <f t="shared" si="72"/>
        <v>0</v>
      </c>
      <c r="BF43" s="1896">
        <f t="shared" si="72"/>
        <v>0</v>
      </c>
      <c r="BG43" s="1896">
        <f t="shared" si="72"/>
        <v>0</v>
      </c>
      <c r="BH43" s="1896">
        <f t="shared" si="72"/>
        <v>0</v>
      </c>
      <c r="BI43" s="1896">
        <f t="shared" si="72"/>
        <v>0</v>
      </c>
      <c r="BJ43" s="1896">
        <f t="shared" si="72"/>
        <v>2414312</v>
      </c>
      <c r="BK43" s="1896">
        <f t="shared" si="72"/>
        <v>3078433</v>
      </c>
      <c r="BL43" s="1896">
        <f t="shared" si="72"/>
        <v>8725</v>
      </c>
      <c r="BM43" s="1896">
        <f t="shared" si="72"/>
        <v>3164764</v>
      </c>
      <c r="BN43" s="1896">
        <f>BN42+BN32</f>
        <v>1640229</v>
      </c>
      <c r="BO43" s="892"/>
      <c r="BP43" s="892"/>
    </row>
    <row r="44" spans="1:69" ht="15" hidden="1" customHeight="1">
      <c r="A44" s="1414" t="s">
        <v>616</v>
      </c>
      <c r="B44" s="1797"/>
      <c r="C44" s="1797"/>
      <c r="D44" s="1973"/>
      <c r="E44" s="1797">
        <f t="shared" ref="E44:E56" si="73">SUM(C44:D44)</f>
        <v>0</v>
      </c>
      <c r="F44" s="1797"/>
      <c r="G44" s="1797"/>
      <c r="H44" s="1797"/>
      <c r="I44" s="1973"/>
      <c r="J44" s="1797">
        <f t="shared" ref="J44:J56" si="74">SUM(H44:I44)</f>
        <v>0</v>
      </c>
      <c r="K44" s="1797"/>
      <c r="L44" s="1797"/>
      <c r="M44" s="1797"/>
      <c r="N44" s="1973"/>
      <c r="O44" s="1797">
        <f t="shared" ref="O44:O56" si="75">SUM(M44:N44)</f>
        <v>0</v>
      </c>
      <c r="P44" s="1797"/>
      <c r="Q44" s="1974"/>
      <c r="R44" s="1974">
        <f>C44+H44+M44</f>
        <v>0</v>
      </c>
      <c r="S44" s="2034">
        <f>D44+I44+N44</f>
        <v>0</v>
      </c>
      <c r="T44" s="1974">
        <f t="shared" ref="T44:T56" si="76">SUM(R44:S44)</f>
        <v>0</v>
      </c>
      <c r="U44" s="1974"/>
      <c r="V44" s="1797"/>
      <c r="W44" s="1797"/>
      <c r="X44" s="1973"/>
      <c r="Y44" s="1797">
        <f t="shared" ref="Y44:Y56" si="77">SUM(W44:X44)</f>
        <v>0</v>
      </c>
      <c r="Z44" s="1797"/>
      <c r="AA44" s="1797"/>
      <c r="AB44" s="1797"/>
      <c r="AC44" s="1973"/>
      <c r="AD44" s="1797">
        <f t="shared" ref="AD44:AD56" si="78">SUM(AB44:AC44)</f>
        <v>0</v>
      </c>
      <c r="AE44" s="1797"/>
      <c r="AF44" s="1797"/>
      <c r="AG44" s="1797"/>
      <c r="AH44" s="1973"/>
      <c r="AI44" s="1797">
        <f t="shared" ref="AI44:AI56" si="79">SUM(AG44:AH44)</f>
        <v>0</v>
      </c>
      <c r="AJ44" s="1797"/>
      <c r="AK44" s="1797"/>
      <c r="AL44" s="1797"/>
      <c r="AM44" s="1973"/>
      <c r="AN44" s="1797">
        <f t="shared" ref="AN44:AN56" si="80">SUM(AL44:AM44)</f>
        <v>0</v>
      </c>
      <c r="AO44" s="1797"/>
      <c r="AP44" s="1797"/>
      <c r="AQ44" s="1797"/>
      <c r="AR44" s="1973"/>
      <c r="AS44" s="1797">
        <f t="shared" ref="AS44:AS56" si="81">SUM(AQ44:AR44)</f>
        <v>0</v>
      </c>
      <c r="AT44" s="1797"/>
      <c r="AU44" s="1797"/>
      <c r="AV44" s="1797"/>
      <c r="AW44" s="1973"/>
      <c r="AX44" s="1797">
        <f t="shared" ref="AX44:AX56" si="82">SUM(AV44:AW44)</f>
        <v>0</v>
      </c>
      <c r="AY44" s="1797"/>
      <c r="AZ44" s="1974"/>
      <c r="BA44" s="1978">
        <f t="shared" ref="BA44:BA56" si="83">W44+AB44+AG44+AL44+AQ44+AV44</f>
        <v>0</v>
      </c>
      <c r="BB44" s="2034">
        <f t="shared" ref="BB44:BB56" si="84">X44+AC44+AH44+AM44+AR44+AW44</f>
        <v>0</v>
      </c>
      <c r="BC44" s="1974">
        <f t="shared" ref="BC44:BC45" si="85">SUM(BA44:BB44)</f>
        <v>0</v>
      </c>
      <c r="BD44" s="1974"/>
      <c r="BE44" s="1974"/>
      <c r="BF44" s="1797"/>
      <c r="BG44" s="1973"/>
      <c r="BH44" s="1797">
        <f t="shared" ref="BH44:BH56" si="86">SUM(BF44:BG44)</f>
        <v>0</v>
      </c>
      <c r="BI44" s="1797"/>
      <c r="BJ44" s="1974"/>
      <c r="BK44" s="2011">
        <f t="shared" ref="BK44:BK56" si="87">SUM(R44+BA44)</f>
        <v>0</v>
      </c>
      <c r="BL44" s="2012">
        <f t="shared" ref="BL44:BL56" si="88">SUM(S44+BB44)</f>
        <v>0</v>
      </c>
      <c r="BM44" s="1978">
        <f t="shared" ref="BM44:BM45" si="89">SUM(BK44+BL44)</f>
        <v>0</v>
      </c>
      <c r="BN44" s="1904"/>
    </row>
    <row r="45" spans="1:69" ht="15" hidden="1" customHeight="1">
      <c r="A45" s="1414" t="s">
        <v>617</v>
      </c>
      <c r="B45" s="1797"/>
      <c r="C45" s="1797"/>
      <c r="D45" s="1973"/>
      <c r="E45" s="1797">
        <f t="shared" si="73"/>
        <v>0</v>
      </c>
      <c r="F45" s="1797"/>
      <c r="G45" s="1797"/>
      <c r="H45" s="1797"/>
      <c r="I45" s="1973"/>
      <c r="J45" s="1797">
        <f t="shared" si="74"/>
        <v>0</v>
      </c>
      <c r="K45" s="1797"/>
      <c r="L45" s="1797"/>
      <c r="M45" s="1797"/>
      <c r="N45" s="1973"/>
      <c r="O45" s="1797">
        <f t="shared" si="75"/>
        <v>0</v>
      </c>
      <c r="P45" s="1797"/>
      <c r="Q45" s="1974"/>
      <c r="R45" s="1974">
        <f t="shared" ref="R45:R56" si="90">C45+H45+M45</f>
        <v>0</v>
      </c>
      <c r="S45" s="2034">
        <f t="shared" ref="S45:S56" si="91">D45+I45+N45</f>
        <v>0</v>
      </c>
      <c r="T45" s="1974">
        <f t="shared" si="76"/>
        <v>0</v>
      </c>
      <c r="U45" s="1974"/>
      <c r="V45" s="1797"/>
      <c r="W45" s="1797"/>
      <c r="X45" s="1973"/>
      <c r="Y45" s="1797">
        <f t="shared" si="77"/>
        <v>0</v>
      </c>
      <c r="Z45" s="1797"/>
      <c r="AA45" s="1797"/>
      <c r="AB45" s="1797"/>
      <c r="AC45" s="1973"/>
      <c r="AD45" s="1797">
        <f t="shared" si="78"/>
        <v>0</v>
      </c>
      <c r="AE45" s="1797"/>
      <c r="AF45" s="1797"/>
      <c r="AG45" s="1797"/>
      <c r="AH45" s="1973"/>
      <c r="AI45" s="1797">
        <f t="shared" si="79"/>
        <v>0</v>
      </c>
      <c r="AJ45" s="1797"/>
      <c r="AK45" s="1797"/>
      <c r="AL45" s="1797"/>
      <c r="AM45" s="1973"/>
      <c r="AN45" s="1797">
        <f t="shared" si="80"/>
        <v>0</v>
      </c>
      <c r="AO45" s="1797"/>
      <c r="AP45" s="1797"/>
      <c r="AQ45" s="1797"/>
      <c r="AR45" s="1973"/>
      <c r="AS45" s="1797">
        <f t="shared" si="81"/>
        <v>0</v>
      </c>
      <c r="AT45" s="1797"/>
      <c r="AU45" s="1797"/>
      <c r="AV45" s="1797"/>
      <c r="AW45" s="1973"/>
      <c r="AX45" s="1797">
        <f t="shared" si="82"/>
        <v>0</v>
      </c>
      <c r="AY45" s="1797"/>
      <c r="AZ45" s="1974"/>
      <c r="BA45" s="1978">
        <f t="shared" si="83"/>
        <v>0</v>
      </c>
      <c r="BB45" s="2034">
        <f t="shared" si="84"/>
        <v>0</v>
      </c>
      <c r="BC45" s="1974">
        <f t="shared" si="85"/>
        <v>0</v>
      </c>
      <c r="BD45" s="1974"/>
      <c r="BE45" s="1974"/>
      <c r="BF45" s="1797"/>
      <c r="BG45" s="1973"/>
      <c r="BH45" s="1797">
        <f t="shared" si="86"/>
        <v>0</v>
      </c>
      <c r="BI45" s="1797"/>
      <c r="BJ45" s="1974"/>
      <c r="BK45" s="2011">
        <f t="shared" si="87"/>
        <v>0</v>
      </c>
      <c r="BL45" s="2012">
        <f t="shared" si="88"/>
        <v>0</v>
      </c>
      <c r="BM45" s="1974">
        <f t="shared" si="89"/>
        <v>0</v>
      </c>
      <c r="BN45" s="1905"/>
    </row>
    <row r="46" spans="1:69" ht="15" customHeight="1">
      <c r="A46" s="1414" t="s">
        <v>618</v>
      </c>
      <c r="B46" s="1797"/>
      <c r="C46" s="1797"/>
      <c r="D46" s="1973"/>
      <c r="E46" s="1797">
        <f t="shared" si="73"/>
        <v>0</v>
      </c>
      <c r="F46" s="1813"/>
      <c r="G46" s="1797"/>
      <c r="H46" s="1797"/>
      <c r="I46" s="1973"/>
      <c r="J46" s="1797">
        <f t="shared" si="74"/>
        <v>0</v>
      </c>
      <c r="K46" s="1813"/>
      <c r="L46" s="1797"/>
      <c r="M46" s="1797"/>
      <c r="N46" s="1973"/>
      <c r="O46" s="1797">
        <f t="shared" si="75"/>
        <v>0</v>
      </c>
      <c r="P46" s="1813">
        <f t="shared" ref="P46:P55" si="92">M46-L46</f>
        <v>0</v>
      </c>
      <c r="Q46" s="1966">
        <f t="shared" ref="Q46:Q55" si="93">B46+G46+L46</f>
        <v>0</v>
      </c>
      <c r="R46" s="1966">
        <f t="shared" si="90"/>
        <v>0</v>
      </c>
      <c r="S46" s="1966">
        <f t="shared" si="91"/>
        <v>0</v>
      </c>
      <c r="T46" s="1966">
        <f t="shared" ref="T46" si="94">E46+J46+O46</f>
        <v>0</v>
      </c>
      <c r="U46" s="1966">
        <f t="shared" ref="U46" si="95">F46+K46+P46</f>
        <v>0</v>
      </c>
      <c r="V46" s="1797"/>
      <c r="W46" s="1797"/>
      <c r="X46" s="1973"/>
      <c r="Y46" s="1797">
        <f t="shared" si="77"/>
        <v>0</v>
      </c>
      <c r="Z46" s="1813"/>
      <c r="AA46" s="1797"/>
      <c r="AB46" s="1797"/>
      <c r="AC46" s="1973"/>
      <c r="AD46" s="1797">
        <f t="shared" si="78"/>
        <v>0</v>
      </c>
      <c r="AE46" s="1813"/>
      <c r="AF46" s="1797"/>
      <c r="AG46" s="1797"/>
      <c r="AH46" s="1973"/>
      <c r="AI46" s="1797">
        <f t="shared" si="79"/>
        <v>0</v>
      </c>
      <c r="AJ46" s="1813"/>
      <c r="AK46" s="1797"/>
      <c r="AL46" s="1797"/>
      <c r="AM46" s="1973"/>
      <c r="AN46" s="1797">
        <f t="shared" si="80"/>
        <v>0</v>
      </c>
      <c r="AO46" s="1813"/>
      <c r="AP46" s="1797"/>
      <c r="AQ46" s="1797"/>
      <c r="AR46" s="1973"/>
      <c r="AS46" s="1797">
        <f t="shared" si="81"/>
        <v>0</v>
      </c>
      <c r="AT46" s="1813"/>
      <c r="AU46" s="1797"/>
      <c r="AV46" s="1797"/>
      <c r="AW46" s="1973"/>
      <c r="AX46" s="1797">
        <f t="shared" si="82"/>
        <v>0</v>
      </c>
      <c r="AY46" s="1813"/>
      <c r="AZ46" s="1953">
        <f t="shared" ref="AZ46:AZ55" si="96">V46+AA46+AF46+AK46+AP46+AU46</f>
        <v>0</v>
      </c>
      <c r="BA46" s="1953">
        <f t="shared" si="83"/>
        <v>0</v>
      </c>
      <c r="BB46" s="1953">
        <f t="shared" si="84"/>
        <v>0</v>
      </c>
      <c r="BC46" s="1953">
        <f t="shared" ref="BC46:BC55" si="97">AN46+AS46+AX46+AI46+Y46+AD46</f>
        <v>0</v>
      </c>
      <c r="BD46" s="1953">
        <f t="shared" ref="BD46:BD55" si="98">AO46+AT46+AY46+AJ46+Z46+AE46</f>
        <v>0</v>
      </c>
      <c r="BE46" s="1974"/>
      <c r="BF46" s="1797"/>
      <c r="BG46" s="1973"/>
      <c r="BH46" s="1797">
        <f t="shared" si="86"/>
        <v>0</v>
      </c>
      <c r="BI46" s="1813">
        <f t="shared" ref="BI46:BI55" si="99">BF46-BE46</f>
        <v>0</v>
      </c>
      <c r="BJ46" s="2011">
        <f t="shared" ref="BJ46:BJ55" si="100">SUM(Q46+AZ46)</f>
        <v>0</v>
      </c>
      <c r="BK46" s="2011">
        <f t="shared" si="87"/>
        <v>0</v>
      </c>
      <c r="BL46" s="2012">
        <f t="shared" si="88"/>
        <v>0</v>
      </c>
      <c r="BM46" s="1974">
        <f t="shared" ref="BM46:BM55" si="101">SUM(T46+BC46)</f>
        <v>0</v>
      </c>
      <c r="BN46" s="1966">
        <f t="shared" ref="BN46:BN55" si="102">SUM(U46+BD46)</f>
        <v>0</v>
      </c>
    </row>
    <row r="47" spans="1:69" ht="15" customHeight="1">
      <c r="A47" s="1414" t="s">
        <v>619</v>
      </c>
      <c r="B47" s="1797"/>
      <c r="C47" s="1797"/>
      <c r="D47" s="1973"/>
      <c r="E47" s="1797">
        <f t="shared" si="73"/>
        <v>0</v>
      </c>
      <c r="F47" s="1813"/>
      <c r="G47" s="1797"/>
      <c r="H47" s="1797"/>
      <c r="I47" s="1973"/>
      <c r="J47" s="1797">
        <f t="shared" si="74"/>
        <v>0</v>
      </c>
      <c r="K47" s="1813"/>
      <c r="L47" s="1797"/>
      <c r="M47" s="1797"/>
      <c r="N47" s="1973"/>
      <c r="O47" s="1797">
        <f t="shared" si="75"/>
        <v>0</v>
      </c>
      <c r="P47" s="1813">
        <f t="shared" si="92"/>
        <v>0</v>
      </c>
      <c r="Q47" s="1966">
        <f t="shared" si="93"/>
        <v>0</v>
      </c>
      <c r="R47" s="1974">
        <f t="shared" si="90"/>
        <v>0</v>
      </c>
      <c r="S47" s="2033">
        <f t="shared" si="91"/>
        <v>0</v>
      </c>
      <c r="T47" s="1966">
        <f t="shared" ref="T47:T55" si="103">E47+J47+O47</f>
        <v>0</v>
      </c>
      <c r="U47" s="1966">
        <f t="shared" ref="U47:U55" si="104">F47+K47+P47</f>
        <v>0</v>
      </c>
      <c r="V47" s="1797"/>
      <c r="W47" s="1797"/>
      <c r="X47" s="1973"/>
      <c r="Y47" s="1797">
        <f t="shared" si="77"/>
        <v>0</v>
      </c>
      <c r="Z47" s="1813"/>
      <c r="AA47" s="1797"/>
      <c r="AB47" s="1797"/>
      <c r="AC47" s="1973"/>
      <c r="AD47" s="1797">
        <f t="shared" si="78"/>
        <v>0</v>
      </c>
      <c r="AE47" s="1813"/>
      <c r="AF47" s="1797"/>
      <c r="AG47" s="1797"/>
      <c r="AH47" s="1973"/>
      <c r="AI47" s="1797">
        <f t="shared" si="79"/>
        <v>0</v>
      </c>
      <c r="AJ47" s="1813"/>
      <c r="AK47" s="1797"/>
      <c r="AL47" s="1797"/>
      <c r="AM47" s="1973"/>
      <c r="AN47" s="1797">
        <f t="shared" si="80"/>
        <v>0</v>
      </c>
      <c r="AO47" s="1813"/>
      <c r="AP47" s="1797"/>
      <c r="AQ47" s="1797"/>
      <c r="AR47" s="1973"/>
      <c r="AS47" s="1797">
        <f t="shared" si="81"/>
        <v>0</v>
      </c>
      <c r="AT47" s="1813"/>
      <c r="AU47" s="1797"/>
      <c r="AV47" s="1797"/>
      <c r="AW47" s="1973"/>
      <c r="AX47" s="1797">
        <f t="shared" si="82"/>
        <v>0</v>
      </c>
      <c r="AY47" s="1813"/>
      <c r="AZ47" s="1953">
        <f t="shared" si="96"/>
        <v>0</v>
      </c>
      <c r="BA47" s="1978">
        <f t="shared" si="83"/>
        <v>0</v>
      </c>
      <c r="BB47" s="2033">
        <f t="shared" si="84"/>
        <v>0</v>
      </c>
      <c r="BC47" s="1953">
        <f t="shared" si="97"/>
        <v>0</v>
      </c>
      <c r="BD47" s="1953">
        <f t="shared" si="98"/>
        <v>0</v>
      </c>
      <c r="BE47" s="1974"/>
      <c r="BF47" s="1797"/>
      <c r="BG47" s="1973"/>
      <c r="BH47" s="1797">
        <f t="shared" si="86"/>
        <v>0</v>
      </c>
      <c r="BI47" s="1813">
        <f t="shared" si="99"/>
        <v>0</v>
      </c>
      <c r="BJ47" s="2011">
        <f t="shared" si="100"/>
        <v>0</v>
      </c>
      <c r="BK47" s="2011">
        <f t="shared" si="87"/>
        <v>0</v>
      </c>
      <c r="BL47" s="2012">
        <f t="shared" si="88"/>
        <v>0</v>
      </c>
      <c r="BM47" s="1974">
        <f t="shared" si="101"/>
        <v>0</v>
      </c>
      <c r="BN47" s="1966">
        <f t="shared" si="102"/>
        <v>0</v>
      </c>
    </row>
    <row r="48" spans="1:69" ht="15" hidden="1" customHeight="1">
      <c r="A48" s="1414" t="s">
        <v>620</v>
      </c>
      <c r="B48" s="1797"/>
      <c r="C48" s="1797"/>
      <c r="D48" s="1973"/>
      <c r="E48" s="1797">
        <f t="shared" si="73"/>
        <v>0</v>
      </c>
      <c r="F48" s="1813"/>
      <c r="G48" s="1797"/>
      <c r="H48" s="1797"/>
      <c r="I48" s="1973"/>
      <c r="J48" s="1797">
        <f t="shared" si="74"/>
        <v>0</v>
      </c>
      <c r="K48" s="1813"/>
      <c r="L48" s="1797"/>
      <c r="M48" s="1797"/>
      <c r="N48" s="1973"/>
      <c r="O48" s="1797">
        <f t="shared" si="75"/>
        <v>0</v>
      </c>
      <c r="P48" s="1813">
        <f t="shared" si="92"/>
        <v>0</v>
      </c>
      <c r="Q48" s="1966">
        <f t="shared" si="93"/>
        <v>0</v>
      </c>
      <c r="R48" s="1974">
        <f t="shared" si="90"/>
        <v>0</v>
      </c>
      <c r="S48" s="2033">
        <f t="shared" si="91"/>
        <v>0</v>
      </c>
      <c r="T48" s="1966">
        <f t="shared" si="103"/>
        <v>0</v>
      </c>
      <c r="U48" s="1966">
        <f t="shared" si="104"/>
        <v>0</v>
      </c>
      <c r="V48" s="1797"/>
      <c r="W48" s="1797"/>
      <c r="X48" s="1973"/>
      <c r="Y48" s="1797">
        <f t="shared" si="77"/>
        <v>0</v>
      </c>
      <c r="Z48" s="1813"/>
      <c r="AA48" s="1797"/>
      <c r="AB48" s="1797"/>
      <c r="AC48" s="1973"/>
      <c r="AD48" s="1797">
        <f t="shared" si="78"/>
        <v>0</v>
      </c>
      <c r="AE48" s="1813"/>
      <c r="AF48" s="1797"/>
      <c r="AG48" s="1797"/>
      <c r="AH48" s="1973"/>
      <c r="AI48" s="1797">
        <f t="shared" si="79"/>
        <v>0</v>
      </c>
      <c r="AJ48" s="1813"/>
      <c r="AK48" s="1797"/>
      <c r="AL48" s="1797"/>
      <c r="AM48" s="1973"/>
      <c r="AN48" s="1797">
        <f t="shared" si="80"/>
        <v>0</v>
      </c>
      <c r="AO48" s="1813"/>
      <c r="AP48" s="1797"/>
      <c r="AQ48" s="1797"/>
      <c r="AR48" s="1973"/>
      <c r="AS48" s="1797">
        <f t="shared" si="81"/>
        <v>0</v>
      </c>
      <c r="AT48" s="1813"/>
      <c r="AU48" s="1797"/>
      <c r="AV48" s="1797"/>
      <c r="AW48" s="1973"/>
      <c r="AX48" s="1797">
        <f t="shared" si="82"/>
        <v>0</v>
      </c>
      <c r="AY48" s="1813"/>
      <c r="AZ48" s="1953">
        <f t="shared" si="96"/>
        <v>0</v>
      </c>
      <c r="BA48" s="1978">
        <f t="shared" si="83"/>
        <v>0</v>
      </c>
      <c r="BB48" s="2033">
        <f t="shared" si="84"/>
        <v>0</v>
      </c>
      <c r="BC48" s="1953">
        <f t="shared" si="97"/>
        <v>0</v>
      </c>
      <c r="BD48" s="1953">
        <f t="shared" si="98"/>
        <v>0</v>
      </c>
      <c r="BE48" s="1974"/>
      <c r="BF48" s="1797"/>
      <c r="BG48" s="1973"/>
      <c r="BH48" s="1797">
        <f t="shared" si="86"/>
        <v>0</v>
      </c>
      <c r="BI48" s="1813">
        <f t="shared" si="99"/>
        <v>0</v>
      </c>
      <c r="BJ48" s="2011">
        <f t="shared" si="100"/>
        <v>0</v>
      </c>
      <c r="BK48" s="2011">
        <f t="shared" si="87"/>
        <v>0</v>
      </c>
      <c r="BL48" s="2012">
        <f t="shared" si="88"/>
        <v>0</v>
      </c>
      <c r="BM48" s="1978">
        <f t="shared" si="101"/>
        <v>0</v>
      </c>
      <c r="BN48" s="1966">
        <f t="shared" si="102"/>
        <v>0</v>
      </c>
    </row>
    <row r="49" spans="1:71" ht="15" customHeight="1">
      <c r="A49" s="1414" t="s">
        <v>621</v>
      </c>
      <c r="B49" s="1797"/>
      <c r="C49" s="1797"/>
      <c r="D49" s="1973"/>
      <c r="E49" s="1797">
        <f t="shared" si="73"/>
        <v>0</v>
      </c>
      <c r="F49" s="1813"/>
      <c r="G49" s="1797"/>
      <c r="H49" s="1797"/>
      <c r="I49" s="1973"/>
      <c r="J49" s="1797">
        <f t="shared" si="74"/>
        <v>0</v>
      </c>
      <c r="K49" s="1813"/>
      <c r="L49" s="1797"/>
      <c r="M49" s="1797"/>
      <c r="N49" s="1973"/>
      <c r="O49" s="1797">
        <f t="shared" si="75"/>
        <v>0</v>
      </c>
      <c r="P49" s="1813">
        <f t="shared" si="92"/>
        <v>0</v>
      </c>
      <c r="Q49" s="1966">
        <f t="shared" si="93"/>
        <v>0</v>
      </c>
      <c r="R49" s="1974">
        <f t="shared" si="90"/>
        <v>0</v>
      </c>
      <c r="S49" s="2033">
        <f t="shared" si="91"/>
        <v>0</v>
      </c>
      <c r="T49" s="1966">
        <f t="shared" si="103"/>
        <v>0</v>
      </c>
      <c r="U49" s="1966">
        <f t="shared" si="104"/>
        <v>0</v>
      </c>
      <c r="V49" s="1797"/>
      <c r="W49" s="1797"/>
      <c r="X49" s="1973"/>
      <c r="Y49" s="1797">
        <f t="shared" si="77"/>
        <v>0</v>
      </c>
      <c r="Z49" s="1813"/>
      <c r="AA49" s="1797"/>
      <c r="AB49" s="1797"/>
      <c r="AC49" s="1973"/>
      <c r="AD49" s="1797">
        <f t="shared" si="78"/>
        <v>0</v>
      </c>
      <c r="AE49" s="1813"/>
      <c r="AF49" s="1797"/>
      <c r="AG49" s="1797"/>
      <c r="AH49" s="1973"/>
      <c r="AI49" s="1797">
        <f t="shared" si="79"/>
        <v>0</v>
      </c>
      <c r="AJ49" s="1813"/>
      <c r="AK49" s="1797"/>
      <c r="AL49" s="1797"/>
      <c r="AM49" s="1973"/>
      <c r="AN49" s="1797">
        <f t="shared" si="80"/>
        <v>0</v>
      </c>
      <c r="AO49" s="1813"/>
      <c r="AP49" s="1797"/>
      <c r="AQ49" s="1797"/>
      <c r="AR49" s="1973"/>
      <c r="AS49" s="1797">
        <f t="shared" si="81"/>
        <v>0</v>
      </c>
      <c r="AT49" s="1813"/>
      <c r="AU49" s="1797"/>
      <c r="AV49" s="1797"/>
      <c r="AW49" s="1973"/>
      <c r="AX49" s="1797">
        <f t="shared" si="82"/>
        <v>0</v>
      </c>
      <c r="AY49" s="1813"/>
      <c r="AZ49" s="1953">
        <f t="shared" si="96"/>
        <v>0</v>
      </c>
      <c r="BA49" s="1978">
        <f t="shared" si="83"/>
        <v>0</v>
      </c>
      <c r="BB49" s="2033">
        <f t="shared" si="84"/>
        <v>0</v>
      </c>
      <c r="BC49" s="1953">
        <f t="shared" si="97"/>
        <v>0</v>
      </c>
      <c r="BD49" s="1953">
        <f t="shared" si="98"/>
        <v>0</v>
      </c>
      <c r="BE49" s="1974"/>
      <c r="BF49" s="1797"/>
      <c r="BG49" s="1973"/>
      <c r="BH49" s="1797">
        <f t="shared" si="86"/>
        <v>0</v>
      </c>
      <c r="BI49" s="1813">
        <f t="shared" si="99"/>
        <v>0</v>
      </c>
      <c r="BJ49" s="2011">
        <f t="shared" si="100"/>
        <v>0</v>
      </c>
      <c r="BK49" s="2011">
        <f t="shared" si="87"/>
        <v>0</v>
      </c>
      <c r="BL49" s="2012">
        <f t="shared" si="88"/>
        <v>0</v>
      </c>
      <c r="BM49" s="1978">
        <f t="shared" si="101"/>
        <v>0</v>
      </c>
      <c r="BN49" s="1966">
        <f t="shared" si="102"/>
        <v>0</v>
      </c>
    </row>
    <row r="50" spans="1:71" ht="15" customHeight="1">
      <c r="A50" s="1414" t="s">
        <v>622</v>
      </c>
      <c r="B50" s="1797"/>
      <c r="C50" s="1797"/>
      <c r="D50" s="1973"/>
      <c r="E50" s="1797">
        <f t="shared" si="73"/>
        <v>0</v>
      </c>
      <c r="F50" s="1813"/>
      <c r="G50" s="1797"/>
      <c r="H50" s="1797"/>
      <c r="I50" s="1973"/>
      <c r="J50" s="1797">
        <f t="shared" si="74"/>
        <v>0</v>
      </c>
      <c r="K50" s="1813"/>
      <c r="L50" s="1797"/>
      <c r="M50" s="1797"/>
      <c r="N50" s="1973"/>
      <c r="O50" s="1797">
        <f t="shared" si="75"/>
        <v>0</v>
      </c>
      <c r="P50" s="1813">
        <f t="shared" si="92"/>
        <v>0</v>
      </c>
      <c r="Q50" s="1966">
        <f t="shared" si="93"/>
        <v>0</v>
      </c>
      <c r="R50" s="1974">
        <f t="shared" si="90"/>
        <v>0</v>
      </c>
      <c r="S50" s="2033">
        <f t="shared" si="91"/>
        <v>0</v>
      </c>
      <c r="T50" s="1966">
        <f t="shared" si="103"/>
        <v>0</v>
      </c>
      <c r="U50" s="1966">
        <f t="shared" si="104"/>
        <v>0</v>
      </c>
      <c r="V50" s="1797"/>
      <c r="W50" s="1797"/>
      <c r="X50" s="1973"/>
      <c r="Y50" s="1797">
        <f t="shared" si="77"/>
        <v>0</v>
      </c>
      <c r="Z50" s="1813"/>
      <c r="AA50" s="1797"/>
      <c r="AB50" s="1797"/>
      <c r="AC50" s="1973"/>
      <c r="AD50" s="1797">
        <f t="shared" si="78"/>
        <v>0</v>
      </c>
      <c r="AE50" s="1813"/>
      <c r="AF50" s="1797"/>
      <c r="AG50" s="1797"/>
      <c r="AH50" s="1973"/>
      <c r="AI50" s="1797">
        <f t="shared" si="79"/>
        <v>0</v>
      </c>
      <c r="AJ50" s="1813"/>
      <c r="AK50" s="1797"/>
      <c r="AL50" s="1797"/>
      <c r="AM50" s="1973"/>
      <c r="AN50" s="1797">
        <f t="shared" si="80"/>
        <v>0</v>
      </c>
      <c r="AO50" s="1813"/>
      <c r="AP50" s="1797"/>
      <c r="AQ50" s="1797"/>
      <c r="AR50" s="1973"/>
      <c r="AS50" s="1797">
        <f t="shared" si="81"/>
        <v>0</v>
      </c>
      <c r="AT50" s="1813"/>
      <c r="AU50" s="1797"/>
      <c r="AV50" s="1797"/>
      <c r="AW50" s="1973"/>
      <c r="AX50" s="1797">
        <f t="shared" si="82"/>
        <v>0</v>
      </c>
      <c r="AY50" s="1813"/>
      <c r="AZ50" s="1953">
        <f t="shared" si="96"/>
        <v>0</v>
      </c>
      <c r="BA50" s="1978">
        <f t="shared" si="83"/>
        <v>0</v>
      </c>
      <c r="BB50" s="2033">
        <f t="shared" si="84"/>
        <v>0</v>
      </c>
      <c r="BC50" s="1953">
        <f t="shared" si="97"/>
        <v>0</v>
      </c>
      <c r="BD50" s="1953">
        <f t="shared" si="98"/>
        <v>0</v>
      </c>
      <c r="BE50" s="1974"/>
      <c r="BF50" s="1797"/>
      <c r="BG50" s="1973"/>
      <c r="BH50" s="1797">
        <f t="shared" si="86"/>
        <v>0</v>
      </c>
      <c r="BI50" s="1813">
        <f t="shared" si="99"/>
        <v>0</v>
      </c>
      <c r="BJ50" s="2011">
        <f t="shared" si="100"/>
        <v>0</v>
      </c>
      <c r="BK50" s="2011">
        <f t="shared" si="87"/>
        <v>0</v>
      </c>
      <c r="BL50" s="2012">
        <f t="shared" si="88"/>
        <v>0</v>
      </c>
      <c r="BM50" s="1978">
        <f t="shared" si="101"/>
        <v>0</v>
      </c>
      <c r="BN50" s="1966">
        <f t="shared" si="102"/>
        <v>0</v>
      </c>
    </row>
    <row r="51" spans="1:71" ht="15" hidden="1" customHeight="1">
      <c r="A51" s="1414" t="s">
        <v>623</v>
      </c>
      <c r="B51" s="1797"/>
      <c r="C51" s="1797"/>
      <c r="D51" s="1973"/>
      <c r="E51" s="1797">
        <f t="shared" si="73"/>
        <v>0</v>
      </c>
      <c r="F51" s="1813"/>
      <c r="G51" s="1797"/>
      <c r="H51" s="1797"/>
      <c r="I51" s="1973"/>
      <c r="J51" s="1797">
        <f t="shared" si="74"/>
        <v>0</v>
      </c>
      <c r="K51" s="1813"/>
      <c r="L51" s="1797"/>
      <c r="M51" s="1797"/>
      <c r="N51" s="1973"/>
      <c r="O51" s="1797">
        <f t="shared" si="75"/>
        <v>0</v>
      </c>
      <c r="P51" s="1813">
        <f t="shared" si="92"/>
        <v>0</v>
      </c>
      <c r="Q51" s="1966">
        <f t="shared" si="93"/>
        <v>0</v>
      </c>
      <c r="R51" s="1974">
        <f t="shared" si="90"/>
        <v>0</v>
      </c>
      <c r="S51" s="2033">
        <f t="shared" si="91"/>
        <v>0</v>
      </c>
      <c r="T51" s="1966">
        <f t="shared" si="103"/>
        <v>0</v>
      </c>
      <c r="U51" s="1966">
        <f t="shared" si="104"/>
        <v>0</v>
      </c>
      <c r="V51" s="1797"/>
      <c r="W51" s="1797"/>
      <c r="X51" s="1973"/>
      <c r="Y51" s="1797">
        <f t="shared" si="77"/>
        <v>0</v>
      </c>
      <c r="Z51" s="1813"/>
      <c r="AA51" s="1797"/>
      <c r="AB51" s="1797"/>
      <c r="AC51" s="1973"/>
      <c r="AD51" s="1797">
        <f t="shared" si="78"/>
        <v>0</v>
      </c>
      <c r="AE51" s="1813"/>
      <c r="AF51" s="1797"/>
      <c r="AG51" s="1797"/>
      <c r="AH51" s="1973"/>
      <c r="AI51" s="1797">
        <f t="shared" si="79"/>
        <v>0</v>
      </c>
      <c r="AJ51" s="1813"/>
      <c r="AK51" s="1797"/>
      <c r="AL51" s="1797"/>
      <c r="AM51" s="1973"/>
      <c r="AN51" s="1797">
        <f t="shared" si="80"/>
        <v>0</v>
      </c>
      <c r="AO51" s="1813"/>
      <c r="AP51" s="1797"/>
      <c r="AQ51" s="1797"/>
      <c r="AR51" s="1973"/>
      <c r="AS51" s="1797">
        <f t="shared" si="81"/>
        <v>0</v>
      </c>
      <c r="AT51" s="1813"/>
      <c r="AU51" s="1797"/>
      <c r="AV51" s="1797"/>
      <c r="AW51" s="1973"/>
      <c r="AX51" s="1797">
        <f t="shared" si="82"/>
        <v>0</v>
      </c>
      <c r="AY51" s="1813"/>
      <c r="AZ51" s="1953">
        <f t="shared" si="96"/>
        <v>0</v>
      </c>
      <c r="BA51" s="1978">
        <f t="shared" si="83"/>
        <v>0</v>
      </c>
      <c r="BB51" s="2033">
        <f t="shared" si="84"/>
        <v>0</v>
      </c>
      <c r="BC51" s="1953">
        <f t="shared" si="97"/>
        <v>0</v>
      </c>
      <c r="BD51" s="1953">
        <f t="shared" si="98"/>
        <v>0</v>
      </c>
      <c r="BE51" s="1974"/>
      <c r="BF51" s="1797"/>
      <c r="BG51" s="1973"/>
      <c r="BH51" s="1797">
        <f t="shared" si="86"/>
        <v>0</v>
      </c>
      <c r="BI51" s="1813">
        <f t="shared" si="99"/>
        <v>0</v>
      </c>
      <c r="BJ51" s="2011">
        <f t="shared" si="100"/>
        <v>0</v>
      </c>
      <c r="BK51" s="2011">
        <f t="shared" si="87"/>
        <v>0</v>
      </c>
      <c r="BL51" s="2012">
        <f t="shared" si="88"/>
        <v>0</v>
      </c>
      <c r="BM51" s="1974">
        <f t="shared" si="101"/>
        <v>0</v>
      </c>
      <c r="BN51" s="1966">
        <f t="shared" si="102"/>
        <v>0</v>
      </c>
    </row>
    <row r="52" spans="1:71" ht="15" customHeight="1">
      <c r="A52" s="1414" t="s">
        <v>624</v>
      </c>
      <c r="B52" s="1797"/>
      <c r="C52" s="1797"/>
      <c r="D52" s="1973"/>
      <c r="E52" s="1797">
        <f t="shared" si="73"/>
        <v>0</v>
      </c>
      <c r="F52" s="1813"/>
      <c r="G52" s="1797"/>
      <c r="H52" s="1797"/>
      <c r="I52" s="1973"/>
      <c r="J52" s="1797">
        <f t="shared" si="74"/>
        <v>0</v>
      </c>
      <c r="K52" s="1813"/>
      <c r="L52" s="1797"/>
      <c r="M52" s="1797"/>
      <c r="N52" s="1973"/>
      <c r="O52" s="1797">
        <f t="shared" si="75"/>
        <v>0</v>
      </c>
      <c r="P52" s="1813">
        <f t="shared" si="92"/>
        <v>0</v>
      </c>
      <c r="Q52" s="1966">
        <f t="shared" si="93"/>
        <v>0</v>
      </c>
      <c r="R52" s="1974">
        <f t="shared" si="90"/>
        <v>0</v>
      </c>
      <c r="S52" s="2033">
        <f t="shared" si="91"/>
        <v>0</v>
      </c>
      <c r="T52" s="1966">
        <f t="shared" si="103"/>
        <v>0</v>
      </c>
      <c r="U52" s="1966">
        <f t="shared" si="104"/>
        <v>0</v>
      </c>
      <c r="V52" s="1797"/>
      <c r="W52" s="1797"/>
      <c r="X52" s="1973"/>
      <c r="Y52" s="1797">
        <f t="shared" si="77"/>
        <v>0</v>
      </c>
      <c r="Z52" s="1813"/>
      <c r="AA52" s="1797"/>
      <c r="AB52" s="1797"/>
      <c r="AC52" s="1973"/>
      <c r="AD52" s="1797">
        <f t="shared" si="78"/>
        <v>0</v>
      </c>
      <c r="AE52" s="1813"/>
      <c r="AF52" s="1797"/>
      <c r="AG52" s="1797"/>
      <c r="AH52" s="1973"/>
      <c r="AI52" s="1797">
        <f t="shared" si="79"/>
        <v>0</v>
      </c>
      <c r="AJ52" s="1813"/>
      <c r="AK52" s="1797"/>
      <c r="AL52" s="1797"/>
      <c r="AM52" s="1973"/>
      <c r="AN52" s="1797">
        <f t="shared" si="80"/>
        <v>0</v>
      </c>
      <c r="AO52" s="1813"/>
      <c r="AP52" s="1797"/>
      <c r="AQ52" s="1797"/>
      <c r="AR52" s="1973"/>
      <c r="AS52" s="1797">
        <f t="shared" si="81"/>
        <v>0</v>
      </c>
      <c r="AT52" s="1813"/>
      <c r="AU52" s="1797"/>
      <c r="AV52" s="1797"/>
      <c r="AW52" s="1973"/>
      <c r="AX52" s="1797">
        <f t="shared" si="82"/>
        <v>0</v>
      </c>
      <c r="AY52" s="1813"/>
      <c r="AZ52" s="1953">
        <f t="shared" si="96"/>
        <v>0</v>
      </c>
      <c r="BA52" s="1978">
        <f t="shared" si="83"/>
        <v>0</v>
      </c>
      <c r="BB52" s="2033">
        <f t="shared" si="84"/>
        <v>0</v>
      </c>
      <c r="BC52" s="1953">
        <f t="shared" si="97"/>
        <v>0</v>
      </c>
      <c r="BD52" s="1953">
        <f t="shared" si="98"/>
        <v>0</v>
      </c>
      <c r="BE52" s="1974"/>
      <c r="BF52" s="1797"/>
      <c r="BG52" s="1973"/>
      <c r="BH52" s="1797">
        <f t="shared" si="86"/>
        <v>0</v>
      </c>
      <c r="BI52" s="1813">
        <f t="shared" si="99"/>
        <v>0</v>
      </c>
      <c r="BJ52" s="2011">
        <f t="shared" si="100"/>
        <v>0</v>
      </c>
      <c r="BK52" s="2011">
        <f t="shared" si="87"/>
        <v>0</v>
      </c>
      <c r="BL52" s="2012">
        <f t="shared" si="88"/>
        <v>0</v>
      </c>
      <c r="BM52" s="1974">
        <f t="shared" si="101"/>
        <v>0</v>
      </c>
      <c r="BN52" s="1966">
        <f t="shared" si="102"/>
        <v>0</v>
      </c>
    </row>
    <row r="53" spans="1:71" ht="15" customHeight="1">
      <c r="A53" s="1414" t="s">
        <v>625</v>
      </c>
      <c r="B53" s="1797"/>
      <c r="C53" s="1797"/>
      <c r="D53" s="1973"/>
      <c r="E53" s="1797">
        <f t="shared" si="73"/>
        <v>0</v>
      </c>
      <c r="F53" s="1813"/>
      <c r="G53" s="1797"/>
      <c r="H53" s="1797"/>
      <c r="I53" s="1973"/>
      <c r="J53" s="1797">
        <f t="shared" si="74"/>
        <v>0</v>
      </c>
      <c r="K53" s="1813"/>
      <c r="L53" s="1797"/>
      <c r="M53" s="1797"/>
      <c r="N53" s="1973"/>
      <c r="O53" s="1797">
        <f t="shared" si="75"/>
        <v>0</v>
      </c>
      <c r="P53" s="1813">
        <f t="shared" si="92"/>
        <v>0</v>
      </c>
      <c r="Q53" s="1966">
        <f t="shared" si="93"/>
        <v>0</v>
      </c>
      <c r="R53" s="1974">
        <f t="shared" si="90"/>
        <v>0</v>
      </c>
      <c r="S53" s="2033">
        <f t="shared" si="91"/>
        <v>0</v>
      </c>
      <c r="T53" s="1966">
        <f t="shared" si="103"/>
        <v>0</v>
      </c>
      <c r="U53" s="1966">
        <f t="shared" si="104"/>
        <v>0</v>
      </c>
      <c r="V53" s="1797"/>
      <c r="W53" s="1797"/>
      <c r="X53" s="1973"/>
      <c r="Y53" s="1797">
        <f t="shared" si="77"/>
        <v>0</v>
      </c>
      <c r="Z53" s="1813"/>
      <c r="AA53" s="1797"/>
      <c r="AB53" s="1797"/>
      <c r="AC53" s="1973"/>
      <c r="AD53" s="1797">
        <f t="shared" si="78"/>
        <v>0</v>
      </c>
      <c r="AE53" s="1813"/>
      <c r="AF53" s="1797"/>
      <c r="AG53" s="1797"/>
      <c r="AH53" s="1973"/>
      <c r="AI53" s="1797">
        <f t="shared" si="79"/>
        <v>0</v>
      </c>
      <c r="AJ53" s="1813"/>
      <c r="AK53" s="1797"/>
      <c r="AL53" s="1797"/>
      <c r="AM53" s="1973"/>
      <c r="AN53" s="1797">
        <f t="shared" si="80"/>
        <v>0</v>
      </c>
      <c r="AO53" s="1813"/>
      <c r="AP53" s="1797"/>
      <c r="AQ53" s="1797"/>
      <c r="AR53" s="1973"/>
      <c r="AS53" s="1797">
        <f t="shared" si="81"/>
        <v>0</v>
      </c>
      <c r="AT53" s="1813"/>
      <c r="AU53" s="1797"/>
      <c r="AV53" s="1797"/>
      <c r="AW53" s="1973"/>
      <c r="AX53" s="1797">
        <f t="shared" si="82"/>
        <v>0</v>
      </c>
      <c r="AY53" s="1813"/>
      <c r="AZ53" s="1953">
        <f t="shared" si="96"/>
        <v>0</v>
      </c>
      <c r="BA53" s="1978">
        <f t="shared" si="83"/>
        <v>0</v>
      </c>
      <c r="BB53" s="2033">
        <f t="shared" si="84"/>
        <v>0</v>
      </c>
      <c r="BC53" s="1953">
        <f t="shared" si="97"/>
        <v>0</v>
      </c>
      <c r="BD53" s="1953">
        <f t="shared" si="98"/>
        <v>0</v>
      </c>
      <c r="BE53" s="1974"/>
      <c r="BF53" s="1797"/>
      <c r="BG53" s="1973"/>
      <c r="BH53" s="1797">
        <f t="shared" si="86"/>
        <v>0</v>
      </c>
      <c r="BI53" s="1813">
        <f t="shared" si="99"/>
        <v>0</v>
      </c>
      <c r="BJ53" s="2011">
        <f t="shared" si="100"/>
        <v>0</v>
      </c>
      <c r="BK53" s="2011">
        <f t="shared" si="87"/>
        <v>0</v>
      </c>
      <c r="BL53" s="2012">
        <f t="shared" si="88"/>
        <v>0</v>
      </c>
      <c r="BM53" s="1974">
        <f t="shared" si="101"/>
        <v>0</v>
      </c>
      <c r="BN53" s="1966">
        <f t="shared" si="102"/>
        <v>0</v>
      </c>
    </row>
    <row r="54" spans="1:71" ht="15" customHeight="1">
      <c r="A54" s="1414" t="s">
        <v>626</v>
      </c>
      <c r="B54" s="1797"/>
      <c r="C54" s="1797"/>
      <c r="D54" s="1973"/>
      <c r="E54" s="1797">
        <f t="shared" si="73"/>
        <v>0</v>
      </c>
      <c r="F54" s="1813"/>
      <c r="G54" s="1797"/>
      <c r="H54" s="1797"/>
      <c r="I54" s="1973"/>
      <c r="J54" s="1797">
        <f t="shared" si="74"/>
        <v>0</v>
      </c>
      <c r="K54" s="1813"/>
      <c r="L54" s="1797"/>
      <c r="M54" s="1797"/>
      <c r="N54" s="1973"/>
      <c r="O54" s="1797">
        <f t="shared" si="75"/>
        <v>0</v>
      </c>
      <c r="P54" s="1813">
        <f t="shared" si="92"/>
        <v>0</v>
      </c>
      <c r="Q54" s="1966">
        <f t="shared" si="93"/>
        <v>0</v>
      </c>
      <c r="R54" s="1974">
        <f t="shared" si="90"/>
        <v>0</v>
      </c>
      <c r="S54" s="2033">
        <f t="shared" si="91"/>
        <v>0</v>
      </c>
      <c r="T54" s="1966">
        <f t="shared" si="103"/>
        <v>0</v>
      </c>
      <c r="U54" s="1966">
        <f t="shared" si="104"/>
        <v>0</v>
      </c>
      <c r="V54" s="1797"/>
      <c r="W54" s="1797"/>
      <c r="X54" s="1973"/>
      <c r="Y54" s="1797">
        <f t="shared" si="77"/>
        <v>0</v>
      </c>
      <c r="Z54" s="1813"/>
      <c r="AA54" s="1797"/>
      <c r="AB54" s="1797"/>
      <c r="AC54" s="1973"/>
      <c r="AD54" s="1797">
        <f t="shared" si="78"/>
        <v>0</v>
      </c>
      <c r="AE54" s="1813"/>
      <c r="AF54" s="1797"/>
      <c r="AG54" s="1797"/>
      <c r="AH54" s="1973"/>
      <c r="AI54" s="1797">
        <f t="shared" si="79"/>
        <v>0</v>
      </c>
      <c r="AJ54" s="1813"/>
      <c r="AK54" s="1797"/>
      <c r="AL54" s="1797"/>
      <c r="AM54" s="1973"/>
      <c r="AN54" s="1797">
        <f t="shared" si="80"/>
        <v>0</v>
      </c>
      <c r="AO54" s="1813"/>
      <c r="AP54" s="1797"/>
      <c r="AQ54" s="1797"/>
      <c r="AR54" s="1973"/>
      <c r="AS54" s="1797">
        <f t="shared" si="81"/>
        <v>0</v>
      </c>
      <c r="AT54" s="1813"/>
      <c r="AU54" s="1797"/>
      <c r="AV54" s="1797"/>
      <c r="AW54" s="1973"/>
      <c r="AX54" s="1797">
        <f t="shared" si="82"/>
        <v>0</v>
      </c>
      <c r="AY54" s="1813"/>
      <c r="AZ54" s="1953">
        <f t="shared" si="96"/>
        <v>0</v>
      </c>
      <c r="BA54" s="1978">
        <f t="shared" si="83"/>
        <v>0</v>
      </c>
      <c r="BB54" s="2033">
        <f t="shared" si="84"/>
        <v>0</v>
      </c>
      <c r="BC54" s="1953">
        <f t="shared" si="97"/>
        <v>0</v>
      </c>
      <c r="BD54" s="1953">
        <f t="shared" si="98"/>
        <v>0</v>
      </c>
      <c r="BE54" s="1974"/>
      <c r="BF54" s="1797"/>
      <c r="BG54" s="1973"/>
      <c r="BH54" s="1797">
        <f t="shared" si="86"/>
        <v>0</v>
      </c>
      <c r="BI54" s="1813">
        <f t="shared" si="99"/>
        <v>0</v>
      </c>
      <c r="BJ54" s="2011">
        <f t="shared" si="100"/>
        <v>0</v>
      </c>
      <c r="BK54" s="2011">
        <f t="shared" si="87"/>
        <v>0</v>
      </c>
      <c r="BL54" s="2012">
        <f t="shared" si="88"/>
        <v>0</v>
      </c>
      <c r="BM54" s="1978">
        <f t="shared" si="101"/>
        <v>0</v>
      </c>
      <c r="BN54" s="1966">
        <f t="shared" si="102"/>
        <v>0</v>
      </c>
    </row>
    <row r="55" spans="1:71" ht="15" customHeight="1">
      <c r="A55" s="1414" t="s">
        <v>627</v>
      </c>
      <c r="B55" s="1797"/>
      <c r="C55" s="1797"/>
      <c r="D55" s="1973"/>
      <c r="E55" s="1797">
        <f t="shared" si="73"/>
        <v>0</v>
      </c>
      <c r="F55" s="1813"/>
      <c r="G55" s="1797"/>
      <c r="H55" s="1797"/>
      <c r="I55" s="1973"/>
      <c r="J55" s="1797">
        <f t="shared" si="74"/>
        <v>0</v>
      </c>
      <c r="K55" s="1813"/>
      <c r="L55" s="1797"/>
      <c r="M55" s="1797"/>
      <c r="N55" s="1973"/>
      <c r="O55" s="1797">
        <f t="shared" si="75"/>
        <v>0</v>
      </c>
      <c r="P55" s="1813">
        <f t="shared" si="92"/>
        <v>0</v>
      </c>
      <c r="Q55" s="1966">
        <f t="shared" si="93"/>
        <v>0</v>
      </c>
      <c r="R55" s="1974">
        <f t="shared" si="90"/>
        <v>0</v>
      </c>
      <c r="S55" s="2033">
        <f t="shared" si="91"/>
        <v>0</v>
      </c>
      <c r="T55" s="1966">
        <f t="shared" si="103"/>
        <v>0</v>
      </c>
      <c r="U55" s="1966">
        <f t="shared" si="104"/>
        <v>0</v>
      </c>
      <c r="V55" s="1797"/>
      <c r="W55" s="1797"/>
      <c r="X55" s="1973"/>
      <c r="Y55" s="1797">
        <f t="shared" si="77"/>
        <v>0</v>
      </c>
      <c r="Z55" s="1813"/>
      <c r="AA55" s="1797"/>
      <c r="AB55" s="1797"/>
      <c r="AC55" s="1973"/>
      <c r="AD55" s="1797">
        <f t="shared" si="78"/>
        <v>0</v>
      </c>
      <c r="AE55" s="1813"/>
      <c r="AF55" s="1797"/>
      <c r="AG55" s="1797"/>
      <c r="AH55" s="1973"/>
      <c r="AI55" s="1797">
        <f t="shared" si="79"/>
        <v>0</v>
      </c>
      <c r="AJ55" s="1813"/>
      <c r="AK55" s="1797"/>
      <c r="AL55" s="1797"/>
      <c r="AM55" s="1973"/>
      <c r="AN55" s="1797">
        <f t="shared" si="80"/>
        <v>0</v>
      </c>
      <c r="AO55" s="1813"/>
      <c r="AP55" s="1797"/>
      <c r="AQ55" s="1797"/>
      <c r="AR55" s="1973"/>
      <c r="AS55" s="1797">
        <f t="shared" si="81"/>
        <v>0</v>
      </c>
      <c r="AT55" s="1813"/>
      <c r="AU55" s="1797"/>
      <c r="AV55" s="1797"/>
      <c r="AW55" s="1973"/>
      <c r="AX55" s="1797">
        <f t="shared" si="82"/>
        <v>0</v>
      </c>
      <c r="AY55" s="1813"/>
      <c r="AZ55" s="1953">
        <f t="shared" si="96"/>
        <v>0</v>
      </c>
      <c r="BA55" s="1978">
        <f t="shared" si="83"/>
        <v>0</v>
      </c>
      <c r="BB55" s="2033">
        <f t="shared" si="84"/>
        <v>0</v>
      </c>
      <c r="BC55" s="1953">
        <f t="shared" si="97"/>
        <v>0</v>
      </c>
      <c r="BD55" s="1953">
        <f t="shared" si="98"/>
        <v>0</v>
      </c>
      <c r="BE55" s="1974"/>
      <c r="BF55" s="1797"/>
      <c r="BG55" s="1973"/>
      <c r="BH55" s="1797">
        <f t="shared" si="86"/>
        <v>0</v>
      </c>
      <c r="BI55" s="1813">
        <f t="shared" si="99"/>
        <v>0</v>
      </c>
      <c r="BJ55" s="2011">
        <f t="shared" si="100"/>
        <v>0</v>
      </c>
      <c r="BK55" s="2011">
        <f t="shared" si="87"/>
        <v>0</v>
      </c>
      <c r="BL55" s="2012">
        <f t="shared" si="88"/>
        <v>0</v>
      </c>
      <c r="BM55" s="1978">
        <f t="shared" si="101"/>
        <v>0</v>
      </c>
      <c r="BN55" s="1966">
        <f t="shared" si="102"/>
        <v>0</v>
      </c>
    </row>
    <row r="56" spans="1:71" ht="15" hidden="1" customHeight="1">
      <c r="A56" s="1414" t="s">
        <v>628</v>
      </c>
      <c r="B56" s="1797"/>
      <c r="C56" s="1797"/>
      <c r="D56" s="1973"/>
      <c r="E56" s="1797">
        <f t="shared" si="73"/>
        <v>0</v>
      </c>
      <c r="F56" s="1797"/>
      <c r="G56" s="1797"/>
      <c r="H56" s="1797"/>
      <c r="I56" s="1973"/>
      <c r="J56" s="1797">
        <f t="shared" si="74"/>
        <v>0</v>
      </c>
      <c r="K56" s="1797"/>
      <c r="L56" s="1797"/>
      <c r="M56" s="1797"/>
      <c r="N56" s="1973"/>
      <c r="O56" s="1797">
        <f t="shared" si="75"/>
        <v>0</v>
      </c>
      <c r="P56" s="1797"/>
      <c r="Q56" s="1974"/>
      <c r="R56" s="1974">
        <f t="shared" si="90"/>
        <v>0</v>
      </c>
      <c r="S56" s="2034">
        <f t="shared" si="91"/>
        <v>0</v>
      </c>
      <c r="T56" s="1974">
        <f t="shared" si="76"/>
        <v>0</v>
      </c>
      <c r="U56" s="1974"/>
      <c r="V56" s="1797"/>
      <c r="W56" s="1797"/>
      <c r="X56" s="1973"/>
      <c r="Y56" s="1797">
        <f t="shared" si="77"/>
        <v>0</v>
      </c>
      <c r="Z56" s="1797"/>
      <c r="AA56" s="1797"/>
      <c r="AB56" s="1797"/>
      <c r="AC56" s="1973"/>
      <c r="AD56" s="1797">
        <f t="shared" si="78"/>
        <v>0</v>
      </c>
      <c r="AE56" s="1797"/>
      <c r="AF56" s="1797"/>
      <c r="AG56" s="1797"/>
      <c r="AH56" s="1973"/>
      <c r="AI56" s="1797">
        <f t="shared" si="79"/>
        <v>0</v>
      </c>
      <c r="AJ56" s="1797"/>
      <c r="AK56" s="1797"/>
      <c r="AL56" s="1797"/>
      <c r="AM56" s="1973"/>
      <c r="AN56" s="1797">
        <f t="shared" si="80"/>
        <v>0</v>
      </c>
      <c r="AO56" s="1797"/>
      <c r="AP56" s="1797"/>
      <c r="AQ56" s="1797"/>
      <c r="AR56" s="1973"/>
      <c r="AS56" s="1797">
        <f t="shared" si="81"/>
        <v>0</v>
      </c>
      <c r="AT56" s="1797"/>
      <c r="AU56" s="1797"/>
      <c r="AV56" s="1797"/>
      <c r="AW56" s="1973"/>
      <c r="AX56" s="1797">
        <f t="shared" si="82"/>
        <v>0</v>
      </c>
      <c r="AY56" s="1797"/>
      <c r="AZ56" s="1974"/>
      <c r="BA56" s="1978">
        <f t="shared" si="83"/>
        <v>0</v>
      </c>
      <c r="BB56" s="2034">
        <f t="shared" si="84"/>
        <v>0</v>
      </c>
      <c r="BC56" s="1953">
        <f t="shared" ref="BC56" si="105">Y56+AD56+AI56+AN56+AS56+AX56</f>
        <v>0</v>
      </c>
      <c r="BD56" s="1953">
        <f t="shared" ref="BD56" si="106">Z56+AE56+AJ56+AO56+AT56+AY56</f>
        <v>0</v>
      </c>
      <c r="BE56" s="1974"/>
      <c r="BF56" s="1797"/>
      <c r="BG56" s="1973"/>
      <c r="BH56" s="1797">
        <f t="shared" si="86"/>
        <v>0</v>
      </c>
      <c r="BI56" s="1797"/>
      <c r="BJ56" s="1974"/>
      <c r="BK56" s="2011">
        <f t="shared" si="87"/>
        <v>0</v>
      </c>
      <c r="BL56" s="2012">
        <f t="shared" si="88"/>
        <v>0</v>
      </c>
      <c r="BM56" s="1978">
        <f t="shared" ref="BM56" si="107">SUM(BK56+BL56)</f>
        <v>0</v>
      </c>
      <c r="BN56" s="1904"/>
    </row>
    <row r="57" spans="1:71" s="706" customFormat="1" ht="15" customHeight="1">
      <c r="A57" s="1895" t="s">
        <v>724</v>
      </c>
      <c r="B57" s="1890">
        <f>SUM(B44:B56)</f>
        <v>0</v>
      </c>
      <c r="C57" s="1890">
        <f t="shared" ref="C57:BN57" si="108">SUM(C44:C56)</f>
        <v>0</v>
      </c>
      <c r="D57" s="1890">
        <f t="shared" si="108"/>
        <v>0</v>
      </c>
      <c r="E57" s="1890">
        <f t="shared" si="108"/>
        <v>0</v>
      </c>
      <c r="F57" s="1890">
        <f t="shared" si="108"/>
        <v>0</v>
      </c>
      <c r="G57" s="1890">
        <f t="shared" si="108"/>
        <v>0</v>
      </c>
      <c r="H57" s="1890">
        <f t="shared" si="108"/>
        <v>0</v>
      </c>
      <c r="I57" s="1890">
        <f t="shared" si="108"/>
        <v>0</v>
      </c>
      <c r="J57" s="1890">
        <f t="shared" si="108"/>
        <v>0</v>
      </c>
      <c r="K57" s="1890">
        <f t="shared" si="108"/>
        <v>0</v>
      </c>
      <c r="L57" s="1890">
        <f t="shared" si="108"/>
        <v>0</v>
      </c>
      <c r="M57" s="1890">
        <f t="shared" si="108"/>
        <v>0</v>
      </c>
      <c r="N57" s="1890">
        <f t="shared" si="108"/>
        <v>0</v>
      </c>
      <c r="O57" s="1890">
        <f t="shared" si="108"/>
        <v>0</v>
      </c>
      <c r="P57" s="1890">
        <f t="shared" si="108"/>
        <v>0</v>
      </c>
      <c r="Q57" s="1890">
        <f t="shared" si="108"/>
        <v>0</v>
      </c>
      <c r="R57" s="1890">
        <f t="shared" si="108"/>
        <v>0</v>
      </c>
      <c r="S57" s="1890">
        <f t="shared" si="108"/>
        <v>0</v>
      </c>
      <c r="T57" s="1890">
        <f t="shared" si="108"/>
        <v>0</v>
      </c>
      <c r="U57" s="1890">
        <f t="shared" si="108"/>
        <v>0</v>
      </c>
      <c r="V57" s="1890">
        <f t="shared" si="108"/>
        <v>0</v>
      </c>
      <c r="W57" s="1890">
        <f t="shared" si="108"/>
        <v>0</v>
      </c>
      <c r="X57" s="1890">
        <f t="shared" si="108"/>
        <v>0</v>
      </c>
      <c r="Y57" s="1890">
        <f t="shared" si="108"/>
        <v>0</v>
      </c>
      <c r="Z57" s="1890">
        <f t="shared" si="108"/>
        <v>0</v>
      </c>
      <c r="AA57" s="1890">
        <f t="shared" si="108"/>
        <v>0</v>
      </c>
      <c r="AB57" s="1890">
        <f t="shared" si="108"/>
        <v>0</v>
      </c>
      <c r="AC57" s="1890">
        <f t="shared" si="108"/>
        <v>0</v>
      </c>
      <c r="AD57" s="1890">
        <f t="shared" si="108"/>
        <v>0</v>
      </c>
      <c r="AE57" s="1890">
        <f t="shared" si="108"/>
        <v>0</v>
      </c>
      <c r="AF57" s="1890">
        <f t="shared" si="108"/>
        <v>0</v>
      </c>
      <c r="AG57" s="1890">
        <f t="shared" si="108"/>
        <v>0</v>
      </c>
      <c r="AH57" s="1890">
        <f t="shared" si="108"/>
        <v>0</v>
      </c>
      <c r="AI57" s="1890">
        <f t="shared" si="108"/>
        <v>0</v>
      </c>
      <c r="AJ57" s="1890">
        <f t="shared" si="108"/>
        <v>0</v>
      </c>
      <c r="AK57" s="1890">
        <f t="shared" si="108"/>
        <v>0</v>
      </c>
      <c r="AL57" s="1890">
        <f t="shared" si="108"/>
        <v>0</v>
      </c>
      <c r="AM57" s="1890">
        <f t="shared" si="108"/>
        <v>0</v>
      </c>
      <c r="AN57" s="1890">
        <f t="shared" si="108"/>
        <v>0</v>
      </c>
      <c r="AO57" s="1890">
        <f t="shared" si="108"/>
        <v>0</v>
      </c>
      <c r="AP57" s="1890">
        <f t="shared" si="108"/>
        <v>0</v>
      </c>
      <c r="AQ57" s="1890">
        <f t="shared" si="108"/>
        <v>0</v>
      </c>
      <c r="AR57" s="1890">
        <f t="shared" si="108"/>
        <v>0</v>
      </c>
      <c r="AS57" s="1890">
        <f t="shared" si="108"/>
        <v>0</v>
      </c>
      <c r="AT57" s="1890">
        <f t="shared" si="108"/>
        <v>0</v>
      </c>
      <c r="AU57" s="1890">
        <f t="shared" si="108"/>
        <v>0</v>
      </c>
      <c r="AV57" s="1890">
        <f t="shared" si="108"/>
        <v>0</v>
      </c>
      <c r="AW57" s="1890">
        <f t="shared" si="108"/>
        <v>0</v>
      </c>
      <c r="AX57" s="1890">
        <f t="shared" si="108"/>
        <v>0</v>
      </c>
      <c r="AY57" s="1890">
        <f t="shared" si="108"/>
        <v>0</v>
      </c>
      <c r="AZ57" s="1890">
        <f t="shared" si="108"/>
        <v>0</v>
      </c>
      <c r="BA57" s="1890">
        <f t="shared" si="108"/>
        <v>0</v>
      </c>
      <c r="BB57" s="1890">
        <f t="shared" si="108"/>
        <v>0</v>
      </c>
      <c r="BC57" s="1890">
        <f t="shared" si="108"/>
        <v>0</v>
      </c>
      <c r="BD57" s="1890">
        <f t="shared" si="108"/>
        <v>0</v>
      </c>
      <c r="BE57" s="1890">
        <f t="shared" si="108"/>
        <v>0</v>
      </c>
      <c r="BF57" s="1890">
        <f t="shared" si="108"/>
        <v>0</v>
      </c>
      <c r="BG57" s="1890">
        <f t="shared" si="108"/>
        <v>0</v>
      </c>
      <c r="BH57" s="1890">
        <f t="shared" si="108"/>
        <v>0</v>
      </c>
      <c r="BI57" s="1890">
        <f t="shared" si="108"/>
        <v>0</v>
      </c>
      <c r="BJ57" s="1890">
        <f t="shared" si="108"/>
        <v>0</v>
      </c>
      <c r="BK57" s="1890">
        <f t="shared" si="108"/>
        <v>0</v>
      </c>
      <c r="BL57" s="1890">
        <f t="shared" si="108"/>
        <v>0</v>
      </c>
      <c r="BM57" s="1890">
        <f t="shared" si="108"/>
        <v>0</v>
      </c>
      <c r="BN57" s="1890">
        <f t="shared" si="108"/>
        <v>0</v>
      </c>
      <c r="BO57" s="892"/>
      <c r="BP57" s="892"/>
    </row>
    <row r="58" spans="1:71" s="1414" customFormat="1" ht="15" customHeight="1">
      <c r="A58" s="1898" t="s">
        <v>630</v>
      </c>
      <c r="B58" s="1899">
        <f>SUM(B43+B57)</f>
        <v>106655</v>
      </c>
      <c r="C58" s="1899">
        <f t="shared" ref="C58:BN58" si="109">SUM(C43+C57)</f>
        <v>106655</v>
      </c>
      <c r="D58" s="1899">
        <f t="shared" si="109"/>
        <v>0</v>
      </c>
      <c r="E58" s="1899">
        <f t="shared" si="109"/>
        <v>109830</v>
      </c>
      <c r="F58" s="1899">
        <f t="shared" si="109"/>
        <v>103068</v>
      </c>
      <c r="G58" s="1899">
        <f t="shared" si="109"/>
        <v>88262</v>
      </c>
      <c r="H58" s="1899">
        <f t="shared" si="109"/>
        <v>89782</v>
      </c>
      <c r="I58" s="1899">
        <f t="shared" si="109"/>
        <v>5000</v>
      </c>
      <c r="J58" s="1899">
        <f t="shared" si="109"/>
        <v>94782</v>
      </c>
      <c r="K58" s="1899">
        <f t="shared" si="109"/>
        <v>29657</v>
      </c>
      <c r="L58" s="1899">
        <f t="shared" si="109"/>
        <v>0</v>
      </c>
      <c r="M58" s="1899">
        <f t="shared" si="109"/>
        <v>0</v>
      </c>
      <c r="N58" s="1899">
        <f t="shared" si="109"/>
        <v>0</v>
      </c>
      <c r="O58" s="1899">
        <f t="shared" si="109"/>
        <v>0</v>
      </c>
      <c r="P58" s="1899">
        <f t="shared" si="109"/>
        <v>0</v>
      </c>
      <c r="Q58" s="1899">
        <f t="shared" si="109"/>
        <v>194917</v>
      </c>
      <c r="R58" s="1899">
        <f t="shared" si="109"/>
        <v>196437</v>
      </c>
      <c r="S58" s="1899">
        <f t="shared" si="109"/>
        <v>5000</v>
      </c>
      <c r="T58" s="1899">
        <f t="shared" si="109"/>
        <v>204612</v>
      </c>
      <c r="U58" s="1899">
        <f t="shared" si="109"/>
        <v>132725</v>
      </c>
      <c r="V58" s="1899">
        <f t="shared" si="109"/>
        <v>121575</v>
      </c>
      <c r="W58" s="1899">
        <f t="shared" si="109"/>
        <v>127575</v>
      </c>
      <c r="X58" s="1899">
        <f t="shared" si="109"/>
        <v>0</v>
      </c>
      <c r="Y58" s="1899">
        <f t="shared" si="109"/>
        <v>127739</v>
      </c>
      <c r="Z58" s="1899">
        <f t="shared" si="109"/>
        <v>60262</v>
      </c>
      <c r="AA58" s="1899">
        <f t="shared" si="109"/>
        <v>6350</v>
      </c>
      <c r="AB58" s="1899">
        <f t="shared" si="109"/>
        <v>8827</v>
      </c>
      <c r="AC58" s="1899">
        <f t="shared" si="109"/>
        <v>0</v>
      </c>
      <c r="AD58" s="1899">
        <f t="shared" si="109"/>
        <v>8827</v>
      </c>
      <c r="AE58" s="1899">
        <f t="shared" si="109"/>
        <v>8764</v>
      </c>
      <c r="AF58" s="1899">
        <f t="shared" si="109"/>
        <v>292059</v>
      </c>
      <c r="AG58" s="1899">
        <f t="shared" si="109"/>
        <v>292059</v>
      </c>
      <c r="AH58" s="1899">
        <f t="shared" si="109"/>
        <v>0</v>
      </c>
      <c r="AI58" s="1899">
        <f t="shared" si="109"/>
        <v>299298</v>
      </c>
      <c r="AJ58" s="1899">
        <f t="shared" si="109"/>
        <v>297952</v>
      </c>
      <c r="AK58" s="1899">
        <f t="shared" si="109"/>
        <v>1793030</v>
      </c>
      <c r="AL58" s="1899">
        <f t="shared" si="109"/>
        <v>1373662</v>
      </c>
      <c r="AM58" s="1899">
        <f t="shared" si="109"/>
        <v>15875</v>
      </c>
      <c r="AN58" s="1899">
        <f t="shared" si="109"/>
        <v>1467841</v>
      </c>
      <c r="AO58" s="1899">
        <f t="shared" si="109"/>
        <v>1128279</v>
      </c>
      <c r="AP58" s="1899">
        <f t="shared" si="109"/>
        <v>6028</v>
      </c>
      <c r="AQ58" s="1899">
        <f t="shared" si="109"/>
        <v>1079520</v>
      </c>
      <c r="AR58" s="1899">
        <f t="shared" si="109"/>
        <v>-12150</v>
      </c>
      <c r="AS58" s="1899">
        <f t="shared" si="109"/>
        <v>1056094</v>
      </c>
      <c r="AT58" s="1899">
        <f t="shared" si="109"/>
        <v>12247</v>
      </c>
      <c r="AU58" s="1899">
        <f t="shared" si="109"/>
        <v>353</v>
      </c>
      <c r="AV58" s="1899">
        <f t="shared" si="109"/>
        <v>353</v>
      </c>
      <c r="AW58" s="1899">
        <f t="shared" si="109"/>
        <v>0</v>
      </c>
      <c r="AX58" s="1899">
        <f t="shared" si="109"/>
        <v>353</v>
      </c>
      <c r="AY58" s="1899">
        <f t="shared" si="109"/>
        <v>0</v>
      </c>
      <c r="AZ58" s="1899">
        <f t="shared" si="109"/>
        <v>2219395</v>
      </c>
      <c r="BA58" s="1899">
        <f t="shared" si="109"/>
        <v>2881996</v>
      </c>
      <c r="BB58" s="1899">
        <f t="shared" si="109"/>
        <v>3725</v>
      </c>
      <c r="BC58" s="1899">
        <f t="shared" si="109"/>
        <v>2960152</v>
      </c>
      <c r="BD58" s="1899">
        <f t="shared" si="109"/>
        <v>1507504</v>
      </c>
      <c r="BE58" s="1899">
        <f t="shared" si="109"/>
        <v>0</v>
      </c>
      <c r="BF58" s="1899">
        <f t="shared" si="109"/>
        <v>0</v>
      </c>
      <c r="BG58" s="1899">
        <f t="shared" si="109"/>
        <v>0</v>
      </c>
      <c r="BH58" s="1899">
        <f t="shared" si="109"/>
        <v>0</v>
      </c>
      <c r="BI58" s="1899">
        <f t="shared" si="109"/>
        <v>0</v>
      </c>
      <c r="BJ58" s="1899">
        <f t="shared" si="109"/>
        <v>2414312</v>
      </c>
      <c r="BK58" s="1899">
        <f t="shared" si="109"/>
        <v>3078433</v>
      </c>
      <c r="BL58" s="1899">
        <f t="shared" si="109"/>
        <v>8725</v>
      </c>
      <c r="BM58" s="1899">
        <f t="shared" si="109"/>
        <v>3164764</v>
      </c>
      <c r="BN58" s="1899">
        <f t="shared" si="109"/>
        <v>1640229</v>
      </c>
      <c r="BO58" s="1977"/>
      <c r="BP58" s="1977"/>
    </row>
    <row r="59" spans="1:71" s="706" customFormat="1" ht="15" customHeight="1">
      <c r="A59" s="1900" t="s">
        <v>631</v>
      </c>
      <c r="B59" s="1780"/>
      <c r="C59" s="1780"/>
      <c r="D59" s="1780"/>
      <c r="E59" s="1780"/>
      <c r="F59" s="1780"/>
      <c r="G59" s="1780"/>
      <c r="H59" s="1780"/>
      <c r="I59" s="1780"/>
      <c r="J59" s="1780"/>
      <c r="K59" s="1780"/>
      <c r="L59" s="1780"/>
      <c r="M59" s="1780"/>
      <c r="N59" s="1780"/>
      <c r="O59" s="1780"/>
      <c r="P59" s="1780"/>
      <c r="Q59" s="1978"/>
      <c r="R59" s="1978"/>
      <c r="S59" s="1978"/>
      <c r="T59" s="1978"/>
      <c r="U59" s="1978"/>
      <c r="V59" s="1780"/>
      <c r="W59" s="1780"/>
      <c r="X59" s="1780"/>
      <c r="Y59" s="1780"/>
      <c r="Z59" s="1780"/>
      <c r="AA59" s="1780"/>
      <c r="AB59" s="1780"/>
      <c r="AC59" s="1780"/>
      <c r="AD59" s="1780"/>
      <c r="AE59" s="1780"/>
      <c r="AF59" s="1780"/>
      <c r="AG59" s="1780"/>
      <c r="AH59" s="1780"/>
      <c r="AI59" s="1780"/>
      <c r="AJ59" s="1780"/>
      <c r="AK59" s="1780"/>
      <c r="AL59" s="1780"/>
      <c r="AM59" s="1780"/>
      <c r="AN59" s="1780"/>
      <c r="AO59" s="1780"/>
      <c r="AP59" s="1780"/>
      <c r="AQ59" s="1780"/>
      <c r="AR59" s="1780"/>
      <c r="AS59" s="1780"/>
      <c r="AT59" s="1780"/>
      <c r="AU59" s="1780"/>
      <c r="AV59" s="1780"/>
      <c r="AW59" s="1780"/>
      <c r="AX59" s="1780"/>
      <c r="AY59" s="1780"/>
      <c r="AZ59" s="1978"/>
      <c r="BA59" s="1978"/>
      <c r="BB59" s="1978"/>
      <c r="BC59" s="1978"/>
      <c r="BD59" s="1978"/>
      <c r="BE59" s="1978"/>
      <c r="BF59" s="1780"/>
      <c r="BG59" s="1780"/>
      <c r="BH59" s="1780"/>
      <c r="BI59" s="1780"/>
      <c r="BJ59" s="1978"/>
      <c r="BK59" s="1978"/>
      <c r="BL59" s="1978"/>
      <c r="BM59" s="1978"/>
      <c r="BN59" s="1891"/>
      <c r="BO59" s="88"/>
      <c r="BP59" s="892"/>
    </row>
    <row r="60" spans="1:71" ht="15" hidden="1" customHeight="1">
      <c r="A60" s="1886" t="s">
        <v>632</v>
      </c>
      <c r="B60" s="1797"/>
      <c r="C60" s="1797"/>
      <c r="D60" s="1973"/>
      <c r="E60" s="1797">
        <f t="shared" ref="E60:E73" si="110">SUM(C60:D60)</f>
        <v>0</v>
      </c>
      <c r="F60" s="1797"/>
      <c r="G60" s="1797"/>
      <c r="H60" s="1797"/>
      <c r="I60" s="1973"/>
      <c r="J60" s="1797">
        <f t="shared" ref="J60:J73" si="111">SUM(H60:I60)</f>
        <v>0</v>
      </c>
      <c r="K60" s="1797"/>
      <c r="L60" s="1797"/>
      <c r="M60" s="1797"/>
      <c r="N60" s="1973"/>
      <c r="O60" s="1797">
        <f t="shared" ref="O60:O73" si="112">SUM(M60:N60)</f>
        <v>0</v>
      </c>
      <c r="P60" s="1797"/>
      <c r="Q60" s="1974"/>
      <c r="R60" s="1974">
        <f t="shared" ref="R60:R73" si="113">C60+H60+M60</f>
        <v>0</v>
      </c>
      <c r="S60" s="2034">
        <f t="shared" ref="S60:S73" si="114">D60+I60+N60</f>
        <v>0</v>
      </c>
      <c r="T60" s="1974">
        <f t="shared" ref="T60" si="115">SUM(R60:S60)</f>
        <v>0</v>
      </c>
      <c r="U60" s="1974"/>
      <c r="V60" s="1797"/>
      <c r="W60" s="1797"/>
      <c r="X60" s="1973"/>
      <c r="Y60" s="1797">
        <f t="shared" ref="Y60:Y65" si="116">SUM(W60:X60)</f>
        <v>0</v>
      </c>
      <c r="Z60" s="1797"/>
      <c r="AA60" s="1797"/>
      <c r="AB60" s="1797"/>
      <c r="AC60" s="1973"/>
      <c r="AD60" s="1797">
        <f t="shared" ref="AD60:AD73" si="117">SUM(AB60:AC60)</f>
        <v>0</v>
      </c>
      <c r="AE60" s="1797"/>
      <c r="AF60" s="1797"/>
      <c r="AG60" s="1797"/>
      <c r="AH60" s="1973"/>
      <c r="AI60" s="1797">
        <f t="shared" ref="AI60:AI65" si="118">SUM(AG60:AH60)</f>
        <v>0</v>
      </c>
      <c r="AJ60" s="1797"/>
      <c r="AK60" s="1797"/>
      <c r="AL60" s="1797"/>
      <c r="AM60" s="1973"/>
      <c r="AN60" s="1797">
        <f>SUM(AL60:AM60)</f>
        <v>0</v>
      </c>
      <c r="AO60" s="1797"/>
      <c r="AP60" s="1797"/>
      <c r="AQ60" s="1797"/>
      <c r="AR60" s="1973"/>
      <c r="AS60" s="1797">
        <f t="shared" ref="AS60:AS73" si="119">SUM(AQ60:AR60)</f>
        <v>0</v>
      </c>
      <c r="AT60" s="1797"/>
      <c r="AU60" s="1797"/>
      <c r="AV60" s="1797"/>
      <c r="AW60" s="1973"/>
      <c r="AX60" s="1797">
        <f t="shared" ref="AX60:AX73" si="120">SUM(AV60:AW60)</f>
        <v>0</v>
      </c>
      <c r="AY60" s="1797"/>
      <c r="AZ60" s="1974"/>
      <c r="BA60" s="1978">
        <f t="shared" ref="BA60:BA73" si="121">W60+AB60+AG60+AL60+AQ60+AV60</f>
        <v>0</v>
      </c>
      <c r="BB60" s="2034">
        <f t="shared" ref="BB60:BB73" si="122">X60+AC60+AH60+AM60+AR60+AW60</f>
        <v>0</v>
      </c>
      <c r="BC60" s="1974">
        <f t="shared" ref="BC60" si="123">SUM(BA60:BB60)</f>
        <v>0</v>
      </c>
      <c r="BD60" s="1974"/>
      <c r="BE60" s="1974"/>
      <c r="BF60" s="1797"/>
      <c r="BG60" s="1973"/>
      <c r="BH60" s="1797">
        <f t="shared" ref="BH60:BH73" si="124">SUM(BF60:BG60)</f>
        <v>0</v>
      </c>
      <c r="BI60" s="1797"/>
      <c r="BJ60" s="1974"/>
      <c r="BK60" s="2011">
        <f t="shared" ref="BK60:BK73" si="125">SUM(R60+BA60)</f>
        <v>0</v>
      </c>
      <c r="BL60" s="2012">
        <f t="shared" ref="BL60:BL73" si="126">SUM(S60+BB60)</f>
        <v>0</v>
      </c>
      <c r="BM60" s="1974">
        <f t="shared" ref="BM60:BM103" si="127">SUM(BK60+BL60)</f>
        <v>0</v>
      </c>
    </row>
    <row r="61" spans="1:71" ht="15" customHeight="1">
      <c r="A61" s="1902" t="s">
        <v>633</v>
      </c>
      <c r="B61" s="1797"/>
      <c r="C61" s="1797"/>
      <c r="D61" s="1973"/>
      <c r="E61" s="1797">
        <f>SUM(C61:D61)</f>
        <v>0</v>
      </c>
      <c r="F61" s="1813"/>
      <c r="G61" s="1797"/>
      <c r="H61" s="1797"/>
      <c r="I61" s="1973"/>
      <c r="J61" s="1797">
        <f t="shared" si="111"/>
        <v>0</v>
      </c>
      <c r="K61" s="1813"/>
      <c r="L61" s="1797"/>
      <c r="M61" s="1797"/>
      <c r="N61" s="1973"/>
      <c r="O61" s="1797">
        <f t="shared" si="112"/>
        <v>0</v>
      </c>
      <c r="P61" s="1813">
        <f t="shared" ref="P61:P73" si="128">M61-L61</f>
        <v>0</v>
      </c>
      <c r="Q61" s="1966">
        <f t="shared" ref="Q61:Q73" si="129">B61+G61+L61</f>
        <v>0</v>
      </c>
      <c r="R61" s="1966">
        <f t="shared" si="113"/>
        <v>0</v>
      </c>
      <c r="S61" s="1966">
        <f t="shared" si="114"/>
        <v>0</v>
      </c>
      <c r="T61" s="1966">
        <f t="shared" ref="T61" si="130">E61+J61+O61</f>
        <v>0</v>
      </c>
      <c r="U61" s="1966">
        <f t="shared" ref="U61" si="131">F61+K61+P61</f>
        <v>0</v>
      </c>
      <c r="V61" s="1797"/>
      <c r="W61" s="1797"/>
      <c r="X61" s="1973"/>
      <c r="Y61" s="1797">
        <f t="shared" si="116"/>
        <v>0</v>
      </c>
      <c r="Z61" s="1813"/>
      <c r="AA61" s="1797"/>
      <c r="AB61" s="1797"/>
      <c r="AC61" s="1973"/>
      <c r="AD61" s="1797">
        <f>SUM(AB61:AC61)</f>
        <v>0</v>
      </c>
      <c r="AE61" s="1813"/>
      <c r="AF61" s="1797"/>
      <c r="AG61" s="1797"/>
      <c r="AH61" s="1973"/>
      <c r="AI61" s="1797">
        <f t="shared" si="118"/>
        <v>0</v>
      </c>
      <c r="AJ61" s="1813"/>
      <c r="AK61" s="1797"/>
      <c r="AL61" s="1797"/>
      <c r="AM61" s="1973"/>
      <c r="AN61" s="1797">
        <f t="shared" ref="AN61:AN73" si="132">SUM(AL61+AM61)</f>
        <v>0</v>
      </c>
      <c r="AO61" s="1813"/>
      <c r="AP61" s="1797"/>
      <c r="AQ61" s="1797"/>
      <c r="AR61" s="1973"/>
      <c r="AS61" s="1797">
        <f>SUM(AQ61:AR61)</f>
        <v>0</v>
      </c>
      <c r="AT61" s="1813"/>
      <c r="AU61" s="1797"/>
      <c r="AV61" s="1797"/>
      <c r="AW61" s="1973"/>
      <c r="AX61" s="1797">
        <f>SUM(AV61:AW61)</f>
        <v>0</v>
      </c>
      <c r="AY61" s="1813"/>
      <c r="AZ61" s="1953">
        <f t="shared" ref="AZ61:AZ73" si="133">V61+AA61+AF61+AK61+AP61+AU61</f>
        <v>0</v>
      </c>
      <c r="BA61" s="1953">
        <f t="shared" si="121"/>
        <v>0</v>
      </c>
      <c r="BB61" s="1953">
        <f t="shared" si="122"/>
        <v>0</v>
      </c>
      <c r="BC61" s="1953">
        <f t="shared" ref="BC61:BC73" si="134">AN61+AS61+AX61+AI61+Y61+AD61</f>
        <v>0</v>
      </c>
      <c r="BD61" s="1953">
        <f t="shared" ref="BD61:BD73" si="135">AO61+AT61+AY61+AJ61+Z61+AE61</f>
        <v>0</v>
      </c>
      <c r="BE61" s="1974"/>
      <c r="BF61" s="1797"/>
      <c r="BG61" s="1973"/>
      <c r="BH61" s="1797">
        <f>SUM(BF61:BG61)</f>
        <v>0</v>
      </c>
      <c r="BI61" s="1813">
        <f t="shared" ref="BI61:BI73" si="136">BF61-BE61</f>
        <v>0</v>
      </c>
      <c r="BJ61" s="2011">
        <f t="shared" ref="BJ61:BJ73" si="137">SUM(Q61+AZ61)</f>
        <v>0</v>
      </c>
      <c r="BK61" s="2011">
        <f t="shared" si="125"/>
        <v>0</v>
      </c>
      <c r="BL61" s="2012">
        <f t="shared" si="126"/>
        <v>0</v>
      </c>
      <c r="BM61" s="1974">
        <f t="shared" ref="BM61:BM73" si="138">SUM(T61+BC61)</f>
        <v>0</v>
      </c>
      <c r="BN61" s="1966">
        <f t="shared" ref="BN61:BN73" si="139">SUM(U61+BD61)</f>
        <v>0</v>
      </c>
    </row>
    <row r="62" spans="1:71" ht="15" customHeight="1">
      <c r="A62" s="1902" t="s">
        <v>634</v>
      </c>
      <c r="B62" s="1797"/>
      <c r="C62" s="1797"/>
      <c r="D62" s="1973"/>
      <c r="E62" s="1797">
        <f t="shared" si="110"/>
        <v>0</v>
      </c>
      <c r="F62" s="1813"/>
      <c r="G62" s="1797"/>
      <c r="H62" s="1797"/>
      <c r="I62" s="1973"/>
      <c r="J62" s="1797">
        <f t="shared" si="111"/>
        <v>0</v>
      </c>
      <c r="K62" s="1813"/>
      <c r="L62" s="1797"/>
      <c r="M62" s="1797"/>
      <c r="N62" s="1973"/>
      <c r="O62" s="1797">
        <f t="shared" si="112"/>
        <v>0</v>
      </c>
      <c r="P62" s="1813">
        <f t="shared" si="128"/>
        <v>0</v>
      </c>
      <c r="Q62" s="1966">
        <f t="shared" si="129"/>
        <v>0</v>
      </c>
      <c r="R62" s="1974">
        <f t="shared" si="113"/>
        <v>0</v>
      </c>
      <c r="S62" s="2033">
        <f t="shared" si="114"/>
        <v>0</v>
      </c>
      <c r="T62" s="1966">
        <f t="shared" ref="T62:T73" si="140">E62+J62+O62</f>
        <v>0</v>
      </c>
      <c r="U62" s="1966">
        <f t="shared" ref="U62:U73" si="141">F62+K62+P62</f>
        <v>0</v>
      </c>
      <c r="V62" s="1797"/>
      <c r="W62" s="1797"/>
      <c r="X62" s="1973"/>
      <c r="Y62" s="1797">
        <f t="shared" si="116"/>
        <v>0</v>
      </c>
      <c r="Z62" s="1813"/>
      <c r="AA62" s="1797"/>
      <c r="AB62" s="1797"/>
      <c r="AC62" s="1973"/>
      <c r="AD62" s="1797">
        <f t="shared" si="117"/>
        <v>0</v>
      </c>
      <c r="AE62" s="1813"/>
      <c r="AF62" s="1797"/>
      <c r="AG62" s="1797"/>
      <c r="AH62" s="1973"/>
      <c r="AI62" s="1797">
        <f t="shared" si="118"/>
        <v>0</v>
      </c>
      <c r="AJ62" s="1813"/>
      <c r="AK62" s="1797"/>
      <c r="AL62" s="1797"/>
      <c r="AM62" s="1973"/>
      <c r="AN62" s="1797">
        <f t="shared" si="132"/>
        <v>0</v>
      </c>
      <c r="AO62" s="1813"/>
      <c r="AP62" s="1797"/>
      <c r="AQ62" s="1797"/>
      <c r="AR62" s="1973"/>
      <c r="AS62" s="1797">
        <f t="shared" si="119"/>
        <v>0</v>
      </c>
      <c r="AT62" s="1813"/>
      <c r="AU62" s="1797"/>
      <c r="AV62" s="1797"/>
      <c r="AW62" s="1973"/>
      <c r="AX62" s="1797">
        <f t="shared" si="120"/>
        <v>0</v>
      </c>
      <c r="AY62" s="1813"/>
      <c r="AZ62" s="1953">
        <f t="shared" si="133"/>
        <v>0</v>
      </c>
      <c r="BA62" s="1978">
        <f t="shared" si="121"/>
        <v>0</v>
      </c>
      <c r="BB62" s="2033">
        <f t="shared" si="122"/>
        <v>0</v>
      </c>
      <c r="BC62" s="1953">
        <f t="shared" si="134"/>
        <v>0</v>
      </c>
      <c r="BD62" s="1953">
        <f t="shared" si="135"/>
        <v>0</v>
      </c>
      <c r="BE62" s="1974"/>
      <c r="BF62" s="1797"/>
      <c r="BG62" s="1973"/>
      <c r="BH62" s="1797">
        <f t="shared" si="124"/>
        <v>0</v>
      </c>
      <c r="BI62" s="1813">
        <f t="shared" si="136"/>
        <v>0</v>
      </c>
      <c r="BJ62" s="2011">
        <f t="shared" si="137"/>
        <v>0</v>
      </c>
      <c r="BK62" s="2011">
        <f t="shared" si="125"/>
        <v>0</v>
      </c>
      <c r="BL62" s="2012">
        <f t="shared" si="126"/>
        <v>0</v>
      </c>
      <c r="BM62" s="1974">
        <f t="shared" si="138"/>
        <v>0</v>
      </c>
      <c r="BN62" s="1966">
        <f t="shared" si="139"/>
        <v>0</v>
      </c>
    </row>
    <row r="63" spans="1:71" ht="15" customHeight="1">
      <c r="A63" s="1414" t="s">
        <v>635</v>
      </c>
      <c r="B63" s="1797"/>
      <c r="C63" s="1797"/>
      <c r="D63" s="1973"/>
      <c r="E63" s="1797">
        <f t="shared" si="110"/>
        <v>0</v>
      </c>
      <c r="F63" s="1813"/>
      <c r="G63" s="1797"/>
      <c r="H63" s="1797"/>
      <c r="I63" s="1973"/>
      <c r="J63" s="1797">
        <f t="shared" si="111"/>
        <v>0</v>
      </c>
      <c r="K63" s="1813"/>
      <c r="L63" s="1797"/>
      <c r="M63" s="1797"/>
      <c r="N63" s="1973"/>
      <c r="O63" s="1797">
        <f t="shared" si="112"/>
        <v>0</v>
      </c>
      <c r="P63" s="1813">
        <f t="shared" si="128"/>
        <v>0</v>
      </c>
      <c r="Q63" s="1966">
        <f t="shared" si="129"/>
        <v>0</v>
      </c>
      <c r="R63" s="1974">
        <f t="shared" si="113"/>
        <v>0</v>
      </c>
      <c r="S63" s="2033">
        <f t="shared" si="114"/>
        <v>0</v>
      </c>
      <c r="T63" s="1966">
        <f t="shared" si="140"/>
        <v>0</v>
      </c>
      <c r="U63" s="1966">
        <f t="shared" si="141"/>
        <v>0</v>
      </c>
      <c r="V63" s="1797"/>
      <c r="W63" s="1797"/>
      <c r="X63" s="1973"/>
      <c r="Y63" s="1797">
        <f t="shared" si="116"/>
        <v>0</v>
      </c>
      <c r="Z63" s="1813"/>
      <c r="AA63" s="1797"/>
      <c r="AB63" s="1797"/>
      <c r="AC63" s="1973"/>
      <c r="AD63" s="1797">
        <f t="shared" si="117"/>
        <v>0</v>
      </c>
      <c r="AE63" s="1813"/>
      <c r="AF63" s="1797"/>
      <c r="AG63" s="1797"/>
      <c r="AH63" s="1973"/>
      <c r="AI63" s="1797">
        <f t="shared" si="118"/>
        <v>0</v>
      </c>
      <c r="AJ63" s="1813"/>
      <c r="AK63" s="1797"/>
      <c r="AL63" s="1797"/>
      <c r="AM63" s="1973"/>
      <c r="AN63" s="1797">
        <f t="shared" si="132"/>
        <v>0</v>
      </c>
      <c r="AO63" s="1813"/>
      <c r="AP63" s="1797"/>
      <c r="AQ63" s="1797"/>
      <c r="AR63" s="1973"/>
      <c r="AS63" s="1797">
        <f t="shared" si="119"/>
        <v>0</v>
      </c>
      <c r="AT63" s="1813"/>
      <c r="AU63" s="1797"/>
      <c r="AV63" s="1797"/>
      <c r="AW63" s="1973"/>
      <c r="AX63" s="1797">
        <f t="shared" si="120"/>
        <v>0</v>
      </c>
      <c r="AY63" s="1813"/>
      <c r="AZ63" s="1953">
        <f t="shared" si="133"/>
        <v>0</v>
      </c>
      <c r="BA63" s="1978">
        <f t="shared" si="121"/>
        <v>0</v>
      </c>
      <c r="BB63" s="2033">
        <f t="shared" si="122"/>
        <v>0</v>
      </c>
      <c r="BC63" s="1953">
        <f t="shared" si="134"/>
        <v>0</v>
      </c>
      <c r="BD63" s="1953">
        <f t="shared" si="135"/>
        <v>0</v>
      </c>
      <c r="BE63" s="1974"/>
      <c r="BF63" s="1797"/>
      <c r="BG63" s="1973"/>
      <c r="BH63" s="1797">
        <f t="shared" si="124"/>
        <v>0</v>
      </c>
      <c r="BI63" s="1813">
        <f t="shared" si="136"/>
        <v>0</v>
      </c>
      <c r="BJ63" s="2011">
        <f t="shared" si="137"/>
        <v>0</v>
      </c>
      <c r="BK63" s="2011">
        <f t="shared" si="125"/>
        <v>0</v>
      </c>
      <c r="BL63" s="2012">
        <f t="shared" si="126"/>
        <v>0</v>
      </c>
      <c r="BM63" s="1974">
        <f t="shared" si="138"/>
        <v>0</v>
      </c>
      <c r="BN63" s="1966">
        <f t="shared" si="139"/>
        <v>0</v>
      </c>
    </row>
    <row r="64" spans="1:71" ht="15" hidden="1" customHeight="1">
      <c r="A64" s="706" t="s">
        <v>636</v>
      </c>
      <c r="B64" s="1797"/>
      <c r="C64" s="1797"/>
      <c r="D64" s="1973"/>
      <c r="E64" s="1797">
        <f>SUM(C64:D64)</f>
        <v>0</v>
      </c>
      <c r="F64" s="1813"/>
      <c r="G64" s="1797"/>
      <c r="H64" s="1797"/>
      <c r="I64" s="1973"/>
      <c r="J64" s="1797">
        <f t="shared" si="111"/>
        <v>0</v>
      </c>
      <c r="K64" s="1813"/>
      <c r="L64" s="1797"/>
      <c r="M64" s="1797"/>
      <c r="N64" s="1973"/>
      <c r="O64" s="1797">
        <f t="shared" si="112"/>
        <v>0</v>
      </c>
      <c r="P64" s="1813">
        <f t="shared" si="128"/>
        <v>0</v>
      </c>
      <c r="Q64" s="1966">
        <f t="shared" si="129"/>
        <v>0</v>
      </c>
      <c r="R64" s="1974">
        <f t="shared" si="113"/>
        <v>0</v>
      </c>
      <c r="S64" s="2033">
        <f t="shared" si="114"/>
        <v>0</v>
      </c>
      <c r="T64" s="1966">
        <f t="shared" si="140"/>
        <v>0</v>
      </c>
      <c r="U64" s="1966">
        <f t="shared" si="141"/>
        <v>0</v>
      </c>
      <c r="V64" s="1797"/>
      <c r="W64" s="1797"/>
      <c r="X64" s="1973"/>
      <c r="Y64" s="1797">
        <f t="shared" si="116"/>
        <v>0</v>
      </c>
      <c r="Z64" s="1813"/>
      <c r="AA64" s="1797"/>
      <c r="AB64" s="1797"/>
      <c r="AC64" s="1973"/>
      <c r="AD64" s="1797">
        <f>SUM(AB64:AC64)</f>
        <v>0</v>
      </c>
      <c r="AE64" s="1813"/>
      <c r="AF64" s="1797"/>
      <c r="AG64" s="1797"/>
      <c r="AH64" s="1973"/>
      <c r="AI64" s="1797">
        <f t="shared" si="118"/>
        <v>0</v>
      </c>
      <c r="AJ64" s="1813"/>
      <c r="AK64" s="1797"/>
      <c r="AL64" s="1797"/>
      <c r="AM64" s="1973"/>
      <c r="AN64" s="1797">
        <f t="shared" si="132"/>
        <v>0</v>
      </c>
      <c r="AO64" s="1813"/>
      <c r="AP64" s="1797"/>
      <c r="AQ64" s="1797"/>
      <c r="AR64" s="1973"/>
      <c r="AS64" s="1797">
        <f>SUM(AQ64:AR64)</f>
        <v>0</v>
      </c>
      <c r="AT64" s="1813"/>
      <c r="AU64" s="1797"/>
      <c r="AV64" s="1797"/>
      <c r="AW64" s="1973"/>
      <c r="AX64" s="1797">
        <f>SUM(AV64:AW64)</f>
        <v>0</v>
      </c>
      <c r="AY64" s="1813"/>
      <c r="AZ64" s="1953">
        <f t="shared" si="133"/>
        <v>0</v>
      </c>
      <c r="BA64" s="1978">
        <f t="shared" si="121"/>
        <v>0</v>
      </c>
      <c r="BB64" s="2033">
        <f t="shared" si="122"/>
        <v>0</v>
      </c>
      <c r="BC64" s="1953">
        <f t="shared" si="134"/>
        <v>0</v>
      </c>
      <c r="BD64" s="1953">
        <f t="shared" si="135"/>
        <v>0</v>
      </c>
      <c r="BE64" s="1974"/>
      <c r="BF64" s="1797"/>
      <c r="BG64" s="1973"/>
      <c r="BH64" s="1797">
        <f>SUM(BF64:BG64)</f>
        <v>0</v>
      </c>
      <c r="BI64" s="1813">
        <f t="shared" si="136"/>
        <v>0</v>
      </c>
      <c r="BJ64" s="2011">
        <f t="shared" si="137"/>
        <v>0</v>
      </c>
      <c r="BK64" s="2011">
        <f t="shared" si="125"/>
        <v>0</v>
      </c>
      <c r="BL64" s="2012">
        <f t="shared" si="126"/>
        <v>0</v>
      </c>
      <c r="BM64" s="1974">
        <f t="shared" si="138"/>
        <v>0</v>
      </c>
      <c r="BN64" s="1966">
        <f t="shared" si="139"/>
        <v>0</v>
      </c>
      <c r="BO64" s="1399"/>
      <c r="BP64" s="1399"/>
      <c r="BQ64" s="733"/>
      <c r="BR64" s="733"/>
      <c r="BS64" s="733"/>
    </row>
    <row r="65" spans="1:71" ht="15" customHeight="1">
      <c r="A65" s="1886" t="s">
        <v>637</v>
      </c>
      <c r="B65" s="1797"/>
      <c r="C65" s="1797"/>
      <c r="D65" s="1973"/>
      <c r="E65" s="1797">
        <f>SUM(C65:D65)</f>
        <v>0</v>
      </c>
      <c r="F65" s="1813"/>
      <c r="G65" s="1797"/>
      <c r="H65" s="1797"/>
      <c r="I65" s="1973"/>
      <c r="J65" s="1797">
        <f t="shared" si="111"/>
        <v>0</v>
      </c>
      <c r="K65" s="1813"/>
      <c r="L65" s="1797"/>
      <c r="M65" s="1797"/>
      <c r="N65" s="1973"/>
      <c r="O65" s="1797">
        <f t="shared" si="112"/>
        <v>0</v>
      </c>
      <c r="P65" s="1813">
        <f t="shared" si="128"/>
        <v>0</v>
      </c>
      <c r="Q65" s="1966">
        <f t="shared" si="129"/>
        <v>0</v>
      </c>
      <c r="R65" s="1974">
        <f t="shared" si="113"/>
        <v>0</v>
      </c>
      <c r="S65" s="2033">
        <f t="shared" si="114"/>
        <v>0</v>
      </c>
      <c r="T65" s="1966">
        <f t="shared" si="140"/>
        <v>0</v>
      </c>
      <c r="U65" s="1966">
        <f t="shared" si="141"/>
        <v>0</v>
      </c>
      <c r="V65" s="1797"/>
      <c r="W65" s="1797"/>
      <c r="X65" s="1973"/>
      <c r="Y65" s="1797">
        <f t="shared" si="116"/>
        <v>0</v>
      </c>
      <c r="Z65" s="1813"/>
      <c r="AA65" s="1797"/>
      <c r="AB65" s="1797"/>
      <c r="AC65" s="1973"/>
      <c r="AD65" s="1797">
        <f>SUM(AB65:AC65)</f>
        <v>0</v>
      </c>
      <c r="AE65" s="1813"/>
      <c r="AF65" s="1797"/>
      <c r="AG65" s="1797"/>
      <c r="AH65" s="1973"/>
      <c r="AI65" s="1797">
        <f t="shared" si="118"/>
        <v>0</v>
      </c>
      <c r="AJ65" s="1813"/>
      <c r="AK65" s="1797">
        <v>176639</v>
      </c>
      <c r="AL65" s="1797">
        <v>232160</v>
      </c>
      <c r="AM65" s="1973"/>
      <c r="AN65" s="1797">
        <f t="shared" si="132"/>
        <v>232160</v>
      </c>
      <c r="AO65" s="1813">
        <v>105214</v>
      </c>
      <c r="AP65" s="1797"/>
      <c r="AQ65" s="1797"/>
      <c r="AR65" s="1973"/>
      <c r="AS65" s="1797">
        <f>SUM(AQ65:AR65)</f>
        <v>0</v>
      </c>
      <c r="AT65" s="1813"/>
      <c r="AU65" s="1797"/>
      <c r="AV65" s="1797"/>
      <c r="AW65" s="1973"/>
      <c r="AX65" s="1797">
        <f>SUM(AV65:AW65)</f>
        <v>0</v>
      </c>
      <c r="AY65" s="1813"/>
      <c r="AZ65" s="1953">
        <f t="shared" si="133"/>
        <v>176639</v>
      </c>
      <c r="BA65" s="1978">
        <f t="shared" si="121"/>
        <v>232160</v>
      </c>
      <c r="BB65" s="2033">
        <f t="shared" si="122"/>
        <v>0</v>
      </c>
      <c r="BC65" s="1953">
        <f t="shared" si="134"/>
        <v>232160</v>
      </c>
      <c r="BD65" s="1953">
        <f t="shared" si="135"/>
        <v>105214</v>
      </c>
      <c r="BE65" s="1974"/>
      <c r="BF65" s="1797"/>
      <c r="BG65" s="1973"/>
      <c r="BH65" s="1797">
        <f>SUM(BF65:BG65)</f>
        <v>0</v>
      </c>
      <c r="BI65" s="1813">
        <f t="shared" si="136"/>
        <v>0</v>
      </c>
      <c r="BJ65" s="2011">
        <f t="shared" si="137"/>
        <v>176639</v>
      </c>
      <c r="BK65" s="2011">
        <f t="shared" si="125"/>
        <v>232160</v>
      </c>
      <c r="BL65" s="2012">
        <f t="shared" si="126"/>
        <v>0</v>
      </c>
      <c r="BM65" s="1974">
        <f t="shared" si="138"/>
        <v>232160</v>
      </c>
      <c r="BN65" s="1966">
        <f t="shared" si="139"/>
        <v>105214</v>
      </c>
    </row>
    <row r="66" spans="1:71" ht="15" customHeight="1">
      <c r="A66" s="1902" t="s">
        <v>638</v>
      </c>
      <c r="B66" s="1797"/>
      <c r="C66" s="1797"/>
      <c r="D66" s="1973"/>
      <c r="E66" s="1797">
        <f t="shared" si="110"/>
        <v>0</v>
      </c>
      <c r="F66" s="1813"/>
      <c r="G66" s="1797"/>
      <c r="H66" s="1797"/>
      <c r="I66" s="1973"/>
      <c r="J66" s="1797">
        <f t="shared" si="111"/>
        <v>0</v>
      </c>
      <c r="K66" s="1813"/>
      <c r="L66" s="1797"/>
      <c r="M66" s="1797"/>
      <c r="N66" s="1973"/>
      <c r="O66" s="1797">
        <f t="shared" si="112"/>
        <v>0</v>
      </c>
      <c r="P66" s="1813">
        <f t="shared" si="128"/>
        <v>0</v>
      </c>
      <c r="Q66" s="1966">
        <f t="shared" si="129"/>
        <v>0</v>
      </c>
      <c r="R66" s="1974">
        <f t="shared" si="113"/>
        <v>0</v>
      </c>
      <c r="S66" s="2033">
        <f t="shared" si="114"/>
        <v>0</v>
      </c>
      <c r="T66" s="1966">
        <f t="shared" si="140"/>
        <v>0</v>
      </c>
      <c r="U66" s="1966">
        <f t="shared" si="141"/>
        <v>0</v>
      </c>
      <c r="V66" s="1797"/>
      <c r="W66" s="1797"/>
      <c r="X66" s="1973"/>
      <c r="Y66" s="1797">
        <f t="shared" ref="Y66:Y73" si="142">SUM(W66:X66)</f>
        <v>0</v>
      </c>
      <c r="Z66" s="1813"/>
      <c r="AA66" s="1797"/>
      <c r="AB66" s="1797"/>
      <c r="AC66" s="1973"/>
      <c r="AD66" s="1797">
        <f t="shared" si="117"/>
        <v>0</v>
      </c>
      <c r="AE66" s="1813"/>
      <c r="AF66" s="1797"/>
      <c r="AG66" s="1797"/>
      <c r="AH66" s="1973"/>
      <c r="AI66" s="1797">
        <f t="shared" ref="AI66:AI73" si="143">SUM(AG66:AH66)</f>
        <v>0</v>
      </c>
      <c r="AJ66" s="1813"/>
      <c r="AK66" s="1797"/>
      <c r="AL66" s="1797"/>
      <c r="AM66" s="1973"/>
      <c r="AN66" s="1797">
        <f t="shared" si="132"/>
        <v>0</v>
      </c>
      <c r="AO66" s="1813"/>
      <c r="AP66" s="1797"/>
      <c r="AQ66" s="1797"/>
      <c r="AR66" s="1973"/>
      <c r="AS66" s="1797">
        <f t="shared" si="119"/>
        <v>0</v>
      </c>
      <c r="AT66" s="1813"/>
      <c r="AU66" s="1797"/>
      <c r="AV66" s="1797"/>
      <c r="AW66" s="1973"/>
      <c r="AX66" s="1797">
        <f t="shared" si="120"/>
        <v>0</v>
      </c>
      <c r="AY66" s="1813"/>
      <c r="AZ66" s="1953">
        <f t="shared" si="133"/>
        <v>0</v>
      </c>
      <c r="BA66" s="1978">
        <f t="shared" si="121"/>
        <v>0</v>
      </c>
      <c r="BB66" s="2033">
        <f t="shared" si="122"/>
        <v>0</v>
      </c>
      <c r="BC66" s="1953">
        <f t="shared" si="134"/>
        <v>0</v>
      </c>
      <c r="BD66" s="1953">
        <f t="shared" si="135"/>
        <v>0</v>
      </c>
      <c r="BE66" s="1974"/>
      <c r="BF66" s="1797"/>
      <c r="BG66" s="1973"/>
      <c r="BH66" s="1797">
        <f t="shared" si="124"/>
        <v>0</v>
      </c>
      <c r="BI66" s="1813">
        <f t="shared" si="136"/>
        <v>0</v>
      </c>
      <c r="BJ66" s="2011">
        <f t="shared" si="137"/>
        <v>0</v>
      </c>
      <c r="BK66" s="2011">
        <f t="shared" si="125"/>
        <v>0</v>
      </c>
      <c r="BL66" s="2012">
        <f t="shared" si="126"/>
        <v>0</v>
      </c>
      <c r="BM66" s="1974">
        <f t="shared" si="138"/>
        <v>0</v>
      </c>
      <c r="BN66" s="1966">
        <f t="shared" si="139"/>
        <v>0</v>
      </c>
      <c r="BO66" s="1399"/>
      <c r="BP66" s="1399"/>
      <c r="BQ66" s="733"/>
      <c r="BR66" s="733"/>
      <c r="BS66" s="733"/>
    </row>
    <row r="67" spans="1:71" ht="15" hidden="1" customHeight="1">
      <c r="A67" s="1902" t="s">
        <v>639</v>
      </c>
      <c r="B67" s="1797"/>
      <c r="C67" s="1797"/>
      <c r="D67" s="1973"/>
      <c r="E67" s="1797">
        <f>SUM(C67:D67)</f>
        <v>0</v>
      </c>
      <c r="F67" s="1813"/>
      <c r="G67" s="1797"/>
      <c r="H67" s="1797"/>
      <c r="I67" s="1973"/>
      <c r="J67" s="1797">
        <f t="shared" si="111"/>
        <v>0</v>
      </c>
      <c r="K67" s="1813"/>
      <c r="L67" s="1797"/>
      <c r="M67" s="1797"/>
      <c r="N67" s="1973"/>
      <c r="O67" s="1797">
        <f t="shared" si="112"/>
        <v>0</v>
      </c>
      <c r="P67" s="1813">
        <f t="shared" si="128"/>
        <v>0</v>
      </c>
      <c r="Q67" s="1966">
        <f t="shared" si="129"/>
        <v>0</v>
      </c>
      <c r="R67" s="1974">
        <f t="shared" si="113"/>
        <v>0</v>
      </c>
      <c r="S67" s="2033">
        <f t="shared" si="114"/>
        <v>0</v>
      </c>
      <c r="T67" s="1966">
        <f t="shared" si="140"/>
        <v>0</v>
      </c>
      <c r="U67" s="1966">
        <f t="shared" si="141"/>
        <v>0</v>
      </c>
      <c r="V67" s="1797"/>
      <c r="W67" s="1797"/>
      <c r="X67" s="1973"/>
      <c r="Y67" s="1797">
        <f>SUM(W67:X67)</f>
        <v>0</v>
      </c>
      <c r="Z67" s="1813"/>
      <c r="AA67" s="1797"/>
      <c r="AB67" s="1797"/>
      <c r="AC67" s="1973"/>
      <c r="AD67" s="1797">
        <f>SUM(AB67:AC67)</f>
        <v>0</v>
      </c>
      <c r="AE67" s="1813"/>
      <c r="AF67" s="1797"/>
      <c r="AG67" s="1797"/>
      <c r="AH67" s="1973"/>
      <c r="AI67" s="1797">
        <f>SUM(AG67:AH67)</f>
        <v>0</v>
      </c>
      <c r="AJ67" s="1813"/>
      <c r="AK67" s="1797"/>
      <c r="AL67" s="1797"/>
      <c r="AM67" s="1973"/>
      <c r="AN67" s="1797">
        <f t="shared" si="132"/>
        <v>0</v>
      </c>
      <c r="AO67" s="1813"/>
      <c r="AP67" s="1797"/>
      <c r="AQ67" s="1797"/>
      <c r="AR67" s="1973"/>
      <c r="AS67" s="1797">
        <f>SUM(AQ67:AR67)</f>
        <v>0</v>
      </c>
      <c r="AT67" s="1813"/>
      <c r="AU67" s="1797"/>
      <c r="AV67" s="1797"/>
      <c r="AW67" s="1973"/>
      <c r="AX67" s="1797">
        <f>SUM(AV67:AW67)</f>
        <v>0</v>
      </c>
      <c r="AY67" s="1813"/>
      <c r="AZ67" s="1953">
        <f t="shared" si="133"/>
        <v>0</v>
      </c>
      <c r="BA67" s="1978">
        <f t="shared" si="121"/>
        <v>0</v>
      </c>
      <c r="BB67" s="2033">
        <f t="shared" si="122"/>
        <v>0</v>
      </c>
      <c r="BC67" s="1953">
        <f t="shared" si="134"/>
        <v>0</v>
      </c>
      <c r="BD67" s="1953">
        <f t="shared" si="135"/>
        <v>0</v>
      </c>
      <c r="BE67" s="1974"/>
      <c r="BF67" s="1797"/>
      <c r="BG67" s="1973"/>
      <c r="BH67" s="1797">
        <f>SUM(BF67:BG67)</f>
        <v>0</v>
      </c>
      <c r="BI67" s="1813">
        <f t="shared" si="136"/>
        <v>0</v>
      </c>
      <c r="BJ67" s="2011">
        <f t="shared" si="137"/>
        <v>0</v>
      </c>
      <c r="BK67" s="2011">
        <f t="shared" si="125"/>
        <v>0</v>
      </c>
      <c r="BL67" s="2012">
        <f t="shared" si="126"/>
        <v>0</v>
      </c>
      <c r="BM67" s="1974">
        <f t="shared" si="138"/>
        <v>0</v>
      </c>
      <c r="BN67" s="1966">
        <f t="shared" si="139"/>
        <v>0</v>
      </c>
      <c r="BO67" s="1399"/>
      <c r="BP67" s="1399"/>
      <c r="BQ67" s="733"/>
      <c r="BR67" s="733"/>
      <c r="BS67" s="733"/>
    </row>
    <row r="68" spans="1:71" ht="15" hidden="1" customHeight="1">
      <c r="A68" s="1887" t="s">
        <v>640</v>
      </c>
      <c r="B68" s="1797"/>
      <c r="C68" s="1797"/>
      <c r="D68" s="1973"/>
      <c r="E68" s="1797">
        <f t="shared" si="110"/>
        <v>0</v>
      </c>
      <c r="F68" s="1813"/>
      <c r="G68" s="1797"/>
      <c r="H68" s="1797"/>
      <c r="I68" s="1973"/>
      <c r="J68" s="1797">
        <f t="shared" si="111"/>
        <v>0</v>
      </c>
      <c r="K68" s="1813"/>
      <c r="L68" s="1797"/>
      <c r="M68" s="1797"/>
      <c r="N68" s="1973"/>
      <c r="O68" s="1797">
        <f t="shared" si="112"/>
        <v>0</v>
      </c>
      <c r="P68" s="1813">
        <f t="shared" si="128"/>
        <v>0</v>
      </c>
      <c r="Q68" s="1966">
        <f t="shared" si="129"/>
        <v>0</v>
      </c>
      <c r="R68" s="1974">
        <f t="shared" si="113"/>
        <v>0</v>
      </c>
      <c r="S68" s="2033">
        <f t="shared" si="114"/>
        <v>0</v>
      </c>
      <c r="T68" s="1966">
        <f t="shared" si="140"/>
        <v>0</v>
      </c>
      <c r="U68" s="1966">
        <f t="shared" si="141"/>
        <v>0</v>
      </c>
      <c r="V68" s="1797"/>
      <c r="W68" s="1797"/>
      <c r="X68" s="1973"/>
      <c r="Y68" s="1797">
        <f t="shared" si="142"/>
        <v>0</v>
      </c>
      <c r="Z68" s="1813"/>
      <c r="AA68" s="1797"/>
      <c r="AB68" s="1797"/>
      <c r="AC68" s="1973"/>
      <c r="AD68" s="1797">
        <f t="shared" si="117"/>
        <v>0</v>
      </c>
      <c r="AE68" s="1813"/>
      <c r="AF68" s="1797"/>
      <c r="AG68" s="1797"/>
      <c r="AH68" s="1973"/>
      <c r="AI68" s="1797">
        <f t="shared" si="143"/>
        <v>0</v>
      </c>
      <c r="AJ68" s="1813"/>
      <c r="AK68" s="1797"/>
      <c r="AL68" s="1797"/>
      <c r="AM68" s="1973"/>
      <c r="AN68" s="1797">
        <f t="shared" si="132"/>
        <v>0</v>
      </c>
      <c r="AO68" s="1813"/>
      <c r="AP68" s="1797"/>
      <c r="AQ68" s="1797"/>
      <c r="AR68" s="1973"/>
      <c r="AS68" s="1797">
        <f t="shared" si="119"/>
        <v>0</v>
      </c>
      <c r="AT68" s="1813"/>
      <c r="AU68" s="1797"/>
      <c r="AV68" s="1797"/>
      <c r="AW68" s="1973"/>
      <c r="AX68" s="1797">
        <f t="shared" si="120"/>
        <v>0</v>
      </c>
      <c r="AY68" s="1813"/>
      <c r="AZ68" s="1953">
        <f t="shared" si="133"/>
        <v>0</v>
      </c>
      <c r="BA68" s="1978">
        <f t="shared" si="121"/>
        <v>0</v>
      </c>
      <c r="BB68" s="2033">
        <f t="shared" si="122"/>
        <v>0</v>
      </c>
      <c r="BC68" s="1953">
        <f t="shared" si="134"/>
        <v>0</v>
      </c>
      <c r="BD68" s="1953">
        <f t="shared" si="135"/>
        <v>0</v>
      </c>
      <c r="BE68" s="1974"/>
      <c r="BF68" s="1797"/>
      <c r="BG68" s="1973"/>
      <c r="BH68" s="1797">
        <f t="shared" si="124"/>
        <v>0</v>
      </c>
      <c r="BI68" s="1813">
        <f t="shared" si="136"/>
        <v>0</v>
      </c>
      <c r="BJ68" s="2011">
        <f t="shared" si="137"/>
        <v>0</v>
      </c>
      <c r="BK68" s="2011">
        <f t="shared" si="125"/>
        <v>0</v>
      </c>
      <c r="BL68" s="2012">
        <f t="shared" si="126"/>
        <v>0</v>
      </c>
      <c r="BM68" s="1974">
        <f t="shared" si="138"/>
        <v>0</v>
      </c>
      <c r="BN68" s="1966">
        <f t="shared" si="139"/>
        <v>0</v>
      </c>
      <c r="BO68" s="1399"/>
      <c r="BP68" s="1399"/>
      <c r="BQ68" s="733"/>
      <c r="BR68" s="733"/>
      <c r="BS68" s="733"/>
    </row>
    <row r="69" spans="1:71" ht="15" hidden="1" customHeight="1">
      <c r="A69" s="1887" t="s">
        <v>641</v>
      </c>
      <c r="B69" s="1797"/>
      <c r="C69" s="1797"/>
      <c r="D69" s="1973"/>
      <c r="E69" s="1797">
        <f>SUM(C69:D69)</f>
        <v>0</v>
      </c>
      <c r="F69" s="1813"/>
      <c r="G69" s="1797"/>
      <c r="H69" s="1797"/>
      <c r="I69" s="1973"/>
      <c r="J69" s="1797">
        <f t="shared" si="111"/>
        <v>0</v>
      </c>
      <c r="K69" s="1813"/>
      <c r="L69" s="1797"/>
      <c r="M69" s="1797"/>
      <c r="N69" s="1973"/>
      <c r="O69" s="1797">
        <f t="shared" si="112"/>
        <v>0</v>
      </c>
      <c r="P69" s="1813">
        <f t="shared" si="128"/>
        <v>0</v>
      </c>
      <c r="Q69" s="1966">
        <f t="shared" si="129"/>
        <v>0</v>
      </c>
      <c r="R69" s="1974">
        <f t="shared" si="113"/>
        <v>0</v>
      </c>
      <c r="S69" s="2033">
        <f t="shared" si="114"/>
        <v>0</v>
      </c>
      <c r="T69" s="1966">
        <f t="shared" si="140"/>
        <v>0</v>
      </c>
      <c r="U69" s="1966">
        <f t="shared" si="141"/>
        <v>0</v>
      </c>
      <c r="V69" s="1797"/>
      <c r="W69" s="1797"/>
      <c r="X69" s="1973"/>
      <c r="Y69" s="1797">
        <f>SUM(W69:X69)</f>
        <v>0</v>
      </c>
      <c r="Z69" s="1813"/>
      <c r="AA69" s="1797"/>
      <c r="AB69" s="1797"/>
      <c r="AC69" s="1973"/>
      <c r="AD69" s="1797">
        <f>SUM(AB69:AC69)</f>
        <v>0</v>
      </c>
      <c r="AE69" s="1813"/>
      <c r="AF69" s="1797"/>
      <c r="AG69" s="1797"/>
      <c r="AH69" s="1973"/>
      <c r="AI69" s="1797">
        <f>SUM(AG69:AH69)</f>
        <v>0</v>
      </c>
      <c r="AJ69" s="1813"/>
      <c r="AK69" s="1797"/>
      <c r="AL69" s="1797"/>
      <c r="AM69" s="1973"/>
      <c r="AN69" s="1797">
        <f t="shared" si="132"/>
        <v>0</v>
      </c>
      <c r="AO69" s="1813"/>
      <c r="AP69" s="1797"/>
      <c r="AQ69" s="1797"/>
      <c r="AR69" s="1973"/>
      <c r="AS69" s="1797">
        <f>SUM(AQ69:AR69)</f>
        <v>0</v>
      </c>
      <c r="AT69" s="1813"/>
      <c r="AU69" s="1797"/>
      <c r="AV69" s="1797"/>
      <c r="AW69" s="1973"/>
      <c r="AX69" s="1797">
        <f>SUM(AV69:AW69)</f>
        <v>0</v>
      </c>
      <c r="AY69" s="1813"/>
      <c r="AZ69" s="1953">
        <f t="shared" si="133"/>
        <v>0</v>
      </c>
      <c r="BA69" s="1978">
        <f t="shared" si="121"/>
        <v>0</v>
      </c>
      <c r="BB69" s="2033">
        <f t="shared" si="122"/>
        <v>0</v>
      </c>
      <c r="BC69" s="1953">
        <f t="shared" si="134"/>
        <v>0</v>
      </c>
      <c r="BD69" s="1953">
        <f t="shared" si="135"/>
        <v>0</v>
      </c>
      <c r="BE69" s="1974"/>
      <c r="BF69" s="1797"/>
      <c r="BG69" s="1973"/>
      <c r="BH69" s="1797">
        <f>SUM(BF69:BG69)</f>
        <v>0</v>
      </c>
      <c r="BI69" s="1813">
        <f t="shared" si="136"/>
        <v>0</v>
      </c>
      <c r="BJ69" s="2011">
        <f t="shared" si="137"/>
        <v>0</v>
      </c>
      <c r="BK69" s="2011">
        <f t="shared" si="125"/>
        <v>0</v>
      </c>
      <c r="BL69" s="2012">
        <f t="shared" si="126"/>
        <v>0</v>
      </c>
      <c r="BM69" s="1974">
        <f t="shared" si="138"/>
        <v>0</v>
      </c>
      <c r="BN69" s="1966">
        <f t="shared" si="139"/>
        <v>0</v>
      </c>
      <c r="BO69" s="1399"/>
      <c r="BP69" s="1399"/>
      <c r="BQ69" s="733"/>
      <c r="BR69" s="733"/>
      <c r="BS69" s="733"/>
    </row>
    <row r="70" spans="1:71" ht="15" customHeight="1">
      <c r="A70" s="1902" t="s">
        <v>642</v>
      </c>
      <c r="B70" s="1797"/>
      <c r="C70" s="1797"/>
      <c r="D70" s="1973"/>
      <c r="E70" s="1797">
        <f>SUM(C70:D70)</f>
        <v>0</v>
      </c>
      <c r="F70" s="1813"/>
      <c r="G70" s="1797"/>
      <c r="H70" s="1797"/>
      <c r="I70" s="1973"/>
      <c r="J70" s="1797">
        <f>SUM(H70:I70)</f>
        <v>0</v>
      </c>
      <c r="K70" s="1813">
        <v>3461</v>
      </c>
      <c r="L70" s="1797"/>
      <c r="M70" s="1797"/>
      <c r="N70" s="1973"/>
      <c r="O70" s="1797">
        <f>SUM(M70:N70)</f>
        <v>0</v>
      </c>
      <c r="P70" s="1813">
        <f t="shared" si="128"/>
        <v>0</v>
      </c>
      <c r="Q70" s="1966">
        <f t="shared" si="129"/>
        <v>0</v>
      </c>
      <c r="R70" s="1974">
        <f>C70+H70+M70</f>
        <v>0</v>
      </c>
      <c r="S70" s="2033">
        <f>D70+I70+N70</f>
        <v>0</v>
      </c>
      <c r="T70" s="1966">
        <f t="shared" si="140"/>
        <v>0</v>
      </c>
      <c r="U70" s="1966">
        <f t="shared" si="141"/>
        <v>3461</v>
      </c>
      <c r="V70" s="1797"/>
      <c r="W70" s="1797"/>
      <c r="X70" s="1973"/>
      <c r="Y70" s="1797">
        <f>SUM(W70:X70)</f>
        <v>0</v>
      </c>
      <c r="Z70" s="1813">
        <v>202</v>
      </c>
      <c r="AA70" s="1797"/>
      <c r="AB70" s="1797"/>
      <c r="AC70" s="1973"/>
      <c r="AD70" s="1797">
        <f>SUM(AB70:AC70)</f>
        <v>0</v>
      </c>
      <c r="AE70" s="1813"/>
      <c r="AF70" s="1797"/>
      <c r="AG70" s="1797"/>
      <c r="AH70" s="1973"/>
      <c r="AI70" s="1797">
        <f>SUM(AG70:AH70)</f>
        <v>0</v>
      </c>
      <c r="AJ70" s="1813"/>
      <c r="AK70" s="1797">
        <v>86000</v>
      </c>
      <c r="AL70" s="1797">
        <v>86000</v>
      </c>
      <c r="AM70" s="1973"/>
      <c r="AN70" s="1797">
        <v>90248</v>
      </c>
      <c r="AO70" s="1813">
        <v>75543</v>
      </c>
      <c r="AP70" s="1797"/>
      <c r="AQ70" s="1797"/>
      <c r="AR70" s="1973"/>
      <c r="AS70" s="1797">
        <f>SUM(AQ70:AR70)</f>
        <v>0</v>
      </c>
      <c r="AT70" s="1813"/>
      <c r="AU70" s="1797"/>
      <c r="AV70" s="1797"/>
      <c r="AW70" s="1973"/>
      <c r="AX70" s="1797">
        <f>SUM(AV70:AW70)</f>
        <v>0</v>
      </c>
      <c r="AY70" s="1813"/>
      <c r="AZ70" s="1953">
        <f t="shared" si="133"/>
        <v>86000</v>
      </c>
      <c r="BA70" s="1978">
        <f>W70+AB70+AG70+AL70+AQ70+AV70</f>
        <v>86000</v>
      </c>
      <c r="BB70" s="2033">
        <f>X70+AC70+AH70+AM70+AR70+AW70</f>
        <v>0</v>
      </c>
      <c r="BC70" s="1953">
        <f t="shared" si="134"/>
        <v>90248</v>
      </c>
      <c r="BD70" s="1953">
        <f t="shared" si="135"/>
        <v>75745</v>
      </c>
      <c r="BE70" s="1974"/>
      <c r="BF70" s="1797"/>
      <c r="BG70" s="1973"/>
      <c r="BH70" s="1797">
        <f>SUM(BF70:BG70)</f>
        <v>0</v>
      </c>
      <c r="BI70" s="1813">
        <f t="shared" si="136"/>
        <v>0</v>
      </c>
      <c r="BJ70" s="2011">
        <f t="shared" si="137"/>
        <v>86000</v>
      </c>
      <c r="BK70" s="2011">
        <f t="shared" si="125"/>
        <v>86000</v>
      </c>
      <c r="BL70" s="2012">
        <f t="shared" si="126"/>
        <v>0</v>
      </c>
      <c r="BM70" s="1974">
        <f t="shared" si="138"/>
        <v>90248</v>
      </c>
      <c r="BN70" s="1966">
        <f t="shared" si="139"/>
        <v>79206</v>
      </c>
      <c r="BO70" s="1399"/>
      <c r="BP70" s="1399"/>
      <c r="BQ70" s="733"/>
      <c r="BR70" s="733"/>
      <c r="BS70" s="733"/>
    </row>
    <row r="71" spans="1:71" ht="15" hidden="1" customHeight="1">
      <c r="A71" s="1902" t="s">
        <v>643</v>
      </c>
      <c r="B71" s="1797"/>
      <c r="C71" s="1797"/>
      <c r="D71" s="1973"/>
      <c r="E71" s="1797">
        <f t="shared" si="110"/>
        <v>0</v>
      </c>
      <c r="F71" s="1813"/>
      <c r="G71" s="1797"/>
      <c r="H71" s="1797"/>
      <c r="I71" s="1973"/>
      <c r="J71" s="1797">
        <f t="shared" si="111"/>
        <v>0</v>
      </c>
      <c r="K71" s="1813"/>
      <c r="L71" s="1797"/>
      <c r="M71" s="1797"/>
      <c r="N71" s="1973"/>
      <c r="O71" s="1797">
        <f t="shared" si="112"/>
        <v>0</v>
      </c>
      <c r="P71" s="1813">
        <f t="shared" si="128"/>
        <v>0</v>
      </c>
      <c r="Q71" s="1966">
        <f t="shared" si="129"/>
        <v>0</v>
      </c>
      <c r="R71" s="1974">
        <f t="shared" si="113"/>
        <v>0</v>
      </c>
      <c r="S71" s="2033">
        <f t="shared" si="114"/>
        <v>0</v>
      </c>
      <c r="T71" s="1966">
        <f t="shared" si="140"/>
        <v>0</v>
      </c>
      <c r="U71" s="1966">
        <f t="shared" si="141"/>
        <v>0</v>
      </c>
      <c r="V71" s="1797"/>
      <c r="W71" s="1797"/>
      <c r="X71" s="1973"/>
      <c r="Y71" s="1797">
        <f t="shared" si="142"/>
        <v>0</v>
      </c>
      <c r="Z71" s="1813"/>
      <c r="AA71" s="1797"/>
      <c r="AB71" s="1797"/>
      <c r="AC71" s="1973"/>
      <c r="AD71" s="1797">
        <f t="shared" si="117"/>
        <v>0</v>
      </c>
      <c r="AE71" s="1813"/>
      <c r="AF71" s="1797"/>
      <c r="AG71" s="1797"/>
      <c r="AH71" s="1973"/>
      <c r="AI71" s="1797">
        <f t="shared" si="143"/>
        <v>0</v>
      </c>
      <c r="AJ71" s="1813"/>
      <c r="AK71" s="1797"/>
      <c r="AL71" s="1797"/>
      <c r="AM71" s="1973"/>
      <c r="AN71" s="1797">
        <f t="shared" si="132"/>
        <v>0</v>
      </c>
      <c r="AO71" s="1813"/>
      <c r="AP71" s="1797"/>
      <c r="AQ71" s="1797"/>
      <c r="AR71" s="1973"/>
      <c r="AS71" s="1797">
        <f t="shared" si="119"/>
        <v>0</v>
      </c>
      <c r="AT71" s="1813"/>
      <c r="AU71" s="1797"/>
      <c r="AV71" s="1797"/>
      <c r="AW71" s="1973"/>
      <c r="AX71" s="1797">
        <f t="shared" si="120"/>
        <v>0</v>
      </c>
      <c r="AY71" s="1813"/>
      <c r="AZ71" s="1953">
        <f t="shared" si="133"/>
        <v>0</v>
      </c>
      <c r="BA71" s="1978">
        <f t="shared" si="121"/>
        <v>0</v>
      </c>
      <c r="BB71" s="2033">
        <f t="shared" si="122"/>
        <v>0</v>
      </c>
      <c r="BC71" s="1953">
        <f t="shared" si="134"/>
        <v>0</v>
      </c>
      <c r="BD71" s="1953">
        <f t="shared" si="135"/>
        <v>0</v>
      </c>
      <c r="BE71" s="1974"/>
      <c r="BF71" s="1797"/>
      <c r="BG71" s="1973"/>
      <c r="BH71" s="1797">
        <f t="shared" si="124"/>
        <v>0</v>
      </c>
      <c r="BI71" s="1813">
        <f t="shared" si="136"/>
        <v>0</v>
      </c>
      <c r="BJ71" s="2011">
        <f t="shared" si="137"/>
        <v>0</v>
      </c>
      <c r="BK71" s="2011">
        <f t="shared" si="125"/>
        <v>0</v>
      </c>
      <c r="BL71" s="2012">
        <f t="shared" si="126"/>
        <v>0</v>
      </c>
      <c r="BM71" s="1974">
        <f t="shared" si="138"/>
        <v>0</v>
      </c>
      <c r="BN71" s="1966">
        <f t="shared" si="139"/>
        <v>0</v>
      </c>
      <c r="BO71" s="1399"/>
      <c r="BP71" s="1399"/>
      <c r="BQ71" s="733"/>
      <c r="BR71" s="733"/>
      <c r="BS71" s="733"/>
    </row>
    <row r="72" spans="1:71" ht="15" customHeight="1">
      <c r="A72" s="706" t="s">
        <v>644</v>
      </c>
      <c r="B72" s="1797"/>
      <c r="C72" s="1797"/>
      <c r="D72" s="1973"/>
      <c r="E72" s="1797">
        <f t="shared" si="110"/>
        <v>0</v>
      </c>
      <c r="F72" s="1813"/>
      <c r="G72" s="1797"/>
      <c r="H72" s="1797"/>
      <c r="I72" s="1973"/>
      <c r="J72" s="1797">
        <f t="shared" si="111"/>
        <v>0</v>
      </c>
      <c r="K72" s="1813"/>
      <c r="L72" s="1797"/>
      <c r="M72" s="1797"/>
      <c r="N72" s="1973"/>
      <c r="O72" s="1797">
        <f t="shared" si="112"/>
        <v>0</v>
      </c>
      <c r="P72" s="1813">
        <f t="shared" si="128"/>
        <v>0</v>
      </c>
      <c r="Q72" s="1966">
        <f t="shared" si="129"/>
        <v>0</v>
      </c>
      <c r="R72" s="1974">
        <f t="shared" si="113"/>
        <v>0</v>
      </c>
      <c r="S72" s="2033">
        <f t="shared" si="114"/>
        <v>0</v>
      </c>
      <c r="T72" s="1966">
        <f t="shared" si="140"/>
        <v>0</v>
      </c>
      <c r="U72" s="1966">
        <f t="shared" si="141"/>
        <v>0</v>
      </c>
      <c r="V72" s="1797"/>
      <c r="W72" s="1797"/>
      <c r="X72" s="1973"/>
      <c r="Y72" s="1797">
        <f t="shared" si="142"/>
        <v>0</v>
      </c>
      <c r="Z72" s="1813"/>
      <c r="AA72" s="1797"/>
      <c r="AB72" s="1797"/>
      <c r="AC72" s="1973"/>
      <c r="AD72" s="1797">
        <f t="shared" si="117"/>
        <v>0</v>
      </c>
      <c r="AE72" s="1813"/>
      <c r="AF72" s="1797"/>
      <c r="AG72" s="1797"/>
      <c r="AH72" s="1973"/>
      <c r="AI72" s="1797">
        <f t="shared" si="143"/>
        <v>0</v>
      </c>
      <c r="AJ72" s="1813"/>
      <c r="AK72" s="1797"/>
      <c r="AL72" s="1797"/>
      <c r="AM72" s="1973"/>
      <c r="AN72" s="1797">
        <f t="shared" si="132"/>
        <v>0</v>
      </c>
      <c r="AO72" s="1813"/>
      <c r="AP72" s="1797"/>
      <c r="AQ72" s="1797"/>
      <c r="AR72" s="1973"/>
      <c r="AS72" s="1797">
        <f t="shared" si="119"/>
        <v>0</v>
      </c>
      <c r="AT72" s="1813"/>
      <c r="AU72" s="1797"/>
      <c r="AV72" s="1797"/>
      <c r="AW72" s="1973"/>
      <c r="AX72" s="1797">
        <f t="shared" si="120"/>
        <v>0</v>
      </c>
      <c r="AY72" s="1813"/>
      <c r="AZ72" s="1953">
        <f t="shared" si="133"/>
        <v>0</v>
      </c>
      <c r="BA72" s="1978">
        <f t="shared" si="121"/>
        <v>0</v>
      </c>
      <c r="BB72" s="2033">
        <f t="shared" si="122"/>
        <v>0</v>
      </c>
      <c r="BC72" s="1953">
        <f t="shared" si="134"/>
        <v>0</v>
      </c>
      <c r="BD72" s="1953">
        <f t="shared" si="135"/>
        <v>0</v>
      </c>
      <c r="BE72" s="1974"/>
      <c r="BF72" s="1797"/>
      <c r="BG72" s="1973"/>
      <c r="BH72" s="1797">
        <f t="shared" si="124"/>
        <v>0</v>
      </c>
      <c r="BI72" s="1813">
        <f t="shared" si="136"/>
        <v>0</v>
      </c>
      <c r="BJ72" s="2011">
        <f t="shared" si="137"/>
        <v>0</v>
      </c>
      <c r="BK72" s="2011">
        <f t="shared" si="125"/>
        <v>0</v>
      </c>
      <c r="BL72" s="2012">
        <f t="shared" si="126"/>
        <v>0</v>
      </c>
      <c r="BM72" s="1974">
        <f t="shared" si="138"/>
        <v>0</v>
      </c>
      <c r="BN72" s="1966">
        <f t="shared" si="139"/>
        <v>0</v>
      </c>
      <c r="BO72" s="1399"/>
      <c r="BP72" s="1399"/>
      <c r="BQ72" s="733"/>
      <c r="BR72" s="733"/>
      <c r="BS72" s="733"/>
    </row>
    <row r="73" spans="1:71" ht="15" customHeight="1">
      <c r="A73" s="706" t="s">
        <v>645</v>
      </c>
      <c r="B73" s="1797"/>
      <c r="C73" s="1797"/>
      <c r="D73" s="1973"/>
      <c r="E73" s="1797">
        <f t="shared" si="110"/>
        <v>0</v>
      </c>
      <c r="F73" s="1813"/>
      <c r="G73" s="1797"/>
      <c r="H73" s="1797"/>
      <c r="I73" s="1973"/>
      <c r="J73" s="1797">
        <f t="shared" si="111"/>
        <v>0</v>
      </c>
      <c r="K73" s="1813"/>
      <c r="L73" s="1797"/>
      <c r="M73" s="1797"/>
      <c r="N73" s="1973"/>
      <c r="O73" s="1797">
        <f t="shared" si="112"/>
        <v>0</v>
      </c>
      <c r="P73" s="1813">
        <f t="shared" si="128"/>
        <v>0</v>
      </c>
      <c r="Q73" s="1966">
        <f t="shared" si="129"/>
        <v>0</v>
      </c>
      <c r="R73" s="1974">
        <f t="shared" si="113"/>
        <v>0</v>
      </c>
      <c r="S73" s="2033">
        <f t="shared" si="114"/>
        <v>0</v>
      </c>
      <c r="T73" s="1966">
        <f t="shared" si="140"/>
        <v>0</v>
      </c>
      <c r="U73" s="1966">
        <f t="shared" si="141"/>
        <v>0</v>
      </c>
      <c r="V73" s="1797"/>
      <c r="W73" s="1797"/>
      <c r="X73" s="1973"/>
      <c r="Y73" s="1797">
        <f t="shared" si="142"/>
        <v>0</v>
      </c>
      <c r="Z73" s="1813"/>
      <c r="AA73" s="1797"/>
      <c r="AB73" s="1797"/>
      <c r="AC73" s="1973"/>
      <c r="AD73" s="1797">
        <f t="shared" si="117"/>
        <v>0</v>
      </c>
      <c r="AE73" s="1813"/>
      <c r="AF73" s="1797"/>
      <c r="AG73" s="1797"/>
      <c r="AH73" s="1973"/>
      <c r="AI73" s="1797">
        <f t="shared" si="143"/>
        <v>0</v>
      </c>
      <c r="AJ73" s="1813"/>
      <c r="AK73" s="1797"/>
      <c r="AL73" s="1797"/>
      <c r="AM73" s="1973"/>
      <c r="AN73" s="1797">
        <f t="shared" si="132"/>
        <v>0</v>
      </c>
      <c r="AO73" s="1813"/>
      <c r="AP73" s="1797"/>
      <c r="AQ73" s="1797"/>
      <c r="AR73" s="1973"/>
      <c r="AS73" s="1797">
        <f t="shared" si="119"/>
        <v>0</v>
      </c>
      <c r="AT73" s="1813"/>
      <c r="AU73" s="1797"/>
      <c r="AV73" s="1797"/>
      <c r="AW73" s="1973"/>
      <c r="AX73" s="1797">
        <f t="shared" si="120"/>
        <v>0</v>
      </c>
      <c r="AY73" s="1813"/>
      <c r="AZ73" s="1953">
        <f t="shared" si="133"/>
        <v>0</v>
      </c>
      <c r="BA73" s="1978">
        <f t="shared" si="121"/>
        <v>0</v>
      </c>
      <c r="BB73" s="2033">
        <f t="shared" si="122"/>
        <v>0</v>
      </c>
      <c r="BC73" s="1953">
        <f t="shared" si="134"/>
        <v>0</v>
      </c>
      <c r="BD73" s="1953">
        <f t="shared" si="135"/>
        <v>0</v>
      </c>
      <c r="BE73" s="1974"/>
      <c r="BF73" s="1797"/>
      <c r="BG73" s="1973"/>
      <c r="BH73" s="1797">
        <f t="shared" si="124"/>
        <v>0</v>
      </c>
      <c r="BI73" s="1813">
        <f t="shared" si="136"/>
        <v>0</v>
      </c>
      <c r="BJ73" s="2011">
        <f t="shared" si="137"/>
        <v>0</v>
      </c>
      <c r="BK73" s="2011">
        <f t="shared" si="125"/>
        <v>0</v>
      </c>
      <c r="BL73" s="2012">
        <f t="shared" si="126"/>
        <v>0</v>
      </c>
      <c r="BM73" s="1974">
        <f t="shared" si="138"/>
        <v>0</v>
      </c>
      <c r="BN73" s="1966">
        <f t="shared" si="139"/>
        <v>0</v>
      </c>
      <c r="BO73" s="1399"/>
      <c r="BP73" s="1399"/>
      <c r="BQ73" s="733"/>
      <c r="BR73" s="733"/>
      <c r="BS73" s="733"/>
    </row>
    <row r="74" spans="1:71" s="706" customFormat="1" ht="15" customHeight="1">
      <c r="A74" s="1903" t="s">
        <v>646</v>
      </c>
      <c r="B74" s="1972">
        <f>SUM(B60:B73)</f>
        <v>0</v>
      </c>
      <c r="C74" s="1972">
        <f t="shared" ref="C74:BN74" si="144">SUM(C60:C73)</f>
        <v>0</v>
      </c>
      <c r="D74" s="1972">
        <f t="shared" si="144"/>
        <v>0</v>
      </c>
      <c r="E74" s="1972">
        <f t="shared" si="144"/>
        <v>0</v>
      </c>
      <c r="F74" s="1972">
        <f t="shared" si="144"/>
        <v>0</v>
      </c>
      <c r="G74" s="1972">
        <f t="shared" si="144"/>
        <v>0</v>
      </c>
      <c r="H74" s="1972">
        <f t="shared" si="144"/>
        <v>0</v>
      </c>
      <c r="I74" s="1972">
        <f t="shared" si="144"/>
        <v>0</v>
      </c>
      <c r="J74" s="1972">
        <f t="shared" si="144"/>
        <v>0</v>
      </c>
      <c r="K74" s="1972">
        <f t="shared" si="144"/>
        <v>3461</v>
      </c>
      <c r="L74" s="1972">
        <f t="shared" si="144"/>
        <v>0</v>
      </c>
      <c r="M74" s="1972">
        <f t="shared" si="144"/>
        <v>0</v>
      </c>
      <c r="N74" s="1972">
        <f t="shared" si="144"/>
        <v>0</v>
      </c>
      <c r="O74" s="1972">
        <f t="shared" si="144"/>
        <v>0</v>
      </c>
      <c r="P74" s="1972">
        <f t="shared" si="144"/>
        <v>0</v>
      </c>
      <c r="Q74" s="1890">
        <f t="shared" si="144"/>
        <v>0</v>
      </c>
      <c r="R74" s="1890">
        <f t="shared" si="144"/>
        <v>0</v>
      </c>
      <c r="S74" s="1890">
        <f t="shared" si="144"/>
        <v>0</v>
      </c>
      <c r="T74" s="1890">
        <f t="shared" si="144"/>
        <v>0</v>
      </c>
      <c r="U74" s="1890">
        <f t="shared" si="144"/>
        <v>3461</v>
      </c>
      <c r="V74" s="1972">
        <f t="shared" si="144"/>
        <v>0</v>
      </c>
      <c r="W74" s="1972">
        <f t="shared" si="144"/>
        <v>0</v>
      </c>
      <c r="X74" s="1972">
        <f t="shared" si="144"/>
        <v>0</v>
      </c>
      <c r="Y74" s="1972">
        <f t="shared" si="144"/>
        <v>0</v>
      </c>
      <c r="Z74" s="1972">
        <f t="shared" si="144"/>
        <v>202</v>
      </c>
      <c r="AA74" s="1972">
        <f t="shared" si="144"/>
        <v>0</v>
      </c>
      <c r="AB74" s="1972">
        <f t="shared" si="144"/>
        <v>0</v>
      </c>
      <c r="AC74" s="1972">
        <f t="shared" si="144"/>
        <v>0</v>
      </c>
      <c r="AD74" s="1972">
        <f t="shared" si="144"/>
        <v>0</v>
      </c>
      <c r="AE74" s="1972">
        <f t="shared" si="144"/>
        <v>0</v>
      </c>
      <c r="AF74" s="1972">
        <f t="shared" si="144"/>
        <v>0</v>
      </c>
      <c r="AG74" s="1972">
        <f t="shared" si="144"/>
        <v>0</v>
      </c>
      <c r="AH74" s="1972">
        <f t="shared" si="144"/>
        <v>0</v>
      </c>
      <c r="AI74" s="1972">
        <f t="shared" si="144"/>
        <v>0</v>
      </c>
      <c r="AJ74" s="1972">
        <f t="shared" si="144"/>
        <v>0</v>
      </c>
      <c r="AK74" s="1972">
        <f t="shared" si="144"/>
        <v>262639</v>
      </c>
      <c r="AL74" s="1972">
        <f t="shared" si="144"/>
        <v>318160</v>
      </c>
      <c r="AM74" s="1972">
        <f t="shared" si="144"/>
        <v>0</v>
      </c>
      <c r="AN74" s="1972">
        <f t="shared" si="144"/>
        <v>322408</v>
      </c>
      <c r="AO74" s="1972">
        <f t="shared" si="144"/>
        <v>180757</v>
      </c>
      <c r="AP74" s="1972">
        <f t="shared" si="144"/>
        <v>0</v>
      </c>
      <c r="AQ74" s="1972">
        <f t="shared" si="144"/>
        <v>0</v>
      </c>
      <c r="AR74" s="1972">
        <f t="shared" si="144"/>
        <v>0</v>
      </c>
      <c r="AS74" s="1972">
        <f t="shared" si="144"/>
        <v>0</v>
      </c>
      <c r="AT74" s="1972">
        <f t="shared" si="144"/>
        <v>0</v>
      </c>
      <c r="AU74" s="1972">
        <f t="shared" si="144"/>
        <v>0</v>
      </c>
      <c r="AV74" s="1972">
        <f t="shared" si="144"/>
        <v>0</v>
      </c>
      <c r="AW74" s="1972">
        <f t="shared" si="144"/>
        <v>0</v>
      </c>
      <c r="AX74" s="1972">
        <f t="shared" si="144"/>
        <v>0</v>
      </c>
      <c r="AY74" s="1972">
        <f t="shared" si="144"/>
        <v>0</v>
      </c>
      <c r="AZ74" s="1890">
        <f t="shared" si="144"/>
        <v>262639</v>
      </c>
      <c r="BA74" s="1890">
        <f t="shared" si="144"/>
        <v>318160</v>
      </c>
      <c r="BB74" s="1890">
        <f t="shared" si="144"/>
        <v>0</v>
      </c>
      <c r="BC74" s="1890">
        <f t="shared" si="144"/>
        <v>322408</v>
      </c>
      <c r="BD74" s="1890">
        <f t="shared" si="144"/>
        <v>180959</v>
      </c>
      <c r="BE74" s="1972">
        <f t="shared" si="144"/>
        <v>0</v>
      </c>
      <c r="BF74" s="1972">
        <f t="shared" si="144"/>
        <v>0</v>
      </c>
      <c r="BG74" s="1972">
        <f t="shared" si="144"/>
        <v>0</v>
      </c>
      <c r="BH74" s="1972">
        <f t="shared" si="144"/>
        <v>0</v>
      </c>
      <c r="BI74" s="1972">
        <f t="shared" si="144"/>
        <v>0</v>
      </c>
      <c r="BJ74" s="1972">
        <f t="shared" si="144"/>
        <v>262639</v>
      </c>
      <c r="BK74" s="1972">
        <f t="shared" si="144"/>
        <v>318160</v>
      </c>
      <c r="BL74" s="1972">
        <f t="shared" si="144"/>
        <v>0</v>
      </c>
      <c r="BM74" s="1972">
        <f t="shared" si="144"/>
        <v>322408</v>
      </c>
      <c r="BN74" s="1972">
        <f t="shared" si="144"/>
        <v>184420</v>
      </c>
      <c r="BO74" s="1368"/>
      <c r="BP74" s="1368"/>
      <c r="BQ74" s="737"/>
      <c r="BR74" s="737"/>
      <c r="BS74" s="737"/>
    </row>
    <row r="75" spans="1:71" ht="15" customHeight="1">
      <c r="A75" s="706" t="s">
        <v>647</v>
      </c>
      <c r="B75" s="1980"/>
      <c r="C75" s="1980"/>
      <c r="D75" s="1981"/>
      <c r="E75" s="1980">
        <f t="shared" ref="E75:E82" si="145">SUM(C75:D75)</f>
        <v>0</v>
      </c>
      <c r="F75" s="1813"/>
      <c r="G75" s="1980"/>
      <c r="H75" s="1980"/>
      <c r="I75" s="1981"/>
      <c r="J75" s="1980">
        <f t="shared" ref="J75:J82" si="146">SUM(H75:I75)</f>
        <v>0</v>
      </c>
      <c r="K75" s="1813"/>
      <c r="L75" s="1980"/>
      <c r="M75" s="1980"/>
      <c r="N75" s="1981"/>
      <c r="O75" s="1980">
        <f t="shared" ref="O75:O82" si="147">SUM(M75:N75)</f>
        <v>0</v>
      </c>
      <c r="P75" s="1813">
        <f t="shared" ref="P75:P82" si="148">M75-L75</f>
        <v>0</v>
      </c>
      <c r="Q75" s="1966">
        <f t="shared" ref="Q75:Q82" si="149">B75+G75+L75</f>
        <v>0</v>
      </c>
      <c r="R75" s="1966">
        <f t="shared" ref="R75" si="150">C75+H75+M75</f>
        <v>0</v>
      </c>
      <c r="S75" s="1966">
        <f t="shared" ref="S75" si="151">D75+I75+N75</f>
        <v>0</v>
      </c>
      <c r="T75" s="1966">
        <f t="shared" ref="T75" si="152">E75+J75+O75</f>
        <v>0</v>
      </c>
      <c r="U75" s="1966">
        <f t="shared" ref="U75" si="153">F75+K75+P75</f>
        <v>0</v>
      </c>
      <c r="V75" s="1980"/>
      <c r="W75" s="1980"/>
      <c r="X75" s="1981"/>
      <c r="Y75" s="1980">
        <f t="shared" ref="Y75:Y82" si="154">SUM(W75:X75)</f>
        <v>0</v>
      </c>
      <c r="Z75" s="1813"/>
      <c r="AA75" s="1980"/>
      <c r="AB75" s="1980"/>
      <c r="AC75" s="1981"/>
      <c r="AD75" s="1980">
        <f t="shared" ref="AD75:AD82" si="155">SUM(AB75:AC75)</f>
        <v>0</v>
      </c>
      <c r="AE75" s="1813"/>
      <c r="AF75" s="1980"/>
      <c r="AG75" s="1980"/>
      <c r="AH75" s="1981"/>
      <c r="AI75" s="1980">
        <f t="shared" ref="AI75:AI82" si="156">SUM(AG75:AH75)</f>
        <v>0</v>
      </c>
      <c r="AJ75" s="1813"/>
      <c r="AK75" s="1980"/>
      <c r="AL75" s="1980"/>
      <c r="AM75" s="1981"/>
      <c r="AN75" s="1980">
        <f t="shared" ref="AN75:AN82" si="157">SUM(AL75+AM75)</f>
        <v>0</v>
      </c>
      <c r="AO75" s="1813"/>
      <c r="AP75" s="1980"/>
      <c r="AQ75" s="1980"/>
      <c r="AR75" s="1981"/>
      <c r="AS75" s="1980">
        <f t="shared" ref="AS75:AS82" si="158">SUM(AQ75:AR75)</f>
        <v>0</v>
      </c>
      <c r="AT75" s="1813"/>
      <c r="AU75" s="1980"/>
      <c r="AV75" s="1980"/>
      <c r="AW75" s="1981"/>
      <c r="AX75" s="1980">
        <f t="shared" ref="AX75:AX82" si="159">SUM(AV75:AW75)</f>
        <v>0</v>
      </c>
      <c r="AY75" s="1813"/>
      <c r="AZ75" s="1953">
        <f t="shared" ref="AZ75:AZ82" si="160">V75+AA75+AF75+AK75+AP75+AU75</f>
        <v>0</v>
      </c>
      <c r="BA75" s="1953">
        <f t="shared" ref="BA75" si="161">W75+AB75+AG75+AL75+AQ75+AV75</f>
        <v>0</v>
      </c>
      <c r="BB75" s="1953">
        <f t="shared" ref="BB75" si="162">X75+AC75+AH75+AM75+AR75+AW75</f>
        <v>0</v>
      </c>
      <c r="BC75" s="1953">
        <f t="shared" ref="BC75:BC82" si="163">AN75+AS75+AX75+AI75+Y75+AD75</f>
        <v>0</v>
      </c>
      <c r="BD75" s="1953">
        <f t="shared" ref="BD75:BD82" si="164">AO75+AT75+AY75+AJ75+Z75+AE75</f>
        <v>0</v>
      </c>
      <c r="BE75" s="1982"/>
      <c r="BF75" s="1980"/>
      <c r="BG75" s="1981"/>
      <c r="BH75" s="1980">
        <f t="shared" ref="BH75:BH82" si="165">SUM(BF75:BG75)</f>
        <v>0</v>
      </c>
      <c r="BI75" s="1813">
        <f t="shared" ref="BI75:BI82" si="166">BF75-BE75</f>
        <v>0</v>
      </c>
      <c r="BJ75" s="2011">
        <f t="shared" ref="BJ75:BJ82" si="167">SUM(Q75+AZ75)</f>
        <v>0</v>
      </c>
      <c r="BK75" s="2011">
        <f t="shared" ref="BK75:BK82" si="168">SUM(R75+BA75)</f>
        <v>0</v>
      </c>
      <c r="BL75" s="2012">
        <f t="shared" ref="BL75:BL82" si="169">SUM(S75+BB75)</f>
        <v>0</v>
      </c>
      <c r="BM75" s="1982">
        <f t="shared" ref="BM75:BM82" si="170">SUM(T75+BC75)</f>
        <v>0</v>
      </c>
      <c r="BN75" s="1966">
        <f t="shared" ref="BN75:BN82" si="171">SUM(U75+BD75)</f>
        <v>0</v>
      </c>
      <c r="BO75" s="1399"/>
      <c r="BP75" s="1399"/>
      <c r="BQ75" s="733"/>
      <c r="BR75" s="733"/>
      <c r="BS75" s="733"/>
    </row>
    <row r="76" spans="1:71" ht="15" hidden="1" customHeight="1">
      <c r="A76" s="706" t="s">
        <v>648</v>
      </c>
      <c r="B76" s="1797"/>
      <c r="C76" s="1797"/>
      <c r="D76" s="1973"/>
      <c r="E76" s="1797">
        <f t="shared" si="145"/>
        <v>0</v>
      </c>
      <c r="F76" s="1813"/>
      <c r="G76" s="1797"/>
      <c r="H76" s="1797"/>
      <c r="I76" s="1973"/>
      <c r="J76" s="1797">
        <f t="shared" si="146"/>
        <v>0</v>
      </c>
      <c r="K76" s="1813"/>
      <c r="L76" s="1797"/>
      <c r="M76" s="1797"/>
      <c r="N76" s="1973"/>
      <c r="O76" s="1797">
        <f t="shared" si="147"/>
        <v>0</v>
      </c>
      <c r="P76" s="1813">
        <f t="shared" si="148"/>
        <v>0</v>
      </c>
      <c r="Q76" s="1966">
        <f t="shared" si="149"/>
        <v>0</v>
      </c>
      <c r="R76" s="1974">
        <f t="shared" ref="R76:R82" si="172">C76+H76+M76</f>
        <v>0</v>
      </c>
      <c r="S76" s="2033">
        <f t="shared" ref="S76:S82" si="173">D76+I76+N76</f>
        <v>0</v>
      </c>
      <c r="T76" s="1966">
        <f t="shared" ref="T76:T82" si="174">E76+J76+O76</f>
        <v>0</v>
      </c>
      <c r="U76" s="1966">
        <f t="shared" ref="U76:U82" si="175">F76+K76+P76</f>
        <v>0</v>
      </c>
      <c r="V76" s="1797"/>
      <c r="W76" s="1797"/>
      <c r="X76" s="1973"/>
      <c r="Y76" s="1797">
        <f t="shared" si="154"/>
        <v>0</v>
      </c>
      <c r="Z76" s="1813"/>
      <c r="AA76" s="1797"/>
      <c r="AB76" s="1797"/>
      <c r="AC76" s="1973"/>
      <c r="AD76" s="1797">
        <f t="shared" si="155"/>
        <v>0</v>
      </c>
      <c r="AE76" s="1813"/>
      <c r="AF76" s="1797"/>
      <c r="AG76" s="1797"/>
      <c r="AH76" s="1973"/>
      <c r="AI76" s="1797">
        <f t="shared" si="156"/>
        <v>0</v>
      </c>
      <c r="AJ76" s="1813"/>
      <c r="AK76" s="1797"/>
      <c r="AL76" s="1797"/>
      <c r="AM76" s="1973"/>
      <c r="AN76" s="1797">
        <f t="shared" si="157"/>
        <v>0</v>
      </c>
      <c r="AO76" s="1813"/>
      <c r="AP76" s="1797"/>
      <c r="AQ76" s="1797"/>
      <c r="AR76" s="1973"/>
      <c r="AS76" s="1797">
        <f t="shared" si="158"/>
        <v>0</v>
      </c>
      <c r="AT76" s="1813"/>
      <c r="AU76" s="1797"/>
      <c r="AV76" s="1797"/>
      <c r="AW76" s="1973"/>
      <c r="AX76" s="1797">
        <f t="shared" si="159"/>
        <v>0</v>
      </c>
      <c r="AY76" s="1813"/>
      <c r="AZ76" s="1953">
        <f t="shared" si="160"/>
        <v>0</v>
      </c>
      <c r="BA76" s="1978">
        <f t="shared" ref="BA76:BA82" si="176">W76+AB76+AG76+AL76+AQ76+AV76</f>
        <v>0</v>
      </c>
      <c r="BB76" s="2033">
        <f t="shared" ref="BB76:BB82" si="177">X76+AC76+AH76+AM76+AR76+AW76</f>
        <v>0</v>
      </c>
      <c r="BC76" s="1953">
        <f t="shared" si="163"/>
        <v>0</v>
      </c>
      <c r="BD76" s="1953">
        <f t="shared" si="164"/>
        <v>0</v>
      </c>
      <c r="BE76" s="1974"/>
      <c r="BF76" s="1797"/>
      <c r="BG76" s="1973"/>
      <c r="BH76" s="1797">
        <f t="shared" si="165"/>
        <v>0</v>
      </c>
      <c r="BI76" s="1813">
        <f t="shared" si="166"/>
        <v>0</v>
      </c>
      <c r="BJ76" s="2011">
        <f t="shared" si="167"/>
        <v>0</v>
      </c>
      <c r="BK76" s="2011">
        <f t="shared" si="168"/>
        <v>0</v>
      </c>
      <c r="BL76" s="2012">
        <f t="shared" si="169"/>
        <v>0</v>
      </c>
      <c r="BM76" s="1974">
        <f t="shared" si="170"/>
        <v>0</v>
      </c>
      <c r="BN76" s="1966">
        <f t="shared" si="171"/>
        <v>0</v>
      </c>
      <c r="BO76" s="1399"/>
      <c r="BP76" s="1399"/>
      <c r="BQ76" s="733"/>
      <c r="BR76" s="733"/>
      <c r="BS76" s="733"/>
    </row>
    <row r="77" spans="1:71" ht="15" customHeight="1">
      <c r="A77" s="706" t="s">
        <v>802</v>
      </c>
      <c r="B77" s="1797"/>
      <c r="C77" s="1797"/>
      <c r="D77" s="1973"/>
      <c r="E77" s="1797">
        <f>SUM(C77:D77)</f>
        <v>0</v>
      </c>
      <c r="F77" s="1813"/>
      <c r="G77" s="1797"/>
      <c r="H77" s="1797"/>
      <c r="I77" s="1973"/>
      <c r="J77" s="1797">
        <f t="shared" si="146"/>
        <v>0</v>
      </c>
      <c r="K77" s="1813"/>
      <c r="L77" s="1797"/>
      <c r="M77" s="1797"/>
      <c r="N77" s="1973"/>
      <c r="O77" s="1797">
        <f t="shared" si="147"/>
        <v>0</v>
      </c>
      <c r="P77" s="1813">
        <f t="shared" si="148"/>
        <v>0</v>
      </c>
      <c r="Q77" s="1966">
        <f t="shared" si="149"/>
        <v>0</v>
      </c>
      <c r="R77" s="1974">
        <f t="shared" si="172"/>
        <v>0</v>
      </c>
      <c r="S77" s="2033">
        <f t="shared" si="173"/>
        <v>0</v>
      </c>
      <c r="T77" s="1966">
        <f t="shared" si="174"/>
        <v>0</v>
      </c>
      <c r="U77" s="1966">
        <f t="shared" si="175"/>
        <v>0</v>
      </c>
      <c r="V77" s="1797"/>
      <c r="W77" s="1797"/>
      <c r="X77" s="1973"/>
      <c r="Y77" s="1797">
        <f>SUM(W77:X77)</f>
        <v>0</v>
      </c>
      <c r="Z77" s="1813"/>
      <c r="AA77" s="1797"/>
      <c r="AB77" s="1797"/>
      <c r="AC77" s="1973"/>
      <c r="AD77" s="1797">
        <f>SUM(AB77:AC77)</f>
        <v>0</v>
      </c>
      <c r="AE77" s="1813"/>
      <c r="AF77" s="1797"/>
      <c r="AG77" s="1797"/>
      <c r="AH77" s="1973"/>
      <c r="AI77" s="1797">
        <f>SUM(AG77:AH77)</f>
        <v>0</v>
      </c>
      <c r="AJ77" s="1813"/>
      <c r="AK77" s="1797"/>
      <c r="AL77" s="1797"/>
      <c r="AM77" s="1973"/>
      <c r="AN77" s="1797">
        <f t="shared" si="157"/>
        <v>0</v>
      </c>
      <c r="AO77" s="1813"/>
      <c r="AP77" s="1797"/>
      <c r="AQ77" s="1797"/>
      <c r="AR77" s="1973"/>
      <c r="AS77" s="1797">
        <f>SUM(AQ77:AR77)</f>
        <v>0</v>
      </c>
      <c r="AT77" s="1813"/>
      <c r="AU77" s="1797"/>
      <c r="AV77" s="1797"/>
      <c r="AW77" s="1973"/>
      <c r="AX77" s="1797">
        <f>SUM(AV77:AW77)</f>
        <v>0</v>
      </c>
      <c r="AY77" s="1813"/>
      <c r="AZ77" s="1953">
        <f t="shared" si="160"/>
        <v>0</v>
      </c>
      <c r="BA77" s="1978">
        <f t="shared" si="176"/>
        <v>0</v>
      </c>
      <c r="BB77" s="2033">
        <f t="shared" si="177"/>
        <v>0</v>
      </c>
      <c r="BC77" s="1953">
        <f t="shared" si="163"/>
        <v>0</v>
      </c>
      <c r="BD77" s="1953">
        <f t="shared" si="164"/>
        <v>0</v>
      </c>
      <c r="BE77" s="1974"/>
      <c r="BF77" s="1797"/>
      <c r="BG77" s="1973"/>
      <c r="BH77" s="1797">
        <f>SUM(BF77:BG77)</f>
        <v>0</v>
      </c>
      <c r="BI77" s="1813">
        <f t="shared" si="166"/>
        <v>0</v>
      </c>
      <c r="BJ77" s="2011">
        <f t="shared" si="167"/>
        <v>0</v>
      </c>
      <c r="BK77" s="2011">
        <f t="shared" si="168"/>
        <v>0</v>
      </c>
      <c r="BL77" s="2012">
        <f t="shared" si="169"/>
        <v>0</v>
      </c>
      <c r="BM77" s="1974">
        <f t="shared" si="170"/>
        <v>0</v>
      </c>
      <c r="BN77" s="1966">
        <f t="shared" si="171"/>
        <v>0</v>
      </c>
      <c r="BO77" s="1399"/>
      <c r="BP77" s="1399"/>
      <c r="BQ77" s="733"/>
      <c r="BR77" s="733"/>
      <c r="BS77" s="733"/>
    </row>
    <row r="78" spans="1:71" ht="15" customHeight="1">
      <c r="A78" s="706" t="s">
        <v>650</v>
      </c>
      <c r="B78" s="1797"/>
      <c r="C78" s="1797"/>
      <c r="D78" s="1973"/>
      <c r="E78" s="1797">
        <f t="shared" si="145"/>
        <v>0</v>
      </c>
      <c r="F78" s="1813"/>
      <c r="G78" s="1797"/>
      <c r="H78" s="1797"/>
      <c r="I78" s="1973"/>
      <c r="J78" s="1797">
        <f t="shared" si="146"/>
        <v>0</v>
      </c>
      <c r="K78" s="1813"/>
      <c r="L78" s="1797"/>
      <c r="M78" s="1797"/>
      <c r="N78" s="1973"/>
      <c r="O78" s="1797">
        <f t="shared" si="147"/>
        <v>0</v>
      </c>
      <c r="P78" s="1813">
        <f t="shared" si="148"/>
        <v>0</v>
      </c>
      <c r="Q78" s="1966">
        <f t="shared" si="149"/>
        <v>0</v>
      </c>
      <c r="R78" s="1974">
        <f t="shared" si="172"/>
        <v>0</v>
      </c>
      <c r="S78" s="2033">
        <f t="shared" si="173"/>
        <v>0</v>
      </c>
      <c r="T78" s="1966">
        <f t="shared" si="174"/>
        <v>0</v>
      </c>
      <c r="U78" s="1966">
        <f t="shared" si="175"/>
        <v>0</v>
      </c>
      <c r="V78" s="1797"/>
      <c r="W78" s="1797"/>
      <c r="X78" s="1973"/>
      <c r="Y78" s="1797">
        <f t="shared" si="154"/>
        <v>0</v>
      </c>
      <c r="Z78" s="1813"/>
      <c r="AA78" s="1797"/>
      <c r="AB78" s="1797"/>
      <c r="AC78" s="1973"/>
      <c r="AD78" s="1797">
        <f t="shared" si="155"/>
        <v>0</v>
      </c>
      <c r="AE78" s="1813"/>
      <c r="AF78" s="1797"/>
      <c r="AG78" s="1797"/>
      <c r="AH78" s="1973"/>
      <c r="AI78" s="1797">
        <f t="shared" si="156"/>
        <v>0</v>
      </c>
      <c r="AJ78" s="1813"/>
      <c r="AK78" s="1797"/>
      <c r="AL78" s="1797"/>
      <c r="AM78" s="1973"/>
      <c r="AN78" s="1797">
        <f t="shared" si="157"/>
        <v>0</v>
      </c>
      <c r="AO78" s="1813"/>
      <c r="AP78" s="1797"/>
      <c r="AQ78" s="1797"/>
      <c r="AR78" s="1973"/>
      <c r="AS78" s="1797">
        <f t="shared" si="158"/>
        <v>0</v>
      </c>
      <c r="AT78" s="1813"/>
      <c r="AU78" s="1797"/>
      <c r="AV78" s="1797"/>
      <c r="AW78" s="1973"/>
      <c r="AX78" s="1797">
        <f t="shared" si="159"/>
        <v>0</v>
      </c>
      <c r="AY78" s="1813"/>
      <c r="AZ78" s="1953">
        <f t="shared" si="160"/>
        <v>0</v>
      </c>
      <c r="BA78" s="1978">
        <f t="shared" si="176"/>
        <v>0</v>
      </c>
      <c r="BB78" s="2033">
        <f t="shared" si="177"/>
        <v>0</v>
      </c>
      <c r="BC78" s="1953">
        <f t="shared" si="163"/>
        <v>0</v>
      </c>
      <c r="BD78" s="1953">
        <f t="shared" si="164"/>
        <v>0</v>
      </c>
      <c r="BE78" s="1974"/>
      <c r="BF78" s="1797"/>
      <c r="BG78" s="1973"/>
      <c r="BH78" s="1797">
        <f t="shared" si="165"/>
        <v>0</v>
      </c>
      <c r="BI78" s="1813">
        <f t="shared" si="166"/>
        <v>0</v>
      </c>
      <c r="BJ78" s="2011">
        <f t="shared" si="167"/>
        <v>0</v>
      </c>
      <c r="BK78" s="2011">
        <f t="shared" si="168"/>
        <v>0</v>
      </c>
      <c r="BL78" s="2012">
        <f t="shared" si="169"/>
        <v>0</v>
      </c>
      <c r="BM78" s="1974">
        <f t="shared" si="170"/>
        <v>0</v>
      </c>
      <c r="BN78" s="1966">
        <f t="shared" si="171"/>
        <v>0</v>
      </c>
      <c r="BO78" s="1399"/>
      <c r="BP78" s="1399"/>
      <c r="BQ78" s="733"/>
      <c r="BR78" s="733"/>
      <c r="BS78" s="733"/>
    </row>
    <row r="79" spans="1:71" ht="15" customHeight="1">
      <c r="A79" s="706" t="s">
        <v>651</v>
      </c>
      <c r="B79" s="1797"/>
      <c r="C79" s="1797"/>
      <c r="D79" s="1973"/>
      <c r="E79" s="1797">
        <f t="shared" si="145"/>
        <v>0</v>
      </c>
      <c r="F79" s="1813"/>
      <c r="G79" s="1797"/>
      <c r="H79" s="1797"/>
      <c r="I79" s="1973"/>
      <c r="J79" s="1797">
        <f t="shared" si="146"/>
        <v>0</v>
      </c>
      <c r="K79" s="1813"/>
      <c r="L79" s="1797"/>
      <c r="M79" s="1797"/>
      <c r="N79" s="1973"/>
      <c r="O79" s="1797">
        <f t="shared" si="147"/>
        <v>0</v>
      </c>
      <c r="P79" s="1813">
        <f t="shared" si="148"/>
        <v>0</v>
      </c>
      <c r="Q79" s="1966">
        <f t="shared" si="149"/>
        <v>0</v>
      </c>
      <c r="R79" s="1974">
        <f t="shared" si="172"/>
        <v>0</v>
      </c>
      <c r="S79" s="2033">
        <f t="shared" si="173"/>
        <v>0</v>
      </c>
      <c r="T79" s="1966">
        <f t="shared" si="174"/>
        <v>0</v>
      </c>
      <c r="U79" s="1966">
        <f t="shared" si="175"/>
        <v>0</v>
      </c>
      <c r="V79" s="1797"/>
      <c r="W79" s="1797"/>
      <c r="X79" s="1973"/>
      <c r="Y79" s="1797">
        <f t="shared" si="154"/>
        <v>0</v>
      </c>
      <c r="Z79" s="1813"/>
      <c r="AA79" s="1797"/>
      <c r="AB79" s="1797"/>
      <c r="AC79" s="1973"/>
      <c r="AD79" s="1797">
        <f t="shared" si="155"/>
        <v>0</v>
      </c>
      <c r="AE79" s="1813"/>
      <c r="AF79" s="1797"/>
      <c r="AG79" s="1797"/>
      <c r="AH79" s="1973"/>
      <c r="AI79" s="1797">
        <f t="shared" si="156"/>
        <v>0</v>
      </c>
      <c r="AJ79" s="1813"/>
      <c r="AK79" s="1797">
        <v>172817</v>
      </c>
      <c r="AL79" s="1797">
        <v>514194</v>
      </c>
      <c r="AM79" s="1973"/>
      <c r="AN79" s="1797">
        <f t="shared" si="157"/>
        <v>514194</v>
      </c>
      <c r="AO79" s="1813">
        <v>463654</v>
      </c>
      <c r="AP79" s="1797"/>
      <c r="AQ79" s="1797"/>
      <c r="AR79" s="1973"/>
      <c r="AS79" s="1797">
        <f t="shared" si="158"/>
        <v>0</v>
      </c>
      <c r="AT79" s="1813"/>
      <c r="AU79" s="1797"/>
      <c r="AV79" s="1797"/>
      <c r="AW79" s="1973"/>
      <c r="AX79" s="1797">
        <f t="shared" si="159"/>
        <v>0</v>
      </c>
      <c r="AY79" s="1813"/>
      <c r="AZ79" s="1953">
        <f t="shared" si="160"/>
        <v>172817</v>
      </c>
      <c r="BA79" s="1978">
        <f t="shared" si="176"/>
        <v>514194</v>
      </c>
      <c r="BB79" s="2033">
        <f t="shared" si="177"/>
        <v>0</v>
      </c>
      <c r="BC79" s="1953">
        <f t="shared" si="163"/>
        <v>514194</v>
      </c>
      <c r="BD79" s="1953">
        <f t="shared" si="164"/>
        <v>463654</v>
      </c>
      <c r="BE79" s="1974"/>
      <c r="BF79" s="1797"/>
      <c r="BG79" s="1973"/>
      <c r="BH79" s="1797">
        <f t="shared" si="165"/>
        <v>0</v>
      </c>
      <c r="BI79" s="1813">
        <f t="shared" si="166"/>
        <v>0</v>
      </c>
      <c r="BJ79" s="2011">
        <f t="shared" si="167"/>
        <v>172817</v>
      </c>
      <c r="BK79" s="2011">
        <f t="shared" si="168"/>
        <v>514194</v>
      </c>
      <c r="BL79" s="2012">
        <f t="shared" si="169"/>
        <v>0</v>
      </c>
      <c r="BM79" s="1974">
        <f t="shared" si="170"/>
        <v>514194</v>
      </c>
      <c r="BN79" s="1966">
        <f t="shared" si="171"/>
        <v>463654</v>
      </c>
      <c r="BO79" s="1399"/>
      <c r="BP79" s="1399"/>
      <c r="BQ79" s="733"/>
      <c r="BR79" s="733"/>
      <c r="BS79" s="733"/>
    </row>
    <row r="80" spans="1:71" ht="15" hidden="1" customHeight="1">
      <c r="A80" s="706" t="s">
        <v>652</v>
      </c>
      <c r="B80" s="1797"/>
      <c r="C80" s="1797"/>
      <c r="D80" s="1973"/>
      <c r="E80" s="1797">
        <f>SUM(C80:D80)</f>
        <v>0</v>
      </c>
      <c r="F80" s="1813"/>
      <c r="G80" s="1797"/>
      <c r="H80" s="1797"/>
      <c r="I80" s="1973"/>
      <c r="J80" s="1797">
        <f t="shared" si="146"/>
        <v>0</v>
      </c>
      <c r="K80" s="1813"/>
      <c r="L80" s="1797"/>
      <c r="M80" s="1797"/>
      <c r="N80" s="1973"/>
      <c r="O80" s="1797">
        <f t="shared" si="147"/>
        <v>0</v>
      </c>
      <c r="P80" s="1813">
        <f t="shared" si="148"/>
        <v>0</v>
      </c>
      <c r="Q80" s="1966">
        <f t="shared" si="149"/>
        <v>0</v>
      </c>
      <c r="R80" s="1974">
        <f t="shared" si="172"/>
        <v>0</v>
      </c>
      <c r="S80" s="2033">
        <f t="shared" si="173"/>
        <v>0</v>
      </c>
      <c r="T80" s="1966">
        <f t="shared" si="174"/>
        <v>0</v>
      </c>
      <c r="U80" s="1966">
        <f t="shared" si="175"/>
        <v>0</v>
      </c>
      <c r="V80" s="1797"/>
      <c r="W80" s="1797"/>
      <c r="X80" s="1973"/>
      <c r="Y80" s="1797">
        <f>SUM(W80:X80)</f>
        <v>0</v>
      </c>
      <c r="Z80" s="1813"/>
      <c r="AA80" s="1797"/>
      <c r="AB80" s="1797"/>
      <c r="AC80" s="1973"/>
      <c r="AD80" s="1797">
        <f>SUM(AB80:AC80)</f>
        <v>0</v>
      </c>
      <c r="AE80" s="1813"/>
      <c r="AF80" s="1797"/>
      <c r="AG80" s="1797"/>
      <c r="AH80" s="1973"/>
      <c r="AI80" s="1797">
        <f>SUM(AG80:AH80)</f>
        <v>0</v>
      </c>
      <c r="AJ80" s="1813"/>
      <c r="AK80" s="1797"/>
      <c r="AL80" s="1797"/>
      <c r="AM80" s="1973"/>
      <c r="AN80" s="1797">
        <f t="shared" si="157"/>
        <v>0</v>
      </c>
      <c r="AO80" s="1813"/>
      <c r="AP80" s="1797"/>
      <c r="AQ80" s="1797"/>
      <c r="AR80" s="1973"/>
      <c r="AS80" s="1797">
        <f>SUM(AQ80:AR80)</f>
        <v>0</v>
      </c>
      <c r="AT80" s="1813"/>
      <c r="AU80" s="1797"/>
      <c r="AV80" s="1797"/>
      <c r="AW80" s="1973"/>
      <c r="AX80" s="1797">
        <f>SUM(AV80:AW80)</f>
        <v>0</v>
      </c>
      <c r="AY80" s="1813"/>
      <c r="AZ80" s="1953">
        <f t="shared" si="160"/>
        <v>0</v>
      </c>
      <c r="BA80" s="1978">
        <f t="shared" si="176"/>
        <v>0</v>
      </c>
      <c r="BB80" s="2033">
        <f t="shared" si="177"/>
        <v>0</v>
      </c>
      <c r="BC80" s="1953">
        <f t="shared" si="163"/>
        <v>0</v>
      </c>
      <c r="BD80" s="1953">
        <f t="shared" si="164"/>
        <v>0</v>
      </c>
      <c r="BE80" s="1974"/>
      <c r="BF80" s="1797"/>
      <c r="BG80" s="1973"/>
      <c r="BH80" s="1797">
        <f>SUM(BF80:BG80)</f>
        <v>0</v>
      </c>
      <c r="BI80" s="1813">
        <f t="shared" si="166"/>
        <v>0</v>
      </c>
      <c r="BJ80" s="2011">
        <f t="shared" si="167"/>
        <v>0</v>
      </c>
      <c r="BK80" s="2011">
        <f t="shared" si="168"/>
        <v>0</v>
      </c>
      <c r="BL80" s="2012">
        <f t="shared" si="169"/>
        <v>0</v>
      </c>
      <c r="BM80" s="1974">
        <f t="shared" si="170"/>
        <v>0</v>
      </c>
      <c r="BN80" s="1966">
        <f t="shared" si="171"/>
        <v>0</v>
      </c>
      <c r="BO80" s="1399"/>
      <c r="BP80" s="1399"/>
      <c r="BQ80" s="733"/>
      <c r="BR80" s="733"/>
      <c r="BS80" s="733"/>
    </row>
    <row r="81" spans="1:71" ht="15" customHeight="1">
      <c r="A81" s="706" t="s">
        <v>653</v>
      </c>
      <c r="B81" s="1797"/>
      <c r="C81" s="1797"/>
      <c r="D81" s="1973"/>
      <c r="E81" s="1797">
        <f t="shared" si="145"/>
        <v>0</v>
      </c>
      <c r="F81" s="1813"/>
      <c r="G81" s="1797"/>
      <c r="H81" s="1797"/>
      <c r="I81" s="1973"/>
      <c r="J81" s="1797">
        <f t="shared" si="146"/>
        <v>0</v>
      </c>
      <c r="K81" s="1813"/>
      <c r="L81" s="1797"/>
      <c r="M81" s="1797"/>
      <c r="N81" s="1973"/>
      <c r="O81" s="1797">
        <f t="shared" si="147"/>
        <v>0</v>
      </c>
      <c r="P81" s="1813">
        <f t="shared" si="148"/>
        <v>0</v>
      </c>
      <c r="Q81" s="1966">
        <f t="shared" si="149"/>
        <v>0</v>
      </c>
      <c r="R81" s="1974">
        <f t="shared" si="172"/>
        <v>0</v>
      </c>
      <c r="S81" s="2033">
        <f t="shared" si="173"/>
        <v>0</v>
      </c>
      <c r="T81" s="1966">
        <f t="shared" si="174"/>
        <v>0</v>
      </c>
      <c r="U81" s="1966">
        <f t="shared" si="175"/>
        <v>0</v>
      </c>
      <c r="V81" s="1797">
        <v>82000</v>
      </c>
      <c r="W81" s="1797">
        <v>82000</v>
      </c>
      <c r="X81" s="1973"/>
      <c r="Y81" s="1797">
        <f t="shared" si="154"/>
        <v>82000</v>
      </c>
      <c r="Z81" s="1813">
        <v>80864</v>
      </c>
      <c r="AA81" s="1797"/>
      <c r="AB81" s="1797"/>
      <c r="AC81" s="1973"/>
      <c r="AD81" s="1797">
        <f t="shared" si="155"/>
        <v>0</v>
      </c>
      <c r="AE81" s="1813"/>
      <c r="AF81" s="1797"/>
      <c r="AG81" s="1797"/>
      <c r="AH81" s="1973"/>
      <c r="AI81" s="1797">
        <f t="shared" si="156"/>
        <v>0</v>
      </c>
      <c r="AJ81" s="1813"/>
      <c r="AK81" s="1797"/>
      <c r="AL81" s="1797"/>
      <c r="AM81" s="1973"/>
      <c r="AN81" s="1797">
        <f t="shared" si="157"/>
        <v>0</v>
      </c>
      <c r="AO81" s="1813">
        <v>294</v>
      </c>
      <c r="AP81" s="1797"/>
      <c r="AQ81" s="1797"/>
      <c r="AR81" s="1973"/>
      <c r="AS81" s="1797">
        <f t="shared" si="158"/>
        <v>0</v>
      </c>
      <c r="AT81" s="1813"/>
      <c r="AU81" s="1797"/>
      <c r="AV81" s="1797"/>
      <c r="AW81" s="1973"/>
      <c r="AX81" s="1797">
        <f t="shared" si="159"/>
        <v>0</v>
      </c>
      <c r="AY81" s="1813"/>
      <c r="AZ81" s="1953">
        <f t="shared" si="160"/>
        <v>82000</v>
      </c>
      <c r="BA81" s="1978">
        <f t="shared" si="176"/>
        <v>82000</v>
      </c>
      <c r="BB81" s="2033">
        <f t="shared" si="177"/>
        <v>0</v>
      </c>
      <c r="BC81" s="1953">
        <f t="shared" si="163"/>
        <v>82000</v>
      </c>
      <c r="BD81" s="1953">
        <f t="shared" si="164"/>
        <v>81158</v>
      </c>
      <c r="BE81" s="1974"/>
      <c r="BF81" s="1797"/>
      <c r="BG81" s="1973"/>
      <c r="BH81" s="1797">
        <f t="shared" si="165"/>
        <v>0</v>
      </c>
      <c r="BI81" s="1813">
        <f t="shared" si="166"/>
        <v>0</v>
      </c>
      <c r="BJ81" s="2011">
        <f t="shared" si="167"/>
        <v>82000</v>
      </c>
      <c r="BK81" s="2011">
        <f t="shared" si="168"/>
        <v>82000</v>
      </c>
      <c r="BL81" s="2012">
        <f t="shared" si="169"/>
        <v>0</v>
      </c>
      <c r="BM81" s="1974">
        <f t="shared" si="170"/>
        <v>82000</v>
      </c>
      <c r="BN81" s="1966">
        <f t="shared" si="171"/>
        <v>81158</v>
      </c>
      <c r="BO81" s="1906"/>
      <c r="BP81" s="1906"/>
      <c r="BQ81" s="1907"/>
      <c r="BR81" s="733"/>
      <c r="BS81" s="733"/>
    </row>
    <row r="82" spans="1:71" ht="15" customHeight="1">
      <c r="A82" s="706" t="s">
        <v>654</v>
      </c>
      <c r="B82" s="1797"/>
      <c r="C82" s="1797"/>
      <c r="D82" s="1973"/>
      <c r="E82" s="1797">
        <f t="shared" si="145"/>
        <v>0</v>
      </c>
      <c r="F82" s="1813"/>
      <c r="G82" s="1797"/>
      <c r="H82" s="1797"/>
      <c r="I82" s="1973">
        <v>5000</v>
      </c>
      <c r="J82" s="1797">
        <f t="shared" si="146"/>
        <v>5000</v>
      </c>
      <c r="K82" s="1813"/>
      <c r="L82" s="1797"/>
      <c r="M82" s="1797"/>
      <c r="N82" s="1973"/>
      <c r="O82" s="1797">
        <f t="shared" si="147"/>
        <v>0</v>
      </c>
      <c r="P82" s="1813">
        <f t="shared" si="148"/>
        <v>0</v>
      </c>
      <c r="Q82" s="1966">
        <f t="shared" si="149"/>
        <v>0</v>
      </c>
      <c r="R82" s="1974">
        <f t="shared" si="172"/>
        <v>0</v>
      </c>
      <c r="S82" s="2033">
        <f t="shared" si="173"/>
        <v>5000</v>
      </c>
      <c r="T82" s="1966">
        <f t="shared" si="174"/>
        <v>5000</v>
      </c>
      <c r="U82" s="1966">
        <f t="shared" si="175"/>
        <v>0</v>
      </c>
      <c r="V82" s="1797"/>
      <c r="W82" s="1797"/>
      <c r="X82" s="1973"/>
      <c r="Y82" s="1797">
        <f t="shared" si="154"/>
        <v>0</v>
      </c>
      <c r="Z82" s="1813"/>
      <c r="AA82" s="1797"/>
      <c r="AB82" s="1797"/>
      <c r="AC82" s="1973"/>
      <c r="AD82" s="1797">
        <f t="shared" si="155"/>
        <v>0</v>
      </c>
      <c r="AE82" s="1813"/>
      <c r="AF82" s="1797"/>
      <c r="AG82" s="1797"/>
      <c r="AH82" s="1973"/>
      <c r="AI82" s="1797">
        <f t="shared" si="156"/>
        <v>0</v>
      </c>
      <c r="AJ82" s="1813"/>
      <c r="AK82" s="1797">
        <v>4000</v>
      </c>
      <c r="AL82" s="1797">
        <v>4000</v>
      </c>
      <c r="AM82" s="1973"/>
      <c r="AN82" s="1797">
        <f t="shared" si="157"/>
        <v>4000</v>
      </c>
      <c r="AO82" s="1813">
        <v>4719</v>
      </c>
      <c r="AP82" s="1797"/>
      <c r="AQ82" s="1797"/>
      <c r="AR82" s="1973"/>
      <c r="AS82" s="1797">
        <f t="shared" si="158"/>
        <v>0</v>
      </c>
      <c r="AT82" s="1813"/>
      <c r="AU82" s="1797"/>
      <c r="AV82" s="1797"/>
      <c r="AW82" s="1973"/>
      <c r="AX82" s="1797">
        <f t="shared" si="159"/>
        <v>0</v>
      </c>
      <c r="AY82" s="1813"/>
      <c r="AZ82" s="1953">
        <f t="shared" si="160"/>
        <v>4000</v>
      </c>
      <c r="BA82" s="1978">
        <f t="shared" si="176"/>
        <v>4000</v>
      </c>
      <c r="BB82" s="2033">
        <f t="shared" si="177"/>
        <v>0</v>
      </c>
      <c r="BC82" s="1953">
        <f t="shared" si="163"/>
        <v>4000</v>
      </c>
      <c r="BD82" s="1953">
        <f t="shared" si="164"/>
        <v>4719</v>
      </c>
      <c r="BE82" s="1974"/>
      <c r="BF82" s="1797"/>
      <c r="BG82" s="1973"/>
      <c r="BH82" s="1797">
        <f t="shared" si="165"/>
        <v>0</v>
      </c>
      <c r="BI82" s="1813">
        <f t="shared" si="166"/>
        <v>0</v>
      </c>
      <c r="BJ82" s="2011">
        <f t="shared" si="167"/>
        <v>4000</v>
      </c>
      <c r="BK82" s="2011">
        <f t="shared" si="168"/>
        <v>4000</v>
      </c>
      <c r="BL82" s="2012">
        <f t="shared" si="169"/>
        <v>5000</v>
      </c>
      <c r="BM82" s="1974">
        <f t="shared" si="170"/>
        <v>9000</v>
      </c>
      <c r="BN82" s="1966">
        <f t="shared" si="171"/>
        <v>4719</v>
      </c>
      <c r="BO82" s="1399"/>
      <c r="BP82" s="1399"/>
      <c r="BQ82" s="733"/>
      <c r="BR82" s="733"/>
      <c r="BS82" s="733"/>
    </row>
    <row r="83" spans="1:71" s="706" customFormat="1" ht="15" customHeight="1">
      <c r="A83" s="1908" t="s">
        <v>655</v>
      </c>
      <c r="B83" s="1972">
        <f>SUM(B75:B82)</f>
        <v>0</v>
      </c>
      <c r="C83" s="1972">
        <f t="shared" ref="C83:BN83" si="178">SUM(C75:C82)</f>
        <v>0</v>
      </c>
      <c r="D83" s="1972">
        <f t="shared" si="178"/>
        <v>0</v>
      </c>
      <c r="E83" s="1972">
        <f t="shared" si="178"/>
        <v>0</v>
      </c>
      <c r="F83" s="1972">
        <f t="shared" si="178"/>
        <v>0</v>
      </c>
      <c r="G83" s="1972">
        <f t="shared" si="178"/>
        <v>0</v>
      </c>
      <c r="H83" s="1972">
        <f t="shared" si="178"/>
        <v>0</v>
      </c>
      <c r="I83" s="1972">
        <f t="shared" si="178"/>
        <v>5000</v>
      </c>
      <c r="J83" s="1972">
        <f t="shared" si="178"/>
        <v>5000</v>
      </c>
      <c r="K83" s="1972">
        <f t="shared" si="178"/>
        <v>0</v>
      </c>
      <c r="L83" s="1972">
        <f t="shared" si="178"/>
        <v>0</v>
      </c>
      <c r="M83" s="1972">
        <f t="shared" si="178"/>
        <v>0</v>
      </c>
      <c r="N83" s="1972">
        <f t="shared" si="178"/>
        <v>0</v>
      </c>
      <c r="O83" s="1972">
        <f t="shared" si="178"/>
        <v>0</v>
      </c>
      <c r="P83" s="1972">
        <f t="shared" si="178"/>
        <v>0</v>
      </c>
      <c r="Q83" s="1890">
        <f t="shared" si="178"/>
        <v>0</v>
      </c>
      <c r="R83" s="1890">
        <f t="shared" si="178"/>
        <v>0</v>
      </c>
      <c r="S83" s="1890">
        <f t="shared" si="178"/>
        <v>5000</v>
      </c>
      <c r="T83" s="1890">
        <f t="shared" si="178"/>
        <v>5000</v>
      </c>
      <c r="U83" s="1890">
        <f t="shared" si="178"/>
        <v>0</v>
      </c>
      <c r="V83" s="1972">
        <f t="shared" si="178"/>
        <v>82000</v>
      </c>
      <c r="W83" s="1972">
        <f t="shared" si="178"/>
        <v>82000</v>
      </c>
      <c r="X83" s="1972">
        <f t="shared" si="178"/>
        <v>0</v>
      </c>
      <c r="Y83" s="1972">
        <f t="shared" si="178"/>
        <v>82000</v>
      </c>
      <c r="Z83" s="1972">
        <f t="shared" si="178"/>
        <v>80864</v>
      </c>
      <c r="AA83" s="1972">
        <f t="shared" si="178"/>
        <v>0</v>
      </c>
      <c r="AB83" s="1972">
        <f t="shared" si="178"/>
        <v>0</v>
      </c>
      <c r="AC83" s="1972">
        <f t="shared" si="178"/>
        <v>0</v>
      </c>
      <c r="AD83" s="1972">
        <f t="shared" si="178"/>
        <v>0</v>
      </c>
      <c r="AE83" s="1972">
        <f t="shared" si="178"/>
        <v>0</v>
      </c>
      <c r="AF83" s="1972">
        <f t="shared" si="178"/>
        <v>0</v>
      </c>
      <c r="AG83" s="1972">
        <f t="shared" si="178"/>
        <v>0</v>
      </c>
      <c r="AH83" s="1972">
        <f t="shared" si="178"/>
        <v>0</v>
      </c>
      <c r="AI83" s="1972">
        <f t="shared" si="178"/>
        <v>0</v>
      </c>
      <c r="AJ83" s="1972">
        <f t="shared" si="178"/>
        <v>0</v>
      </c>
      <c r="AK83" s="1972">
        <f t="shared" si="178"/>
        <v>176817</v>
      </c>
      <c r="AL83" s="1972">
        <f t="shared" si="178"/>
        <v>518194</v>
      </c>
      <c r="AM83" s="1972">
        <f t="shared" si="178"/>
        <v>0</v>
      </c>
      <c r="AN83" s="1972">
        <f t="shared" si="178"/>
        <v>518194</v>
      </c>
      <c r="AO83" s="1972">
        <f t="shared" si="178"/>
        <v>468667</v>
      </c>
      <c r="AP83" s="1972">
        <f t="shared" si="178"/>
        <v>0</v>
      </c>
      <c r="AQ83" s="1972">
        <f t="shared" si="178"/>
        <v>0</v>
      </c>
      <c r="AR83" s="1972">
        <f t="shared" si="178"/>
        <v>0</v>
      </c>
      <c r="AS83" s="1972">
        <f t="shared" si="178"/>
        <v>0</v>
      </c>
      <c r="AT83" s="1972">
        <f t="shared" si="178"/>
        <v>0</v>
      </c>
      <c r="AU83" s="1972">
        <f t="shared" si="178"/>
        <v>0</v>
      </c>
      <c r="AV83" s="1972">
        <f t="shared" si="178"/>
        <v>0</v>
      </c>
      <c r="AW83" s="1972">
        <f t="shared" si="178"/>
        <v>0</v>
      </c>
      <c r="AX83" s="1972">
        <f t="shared" si="178"/>
        <v>0</v>
      </c>
      <c r="AY83" s="1972">
        <f t="shared" si="178"/>
        <v>0</v>
      </c>
      <c r="AZ83" s="1890">
        <f t="shared" si="178"/>
        <v>258817</v>
      </c>
      <c r="BA83" s="1890">
        <f t="shared" si="178"/>
        <v>600194</v>
      </c>
      <c r="BB83" s="1890">
        <f t="shared" si="178"/>
        <v>0</v>
      </c>
      <c r="BC83" s="1890">
        <f t="shared" si="178"/>
        <v>600194</v>
      </c>
      <c r="BD83" s="1890">
        <f t="shared" si="178"/>
        <v>549531</v>
      </c>
      <c r="BE83" s="1972">
        <f t="shared" si="178"/>
        <v>0</v>
      </c>
      <c r="BF83" s="1972">
        <f t="shared" si="178"/>
        <v>0</v>
      </c>
      <c r="BG83" s="1972">
        <f t="shared" si="178"/>
        <v>0</v>
      </c>
      <c r="BH83" s="1972">
        <f t="shared" si="178"/>
        <v>0</v>
      </c>
      <c r="BI83" s="1972">
        <f t="shared" si="178"/>
        <v>0</v>
      </c>
      <c r="BJ83" s="1972">
        <f t="shared" si="178"/>
        <v>258817</v>
      </c>
      <c r="BK83" s="1972">
        <f t="shared" si="178"/>
        <v>600194</v>
      </c>
      <c r="BL83" s="1972">
        <f t="shared" si="178"/>
        <v>5000</v>
      </c>
      <c r="BM83" s="1972">
        <f t="shared" si="178"/>
        <v>605194</v>
      </c>
      <c r="BN83" s="1972">
        <f t="shared" si="178"/>
        <v>549531</v>
      </c>
      <c r="BO83" s="892"/>
      <c r="BP83" s="892"/>
    </row>
    <row r="84" spans="1:71" s="706" customFormat="1" ht="15" customHeight="1">
      <c r="A84" s="1889" t="s">
        <v>656</v>
      </c>
      <c r="B84" s="1896">
        <f>B83+B74</f>
        <v>0</v>
      </c>
      <c r="C84" s="1896">
        <f t="shared" ref="C84:BN84" si="179">C83+C74</f>
        <v>0</v>
      </c>
      <c r="D84" s="1896">
        <f t="shared" si="179"/>
        <v>0</v>
      </c>
      <c r="E84" s="1896">
        <f t="shared" si="179"/>
        <v>0</v>
      </c>
      <c r="F84" s="1896">
        <f t="shared" si="179"/>
        <v>0</v>
      </c>
      <c r="G84" s="1896">
        <f t="shared" si="179"/>
        <v>0</v>
      </c>
      <c r="H84" s="1896">
        <f t="shared" si="179"/>
        <v>0</v>
      </c>
      <c r="I84" s="1896">
        <f t="shared" si="179"/>
        <v>5000</v>
      </c>
      <c r="J84" s="1896">
        <f t="shared" si="179"/>
        <v>5000</v>
      </c>
      <c r="K84" s="1896">
        <f t="shared" si="179"/>
        <v>3461</v>
      </c>
      <c r="L84" s="1896">
        <f t="shared" si="179"/>
        <v>0</v>
      </c>
      <c r="M84" s="1896">
        <f t="shared" si="179"/>
        <v>0</v>
      </c>
      <c r="N84" s="1896">
        <f t="shared" si="179"/>
        <v>0</v>
      </c>
      <c r="O84" s="1896">
        <f t="shared" si="179"/>
        <v>0</v>
      </c>
      <c r="P84" s="1896">
        <f t="shared" si="179"/>
        <v>0</v>
      </c>
      <c r="Q84" s="1896">
        <f t="shared" si="179"/>
        <v>0</v>
      </c>
      <c r="R84" s="1896">
        <f t="shared" si="179"/>
        <v>0</v>
      </c>
      <c r="S84" s="1896">
        <f t="shared" si="179"/>
        <v>5000</v>
      </c>
      <c r="T84" s="1896">
        <f t="shared" si="179"/>
        <v>5000</v>
      </c>
      <c r="U84" s="1896">
        <f t="shared" si="179"/>
        <v>3461</v>
      </c>
      <c r="V84" s="1896">
        <f t="shared" si="179"/>
        <v>82000</v>
      </c>
      <c r="W84" s="1896">
        <f t="shared" si="179"/>
        <v>82000</v>
      </c>
      <c r="X84" s="1896">
        <f t="shared" si="179"/>
        <v>0</v>
      </c>
      <c r="Y84" s="1896">
        <f t="shared" si="179"/>
        <v>82000</v>
      </c>
      <c r="Z84" s="1896">
        <f t="shared" si="179"/>
        <v>81066</v>
      </c>
      <c r="AA84" s="1896">
        <f t="shared" si="179"/>
        <v>0</v>
      </c>
      <c r="AB84" s="1896">
        <f t="shared" si="179"/>
        <v>0</v>
      </c>
      <c r="AC84" s="1896">
        <f t="shared" si="179"/>
        <v>0</v>
      </c>
      <c r="AD84" s="1896">
        <f t="shared" si="179"/>
        <v>0</v>
      </c>
      <c r="AE84" s="1896">
        <f t="shared" si="179"/>
        <v>0</v>
      </c>
      <c r="AF84" s="1896">
        <f t="shared" si="179"/>
        <v>0</v>
      </c>
      <c r="AG84" s="1896">
        <f t="shared" si="179"/>
        <v>0</v>
      </c>
      <c r="AH84" s="1896">
        <f t="shared" si="179"/>
        <v>0</v>
      </c>
      <c r="AI84" s="1896">
        <f t="shared" si="179"/>
        <v>0</v>
      </c>
      <c r="AJ84" s="1896">
        <f t="shared" si="179"/>
        <v>0</v>
      </c>
      <c r="AK84" s="1896">
        <f t="shared" si="179"/>
        <v>439456</v>
      </c>
      <c r="AL84" s="1896">
        <f t="shared" si="179"/>
        <v>836354</v>
      </c>
      <c r="AM84" s="1896">
        <f t="shared" si="179"/>
        <v>0</v>
      </c>
      <c r="AN84" s="1896">
        <f t="shared" si="179"/>
        <v>840602</v>
      </c>
      <c r="AO84" s="1896">
        <f t="shared" si="179"/>
        <v>649424</v>
      </c>
      <c r="AP84" s="1896">
        <f t="shared" si="179"/>
        <v>0</v>
      </c>
      <c r="AQ84" s="1896">
        <f t="shared" si="179"/>
        <v>0</v>
      </c>
      <c r="AR84" s="1896">
        <f t="shared" si="179"/>
        <v>0</v>
      </c>
      <c r="AS84" s="1896">
        <f t="shared" si="179"/>
        <v>0</v>
      </c>
      <c r="AT84" s="1896">
        <f t="shared" si="179"/>
        <v>0</v>
      </c>
      <c r="AU84" s="1896">
        <f t="shared" si="179"/>
        <v>0</v>
      </c>
      <c r="AV84" s="1896">
        <f t="shared" si="179"/>
        <v>0</v>
      </c>
      <c r="AW84" s="1896">
        <f t="shared" si="179"/>
        <v>0</v>
      </c>
      <c r="AX84" s="1896">
        <f t="shared" si="179"/>
        <v>0</v>
      </c>
      <c r="AY84" s="1896">
        <f t="shared" si="179"/>
        <v>0</v>
      </c>
      <c r="AZ84" s="1896">
        <f t="shared" si="179"/>
        <v>521456</v>
      </c>
      <c r="BA84" s="1896">
        <f t="shared" si="179"/>
        <v>918354</v>
      </c>
      <c r="BB84" s="1896">
        <f t="shared" si="179"/>
        <v>0</v>
      </c>
      <c r="BC84" s="1896">
        <f t="shared" si="179"/>
        <v>922602</v>
      </c>
      <c r="BD84" s="1896">
        <f t="shared" si="179"/>
        <v>730490</v>
      </c>
      <c r="BE84" s="1896">
        <f t="shared" si="179"/>
        <v>0</v>
      </c>
      <c r="BF84" s="1896">
        <f t="shared" si="179"/>
        <v>0</v>
      </c>
      <c r="BG84" s="1896">
        <f t="shared" si="179"/>
        <v>0</v>
      </c>
      <c r="BH84" s="1896">
        <f t="shared" si="179"/>
        <v>0</v>
      </c>
      <c r="BI84" s="1896">
        <f t="shared" si="179"/>
        <v>0</v>
      </c>
      <c r="BJ84" s="1896">
        <f t="shared" si="179"/>
        <v>521456</v>
      </c>
      <c r="BK84" s="1896">
        <f t="shared" si="179"/>
        <v>918354</v>
      </c>
      <c r="BL84" s="1896">
        <f t="shared" si="179"/>
        <v>5000</v>
      </c>
      <c r="BM84" s="1896">
        <f t="shared" si="179"/>
        <v>927602</v>
      </c>
      <c r="BN84" s="1896">
        <f t="shared" si="179"/>
        <v>733951</v>
      </c>
      <c r="BO84" s="892"/>
      <c r="BP84" s="892"/>
    </row>
    <row r="85" spans="1:71" ht="15" hidden="1" customHeight="1">
      <c r="A85" s="706" t="s">
        <v>657</v>
      </c>
      <c r="B85" s="1797"/>
      <c r="C85" s="1797"/>
      <c r="D85" s="1973"/>
      <c r="E85" s="1797">
        <f t="shared" ref="E85:E100" si="180">SUM(C85:D85)</f>
        <v>0</v>
      </c>
      <c r="F85" s="1797"/>
      <c r="G85" s="1797"/>
      <c r="H85" s="1797"/>
      <c r="I85" s="1973"/>
      <c r="J85" s="1797">
        <f t="shared" ref="J85:J100" si="181">SUM(H85:I85)</f>
        <v>0</v>
      </c>
      <c r="K85" s="1797"/>
      <c r="L85" s="1797"/>
      <c r="M85" s="1797"/>
      <c r="N85" s="1973"/>
      <c r="O85" s="1797">
        <f t="shared" ref="O85:O100" si="182">SUM(M85:N85)</f>
        <v>0</v>
      </c>
      <c r="P85" s="1797"/>
      <c r="Q85" s="1974"/>
      <c r="R85" s="1974">
        <f>C85+H85+M85</f>
        <v>0</v>
      </c>
      <c r="S85" s="2034">
        <f>D85+I85+N85</f>
        <v>0</v>
      </c>
      <c r="T85" s="1974">
        <f t="shared" ref="T85:T100" si="183">SUM(R85:S85)</f>
        <v>0</v>
      </c>
      <c r="U85" s="1974"/>
      <c r="V85" s="1797"/>
      <c r="W85" s="1797"/>
      <c r="X85" s="1973"/>
      <c r="Y85" s="1797">
        <f t="shared" ref="Y85:Y100" si="184">SUM(W85:X85)</f>
        <v>0</v>
      </c>
      <c r="Z85" s="1797"/>
      <c r="AA85" s="1797"/>
      <c r="AB85" s="1797"/>
      <c r="AC85" s="1973"/>
      <c r="AD85" s="1797">
        <f t="shared" ref="AD85:AD100" si="185">SUM(AB85:AC85)</f>
        <v>0</v>
      </c>
      <c r="AE85" s="1797"/>
      <c r="AF85" s="1797"/>
      <c r="AG85" s="1797"/>
      <c r="AH85" s="1973"/>
      <c r="AI85" s="1797">
        <f t="shared" ref="AI85:AI100" si="186">SUM(AG85:AH85)</f>
        <v>0</v>
      </c>
      <c r="AJ85" s="1797"/>
      <c r="AK85" s="1797"/>
      <c r="AL85" s="1797"/>
      <c r="AM85" s="1973"/>
      <c r="AN85" s="1797">
        <f t="shared" ref="AN85:AN100" si="187">SUM(AL85:AM85)</f>
        <v>0</v>
      </c>
      <c r="AO85" s="1797"/>
      <c r="AP85" s="1797"/>
      <c r="AQ85" s="1797"/>
      <c r="AR85" s="1973"/>
      <c r="AS85" s="1797">
        <f t="shared" ref="AS85:AS100" si="188">SUM(AQ85:AR85)</f>
        <v>0</v>
      </c>
      <c r="AT85" s="1797"/>
      <c r="AU85" s="1797"/>
      <c r="AV85" s="1797"/>
      <c r="AW85" s="1973"/>
      <c r="AX85" s="1797">
        <f t="shared" ref="AX85:AX100" si="189">SUM(AV85:AW85)</f>
        <v>0</v>
      </c>
      <c r="AY85" s="1797"/>
      <c r="AZ85" s="1974"/>
      <c r="BA85" s="1978">
        <f t="shared" ref="BA85:BA100" si="190">W85+AB85+AG85+AL85+AQ85+AV85</f>
        <v>0</v>
      </c>
      <c r="BB85" s="2034">
        <f t="shared" ref="BB85:BB100" si="191">X85+AC85+AH85+AM85+AR85+AW85</f>
        <v>0</v>
      </c>
      <c r="BC85" s="1974">
        <f t="shared" ref="BC85:BC100" si="192">SUM(BA85:BB85)</f>
        <v>0</v>
      </c>
      <c r="BD85" s="1974"/>
      <c r="BE85" s="1974"/>
      <c r="BF85" s="1797"/>
      <c r="BG85" s="1973"/>
      <c r="BH85" s="1797">
        <f t="shared" ref="BH85:BH100" si="193">SUM(BF85:BG85)</f>
        <v>0</v>
      </c>
      <c r="BI85" s="1797"/>
      <c r="BJ85" s="1974"/>
      <c r="BK85" s="2011">
        <f t="shared" ref="BK85:BK100" si="194">SUM(R85+BA85)</f>
        <v>0</v>
      </c>
      <c r="BL85" s="2012">
        <f t="shared" ref="BL85:BL100" si="195">SUM(S85+BB85)</f>
        <v>0</v>
      </c>
      <c r="BM85" s="1974">
        <f t="shared" si="127"/>
        <v>0</v>
      </c>
      <c r="BN85" s="1891"/>
      <c r="BO85" s="1399"/>
      <c r="BP85" s="1399"/>
      <c r="BQ85" s="733"/>
      <c r="BR85" s="733"/>
      <c r="BS85" s="733"/>
    </row>
    <row r="86" spans="1:71" ht="15" hidden="1" customHeight="1">
      <c r="A86" s="1414" t="s">
        <v>658</v>
      </c>
      <c r="B86" s="1797"/>
      <c r="C86" s="1797"/>
      <c r="D86" s="1973"/>
      <c r="E86" s="1797">
        <f t="shared" si="180"/>
        <v>0</v>
      </c>
      <c r="F86" s="1797"/>
      <c r="G86" s="1797"/>
      <c r="H86" s="1797"/>
      <c r="I86" s="1973"/>
      <c r="J86" s="1797">
        <f t="shared" si="181"/>
        <v>0</v>
      </c>
      <c r="K86" s="1797"/>
      <c r="L86" s="1797"/>
      <c r="M86" s="1797"/>
      <c r="N86" s="1973"/>
      <c r="O86" s="1797">
        <f t="shared" si="182"/>
        <v>0</v>
      </c>
      <c r="P86" s="1797"/>
      <c r="Q86" s="1974"/>
      <c r="R86" s="1974">
        <f t="shared" ref="R86:R100" si="196">C86+H86+M86</f>
        <v>0</v>
      </c>
      <c r="S86" s="2034">
        <f t="shared" ref="S86:S100" si="197">D86+I86+N86</f>
        <v>0</v>
      </c>
      <c r="T86" s="1974">
        <f t="shared" si="183"/>
        <v>0</v>
      </c>
      <c r="U86" s="1974"/>
      <c r="V86" s="1797"/>
      <c r="W86" s="1797"/>
      <c r="X86" s="1973"/>
      <c r="Y86" s="1797">
        <f t="shared" si="184"/>
        <v>0</v>
      </c>
      <c r="Z86" s="1797"/>
      <c r="AA86" s="1797"/>
      <c r="AB86" s="1797"/>
      <c r="AC86" s="1973"/>
      <c r="AD86" s="1797">
        <f t="shared" si="185"/>
        <v>0</v>
      </c>
      <c r="AE86" s="1797"/>
      <c r="AF86" s="1797"/>
      <c r="AG86" s="1797"/>
      <c r="AH86" s="1973"/>
      <c r="AI86" s="1797">
        <f t="shared" si="186"/>
        <v>0</v>
      </c>
      <c r="AJ86" s="1797"/>
      <c r="AK86" s="1797"/>
      <c r="AL86" s="1797"/>
      <c r="AM86" s="1973"/>
      <c r="AN86" s="1797">
        <f t="shared" si="187"/>
        <v>0</v>
      </c>
      <c r="AO86" s="1797"/>
      <c r="AP86" s="1797"/>
      <c r="AQ86" s="1797"/>
      <c r="AR86" s="1973"/>
      <c r="AS86" s="1797">
        <f t="shared" si="188"/>
        <v>0</v>
      </c>
      <c r="AT86" s="1797"/>
      <c r="AU86" s="1797"/>
      <c r="AV86" s="1797"/>
      <c r="AW86" s="1973"/>
      <c r="AX86" s="1797">
        <f t="shared" si="189"/>
        <v>0</v>
      </c>
      <c r="AY86" s="1797"/>
      <c r="AZ86" s="1974"/>
      <c r="BA86" s="1978">
        <f t="shared" si="190"/>
        <v>0</v>
      </c>
      <c r="BB86" s="2034">
        <f t="shared" si="191"/>
        <v>0</v>
      </c>
      <c r="BC86" s="1974">
        <f t="shared" si="192"/>
        <v>0</v>
      </c>
      <c r="BD86" s="1974"/>
      <c r="BE86" s="1974"/>
      <c r="BF86" s="1797"/>
      <c r="BG86" s="1973"/>
      <c r="BH86" s="1797">
        <f t="shared" si="193"/>
        <v>0</v>
      </c>
      <c r="BI86" s="1797"/>
      <c r="BJ86" s="1974"/>
      <c r="BK86" s="2011">
        <f t="shared" si="194"/>
        <v>0</v>
      </c>
      <c r="BL86" s="2012">
        <f t="shared" si="195"/>
        <v>0</v>
      </c>
      <c r="BM86" s="1974">
        <f t="shared" si="127"/>
        <v>0</v>
      </c>
      <c r="BN86" s="1891"/>
      <c r="BO86" s="1399"/>
      <c r="BP86" s="1399"/>
      <c r="BQ86" s="733"/>
      <c r="BR86" s="733"/>
      <c r="BS86" s="733"/>
    </row>
    <row r="87" spans="1:71" ht="15" customHeight="1">
      <c r="A87" s="1414" t="s">
        <v>659</v>
      </c>
      <c r="B87" s="1797"/>
      <c r="C87" s="1797"/>
      <c r="D87" s="1973"/>
      <c r="E87" s="1797">
        <f t="shared" si="180"/>
        <v>0</v>
      </c>
      <c r="F87" s="1813"/>
      <c r="G87" s="1797"/>
      <c r="H87" s="1797"/>
      <c r="I87" s="1973"/>
      <c r="J87" s="1797">
        <f t="shared" si="181"/>
        <v>0</v>
      </c>
      <c r="K87" s="1813"/>
      <c r="L87" s="1797"/>
      <c r="M87" s="1797"/>
      <c r="N87" s="1973"/>
      <c r="O87" s="1797">
        <f t="shared" si="182"/>
        <v>0</v>
      </c>
      <c r="P87" s="1813">
        <f t="shared" ref="P87:P94" si="198">M87-L87</f>
        <v>0</v>
      </c>
      <c r="Q87" s="1966">
        <f t="shared" ref="Q87:Q94" si="199">B87+G87+L87</f>
        <v>0</v>
      </c>
      <c r="R87" s="1966">
        <f t="shared" si="196"/>
        <v>0</v>
      </c>
      <c r="S87" s="1966">
        <f t="shared" si="197"/>
        <v>0</v>
      </c>
      <c r="T87" s="1966">
        <f t="shared" ref="T87" si="200">E87+J87+O87</f>
        <v>0</v>
      </c>
      <c r="U87" s="1966">
        <f t="shared" ref="U87" si="201">F87+K87+P87</f>
        <v>0</v>
      </c>
      <c r="V87" s="1797"/>
      <c r="W87" s="1797"/>
      <c r="X87" s="1973"/>
      <c r="Y87" s="1797">
        <f t="shared" si="184"/>
        <v>0</v>
      </c>
      <c r="Z87" s="1813"/>
      <c r="AA87" s="1797"/>
      <c r="AB87" s="1797"/>
      <c r="AC87" s="1973"/>
      <c r="AD87" s="1797">
        <f t="shared" si="185"/>
        <v>0</v>
      </c>
      <c r="AE87" s="1813"/>
      <c r="AF87" s="1797"/>
      <c r="AG87" s="1797"/>
      <c r="AH87" s="1973"/>
      <c r="AI87" s="1797">
        <f t="shared" si="186"/>
        <v>0</v>
      </c>
      <c r="AJ87" s="1813"/>
      <c r="AK87" s="1797"/>
      <c r="AL87" s="1797"/>
      <c r="AM87" s="1973"/>
      <c r="AN87" s="1797">
        <f t="shared" si="187"/>
        <v>0</v>
      </c>
      <c r="AO87" s="1813"/>
      <c r="AP87" s="1797"/>
      <c r="AQ87" s="1797"/>
      <c r="AR87" s="1973"/>
      <c r="AS87" s="1797">
        <f t="shared" si="188"/>
        <v>0</v>
      </c>
      <c r="AT87" s="1813"/>
      <c r="AU87" s="1797"/>
      <c r="AV87" s="1797"/>
      <c r="AW87" s="1973"/>
      <c r="AX87" s="1797">
        <f t="shared" si="189"/>
        <v>0</v>
      </c>
      <c r="AY87" s="1813"/>
      <c r="AZ87" s="1953">
        <f t="shared" ref="AZ87:AZ94" si="202">V87+AA87+AF87+AK87+AP87+AU87</f>
        <v>0</v>
      </c>
      <c r="BA87" s="1953">
        <f t="shared" si="190"/>
        <v>0</v>
      </c>
      <c r="BB87" s="1953">
        <f t="shared" si="191"/>
        <v>0</v>
      </c>
      <c r="BC87" s="1953">
        <f t="shared" ref="BC87:BC94" si="203">AN87+AS87+AX87+AI87+Y87+AD87</f>
        <v>0</v>
      </c>
      <c r="BD87" s="1953">
        <f t="shared" ref="BD87:BD94" si="204">AO87+AT87+AY87+AJ87+Z87+AE87</f>
        <v>0</v>
      </c>
      <c r="BE87" s="1974"/>
      <c r="BF87" s="1797"/>
      <c r="BG87" s="1973"/>
      <c r="BH87" s="1797">
        <f t="shared" si="193"/>
        <v>0</v>
      </c>
      <c r="BI87" s="1813">
        <f t="shared" ref="BI87:BI94" si="205">BF87-BE87</f>
        <v>0</v>
      </c>
      <c r="BJ87" s="2011">
        <f t="shared" ref="BJ87:BJ94" si="206">SUM(Q87+AZ87)</f>
        <v>0</v>
      </c>
      <c r="BK87" s="2011">
        <f t="shared" si="194"/>
        <v>0</v>
      </c>
      <c r="BL87" s="2012">
        <f t="shared" si="195"/>
        <v>0</v>
      </c>
      <c r="BM87" s="1974">
        <f t="shared" ref="BM87:BM94" si="207">SUM(T87+BC87)</f>
        <v>0</v>
      </c>
      <c r="BN87" s="1966">
        <f t="shared" ref="BN87:BN94" si="208">SUM(U87+BD87)</f>
        <v>0</v>
      </c>
      <c r="BO87" s="1399"/>
      <c r="BP87" s="1399"/>
      <c r="BQ87" s="733"/>
      <c r="BR87" s="733"/>
      <c r="BS87" s="733"/>
    </row>
    <row r="88" spans="1:71" ht="15" customHeight="1">
      <c r="A88" s="1414" t="s">
        <v>660</v>
      </c>
      <c r="B88" s="1797"/>
      <c r="C88" s="1797"/>
      <c r="D88" s="1973"/>
      <c r="E88" s="1797">
        <f t="shared" si="180"/>
        <v>0</v>
      </c>
      <c r="F88" s="1813"/>
      <c r="G88" s="1797"/>
      <c r="H88" s="1797"/>
      <c r="I88" s="1973"/>
      <c r="J88" s="1797">
        <f t="shared" si="181"/>
        <v>0</v>
      </c>
      <c r="K88" s="1813"/>
      <c r="L88" s="1797"/>
      <c r="M88" s="1797"/>
      <c r="N88" s="1973"/>
      <c r="O88" s="1797">
        <f t="shared" si="182"/>
        <v>0</v>
      </c>
      <c r="P88" s="1813">
        <f t="shared" si="198"/>
        <v>0</v>
      </c>
      <c r="Q88" s="1966">
        <f t="shared" si="199"/>
        <v>0</v>
      </c>
      <c r="R88" s="1974">
        <f t="shared" si="196"/>
        <v>0</v>
      </c>
      <c r="S88" s="2033">
        <f t="shared" si="197"/>
        <v>0</v>
      </c>
      <c r="T88" s="1966">
        <f t="shared" ref="T88:T94" si="209">E88+J88+O88</f>
        <v>0</v>
      </c>
      <c r="U88" s="1966">
        <f t="shared" ref="U88:U94" si="210">F88+K88+P88</f>
        <v>0</v>
      </c>
      <c r="V88" s="1797"/>
      <c r="W88" s="1797"/>
      <c r="X88" s="1973"/>
      <c r="Y88" s="1797">
        <f t="shared" si="184"/>
        <v>0</v>
      </c>
      <c r="Z88" s="1813"/>
      <c r="AA88" s="1797"/>
      <c r="AB88" s="1797"/>
      <c r="AC88" s="1973"/>
      <c r="AD88" s="1797">
        <f t="shared" si="185"/>
        <v>0</v>
      </c>
      <c r="AE88" s="1813"/>
      <c r="AF88" s="1797"/>
      <c r="AG88" s="1797"/>
      <c r="AH88" s="1973"/>
      <c r="AI88" s="1797">
        <f t="shared" si="186"/>
        <v>0</v>
      </c>
      <c r="AJ88" s="1813"/>
      <c r="AK88" s="1797"/>
      <c r="AL88" s="1797"/>
      <c r="AM88" s="1973"/>
      <c r="AN88" s="1797">
        <f t="shared" si="187"/>
        <v>0</v>
      </c>
      <c r="AO88" s="1813"/>
      <c r="AP88" s="1797"/>
      <c r="AQ88" s="1797"/>
      <c r="AR88" s="1973"/>
      <c r="AS88" s="1797">
        <f t="shared" si="188"/>
        <v>0</v>
      </c>
      <c r="AT88" s="1813"/>
      <c r="AU88" s="1797"/>
      <c r="AV88" s="1797"/>
      <c r="AW88" s="1973"/>
      <c r="AX88" s="1797">
        <f t="shared" si="189"/>
        <v>0</v>
      </c>
      <c r="AY88" s="1813"/>
      <c r="AZ88" s="1953">
        <f t="shared" si="202"/>
        <v>0</v>
      </c>
      <c r="BA88" s="1978">
        <f t="shared" si="190"/>
        <v>0</v>
      </c>
      <c r="BB88" s="2033">
        <f t="shared" si="191"/>
        <v>0</v>
      </c>
      <c r="BC88" s="1953">
        <f t="shared" si="203"/>
        <v>0</v>
      </c>
      <c r="BD88" s="1953">
        <f t="shared" si="204"/>
        <v>0</v>
      </c>
      <c r="BE88" s="1974"/>
      <c r="BF88" s="1797"/>
      <c r="BG88" s="1973"/>
      <c r="BH88" s="1797">
        <f t="shared" si="193"/>
        <v>0</v>
      </c>
      <c r="BI88" s="1813">
        <f t="shared" si="205"/>
        <v>0</v>
      </c>
      <c r="BJ88" s="2011">
        <f t="shared" si="206"/>
        <v>0</v>
      </c>
      <c r="BK88" s="2011">
        <f t="shared" si="194"/>
        <v>0</v>
      </c>
      <c r="BL88" s="2012">
        <f t="shared" si="195"/>
        <v>0</v>
      </c>
      <c r="BM88" s="1974">
        <f t="shared" si="207"/>
        <v>0</v>
      </c>
      <c r="BN88" s="1966">
        <f t="shared" si="208"/>
        <v>0</v>
      </c>
      <c r="BO88" s="1399"/>
      <c r="BP88" s="1399"/>
      <c r="BQ88" s="733"/>
      <c r="BR88" s="733"/>
      <c r="BS88" s="733"/>
    </row>
    <row r="89" spans="1:71" ht="15" hidden="1" customHeight="1">
      <c r="A89" s="1414" t="s">
        <v>774</v>
      </c>
      <c r="B89" s="1797"/>
      <c r="C89" s="1797"/>
      <c r="D89" s="1973"/>
      <c r="E89" s="1797">
        <f t="shared" si="180"/>
        <v>0</v>
      </c>
      <c r="F89" s="1813"/>
      <c r="G89" s="1797"/>
      <c r="H89" s="1797"/>
      <c r="I89" s="1973"/>
      <c r="J89" s="1797">
        <f t="shared" si="181"/>
        <v>0</v>
      </c>
      <c r="K89" s="1813"/>
      <c r="L89" s="1797"/>
      <c r="M89" s="1797"/>
      <c r="N89" s="1973"/>
      <c r="O89" s="1797">
        <f t="shared" si="182"/>
        <v>0</v>
      </c>
      <c r="P89" s="1813">
        <f t="shared" si="198"/>
        <v>0</v>
      </c>
      <c r="Q89" s="1966">
        <f t="shared" si="199"/>
        <v>0</v>
      </c>
      <c r="R89" s="1974">
        <f t="shared" si="196"/>
        <v>0</v>
      </c>
      <c r="S89" s="2033">
        <f t="shared" si="197"/>
        <v>0</v>
      </c>
      <c r="T89" s="1966">
        <f t="shared" si="209"/>
        <v>0</v>
      </c>
      <c r="U89" s="1966">
        <f t="shared" si="210"/>
        <v>0</v>
      </c>
      <c r="V89" s="1797"/>
      <c r="W89" s="1797"/>
      <c r="X89" s="1973"/>
      <c r="Y89" s="1797">
        <f t="shared" si="184"/>
        <v>0</v>
      </c>
      <c r="Z89" s="1813"/>
      <c r="AA89" s="1797"/>
      <c r="AB89" s="1797"/>
      <c r="AC89" s="1973"/>
      <c r="AD89" s="1797">
        <f t="shared" si="185"/>
        <v>0</v>
      </c>
      <c r="AE89" s="1813"/>
      <c r="AF89" s="1797"/>
      <c r="AG89" s="1797"/>
      <c r="AH89" s="1973"/>
      <c r="AI89" s="1797">
        <f t="shared" si="186"/>
        <v>0</v>
      </c>
      <c r="AJ89" s="1813"/>
      <c r="AK89" s="1797"/>
      <c r="AL89" s="1797"/>
      <c r="AM89" s="1973"/>
      <c r="AN89" s="1797">
        <f t="shared" si="187"/>
        <v>0</v>
      </c>
      <c r="AO89" s="1813"/>
      <c r="AP89" s="1797"/>
      <c r="AQ89" s="1797"/>
      <c r="AR89" s="1973"/>
      <c r="AS89" s="1797">
        <f t="shared" si="188"/>
        <v>0</v>
      </c>
      <c r="AT89" s="1813"/>
      <c r="AU89" s="1797"/>
      <c r="AV89" s="1797"/>
      <c r="AW89" s="1973"/>
      <c r="AX89" s="1797">
        <f t="shared" si="189"/>
        <v>0</v>
      </c>
      <c r="AY89" s="1813"/>
      <c r="AZ89" s="1953">
        <f t="shared" si="202"/>
        <v>0</v>
      </c>
      <c r="BA89" s="1978">
        <f t="shared" si="190"/>
        <v>0</v>
      </c>
      <c r="BB89" s="2033">
        <f t="shared" si="191"/>
        <v>0</v>
      </c>
      <c r="BC89" s="1953">
        <f t="shared" si="203"/>
        <v>0</v>
      </c>
      <c r="BD89" s="1953">
        <f t="shared" si="204"/>
        <v>0</v>
      </c>
      <c r="BE89" s="1974"/>
      <c r="BF89" s="1797"/>
      <c r="BG89" s="1973"/>
      <c r="BH89" s="1797">
        <f t="shared" si="193"/>
        <v>0</v>
      </c>
      <c r="BI89" s="1813">
        <f t="shared" si="205"/>
        <v>0</v>
      </c>
      <c r="BJ89" s="2011">
        <f t="shared" si="206"/>
        <v>0</v>
      </c>
      <c r="BK89" s="2011">
        <f t="shared" si="194"/>
        <v>0</v>
      </c>
      <c r="BL89" s="2012">
        <f t="shared" si="195"/>
        <v>0</v>
      </c>
      <c r="BM89" s="1974">
        <f t="shared" si="207"/>
        <v>0</v>
      </c>
      <c r="BN89" s="1966">
        <f t="shared" si="208"/>
        <v>0</v>
      </c>
      <c r="BO89" s="1399"/>
      <c r="BP89" s="1399"/>
      <c r="BQ89" s="733"/>
      <c r="BR89" s="733"/>
      <c r="BS89" s="733"/>
    </row>
    <row r="90" spans="1:71" ht="15" customHeight="1">
      <c r="A90" s="1414" t="s">
        <v>775</v>
      </c>
      <c r="B90" s="1797"/>
      <c r="C90" s="1797"/>
      <c r="D90" s="1973"/>
      <c r="E90" s="1797">
        <f t="shared" si="180"/>
        <v>0</v>
      </c>
      <c r="F90" s="1813"/>
      <c r="G90" s="1797"/>
      <c r="H90" s="1797"/>
      <c r="I90" s="1973"/>
      <c r="J90" s="1797">
        <f t="shared" si="181"/>
        <v>0</v>
      </c>
      <c r="K90" s="1813"/>
      <c r="L90" s="1797"/>
      <c r="M90" s="1797"/>
      <c r="N90" s="1973"/>
      <c r="O90" s="1797">
        <f t="shared" si="182"/>
        <v>0</v>
      </c>
      <c r="P90" s="1813">
        <f t="shared" si="198"/>
        <v>0</v>
      </c>
      <c r="Q90" s="1966">
        <f t="shared" si="199"/>
        <v>0</v>
      </c>
      <c r="R90" s="1974">
        <f t="shared" si="196"/>
        <v>0</v>
      </c>
      <c r="S90" s="2033">
        <f t="shared" si="197"/>
        <v>0</v>
      </c>
      <c r="T90" s="1966">
        <f t="shared" si="209"/>
        <v>0</v>
      </c>
      <c r="U90" s="1966">
        <f t="shared" si="210"/>
        <v>0</v>
      </c>
      <c r="V90" s="1797"/>
      <c r="W90" s="1797"/>
      <c r="X90" s="1973"/>
      <c r="Y90" s="1797">
        <f t="shared" si="184"/>
        <v>0</v>
      </c>
      <c r="Z90" s="1813"/>
      <c r="AA90" s="1797"/>
      <c r="AB90" s="1797"/>
      <c r="AC90" s="1973"/>
      <c r="AD90" s="1797">
        <f t="shared" si="185"/>
        <v>0</v>
      </c>
      <c r="AE90" s="1813"/>
      <c r="AF90" s="1797"/>
      <c r="AG90" s="1797"/>
      <c r="AH90" s="1973"/>
      <c r="AI90" s="1797">
        <f t="shared" si="186"/>
        <v>0</v>
      </c>
      <c r="AJ90" s="1813"/>
      <c r="AK90" s="1797"/>
      <c r="AL90" s="1797"/>
      <c r="AM90" s="1973"/>
      <c r="AN90" s="1797">
        <f t="shared" si="187"/>
        <v>0</v>
      </c>
      <c r="AO90" s="1813"/>
      <c r="AP90" s="1797"/>
      <c r="AQ90" s="1797"/>
      <c r="AR90" s="1973"/>
      <c r="AS90" s="1797">
        <f t="shared" si="188"/>
        <v>0</v>
      </c>
      <c r="AT90" s="1813"/>
      <c r="AU90" s="1797"/>
      <c r="AV90" s="1797"/>
      <c r="AW90" s="1973"/>
      <c r="AX90" s="1797">
        <f t="shared" si="189"/>
        <v>0</v>
      </c>
      <c r="AY90" s="1813"/>
      <c r="AZ90" s="1953">
        <f t="shared" si="202"/>
        <v>0</v>
      </c>
      <c r="BA90" s="1978">
        <f t="shared" si="190"/>
        <v>0</v>
      </c>
      <c r="BB90" s="2033">
        <f t="shared" si="191"/>
        <v>0</v>
      </c>
      <c r="BC90" s="1953">
        <f t="shared" si="203"/>
        <v>0</v>
      </c>
      <c r="BD90" s="1953">
        <f t="shared" si="204"/>
        <v>0</v>
      </c>
      <c r="BE90" s="1974"/>
      <c r="BF90" s="1797"/>
      <c r="BG90" s="1973"/>
      <c r="BH90" s="1797">
        <f t="shared" si="193"/>
        <v>0</v>
      </c>
      <c r="BI90" s="1813">
        <f t="shared" si="205"/>
        <v>0</v>
      </c>
      <c r="BJ90" s="2011">
        <f t="shared" si="206"/>
        <v>0</v>
      </c>
      <c r="BK90" s="2011">
        <f t="shared" si="194"/>
        <v>0</v>
      </c>
      <c r="BL90" s="2012">
        <f t="shared" si="195"/>
        <v>0</v>
      </c>
      <c r="BM90" s="1974">
        <f t="shared" si="207"/>
        <v>0</v>
      </c>
      <c r="BN90" s="1966">
        <f t="shared" si="208"/>
        <v>0</v>
      </c>
      <c r="BO90" s="1399"/>
      <c r="BP90" s="1399"/>
      <c r="BQ90" s="733"/>
      <c r="BR90" s="733"/>
      <c r="BS90" s="733"/>
    </row>
    <row r="91" spans="1:71" ht="15" customHeight="1">
      <c r="A91" s="1414" t="s">
        <v>776</v>
      </c>
      <c r="B91" s="1797"/>
      <c r="C91" s="1797"/>
      <c r="D91" s="1973"/>
      <c r="E91" s="1797">
        <f t="shared" si="180"/>
        <v>0</v>
      </c>
      <c r="F91" s="1813"/>
      <c r="G91" s="1797"/>
      <c r="H91" s="1797"/>
      <c r="I91" s="1973"/>
      <c r="J91" s="1797">
        <f t="shared" si="181"/>
        <v>0</v>
      </c>
      <c r="K91" s="1813"/>
      <c r="L91" s="1797"/>
      <c r="M91" s="1797"/>
      <c r="N91" s="1973"/>
      <c r="O91" s="1797">
        <f t="shared" si="182"/>
        <v>0</v>
      </c>
      <c r="P91" s="1813">
        <f t="shared" si="198"/>
        <v>0</v>
      </c>
      <c r="Q91" s="1966">
        <f t="shared" si="199"/>
        <v>0</v>
      </c>
      <c r="R91" s="1974">
        <f t="shared" si="196"/>
        <v>0</v>
      </c>
      <c r="S91" s="2033">
        <f t="shared" si="197"/>
        <v>0</v>
      </c>
      <c r="T91" s="1966">
        <f t="shared" si="209"/>
        <v>0</v>
      </c>
      <c r="U91" s="1966">
        <f t="shared" si="210"/>
        <v>0</v>
      </c>
      <c r="V91" s="1797"/>
      <c r="W91" s="1797"/>
      <c r="X91" s="1973"/>
      <c r="Y91" s="1797">
        <f t="shared" si="184"/>
        <v>0</v>
      </c>
      <c r="Z91" s="1813"/>
      <c r="AA91" s="1797"/>
      <c r="AB91" s="1797"/>
      <c r="AC91" s="1973"/>
      <c r="AD91" s="1797">
        <f t="shared" si="185"/>
        <v>0</v>
      </c>
      <c r="AE91" s="1813"/>
      <c r="AF91" s="1797"/>
      <c r="AG91" s="1797"/>
      <c r="AH91" s="1973"/>
      <c r="AI91" s="1797">
        <f t="shared" si="186"/>
        <v>0</v>
      </c>
      <c r="AJ91" s="1813"/>
      <c r="AK91" s="1797"/>
      <c r="AL91" s="1797"/>
      <c r="AM91" s="1973"/>
      <c r="AN91" s="1797">
        <f t="shared" si="187"/>
        <v>0</v>
      </c>
      <c r="AO91" s="1813"/>
      <c r="AP91" s="1797"/>
      <c r="AQ91" s="1797"/>
      <c r="AR91" s="1973"/>
      <c r="AS91" s="1797">
        <f t="shared" si="188"/>
        <v>0</v>
      </c>
      <c r="AT91" s="1813"/>
      <c r="AU91" s="1797"/>
      <c r="AV91" s="1797"/>
      <c r="AW91" s="1973"/>
      <c r="AX91" s="1797">
        <f t="shared" si="189"/>
        <v>0</v>
      </c>
      <c r="AY91" s="1813"/>
      <c r="AZ91" s="1953">
        <f t="shared" si="202"/>
        <v>0</v>
      </c>
      <c r="BA91" s="1978">
        <f t="shared" si="190"/>
        <v>0</v>
      </c>
      <c r="BB91" s="2033">
        <f t="shared" si="191"/>
        <v>0</v>
      </c>
      <c r="BC91" s="1953">
        <f t="shared" si="203"/>
        <v>0</v>
      </c>
      <c r="BD91" s="1953">
        <f t="shared" si="204"/>
        <v>0</v>
      </c>
      <c r="BE91" s="1974"/>
      <c r="BF91" s="1797"/>
      <c r="BG91" s="1973"/>
      <c r="BH91" s="1797">
        <f t="shared" si="193"/>
        <v>0</v>
      </c>
      <c r="BI91" s="1813">
        <f t="shared" si="205"/>
        <v>0</v>
      </c>
      <c r="BJ91" s="2011">
        <f t="shared" si="206"/>
        <v>0</v>
      </c>
      <c r="BK91" s="2011">
        <f t="shared" si="194"/>
        <v>0</v>
      </c>
      <c r="BL91" s="2012">
        <f t="shared" si="195"/>
        <v>0</v>
      </c>
      <c r="BM91" s="1974">
        <f t="shared" si="207"/>
        <v>0</v>
      </c>
      <c r="BN91" s="1966">
        <f t="shared" si="208"/>
        <v>0</v>
      </c>
      <c r="BO91" s="1399"/>
      <c r="BP91" s="1399"/>
      <c r="BQ91" s="733"/>
      <c r="BR91" s="733"/>
      <c r="BS91" s="733"/>
    </row>
    <row r="92" spans="1:71" ht="15" hidden="1" customHeight="1">
      <c r="A92" s="706" t="s">
        <v>664</v>
      </c>
      <c r="B92" s="1797"/>
      <c r="C92" s="1797"/>
      <c r="D92" s="1973"/>
      <c r="E92" s="1797">
        <f t="shared" si="180"/>
        <v>0</v>
      </c>
      <c r="F92" s="1813"/>
      <c r="G92" s="1797"/>
      <c r="H92" s="1797"/>
      <c r="I92" s="1973"/>
      <c r="J92" s="1797">
        <f t="shared" si="181"/>
        <v>0</v>
      </c>
      <c r="K92" s="1813"/>
      <c r="L92" s="1797"/>
      <c r="M92" s="1797"/>
      <c r="N92" s="1973"/>
      <c r="O92" s="1797">
        <f t="shared" si="182"/>
        <v>0</v>
      </c>
      <c r="P92" s="1813">
        <f t="shared" si="198"/>
        <v>0</v>
      </c>
      <c r="Q92" s="1966">
        <f t="shared" si="199"/>
        <v>0</v>
      </c>
      <c r="R92" s="1974">
        <f t="shared" si="196"/>
        <v>0</v>
      </c>
      <c r="S92" s="2033">
        <f t="shared" si="197"/>
        <v>0</v>
      </c>
      <c r="T92" s="1966">
        <f t="shared" si="209"/>
        <v>0</v>
      </c>
      <c r="U92" s="1966">
        <f t="shared" si="210"/>
        <v>0</v>
      </c>
      <c r="V92" s="1797"/>
      <c r="W92" s="1797"/>
      <c r="X92" s="1973"/>
      <c r="Y92" s="1797">
        <f t="shared" si="184"/>
        <v>0</v>
      </c>
      <c r="Z92" s="1813"/>
      <c r="AA92" s="1797"/>
      <c r="AB92" s="1797"/>
      <c r="AC92" s="1973"/>
      <c r="AD92" s="1797">
        <f t="shared" si="185"/>
        <v>0</v>
      </c>
      <c r="AE92" s="1813"/>
      <c r="AF92" s="1797"/>
      <c r="AG92" s="1797"/>
      <c r="AH92" s="1973"/>
      <c r="AI92" s="1797">
        <f t="shared" si="186"/>
        <v>0</v>
      </c>
      <c r="AJ92" s="1813"/>
      <c r="AK92" s="1797"/>
      <c r="AL92" s="1797"/>
      <c r="AM92" s="1973"/>
      <c r="AN92" s="1797">
        <f t="shared" si="187"/>
        <v>0</v>
      </c>
      <c r="AO92" s="1813"/>
      <c r="AP92" s="1797"/>
      <c r="AQ92" s="1797"/>
      <c r="AR92" s="1973"/>
      <c r="AS92" s="1797">
        <f t="shared" si="188"/>
        <v>0</v>
      </c>
      <c r="AT92" s="1813"/>
      <c r="AU92" s="1797"/>
      <c r="AV92" s="1797"/>
      <c r="AW92" s="1973"/>
      <c r="AX92" s="1797">
        <f t="shared" si="189"/>
        <v>0</v>
      </c>
      <c r="AY92" s="1813"/>
      <c r="AZ92" s="1953">
        <f t="shared" si="202"/>
        <v>0</v>
      </c>
      <c r="BA92" s="1978">
        <f t="shared" si="190"/>
        <v>0</v>
      </c>
      <c r="BB92" s="2033">
        <f t="shared" si="191"/>
        <v>0</v>
      </c>
      <c r="BC92" s="1953">
        <f t="shared" si="203"/>
        <v>0</v>
      </c>
      <c r="BD92" s="1953">
        <f t="shared" si="204"/>
        <v>0</v>
      </c>
      <c r="BE92" s="1974"/>
      <c r="BF92" s="1797"/>
      <c r="BG92" s="1973"/>
      <c r="BH92" s="1797">
        <f t="shared" si="193"/>
        <v>0</v>
      </c>
      <c r="BI92" s="1813">
        <f t="shared" si="205"/>
        <v>0</v>
      </c>
      <c r="BJ92" s="2011">
        <f t="shared" si="206"/>
        <v>0</v>
      </c>
      <c r="BK92" s="2011">
        <f t="shared" si="194"/>
        <v>0</v>
      </c>
      <c r="BL92" s="2012">
        <f t="shared" si="195"/>
        <v>0</v>
      </c>
      <c r="BM92" s="1974">
        <f t="shared" si="207"/>
        <v>0</v>
      </c>
      <c r="BN92" s="1966">
        <f t="shared" si="208"/>
        <v>0</v>
      </c>
      <c r="BO92" s="1399"/>
      <c r="BP92" s="1399"/>
      <c r="BQ92" s="733"/>
      <c r="BR92" s="733"/>
      <c r="BS92" s="733"/>
    </row>
    <row r="93" spans="1:71" ht="15" customHeight="1">
      <c r="A93" s="706" t="s">
        <v>665</v>
      </c>
      <c r="B93" s="1797"/>
      <c r="C93" s="1797"/>
      <c r="D93" s="1973"/>
      <c r="E93" s="1797">
        <f t="shared" si="180"/>
        <v>0</v>
      </c>
      <c r="F93" s="1813"/>
      <c r="G93" s="1797"/>
      <c r="H93" s="1797"/>
      <c r="I93" s="1973"/>
      <c r="J93" s="1797">
        <f t="shared" si="181"/>
        <v>0</v>
      </c>
      <c r="K93" s="1813"/>
      <c r="L93" s="1797"/>
      <c r="M93" s="1797"/>
      <c r="N93" s="1973"/>
      <c r="O93" s="1797">
        <f t="shared" si="182"/>
        <v>0</v>
      </c>
      <c r="P93" s="1813">
        <f t="shared" si="198"/>
        <v>0</v>
      </c>
      <c r="Q93" s="1966">
        <f t="shared" si="199"/>
        <v>0</v>
      </c>
      <c r="R93" s="1974">
        <f t="shared" si="196"/>
        <v>0</v>
      </c>
      <c r="S93" s="2033">
        <f t="shared" si="197"/>
        <v>0</v>
      </c>
      <c r="T93" s="1966">
        <f t="shared" si="209"/>
        <v>0</v>
      </c>
      <c r="U93" s="1966">
        <f t="shared" si="210"/>
        <v>0</v>
      </c>
      <c r="V93" s="1797"/>
      <c r="W93" s="1797"/>
      <c r="X93" s="1973"/>
      <c r="Y93" s="1797">
        <f t="shared" si="184"/>
        <v>0</v>
      </c>
      <c r="Z93" s="1813"/>
      <c r="AA93" s="1797"/>
      <c r="AB93" s="1797"/>
      <c r="AC93" s="1973"/>
      <c r="AD93" s="1797">
        <f t="shared" si="185"/>
        <v>0</v>
      </c>
      <c r="AE93" s="1813"/>
      <c r="AF93" s="1797"/>
      <c r="AG93" s="1797"/>
      <c r="AH93" s="1973"/>
      <c r="AI93" s="1797">
        <f t="shared" si="186"/>
        <v>0</v>
      </c>
      <c r="AJ93" s="1813"/>
      <c r="AK93" s="1797"/>
      <c r="AL93" s="1797"/>
      <c r="AM93" s="1973"/>
      <c r="AN93" s="1797">
        <f t="shared" si="187"/>
        <v>0</v>
      </c>
      <c r="AO93" s="1813"/>
      <c r="AP93" s="1797"/>
      <c r="AQ93" s="1797"/>
      <c r="AR93" s="1973"/>
      <c r="AS93" s="1797">
        <f t="shared" si="188"/>
        <v>0</v>
      </c>
      <c r="AT93" s="1813"/>
      <c r="AU93" s="1797"/>
      <c r="AV93" s="1797"/>
      <c r="AW93" s="1973"/>
      <c r="AX93" s="1797">
        <f t="shared" si="189"/>
        <v>0</v>
      </c>
      <c r="AY93" s="1813"/>
      <c r="AZ93" s="1953">
        <f t="shared" si="202"/>
        <v>0</v>
      </c>
      <c r="BA93" s="1978">
        <f t="shared" si="190"/>
        <v>0</v>
      </c>
      <c r="BB93" s="2033">
        <f t="shared" si="191"/>
        <v>0</v>
      </c>
      <c r="BC93" s="1953">
        <f t="shared" si="203"/>
        <v>0</v>
      </c>
      <c r="BD93" s="1953">
        <f t="shared" si="204"/>
        <v>0</v>
      </c>
      <c r="BE93" s="1974"/>
      <c r="BF93" s="1797"/>
      <c r="BG93" s="1973"/>
      <c r="BH93" s="1797">
        <f t="shared" si="193"/>
        <v>0</v>
      </c>
      <c r="BI93" s="1813">
        <f t="shared" si="205"/>
        <v>0</v>
      </c>
      <c r="BJ93" s="2011">
        <f t="shared" si="206"/>
        <v>0</v>
      </c>
      <c r="BK93" s="2011">
        <f t="shared" si="194"/>
        <v>0</v>
      </c>
      <c r="BL93" s="2012">
        <f t="shared" si="195"/>
        <v>0</v>
      </c>
      <c r="BM93" s="1974">
        <f t="shared" si="207"/>
        <v>0</v>
      </c>
      <c r="BN93" s="1966">
        <f t="shared" si="208"/>
        <v>0</v>
      </c>
      <c r="BO93" s="1399"/>
      <c r="BP93" s="1399"/>
      <c r="BQ93" s="733"/>
      <c r="BR93" s="733"/>
      <c r="BS93" s="733"/>
    </row>
    <row r="94" spans="1:71" ht="15" customHeight="1">
      <c r="A94" s="706" t="s">
        <v>666</v>
      </c>
      <c r="B94" s="1797"/>
      <c r="C94" s="1797"/>
      <c r="D94" s="1973"/>
      <c r="E94" s="1797">
        <f t="shared" si="180"/>
        <v>0</v>
      </c>
      <c r="F94" s="1813"/>
      <c r="G94" s="1797"/>
      <c r="H94" s="1797"/>
      <c r="I94" s="1973"/>
      <c r="J94" s="1797">
        <f t="shared" si="181"/>
        <v>0</v>
      </c>
      <c r="K94" s="1813"/>
      <c r="L94" s="1797"/>
      <c r="M94" s="1797"/>
      <c r="N94" s="1973"/>
      <c r="O94" s="1797">
        <f t="shared" si="182"/>
        <v>0</v>
      </c>
      <c r="P94" s="1813">
        <f t="shared" si="198"/>
        <v>0</v>
      </c>
      <c r="Q94" s="1966">
        <f t="shared" si="199"/>
        <v>0</v>
      </c>
      <c r="R94" s="1974">
        <f t="shared" si="196"/>
        <v>0</v>
      </c>
      <c r="S94" s="2033">
        <f t="shared" si="197"/>
        <v>0</v>
      </c>
      <c r="T94" s="1966">
        <f t="shared" si="209"/>
        <v>0</v>
      </c>
      <c r="U94" s="1966">
        <f t="shared" si="210"/>
        <v>0</v>
      </c>
      <c r="V94" s="1797"/>
      <c r="W94" s="1797"/>
      <c r="X94" s="1973"/>
      <c r="Y94" s="1797">
        <f t="shared" si="184"/>
        <v>0</v>
      </c>
      <c r="Z94" s="1813"/>
      <c r="AA94" s="1797"/>
      <c r="AB94" s="1797"/>
      <c r="AC94" s="1973"/>
      <c r="AD94" s="1797">
        <f t="shared" si="185"/>
        <v>0</v>
      </c>
      <c r="AE94" s="1813"/>
      <c r="AF94" s="1797"/>
      <c r="AG94" s="1797"/>
      <c r="AH94" s="1973"/>
      <c r="AI94" s="1797">
        <f t="shared" si="186"/>
        <v>0</v>
      </c>
      <c r="AJ94" s="1813"/>
      <c r="AK94" s="1797"/>
      <c r="AL94" s="1797"/>
      <c r="AM94" s="1973"/>
      <c r="AN94" s="1797">
        <f t="shared" si="187"/>
        <v>0</v>
      </c>
      <c r="AO94" s="1813"/>
      <c r="AP94" s="1797"/>
      <c r="AQ94" s="1797"/>
      <c r="AR94" s="1973"/>
      <c r="AS94" s="1797">
        <f t="shared" si="188"/>
        <v>0</v>
      </c>
      <c r="AT94" s="1813"/>
      <c r="AU94" s="1797"/>
      <c r="AV94" s="1797"/>
      <c r="AW94" s="1973"/>
      <c r="AX94" s="1797">
        <f t="shared" si="189"/>
        <v>0</v>
      </c>
      <c r="AY94" s="1813"/>
      <c r="AZ94" s="1953">
        <f t="shared" si="202"/>
        <v>0</v>
      </c>
      <c r="BA94" s="1978">
        <f t="shared" si="190"/>
        <v>0</v>
      </c>
      <c r="BB94" s="2033">
        <f t="shared" si="191"/>
        <v>0</v>
      </c>
      <c r="BC94" s="1953">
        <f t="shared" si="203"/>
        <v>0</v>
      </c>
      <c r="BD94" s="1953">
        <f t="shared" si="204"/>
        <v>0</v>
      </c>
      <c r="BE94" s="1974"/>
      <c r="BF94" s="1797"/>
      <c r="BG94" s="1973"/>
      <c r="BH94" s="1797">
        <f t="shared" si="193"/>
        <v>0</v>
      </c>
      <c r="BI94" s="1813">
        <f t="shared" si="205"/>
        <v>0</v>
      </c>
      <c r="BJ94" s="2011">
        <f t="shared" si="206"/>
        <v>0</v>
      </c>
      <c r="BK94" s="2011">
        <f t="shared" si="194"/>
        <v>0</v>
      </c>
      <c r="BL94" s="2012">
        <f t="shared" si="195"/>
        <v>0</v>
      </c>
      <c r="BM94" s="1974">
        <f t="shared" si="207"/>
        <v>0</v>
      </c>
      <c r="BN94" s="1966">
        <f t="shared" si="208"/>
        <v>0</v>
      </c>
      <c r="BO94" s="1399"/>
      <c r="BP94" s="1399"/>
      <c r="BQ94" s="733"/>
      <c r="BR94" s="733"/>
      <c r="BS94" s="733"/>
    </row>
    <row r="95" spans="1:71" ht="15" hidden="1" customHeight="1">
      <c r="A95" s="1414" t="s">
        <v>667</v>
      </c>
      <c r="B95" s="1797"/>
      <c r="C95" s="1797"/>
      <c r="D95" s="1973"/>
      <c r="E95" s="1797">
        <f t="shared" si="180"/>
        <v>0</v>
      </c>
      <c r="F95" s="1797"/>
      <c r="G95" s="1797"/>
      <c r="H95" s="1797"/>
      <c r="I95" s="1973"/>
      <c r="J95" s="1797">
        <f t="shared" si="181"/>
        <v>0</v>
      </c>
      <c r="K95" s="1797"/>
      <c r="L95" s="1797"/>
      <c r="M95" s="1797"/>
      <c r="N95" s="1973"/>
      <c r="O95" s="1797">
        <f t="shared" si="182"/>
        <v>0</v>
      </c>
      <c r="P95" s="1797"/>
      <c r="Q95" s="1974"/>
      <c r="R95" s="1974">
        <f t="shared" si="196"/>
        <v>0</v>
      </c>
      <c r="S95" s="2034">
        <f t="shared" si="197"/>
        <v>0</v>
      </c>
      <c r="T95" s="1974">
        <f t="shared" si="183"/>
        <v>0</v>
      </c>
      <c r="U95" s="1974"/>
      <c r="V95" s="1797"/>
      <c r="W95" s="1797"/>
      <c r="X95" s="1973"/>
      <c r="Y95" s="1797">
        <f t="shared" si="184"/>
        <v>0</v>
      </c>
      <c r="Z95" s="1797"/>
      <c r="AA95" s="1797"/>
      <c r="AB95" s="1797"/>
      <c r="AC95" s="1973"/>
      <c r="AD95" s="1797">
        <f t="shared" si="185"/>
        <v>0</v>
      </c>
      <c r="AE95" s="1797"/>
      <c r="AF95" s="1797"/>
      <c r="AG95" s="1797"/>
      <c r="AH95" s="1973"/>
      <c r="AI95" s="1797">
        <f t="shared" si="186"/>
        <v>0</v>
      </c>
      <c r="AJ95" s="1797"/>
      <c r="AK95" s="1797"/>
      <c r="AL95" s="1797"/>
      <c r="AM95" s="1973"/>
      <c r="AN95" s="1797">
        <f t="shared" si="187"/>
        <v>0</v>
      </c>
      <c r="AO95" s="1797"/>
      <c r="AP95" s="1797"/>
      <c r="AQ95" s="1797"/>
      <c r="AR95" s="1973"/>
      <c r="AS95" s="1797">
        <f t="shared" si="188"/>
        <v>0</v>
      </c>
      <c r="AT95" s="1797"/>
      <c r="AU95" s="1797"/>
      <c r="AV95" s="1797"/>
      <c r="AW95" s="1973"/>
      <c r="AX95" s="1797">
        <f t="shared" si="189"/>
        <v>0</v>
      </c>
      <c r="AY95" s="1797"/>
      <c r="AZ95" s="1974"/>
      <c r="BA95" s="1978">
        <f t="shared" si="190"/>
        <v>0</v>
      </c>
      <c r="BB95" s="2034">
        <f t="shared" si="191"/>
        <v>0</v>
      </c>
      <c r="BC95" s="1974">
        <f t="shared" si="192"/>
        <v>0</v>
      </c>
      <c r="BD95" s="1974"/>
      <c r="BE95" s="1974"/>
      <c r="BF95" s="1797"/>
      <c r="BG95" s="1973"/>
      <c r="BH95" s="1797">
        <f t="shared" si="193"/>
        <v>0</v>
      </c>
      <c r="BI95" s="1797"/>
      <c r="BJ95" s="1974"/>
      <c r="BK95" s="2011">
        <f t="shared" si="194"/>
        <v>0</v>
      </c>
      <c r="BL95" s="2012">
        <f t="shared" si="195"/>
        <v>0</v>
      </c>
      <c r="BM95" s="1974">
        <f t="shared" ref="BM95:BM100" si="211">SUM(BK95+BL95)</f>
        <v>0</v>
      </c>
      <c r="BN95" s="1891"/>
      <c r="BO95" s="1399"/>
      <c r="BP95" s="1399"/>
      <c r="BQ95" s="733"/>
      <c r="BR95" s="733"/>
      <c r="BS95" s="733"/>
    </row>
    <row r="96" spans="1:71" ht="15" hidden="1" customHeight="1">
      <c r="A96" s="1414" t="s">
        <v>668</v>
      </c>
      <c r="B96" s="1797"/>
      <c r="C96" s="1797"/>
      <c r="D96" s="1973"/>
      <c r="E96" s="1797">
        <f t="shared" si="180"/>
        <v>0</v>
      </c>
      <c r="F96" s="1797"/>
      <c r="G96" s="1797"/>
      <c r="H96" s="1797"/>
      <c r="I96" s="1973"/>
      <c r="J96" s="1797">
        <f t="shared" si="181"/>
        <v>0</v>
      </c>
      <c r="K96" s="1797"/>
      <c r="L96" s="1797"/>
      <c r="M96" s="1797"/>
      <c r="N96" s="1973"/>
      <c r="O96" s="1797">
        <f t="shared" si="182"/>
        <v>0</v>
      </c>
      <c r="P96" s="1797"/>
      <c r="Q96" s="1974"/>
      <c r="R96" s="1974">
        <f t="shared" si="196"/>
        <v>0</v>
      </c>
      <c r="S96" s="2034">
        <f t="shared" si="197"/>
        <v>0</v>
      </c>
      <c r="T96" s="1974">
        <f t="shared" si="183"/>
        <v>0</v>
      </c>
      <c r="U96" s="1974"/>
      <c r="V96" s="1797"/>
      <c r="W96" s="1797"/>
      <c r="X96" s="1973"/>
      <c r="Y96" s="1797">
        <f t="shared" si="184"/>
        <v>0</v>
      </c>
      <c r="Z96" s="1797"/>
      <c r="AA96" s="1797"/>
      <c r="AB96" s="1797"/>
      <c r="AC96" s="1973"/>
      <c r="AD96" s="1797">
        <f t="shared" si="185"/>
        <v>0</v>
      </c>
      <c r="AE96" s="1797"/>
      <c r="AF96" s="1797"/>
      <c r="AG96" s="1797"/>
      <c r="AH96" s="1973"/>
      <c r="AI96" s="1797">
        <f t="shared" si="186"/>
        <v>0</v>
      </c>
      <c r="AJ96" s="1797"/>
      <c r="AK96" s="1797"/>
      <c r="AL96" s="1797"/>
      <c r="AM96" s="1973"/>
      <c r="AN96" s="1797">
        <f t="shared" si="187"/>
        <v>0</v>
      </c>
      <c r="AO96" s="1797"/>
      <c r="AP96" s="1797"/>
      <c r="AQ96" s="1797"/>
      <c r="AR96" s="1973"/>
      <c r="AS96" s="1797">
        <f t="shared" si="188"/>
        <v>0</v>
      </c>
      <c r="AT96" s="1797"/>
      <c r="AU96" s="1797"/>
      <c r="AV96" s="1797"/>
      <c r="AW96" s="1973"/>
      <c r="AX96" s="1797">
        <f t="shared" si="189"/>
        <v>0</v>
      </c>
      <c r="AY96" s="1797"/>
      <c r="AZ96" s="1974"/>
      <c r="BA96" s="1978">
        <f t="shared" si="190"/>
        <v>0</v>
      </c>
      <c r="BB96" s="2034">
        <f t="shared" si="191"/>
        <v>0</v>
      </c>
      <c r="BC96" s="1974">
        <f t="shared" si="192"/>
        <v>0</v>
      </c>
      <c r="BD96" s="1974"/>
      <c r="BE96" s="1974"/>
      <c r="BF96" s="1797"/>
      <c r="BG96" s="1973"/>
      <c r="BH96" s="1797">
        <f t="shared" si="193"/>
        <v>0</v>
      </c>
      <c r="BI96" s="1797"/>
      <c r="BJ96" s="1974"/>
      <c r="BK96" s="2011">
        <f t="shared" si="194"/>
        <v>0</v>
      </c>
      <c r="BL96" s="2012">
        <f t="shared" si="195"/>
        <v>0</v>
      </c>
      <c r="BM96" s="1974">
        <f t="shared" si="211"/>
        <v>0</v>
      </c>
      <c r="BN96" s="1891"/>
      <c r="BO96" s="1399"/>
      <c r="BP96" s="1399"/>
      <c r="BQ96" s="733"/>
      <c r="BR96" s="733"/>
      <c r="BS96" s="733"/>
    </row>
    <row r="97" spans="1:71" ht="15" hidden="1" customHeight="1">
      <c r="A97" s="1911" t="s">
        <v>669</v>
      </c>
      <c r="B97" s="1797"/>
      <c r="C97" s="1797"/>
      <c r="D97" s="1973"/>
      <c r="E97" s="1797">
        <f t="shared" si="180"/>
        <v>0</v>
      </c>
      <c r="F97" s="1797"/>
      <c r="G97" s="1797"/>
      <c r="H97" s="1797"/>
      <c r="I97" s="1973"/>
      <c r="J97" s="1797">
        <f t="shared" si="181"/>
        <v>0</v>
      </c>
      <c r="K97" s="1797"/>
      <c r="L97" s="1797"/>
      <c r="M97" s="1797"/>
      <c r="N97" s="1973"/>
      <c r="O97" s="1797">
        <f t="shared" si="182"/>
        <v>0</v>
      </c>
      <c r="P97" s="1797"/>
      <c r="Q97" s="1974"/>
      <c r="R97" s="1974">
        <f t="shared" si="196"/>
        <v>0</v>
      </c>
      <c r="S97" s="2034">
        <f t="shared" si="197"/>
        <v>0</v>
      </c>
      <c r="T97" s="1974">
        <f t="shared" si="183"/>
        <v>0</v>
      </c>
      <c r="U97" s="1974"/>
      <c r="V97" s="1797"/>
      <c r="W97" s="1797"/>
      <c r="X97" s="1973"/>
      <c r="Y97" s="1797">
        <f t="shared" si="184"/>
        <v>0</v>
      </c>
      <c r="Z97" s="1797"/>
      <c r="AA97" s="1797"/>
      <c r="AB97" s="1797"/>
      <c r="AC97" s="1973"/>
      <c r="AD97" s="1797">
        <f t="shared" si="185"/>
        <v>0</v>
      </c>
      <c r="AE97" s="1797"/>
      <c r="AF97" s="1797"/>
      <c r="AG97" s="1797"/>
      <c r="AH97" s="1973"/>
      <c r="AI97" s="1797">
        <f t="shared" si="186"/>
        <v>0</v>
      </c>
      <c r="AJ97" s="1797"/>
      <c r="AK97" s="1797"/>
      <c r="AL97" s="1797"/>
      <c r="AM97" s="1973"/>
      <c r="AN97" s="1797">
        <f t="shared" si="187"/>
        <v>0</v>
      </c>
      <c r="AO97" s="1797"/>
      <c r="AP97" s="1797"/>
      <c r="AQ97" s="1797"/>
      <c r="AR97" s="1973"/>
      <c r="AS97" s="1797">
        <f t="shared" si="188"/>
        <v>0</v>
      </c>
      <c r="AT97" s="1797"/>
      <c r="AU97" s="1797"/>
      <c r="AV97" s="1797"/>
      <c r="AW97" s="1973"/>
      <c r="AX97" s="1797">
        <f t="shared" si="189"/>
        <v>0</v>
      </c>
      <c r="AY97" s="1797"/>
      <c r="AZ97" s="1974"/>
      <c r="BA97" s="1978">
        <f t="shared" si="190"/>
        <v>0</v>
      </c>
      <c r="BB97" s="2034">
        <f t="shared" si="191"/>
        <v>0</v>
      </c>
      <c r="BC97" s="1974">
        <f t="shared" si="192"/>
        <v>0</v>
      </c>
      <c r="BD97" s="1974"/>
      <c r="BE97" s="1974"/>
      <c r="BF97" s="1797"/>
      <c r="BG97" s="1973"/>
      <c r="BH97" s="1797">
        <f t="shared" si="193"/>
        <v>0</v>
      </c>
      <c r="BI97" s="1797"/>
      <c r="BJ97" s="1974"/>
      <c r="BK97" s="2011">
        <f t="shared" si="194"/>
        <v>0</v>
      </c>
      <c r="BL97" s="2012">
        <f t="shared" si="195"/>
        <v>0</v>
      </c>
      <c r="BM97" s="1974">
        <f t="shared" si="211"/>
        <v>0</v>
      </c>
      <c r="BN97" s="1891"/>
      <c r="BO97" s="1399"/>
      <c r="BP97" s="1399"/>
      <c r="BQ97" s="733"/>
      <c r="BR97" s="733"/>
      <c r="BS97" s="733"/>
    </row>
    <row r="98" spans="1:71" ht="15" hidden="1" customHeight="1">
      <c r="A98" s="1414" t="s">
        <v>670</v>
      </c>
      <c r="B98" s="1797"/>
      <c r="C98" s="1797"/>
      <c r="D98" s="1973"/>
      <c r="E98" s="1797">
        <f t="shared" si="180"/>
        <v>0</v>
      </c>
      <c r="F98" s="1797"/>
      <c r="G98" s="1797"/>
      <c r="H98" s="1797"/>
      <c r="I98" s="1973"/>
      <c r="J98" s="1797">
        <f t="shared" si="181"/>
        <v>0</v>
      </c>
      <c r="K98" s="1797"/>
      <c r="L98" s="1797"/>
      <c r="M98" s="1797"/>
      <c r="N98" s="1973"/>
      <c r="O98" s="1797">
        <f t="shared" si="182"/>
        <v>0</v>
      </c>
      <c r="P98" s="1797"/>
      <c r="Q98" s="1974"/>
      <c r="R98" s="1974">
        <f t="shared" si="196"/>
        <v>0</v>
      </c>
      <c r="S98" s="2034">
        <f t="shared" si="197"/>
        <v>0</v>
      </c>
      <c r="T98" s="1974">
        <f t="shared" si="183"/>
        <v>0</v>
      </c>
      <c r="U98" s="1974"/>
      <c r="V98" s="1797"/>
      <c r="W98" s="1797"/>
      <c r="X98" s="1973"/>
      <c r="Y98" s="1797">
        <f t="shared" si="184"/>
        <v>0</v>
      </c>
      <c r="Z98" s="1797"/>
      <c r="AA98" s="1797"/>
      <c r="AB98" s="1797"/>
      <c r="AC98" s="1973"/>
      <c r="AD98" s="1797">
        <f t="shared" si="185"/>
        <v>0</v>
      </c>
      <c r="AE98" s="1797"/>
      <c r="AF98" s="1797"/>
      <c r="AG98" s="1797"/>
      <c r="AH98" s="1973"/>
      <c r="AI98" s="1797">
        <f t="shared" si="186"/>
        <v>0</v>
      </c>
      <c r="AJ98" s="1797"/>
      <c r="AK98" s="1797"/>
      <c r="AL98" s="1797"/>
      <c r="AM98" s="1973"/>
      <c r="AN98" s="1797">
        <f t="shared" si="187"/>
        <v>0</v>
      </c>
      <c r="AO98" s="1797"/>
      <c r="AP98" s="1797"/>
      <c r="AQ98" s="1797"/>
      <c r="AR98" s="1973"/>
      <c r="AS98" s="1797">
        <f t="shared" si="188"/>
        <v>0</v>
      </c>
      <c r="AT98" s="1797"/>
      <c r="AU98" s="1797"/>
      <c r="AV98" s="1797"/>
      <c r="AW98" s="1973"/>
      <c r="AX98" s="1797">
        <f t="shared" si="189"/>
        <v>0</v>
      </c>
      <c r="AY98" s="1797"/>
      <c r="AZ98" s="1974"/>
      <c r="BA98" s="1978">
        <f t="shared" si="190"/>
        <v>0</v>
      </c>
      <c r="BB98" s="2034">
        <f t="shared" si="191"/>
        <v>0</v>
      </c>
      <c r="BC98" s="1974">
        <f t="shared" si="192"/>
        <v>0</v>
      </c>
      <c r="BD98" s="1974"/>
      <c r="BE98" s="1974"/>
      <c r="BF98" s="1797"/>
      <c r="BG98" s="1973"/>
      <c r="BH98" s="1797">
        <f t="shared" si="193"/>
        <v>0</v>
      </c>
      <c r="BI98" s="1797"/>
      <c r="BJ98" s="1974"/>
      <c r="BK98" s="2011">
        <f t="shared" si="194"/>
        <v>0</v>
      </c>
      <c r="BL98" s="2012">
        <f t="shared" si="195"/>
        <v>0</v>
      </c>
      <c r="BM98" s="1974">
        <f t="shared" si="211"/>
        <v>0</v>
      </c>
      <c r="BN98" s="1891"/>
      <c r="BO98" s="1399"/>
      <c r="BP98" s="1399"/>
      <c r="BQ98" s="733"/>
      <c r="BR98" s="733"/>
      <c r="BS98" s="733"/>
    </row>
    <row r="99" spans="1:71" ht="15" hidden="1" customHeight="1">
      <c r="A99" s="1414" t="s">
        <v>671</v>
      </c>
      <c r="B99" s="1797"/>
      <c r="C99" s="1797"/>
      <c r="D99" s="1973"/>
      <c r="E99" s="1797">
        <f t="shared" si="180"/>
        <v>0</v>
      </c>
      <c r="F99" s="1797"/>
      <c r="G99" s="1797"/>
      <c r="H99" s="1797"/>
      <c r="I99" s="1973"/>
      <c r="J99" s="1797">
        <f t="shared" si="181"/>
        <v>0</v>
      </c>
      <c r="K99" s="1797"/>
      <c r="L99" s="1797"/>
      <c r="M99" s="1797"/>
      <c r="N99" s="1973"/>
      <c r="O99" s="1797">
        <f t="shared" si="182"/>
        <v>0</v>
      </c>
      <c r="P99" s="1797"/>
      <c r="Q99" s="1974"/>
      <c r="R99" s="1974">
        <f t="shared" si="196"/>
        <v>0</v>
      </c>
      <c r="S99" s="2034">
        <f t="shared" si="197"/>
        <v>0</v>
      </c>
      <c r="T99" s="1974">
        <f t="shared" si="183"/>
        <v>0</v>
      </c>
      <c r="U99" s="1974"/>
      <c r="V99" s="1797"/>
      <c r="W99" s="1797"/>
      <c r="X99" s="1973"/>
      <c r="Y99" s="1797">
        <f t="shared" si="184"/>
        <v>0</v>
      </c>
      <c r="Z99" s="1797"/>
      <c r="AA99" s="1797"/>
      <c r="AB99" s="1797"/>
      <c r="AC99" s="1973"/>
      <c r="AD99" s="1797">
        <f t="shared" si="185"/>
        <v>0</v>
      </c>
      <c r="AE99" s="1797"/>
      <c r="AF99" s="1797"/>
      <c r="AG99" s="1797"/>
      <c r="AH99" s="1973"/>
      <c r="AI99" s="1797">
        <f t="shared" si="186"/>
        <v>0</v>
      </c>
      <c r="AJ99" s="1797"/>
      <c r="AK99" s="1797"/>
      <c r="AL99" s="1797"/>
      <c r="AM99" s="1973"/>
      <c r="AN99" s="1797">
        <f t="shared" si="187"/>
        <v>0</v>
      </c>
      <c r="AO99" s="1797"/>
      <c r="AP99" s="1797"/>
      <c r="AQ99" s="1797"/>
      <c r="AR99" s="1973"/>
      <c r="AS99" s="1797">
        <f t="shared" si="188"/>
        <v>0</v>
      </c>
      <c r="AT99" s="1797"/>
      <c r="AU99" s="1797"/>
      <c r="AV99" s="1797"/>
      <c r="AW99" s="1973"/>
      <c r="AX99" s="1797">
        <f t="shared" si="189"/>
        <v>0</v>
      </c>
      <c r="AY99" s="1797"/>
      <c r="AZ99" s="1974"/>
      <c r="BA99" s="1978">
        <f t="shared" si="190"/>
        <v>0</v>
      </c>
      <c r="BB99" s="2034">
        <f t="shared" si="191"/>
        <v>0</v>
      </c>
      <c r="BC99" s="1974">
        <f t="shared" si="192"/>
        <v>0</v>
      </c>
      <c r="BD99" s="1974"/>
      <c r="BE99" s="1974"/>
      <c r="BF99" s="1797"/>
      <c r="BG99" s="1973"/>
      <c r="BH99" s="1797">
        <f t="shared" si="193"/>
        <v>0</v>
      </c>
      <c r="BI99" s="1797"/>
      <c r="BJ99" s="1974"/>
      <c r="BK99" s="2011">
        <f t="shared" si="194"/>
        <v>0</v>
      </c>
      <c r="BL99" s="2012">
        <f t="shared" si="195"/>
        <v>0</v>
      </c>
      <c r="BM99" s="1974">
        <f t="shared" si="211"/>
        <v>0</v>
      </c>
      <c r="BN99" s="1891"/>
      <c r="BO99" s="1399"/>
      <c r="BP99" s="1399"/>
      <c r="BQ99" s="733"/>
      <c r="BR99" s="733"/>
      <c r="BS99" s="733"/>
    </row>
    <row r="100" spans="1:71" ht="15" hidden="1" customHeight="1">
      <c r="A100" s="1414" t="s">
        <v>672</v>
      </c>
      <c r="B100" s="1797"/>
      <c r="C100" s="1797"/>
      <c r="D100" s="1973"/>
      <c r="E100" s="1797">
        <f t="shared" si="180"/>
        <v>0</v>
      </c>
      <c r="F100" s="1797"/>
      <c r="G100" s="1797"/>
      <c r="H100" s="1797"/>
      <c r="I100" s="1973"/>
      <c r="J100" s="1797">
        <f t="shared" si="181"/>
        <v>0</v>
      </c>
      <c r="K100" s="1797"/>
      <c r="L100" s="1797"/>
      <c r="M100" s="1797"/>
      <c r="N100" s="1973"/>
      <c r="O100" s="1797">
        <f t="shared" si="182"/>
        <v>0</v>
      </c>
      <c r="P100" s="1797"/>
      <c r="Q100" s="1974"/>
      <c r="R100" s="1974">
        <f t="shared" si="196"/>
        <v>0</v>
      </c>
      <c r="S100" s="2034">
        <f t="shared" si="197"/>
        <v>0</v>
      </c>
      <c r="T100" s="1974">
        <f t="shared" si="183"/>
        <v>0</v>
      </c>
      <c r="U100" s="1974"/>
      <c r="V100" s="1797"/>
      <c r="W100" s="1797"/>
      <c r="X100" s="1973"/>
      <c r="Y100" s="1797">
        <f t="shared" si="184"/>
        <v>0</v>
      </c>
      <c r="Z100" s="1797"/>
      <c r="AA100" s="1797"/>
      <c r="AB100" s="1797"/>
      <c r="AC100" s="1973"/>
      <c r="AD100" s="1797">
        <f t="shared" si="185"/>
        <v>0</v>
      </c>
      <c r="AE100" s="1797"/>
      <c r="AF100" s="1797"/>
      <c r="AG100" s="1797"/>
      <c r="AH100" s="1973"/>
      <c r="AI100" s="1797">
        <f t="shared" si="186"/>
        <v>0</v>
      </c>
      <c r="AJ100" s="1797"/>
      <c r="AK100" s="1797"/>
      <c r="AL100" s="1797"/>
      <c r="AM100" s="1973"/>
      <c r="AN100" s="1797">
        <f t="shared" si="187"/>
        <v>0</v>
      </c>
      <c r="AO100" s="1797"/>
      <c r="AP100" s="1797"/>
      <c r="AQ100" s="1797"/>
      <c r="AR100" s="1973"/>
      <c r="AS100" s="1797">
        <f t="shared" si="188"/>
        <v>0</v>
      </c>
      <c r="AT100" s="1797"/>
      <c r="AU100" s="1797"/>
      <c r="AV100" s="1797"/>
      <c r="AW100" s="1973"/>
      <c r="AX100" s="1797">
        <f t="shared" si="189"/>
        <v>0</v>
      </c>
      <c r="AY100" s="1797"/>
      <c r="AZ100" s="1974"/>
      <c r="BA100" s="1978">
        <f t="shared" si="190"/>
        <v>0</v>
      </c>
      <c r="BB100" s="2034">
        <f t="shared" si="191"/>
        <v>0</v>
      </c>
      <c r="BC100" s="1974">
        <f t="shared" si="192"/>
        <v>0</v>
      </c>
      <c r="BD100" s="1974"/>
      <c r="BE100" s="1974"/>
      <c r="BF100" s="1797"/>
      <c r="BG100" s="1973"/>
      <c r="BH100" s="1797">
        <f t="shared" si="193"/>
        <v>0</v>
      </c>
      <c r="BI100" s="1797"/>
      <c r="BJ100" s="1974"/>
      <c r="BK100" s="2011">
        <f t="shared" si="194"/>
        <v>0</v>
      </c>
      <c r="BL100" s="2012">
        <f t="shared" si="195"/>
        <v>0</v>
      </c>
      <c r="BM100" s="1974">
        <f t="shared" si="211"/>
        <v>0</v>
      </c>
      <c r="BN100" s="1891"/>
      <c r="BO100" s="1399"/>
      <c r="BP100" s="1399"/>
      <c r="BQ100" s="733"/>
      <c r="BR100" s="733"/>
      <c r="BS100" s="733"/>
    </row>
    <row r="101" spans="1:71" s="706" customFormat="1" ht="15" customHeight="1">
      <c r="A101" s="1908" t="s">
        <v>673</v>
      </c>
      <c r="B101" s="1890">
        <f>SUM(B85:B100)</f>
        <v>0</v>
      </c>
      <c r="C101" s="1890">
        <f t="shared" ref="C101:BN101" si="212">SUM(C85:C100)</f>
        <v>0</v>
      </c>
      <c r="D101" s="1890">
        <f t="shared" si="212"/>
        <v>0</v>
      </c>
      <c r="E101" s="1890">
        <f t="shared" si="212"/>
        <v>0</v>
      </c>
      <c r="F101" s="1890">
        <f t="shared" si="212"/>
        <v>0</v>
      </c>
      <c r="G101" s="1890">
        <f t="shared" si="212"/>
        <v>0</v>
      </c>
      <c r="H101" s="1890">
        <f t="shared" si="212"/>
        <v>0</v>
      </c>
      <c r="I101" s="1890">
        <f t="shared" si="212"/>
        <v>0</v>
      </c>
      <c r="J101" s="1890">
        <f t="shared" si="212"/>
        <v>0</v>
      </c>
      <c r="K101" s="1890">
        <f t="shared" si="212"/>
        <v>0</v>
      </c>
      <c r="L101" s="1890">
        <f t="shared" si="212"/>
        <v>0</v>
      </c>
      <c r="M101" s="1890">
        <f t="shared" si="212"/>
        <v>0</v>
      </c>
      <c r="N101" s="1890">
        <f t="shared" si="212"/>
        <v>0</v>
      </c>
      <c r="O101" s="1890">
        <f t="shared" si="212"/>
        <v>0</v>
      </c>
      <c r="P101" s="1890">
        <f t="shared" si="212"/>
        <v>0</v>
      </c>
      <c r="Q101" s="1890">
        <f t="shared" si="212"/>
        <v>0</v>
      </c>
      <c r="R101" s="1890">
        <f t="shared" si="212"/>
        <v>0</v>
      </c>
      <c r="S101" s="1890">
        <f t="shared" si="212"/>
        <v>0</v>
      </c>
      <c r="T101" s="1890">
        <f t="shared" si="212"/>
        <v>0</v>
      </c>
      <c r="U101" s="1890">
        <f t="shared" si="212"/>
        <v>0</v>
      </c>
      <c r="V101" s="1890">
        <f t="shared" si="212"/>
        <v>0</v>
      </c>
      <c r="W101" s="1890">
        <f t="shared" si="212"/>
        <v>0</v>
      </c>
      <c r="X101" s="1890">
        <f t="shared" si="212"/>
        <v>0</v>
      </c>
      <c r="Y101" s="1890">
        <f t="shared" si="212"/>
        <v>0</v>
      </c>
      <c r="Z101" s="1890">
        <f t="shared" si="212"/>
        <v>0</v>
      </c>
      <c r="AA101" s="1890">
        <f t="shared" si="212"/>
        <v>0</v>
      </c>
      <c r="AB101" s="1890">
        <f t="shared" si="212"/>
        <v>0</v>
      </c>
      <c r="AC101" s="1890">
        <f t="shared" si="212"/>
        <v>0</v>
      </c>
      <c r="AD101" s="1890">
        <f t="shared" si="212"/>
        <v>0</v>
      </c>
      <c r="AE101" s="1890">
        <f t="shared" si="212"/>
        <v>0</v>
      </c>
      <c r="AF101" s="1890">
        <f t="shared" si="212"/>
        <v>0</v>
      </c>
      <c r="AG101" s="1890">
        <f t="shared" si="212"/>
        <v>0</v>
      </c>
      <c r="AH101" s="1890">
        <f t="shared" si="212"/>
        <v>0</v>
      </c>
      <c r="AI101" s="1890">
        <f t="shared" si="212"/>
        <v>0</v>
      </c>
      <c r="AJ101" s="1890">
        <f t="shared" si="212"/>
        <v>0</v>
      </c>
      <c r="AK101" s="1890">
        <f t="shared" si="212"/>
        <v>0</v>
      </c>
      <c r="AL101" s="1890">
        <f t="shared" si="212"/>
        <v>0</v>
      </c>
      <c r="AM101" s="1890">
        <f t="shared" si="212"/>
        <v>0</v>
      </c>
      <c r="AN101" s="1890">
        <f t="shared" si="212"/>
        <v>0</v>
      </c>
      <c r="AO101" s="1890">
        <f t="shared" si="212"/>
        <v>0</v>
      </c>
      <c r="AP101" s="1890">
        <f t="shared" si="212"/>
        <v>0</v>
      </c>
      <c r="AQ101" s="1890">
        <f t="shared" si="212"/>
        <v>0</v>
      </c>
      <c r="AR101" s="1890">
        <f t="shared" si="212"/>
        <v>0</v>
      </c>
      <c r="AS101" s="1890">
        <f t="shared" si="212"/>
        <v>0</v>
      </c>
      <c r="AT101" s="1890">
        <f t="shared" si="212"/>
        <v>0</v>
      </c>
      <c r="AU101" s="1890">
        <f t="shared" si="212"/>
        <v>0</v>
      </c>
      <c r="AV101" s="1890">
        <f t="shared" si="212"/>
        <v>0</v>
      </c>
      <c r="AW101" s="1890">
        <f t="shared" si="212"/>
        <v>0</v>
      </c>
      <c r="AX101" s="1890">
        <f t="shared" si="212"/>
        <v>0</v>
      </c>
      <c r="AY101" s="1890">
        <f t="shared" si="212"/>
        <v>0</v>
      </c>
      <c r="AZ101" s="1890">
        <f t="shared" si="212"/>
        <v>0</v>
      </c>
      <c r="BA101" s="1890">
        <f t="shared" si="212"/>
        <v>0</v>
      </c>
      <c r="BB101" s="1890">
        <f t="shared" si="212"/>
        <v>0</v>
      </c>
      <c r="BC101" s="1890">
        <f t="shared" si="212"/>
        <v>0</v>
      </c>
      <c r="BD101" s="1890">
        <f t="shared" si="212"/>
        <v>0</v>
      </c>
      <c r="BE101" s="1890">
        <f t="shared" si="212"/>
        <v>0</v>
      </c>
      <c r="BF101" s="1890">
        <f t="shared" si="212"/>
        <v>0</v>
      </c>
      <c r="BG101" s="1890">
        <f t="shared" si="212"/>
        <v>0</v>
      </c>
      <c r="BH101" s="1890">
        <f t="shared" si="212"/>
        <v>0</v>
      </c>
      <c r="BI101" s="1890">
        <f t="shared" si="212"/>
        <v>0</v>
      </c>
      <c r="BJ101" s="1890">
        <f t="shared" si="212"/>
        <v>0</v>
      </c>
      <c r="BK101" s="1890">
        <f t="shared" si="212"/>
        <v>0</v>
      </c>
      <c r="BL101" s="1890">
        <f t="shared" si="212"/>
        <v>0</v>
      </c>
      <c r="BM101" s="1890">
        <f t="shared" si="212"/>
        <v>0</v>
      </c>
      <c r="BN101" s="1890">
        <f t="shared" si="212"/>
        <v>0</v>
      </c>
      <c r="BO101" s="892"/>
      <c r="BP101" s="892"/>
    </row>
    <row r="102" spans="1:71" s="706" customFormat="1" ht="17.25" customHeight="1">
      <c r="A102" s="1914" t="s">
        <v>674</v>
      </c>
      <c r="B102" s="1899">
        <f>SUM(B84+B101)</f>
        <v>0</v>
      </c>
      <c r="C102" s="1899">
        <f t="shared" ref="C102:BN102" si="213">SUM(C84+C101)</f>
        <v>0</v>
      </c>
      <c r="D102" s="1899">
        <f t="shared" si="213"/>
        <v>0</v>
      </c>
      <c r="E102" s="1899">
        <f t="shared" si="213"/>
        <v>0</v>
      </c>
      <c r="F102" s="1899">
        <f t="shared" si="213"/>
        <v>0</v>
      </c>
      <c r="G102" s="1899">
        <f t="shared" si="213"/>
        <v>0</v>
      </c>
      <c r="H102" s="1899">
        <f t="shared" si="213"/>
        <v>0</v>
      </c>
      <c r="I102" s="1899">
        <f t="shared" si="213"/>
        <v>5000</v>
      </c>
      <c r="J102" s="1899">
        <f t="shared" si="213"/>
        <v>5000</v>
      </c>
      <c r="K102" s="1899">
        <f t="shared" si="213"/>
        <v>3461</v>
      </c>
      <c r="L102" s="1899">
        <f t="shared" si="213"/>
        <v>0</v>
      </c>
      <c r="M102" s="1899">
        <f t="shared" si="213"/>
        <v>0</v>
      </c>
      <c r="N102" s="1899">
        <f t="shared" si="213"/>
        <v>0</v>
      </c>
      <c r="O102" s="1899">
        <f t="shared" si="213"/>
        <v>0</v>
      </c>
      <c r="P102" s="1899">
        <f t="shared" si="213"/>
        <v>0</v>
      </c>
      <c r="Q102" s="1899">
        <f t="shared" si="213"/>
        <v>0</v>
      </c>
      <c r="R102" s="1899">
        <f t="shared" si="213"/>
        <v>0</v>
      </c>
      <c r="S102" s="1899">
        <f t="shared" si="213"/>
        <v>5000</v>
      </c>
      <c r="T102" s="1899">
        <f t="shared" si="213"/>
        <v>5000</v>
      </c>
      <c r="U102" s="1899">
        <f t="shared" si="213"/>
        <v>3461</v>
      </c>
      <c r="V102" s="1899">
        <f t="shared" si="213"/>
        <v>82000</v>
      </c>
      <c r="W102" s="1899">
        <f t="shared" si="213"/>
        <v>82000</v>
      </c>
      <c r="X102" s="1899">
        <f t="shared" si="213"/>
        <v>0</v>
      </c>
      <c r="Y102" s="1899">
        <f t="shared" si="213"/>
        <v>82000</v>
      </c>
      <c r="Z102" s="1899">
        <f t="shared" si="213"/>
        <v>81066</v>
      </c>
      <c r="AA102" s="1899">
        <f t="shared" si="213"/>
        <v>0</v>
      </c>
      <c r="AB102" s="1899">
        <f t="shared" si="213"/>
        <v>0</v>
      </c>
      <c r="AC102" s="1899">
        <f t="shared" si="213"/>
        <v>0</v>
      </c>
      <c r="AD102" s="1899">
        <f t="shared" si="213"/>
        <v>0</v>
      </c>
      <c r="AE102" s="1899">
        <f t="shared" si="213"/>
        <v>0</v>
      </c>
      <c r="AF102" s="1899">
        <f t="shared" si="213"/>
        <v>0</v>
      </c>
      <c r="AG102" s="1899">
        <f t="shared" si="213"/>
        <v>0</v>
      </c>
      <c r="AH102" s="1899">
        <f t="shared" si="213"/>
        <v>0</v>
      </c>
      <c r="AI102" s="1899">
        <f t="shared" si="213"/>
        <v>0</v>
      </c>
      <c r="AJ102" s="1899">
        <f t="shared" si="213"/>
        <v>0</v>
      </c>
      <c r="AK102" s="1899">
        <f t="shared" si="213"/>
        <v>439456</v>
      </c>
      <c r="AL102" s="1899">
        <f t="shared" si="213"/>
        <v>836354</v>
      </c>
      <c r="AM102" s="1899">
        <f t="shared" si="213"/>
        <v>0</v>
      </c>
      <c r="AN102" s="1899">
        <f t="shared" si="213"/>
        <v>840602</v>
      </c>
      <c r="AO102" s="1899">
        <f t="shared" si="213"/>
        <v>649424</v>
      </c>
      <c r="AP102" s="1899">
        <f t="shared" si="213"/>
        <v>0</v>
      </c>
      <c r="AQ102" s="1899">
        <f t="shared" si="213"/>
        <v>0</v>
      </c>
      <c r="AR102" s="1899">
        <f t="shared" si="213"/>
        <v>0</v>
      </c>
      <c r="AS102" s="1899">
        <f t="shared" si="213"/>
        <v>0</v>
      </c>
      <c r="AT102" s="1899">
        <f t="shared" si="213"/>
        <v>0</v>
      </c>
      <c r="AU102" s="1899">
        <f t="shared" si="213"/>
        <v>0</v>
      </c>
      <c r="AV102" s="1899">
        <f t="shared" si="213"/>
        <v>0</v>
      </c>
      <c r="AW102" s="1899">
        <f t="shared" si="213"/>
        <v>0</v>
      </c>
      <c r="AX102" s="1899">
        <f t="shared" si="213"/>
        <v>0</v>
      </c>
      <c r="AY102" s="1899">
        <f t="shared" si="213"/>
        <v>0</v>
      </c>
      <c r="AZ102" s="1899">
        <f t="shared" si="213"/>
        <v>521456</v>
      </c>
      <c r="BA102" s="1899">
        <f t="shared" si="213"/>
        <v>918354</v>
      </c>
      <c r="BB102" s="1899">
        <f t="shared" si="213"/>
        <v>0</v>
      </c>
      <c r="BC102" s="1899">
        <f t="shared" si="213"/>
        <v>922602</v>
      </c>
      <c r="BD102" s="1899">
        <f t="shared" si="213"/>
        <v>730490</v>
      </c>
      <c r="BE102" s="1899">
        <f t="shared" si="213"/>
        <v>0</v>
      </c>
      <c r="BF102" s="1899">
        <f t="shared" si="213"/>
        <v>0</v>
      </c>
      <c r="BG102" s="1899">
        <f t="shared" si="213"/>
        <v>0</v>
      </c>
      <c r="BH102" s="1899">
        <f t="shared" si="213"/>
        <v>0</v>
      </c>
      <c r="BI102" s="1899">
        <f t="shared" si="213"/>
        <v>0</v>
      </c>
      <c r="BJ102" s="1899">
        <f t="shared" si="213"/>
        <v>521456</v>
      </c>
      <c r="BK102" s="1899">
        <f t="shared" si="213"/>
        <v>918354</v>
      </c>
      <c r="BL102" s="1899">
        <f t="shared" si="213"/>
        <v>5000</v>
      </c>
      <c r="BM102" s="1899">
        <f t="shared" si="213"/>
        <v>927602</v>
      </c>
      <c r="BN102" s="1899">
        <f t="shared" si="213"/>
        <v>733951</v>
      </c>
      <c r="BO102" s="892"/>
      <c r="BP102" s="892"/>
    </row>
    <row r="103" spans="1:71" s="2017" customFormat="1" ht="12" hidden="1" customHeight="1">
      <c r="A103" s="1915" t="s">
        <v>726</v>
      </c>
      <c r="B103" s="1916"/>
      <c r="C103" s="1916"/>
      <c r="D103" s="1916"/>
      <c r="E103" s="1916">
        <f>C103+D103</f>
        <v>0</v>
      </c>
      <c r="F103" s="1813">
        <f>C103-B103</f>
        <v>0</v>
      </c>
      <c r="G103" s="1916"/>
      <c r="H103" s="1916"/>
      <c r="I103" s="1916"/>
      <c r="J103" s="1916">
        <f>H103+I103</f>
        <v>0</v>
      </c>
      <c r="K103" s="1813">
        <f>H103-G103</f>
        <v>0</v>
      </c>
      <c r="L103" s="1916"/>
      <c r="M103" s="1916"/>
      <c r="N103" s="1916"/>
      <c r="O103" s="1916">
        <f>M103+N103</f>
        <v>0</v>
      </c>
      <c r="P103" s="1813">
        <f>M103-L103</f>
        <v>0</v>
      </c>
      <c r="Q103" s="1988">
        <f t="shared" ref="Q103:S104" si="214">B103+G103+L103</f>
        <v>0</v>
      </c>
      <c r="R103" s="1988">
        <f t="shared" si="214"/>
        <v>0</v>
      </c>
      <c r="S103" s="1988">
        <f t="shared" si="214"/>
        <v>0</v>
      </c>
      <c r="T103" s="1988">
        <f>R103+S103</f>
        <v>0</v>
      </c>
      <c r="U103" s="1966">
        <f>R103-Q103</f>
        <v>0</v>
      </c>
      <c r="V103" s="1988"/>
      <c r="W103" s="1916"/>
      <c r="X103" s="1916"/>
      <c r="Y103" s="1916">
        <f>W103+X103</f>
        <v>0</v>
      </c>
      <c r="Z103" s="1813">
        <f>W103-V103</f>
        <v>0</v>
      </c>
      <c r="AA103" s="1916"/>
      <c r="AB103" s="1916"/>
      <c r="AC103" s="1916"/>
      <c r="AD103" s="1916">
        <f>AB103+AC103</f>
        <v>0</v>
      </c>
      <c r="AE103" s="1813">
        <f>AB103-AA103</f>
        <v>0</v>
      </c>
      <c r="AF103" s="1916"/>
      <c r="AG103" s="1916"/>
      <c r="AH103" s="1916"/>
      <c r="AI103" s="1916">
        <f>AG103+AH103</f>
        <v>0</v>
      </c>
      <c r="AJ103" s="1813">
        <f>AG103-AF103</f>
        <v>0</v>
      </c>
      <c r="AK103" s="1916"/>
      <c r="AL103" s="1916"/>
      <c r="AM103" s="1916"/>
      <c r="AN103" s="1916">
        <f>AL103+AM103</f>
        <v>0</v>
      </c>
      <c r="AO103" s="1813">
        <f>AL103-AK103</f>
        <v>0</v>
      </c>
      <c r="AP103" s="1916"/>
      <c r="AQ103" s="1916"/>
      <c r="AR103" s="1916"/>
      <c r="AS103" s="1916">
        <f>AQ103+AR103</f>
        <v>0</v>
      </c>
      <c r="AT103" s="1813">
        <f>AQ103-AP103</f>
        <v>0</v>
      </c>
      <c r="AU103" s="1916"/>
      <c r="AV103" s="1916"/>
      <c r="AW103" s="1916"/>
      <c r="AX103" s="1916">
        <f>AV103+AW103</f>
        <v>0</v>
      </c>
      <c r="AY103" s="1813">
        <f>AV103-AU103</f>
        <v>0</v>
      </c>
      <c r="AZ103" s="1988">
        <f t="shared" ref="AZ103:BB104" si="215">V103+AA103+AF103+AK103+AP103+AU103</f>
        <v>0</v>
      </c>
      <c r="BA103" s="1988">
        <f t="shared" si="215"/>
        <v>0</v>
      </c>
      <c r="BB103" s="1988">
        <f t="shared" si="215"/>
        <v>0</v>
      </c>
      <c r="BC103" s="1988">
        <f>BA103+BB103</f>
        <v>0</v>
      </c>
      <c r="BD103" s="1966">
        <f>BA103-AZ103</f>
        <v>0</v>
      </c>
      <c r="BE103" s="1988"/>
      <c r="BF103" s="1916"/>
      <c r="BG103" s="1916"/>
      <c r="BH103" s="1916">
        <f>BF103+BG103</f>
        <v>0</v>
      </c>
      <c r="BI103" s="1813">
        <f>BF103-BE103</f>
        <v>0</v>
      </c>
      <c r="BJ103" s="2011">
        <f t="shared" ref="BJ103:BL104" si="216">SUM(Q103+AZ103)</f>
        <v>0</v>
      </c>
      <c r="BK103" s="2015">
        <f t="shared" si="216"/>
        <v>0</v>
      </c>
      <c r="BL103" s="2015">
        <f t="shared" si="216"/>
        <v>0</v>
      </c>
      <c r="BM103" s="1989">
        <f t="shared" si="127"/>
        <v>0</v>
      </c>
      <c r="BN103" s="1966">
        <f>BK103-BJ103</f>
        <v>0</v>
      </c>
      <c r="BO103" s="2016"/>
      <c r="BP103" s="2016"/>
    </row>
    <row r="104" spans="1:71" s="1915" customFormat="1" ht="12" hidden="1" customHeight="1">
      <c r="A104" s="1915" t="s">
        <v>727</v>
      </c>
      <c r="B104" s="1917">
        <f>B58-B102-B103</f>
        <v>106655</v>
      </c>
      <c r="C104" s="1917">
        <f>C58-C103</f>
        <v>106655</v>
      </c>
      <c r="D104" s="1917">
        <f>D58-D102-D103</f>
        <v>0</v>
      </c>
      <c r="E104" s="1917">
        <f>C104+D104</f>
        <v>106655</v>
      </c>
      <c r="F104" s="1813">
        <f>C104-B104</f>
        <v>0</v>
      </c>
      <c r="G104" s="1917">
        <f>G58-G102-G103</f>
        <v>88262</v>
      </c>
      <c r="H104" s="1917">
        <f>H58-H103</f>
        <v>89782</v>
      </c>
      <c r="I104" s="1917">
        <f>I58-I102-I103</f>
        <v>0</v>
      </c>
      <c r="J104" s="1917">
        <f>H104+I104</f>
        <v>89782</v>
      </c>
      <c r="K104" s="1813">
        <f>H104-G104</f>
        <v>1520</v>
      </c>
      <c r="L104" s="1917">
        <f>L58-L103</f>
        <v>0</v>
      </c>
      <c r="M104" s="1917">
        <f>M58-M103</f>
        <v>0</v>
      </c>
      <c r="N104" s="1917">
        <f>N58-N102-N103</f>
        <v>0</v>
      </c>
      <c r="O104" s="1917">
        <f>M104+N104</f>
        <v>0</v>
      </c>
      <c r="P104" s="1813">
        <f>M104-L104</f>
        <v>0</v>
      </c>
      <c r="Q104" s="2035">
        <f>B104+G104+L104</f>
        <v>194917</v>
      </c>
      <c r="R104" s="2035">
        <f t="shared" si="214"/>
        <v>196437</v>
      </c>
      <c r="S104" s="2035">
        <f t="shared" si="214"/>
        <v>0</v>
      </c>
      <c r="T104" s="2035">
        <f>R104+S104</f>
        <v>196437</v>
      </c>
      <c r="U104" s="1966">
        <f>R104-Q104</f>
        <v>1520</v>
      </c>
      <c r="V104" s="1917">
        <f>V58-V102-V103</f>
        <v>39575</v>
      </c>
      <c r="W104" s="1917">
        <f>W58-W102-W103</f>
        <v>45575</v>
      </c>
      <c r="X104" s="1917">
        <f>X58-X102-X103</f>
        <v>0</v>
      </c>
      <c r="Y104" s="1917">
        <f>W104+X104</f>
        <v>45575</v>
      </c>
      <c r="Z104" s="1813">
        <f>W104-V104</f>
        <v>6000</v>
      </c>
      <c r="AA104" s="1917">
        <f>AA58-AA102-AA103</f>
        <v>6350</v>
      </c>
      <c r="AB104" s="1917">
        <f>AB58-AB102-AB103</f>
        <v>8827</v>
      </c>
      <c r="AC104" s="1917"/>
      <c r="AD104" s="1917">
        <f>AB104+AC104</f>
        <v>8827</v>
      </c>
      <c r="AE104" s="1813">
        <f>AB104-AA104</f>
        <v>2477</v>
      </c>
      <c r="AF104" s="1917">
        <f>AF58-AF102-AF103</f>
        <v>292059</v>
      </c>
      <c r="AG104" s="1917">
        <f>AG58-AG102-AG103</f>
        <v>292059</v>
      </c>
      <c r="AH104" s="1917">
        <f>AH58-AH102-AH103</f>
        <v>0</v>
      </c>
      <c r="AI104" s="1917">
        <f>AG104+AH104</f>
        <v>292059</v>
      </c>
      <c r="AJ104" s="1813">
        <f>AG104-AF104</f>
        <v>0</v>
      </c>
      <c r="AK104" s="1917">
        <f>AK58-AK102-AK103</f>
        <v>1353574</v>
      </c>
      <c r="AL104" s="1917">
        <f>AL58-AL102-AL103</f>
        <v>537308</v>
      </c>
      <c r="AM104" s="1917">
        <f>AM58-AM102-AM103</f>
        <v>15875</v>
      </c>
      <c r="AN104" s="1917">
        <f>AL104+AM104</f>
        <v>553183</v>
      </c>
      <c r="AO104" s="1813">
        <f>AL104-AK104</f>
        <v>-816266</v>
      </c>
      <c r="AP104" s="1917">
        <f>AP58-AP102-AP103</f>
        <v>6028</v>
      </c>
      <c r="AQ104" s="1917">
        <f>AQ58-AQ102-AQ103</f>
        <v>1079520</v>
      </c>
      <c r="AR104" s="1917">
        <f>AR58-AR102-AR103</f>
        <v>-12150</v>
      </c>
      <c r="AS104" s="1917">
        <f>AQ104+AR104</f>
        <v>1067370</v>
      </c>
      <c r="AT104" s="1813">
        <f>AQ104-AP104</f>
        <v>1073492</v>
      </c>
      <c r="AU104" s="1917">
        <f>AU58-AU102-AU103</f>
        <v>353</v>
      </c>
      <c r="AV104" s="1917">
        <f>AV58-AV102-AV103</f>
        <v>353</v>
      </c>
      <c r="AW104" s="1917">
        <f>AW58-AW102-AW103</f>
        <v>0</v>
      </c>
      <c r="AX104" s="1917">
        <f>AV104+AW104</f>
        <v>353</v>
      </c>
      <c r="AY104" s="1813">
        <f>AV104-AU104</f>
        <v>0</v>
      </c>
      <c r="AZ104" s="1988">
        <f>V104+AA104+AF104+AK104+AP104+AU104</f>
        <v>1697939</v>
      </c>
      <c r="BA104" s="1988">
        <f t="shared" si="215"/>
        <v>1963642</v>
      </c>
      <c r="BB104" s="1988">
        <f t="shared" si="215"/>
        <v>3725</v>
      </c>
      <c r="BC104" s="2035">
        <f>BA104+BB104</f>
        <v>1967367</v>
      </c>
      <c r="BD104" s="1966">
        <f>BA104-AZ104</f>
        <v>265703</v>
      </c>
      <c r="BE104" s="1917">
        <f>BE58-BE103</f>
        <v>0</v>
      </c>
      <c r="BF104" s="1917">
        <f>BF58-BF102-BF103</f>
        <v>0</v>
      </c>
      <c r="BG104" s="1917">
        <f>BG58-BG102-BG103</f>
        <v>0</v>
      </c>
      <c r="BH104" s="1917">
        <f>BF104+BG104</f>
        <v>0</v>
      </c>
      <c r="BI104" s="1813">
        <f>BF104-BE104</f>
        <v>0</v>
      </c>
      <c r="BJ104" s="2011">
        <f t="shared" si="216"/>
        <v>1892856</v>
      </c>
      <c r="BK104" s="2015">
        <f t="shared" si="216"/>
        <v>2160079</v>
      </c>
      <c r="BL104" s="2015">
        <f t="shared" si="216"/>
        <v>3725</v>
      </c>
      <c r="BM104" s="1989">
        <f>SUM(BK104+BL104)</f>
        <v>2163804</v>
      </c>
      <c r="BN104" s="1966">
        <f>BK104-BJ104</f>
        <v>267223</v>
      </c>
      <c r="BO104" s="1917"/>
      <c r="BP104" s="1917"/>
    </row>
    <row r="105" spans="1:71" ht="15" customHeight="1"/>
    <row r="106" spans="1:71" ht="15" customHeight="1">
      <c r="BM106" s="93" t="s">
        <v>32</v>
      </c>
    </row>
    <row r="107" spans="1:71" ht="15" customHeight="1"/>
    <row r="108" spans="1:71" ht="15" customHeight="1">
      <c r="BK108" s="89"/>
    </row>
    <row r="109" spans="1:71" ht="15" customHeight="1"/>
    <row r="110" spans="1:71" ht="15" customHeight="1"/>
    <row r="111" spans="1:71" ht="15" customHeight="1"/>
    <row r="112" spans="1:71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</sheetData>
  <sheetProtection selectLockedCells="1" selectUnlockedCells="1"/>
  <mergeCells count="37">
    <mergeCell ref="AA2:AE2"/>
    <mergeCell ref="B2:F2"/>
    <mergeCell ref="G2:K2"/>
    <mergeCell ref="L2:P2"/>
    <mergeCell ref="Q2:U2"/>
    <mergeCell ref="V2:Z2"/>
    <mergeCell ref="BJ2:BN2"/>
    <mergeCell ref="C3:E3"/>
    <mergeCell ref="H3:J3"/>
    <mergeCell ref="M3:O3"/>
    <mergeCell ref="R3:T3"/>
    <mergeCell ref="W3:Y3"/>
    <mergeCell ref="AB3:AD3"/>
    <mergeCell ref="AG3:AI3"/>
    <mergeCell ref="AL3:AN3"/>
    <mergeCell ref="AQ3:AS3"/>
    <mergeCell ref="AF2:AJ2"/>
    <mergeCell ref="AK2:AO2"/>
    <mergeCell ref="AP2:AT2"/>
    <mergeCell ref="AU2:AY2"/>
    <mergeCell ref="AZ2:BD2"/>
    <mergeCell ref="BE2:BI2"/>
    <mergeCell ref="AV3:AX3"/>
    <mergeCell ref="BA3:BC3"/>
    <mergeCell ref="BF3:BH3"/>
    <mergeCell ref="BK3:BM3"/>
    <mergeCell ref="C4:E4"/>
    <mergeCell ref="H4:J4"/>
    <mergeCell ref="M4:O4"/>
    <mergeCell ref="R4:T4"/>
    <mergeCell ref="W4:Y4"/>
    <mergeCell ref="AB4:AD4"/>
    <mergeCell ref="AG4:AI4"/>
    <mergeCell ref="AV4:AX4"/>
    <mergeCell ref="BA4:BC4"/>
    <mergeCell ref="BF4:BH4"/>
    <mergeCell ref="BK4:BM4"/>
  </mergeCells>
  <printOptions horizontalCentered="1"/>
  <pageMargins left="0.43307086614173229" right="0.39370078740157483" top="0.74803149606299213" bottom="0.19685039370078741" header="0.19685039370078741" footer="0.19685039370078741"/>
  <pageSetup paperSize="9" scale="71" firstPageNumber="0" orientation="portrait" horizontalDpi="300" verticalDpi="300" r:id="rId1"/>
  <headerFooter alignWithMargins="0">
    <oddHeader>&amp;C&amp;"Arial CE,Félkövér"
Budapest Főváros XV.ker Önkormányzata 2015.évi  előirányzatának teljesítése (eFt)&amp;R&amp;8 4.3.m. a 9/2016.(V.04. ) önkormányzati rendelethez.</oddHeader>
    <oddFooter>&amp;C&amp;8                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H164"/>
  <sheetViews>
    <sheetView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22" sqref="E22"/>
    </sheetView>
  </sheetViews>
  <sheetFormatPr defaultRowHeight="12.75"/>
  <cols>
    <col min="1" max="1" width="49.7109375" style="706" customWidth="1"/>
    <col min="2" max="2" width="14.28515625" style="706" customWidth="1"/>
    <col min="3" max="4" width="0" style="92" hidden="1" customWidth="1"/>
    <col min="5" max="7" width="14.28515625" style="92" customWidth="1"/>
    <col min="8" max="9" width="0" style="92" hidden="1" customWidth="1"/>
    <col min="10" max="12" width="14.28515625" style="92" customWidth="1"/>
    <col min="13" max="14" width="0" style="92" hidden="1" customWidth="1"/>
    <col min="15" max="17" width="14.28515625" style="92" customWidth="1"/>
    <col min="18" max="19" width="0" style="92" hidden="1" customWidth="1"/>
    <col min="20" max="22" width="14.28515625" style="92" customWidth="1"/>
    <col min="23" max="24" width="0" style="92" hidden="1" customWidth="1"/>
    <col min="25" max="27" width="14.28515625" style="92" customWidth="1"/>
    <col min="28" max="29" width="0" style="92" hidden="1" customWidth="1"/>
    <col min="30" max="32" width="14.28515625" style="92" customWidth="1"/>
    <col min="33" max="34" width="0" style="92" hidden="1" customWidth="1"/>
    <col min="35" max="36" width="14.28515625" style="92" customWidth="1"/>
    <col min="37" max="41" width="0" style="92" hidden="1" customWidth="1"/>
    <col min="42" max="42" width="14.28515625" style="92" customWidth="1"/>
    <col min="43" max="44" width="0" style="92" hidden="1" customWidth="1"/>
    <col min="45" max="47" width="14.28515625" style="92" customWidth="1"/>
    <col min="48" max="49" width="0" style="92" hidden="1" customWidth="1"/>
    <col min="50" max="52" width="14.28515625" style="92" customWidth="1"/>
    <col min="53" max="54" width="0" style="92" hidden="1" customWidth="1"/>
    <col min="55" max="57" width="14.28515625" style="92" customWidth="1"/>
    <col min="58" max="59" width="0" style="92" hidden="1" customWidth="1"/>
    <col min="60" max="62" width="14.28515625" style="92" customWidth="1"/>
    <col min="63" max="64" width="0" style="92" hidden="1" customWidth="1"/>
    <col min="65" max="67" width="14.28515625" style="92" customWidth="1"/>
    <col min="68" max="69" width="0" style="92" hidden="1" customWidth="1"/>
    <col min="70" max="72" width="14.28515625" style="92" customWidth="1"/>
    <col min="73" max="74" width="0" style="92" hidden="1" customWidth="1"/>
    <col min="75" max="76" width="14.28515625" style="92" customWidth="1"/>
    <col min="77" max="77" width="14.28515625" style="93" customWidth="1"/>
    <col min="78" max="79" width="0" style="93" hidden="1" customWidth="1"/>
    <col min="80" max="80" width="14.28515625" style="93" customWidth="1"/>
    <col min="81" max="81" width="14" style="1892" customWidth="1"/>
    <col min="82" max="82" width="11.140625" style="88" customWidth="1"/>
    <col min="83" max="83" width="10.42578125" style="88" customWidth="1"/>
    <col min="84" max="16384" width="9.140625" style="92"/>
  </cols>
  <sheetData>
    <row r="1" spans="1:83" s="1848" customFormat="1" ht="10.5" customHeight="1">
      <c r="A1" s="1837" t="s">
        <v>548</v>
      </c>
      <c r="B1" s="1838"/>
      <c r="C1" s="1839"/>
      <c r="D1" s="1840">
        <v>1</v>
      </c>
      <c r="E1" s="1841"/>
      <c r="F1" s="1840"/>
      <c r="G1" s="1840"/>
      <c r="H1" s="1839"/>
      <c r="I1" s="1840">
        <v>2</v>
      </c>
      <c r="J1" s="1841"/>
      <c r="K1" s="1840"/>
      <c r="L1" s="1840"/>
      <c r="M1" s="1839"/>
      <c r="N1" s="1840">
        <v>3</v>
      </c>
      <c r="O1" s="1841"/>
      <c r="P1" s="1840"/>
      <c r="Q1" s="1840"/>
      <c r="R1" s="1839"/>
      <c r="S1" s="1840">
        <v>4</v>
      </c>
      <c r="T1" s="1841"/>
      <c r="U1" s="1840"/>
      <c r="V1" s="1840"/>
      <c r="W1" s="1840"/>
      <c r="X1" s="1840">
        <v>5</v>
      </c>
      <c r="Y1" s="1840"/>
      <c r="Z1" s="1840"/>
      <c r="AA1" s="1840"/>
      <c r="AB1" s="1839"/>
      <c r="AC1" s="1840">
        <v>6</v>
      </c>
      <c r="AD1" s="1841"/>
      <c r="AE1" s="1840"/>
      <c r="AF1" s="1840"/>
      <c r="AG1" s="1839"/>
      <c r="AH1" s="1840">
        <v>7</v>
      </c>
      <c r="AI1" s="1841"/>
      <c r="AJ1" s="1840"/>
      <c r="AK1" s="1840"/>
      <c r="AL1" s="1921"/>
      <c r="AM1" s="1840">
        <v>8</v>
      </c>
      <c r="AN1" s="1922"/>
      <c r="AO1" s="1923"/>
      <c r="AP1" s="1923"/>
      <c r="AQ1" s="1921"/>
      <c r="AR1" s="1840">
        <v>9</v>
      </c>
      <c r="AS1" s="1922"/>
      <c r="AT1" s="1923"/>
      <c r="AU1" s="1923"/>
      <c r="AV1" s="1921"/>
      <c r="AW1" s="1840">
        <v>10</v>
      </c>
      <c r="AX1" s="1922"/>
      <c r="AY1" s="1923"/>
      <c r="AZ1" s="1923"/>
      <c r="BA1" s="1921"/>
      <c r="BB1" s="1840">
        <v>11</v>
      </c>
      <c r="BC1" s="1922"/>
      <c r="BD1" s="1923"/>
      <c r="BE1" s="1923"/>
      <c r="BF1" s="1923"/>
      <c r="BG1" s="1840">
        <v>12</v>
      </c>
      <c r="BH1" s="1923"/>
      <c r="BI1" s="1923"/>
      <c r="BJ1" s="1923"/>
      <c r="BK1" s="1923"/>
      <c r="BL1" s="1840">
        <v>13</v>
      </c>
      <c r="BM1" s="1923"/>
      <c r="BN1" s="1923"/>
      <c r="BO1" s="1923"/>
      <c r="BP1" s="1923"/>
      <c r="BQ1" s="2019">
        <v>14</v>
      </c>
      <c r="BR1" s="1923"/>
      <c r="BS1" s="1923"/>
      <c r="BT1" s="1923"/>
      <c r="BU1" s="1923"/>
      <c r="BV1" s="2019">
        <v>15</v>
      </c>
      <c r="BW1" s="1923"/>
      <c r="BX1" s="1923"/>
      <c r="BY1" s="1927"/>
      <c r="BZ1" s="2021"/>
      <c r="CA1" s="1928">
        <v>16</v>
      </c>
      <c r="CB1" s="2022"/>
      <c r="CC1" s="1929"/>
      <c r="CD1" s="1847"/>
      <c r="CE1" s="1847"/>
    </row>
    <row r="2" spans="1:83" s="706" customFormat="1" ht="41.25" customHeight="1">
      <c r="A2" s="1837" t="s">
        <v>690</v>
      </c>
      <c r="B2" s="2241" t="s">
        <v>832</v>
      </c>
      <c r="C2" s="2241"/>
      <c r="D2" s="2241"/>
      <c r="E2" s="2241"/>
      <c r="F2" s="2241"/>
      <c r="G2" s="2241" t="s">
        <v>833</v>
      </c>
      <c r="H2" s="2241"/>
      <c r="I2" s="2241"/>
      <c r="J2" s="2241"/>
      <c r="K2" s="2241"/>
      <c r="L2" s="2241" t="s">
        <v>834</v>
      </c>
      <c r="M2" s="2241"/>
      <c r="N2" s="2241"/>
      <c r="O2" s="2241"/>
      <c r="P2" s="2241"/>
      <c r="Q2" s="2241" t="s">
        <v>835</v>
      </c>
      <c r="R2" s="2241"/>
      <c r="S2" s="2241"/>
      <c r="T2" s="2241"/>
      <c r="U2" s="2241"/>
      <c r="V2" s="2241" t="s">
        <v>836</v>
      </c>
      <c r="W2" s="2241"/>
      <c r="X2" s="2241"/>
      <c r="Y2" s="2241"/>
      <c r="Z2" s="2241"/>
      <c r="AA2" s="2241" t="s">
        <v>837</v>
      </c>
      <c r="AB2" s="2241"/>
      <c r="AC2" s="2241"/>
      <c r="AD2" s="2241"/>
      <c r="AE2" s="2241"/>
      <c r="AF2" s="2241" t="s">
        <v>838</v>
      </c>
      <c r="AG2" s="2241"/>
      <c r="AH2" s="2241"/>
      <c r="AI2" s="2241"/>
      <c r="AJ2" s="2241"/>
      <c r="AK2" s="2241" t="s">
        <v>839</v>
      </c>
      <c r="AL2" s="2241"/>
      <c r="AM2" s="2241"/>
      <c r="AN2" s="2241"/>
      <c r="AO2" s="2241"/>
      <c r="AP2" s="2241" t="s">
        <v>840</v>
      </c>
      <c r="AQ2" s="2241"/>
      <c r="AR2" s="2241"/>
      <c r="AS2" s="2241"/>
      <c r="AT2" s="2241"/>
      <c r="AU2" s="2241" t="s">
        <v>841</v>
      </c>
      <c r="AV2" s="2241"/>
      <c r="AW2" s="2241"/>
      <c r="AX2" s="2241"/>
      <c r="AY2" s="2241"/>
      <c r="AZ2" s="2241" t="s">
        <v>842</v>
      </c>
      <c r="BA2" s="2241"/>
      <c r="BB2" s="2241"/>
      <c r="BC2" s="2241"/>
      <c r="BD2" s="2241"/>
      <c r="BE2" s="2241" t="s">
        <v>843</v>
      </c>
      <c r="BF2" s="2241"/>
      <c r="BG2" s="2241"/>
      <c r="BH2" s="2241"/>
      <c r="BI2" s="2241"/>
      <c r="BJ2" s="2241" t="s">
        <v>844</v>
      </c>
      <c r="BK2" s="2241"/>
      <c r="BL2" s="2241"/>
      <c r="BM2" s="2241"/>
      <c r="BN2" s="2241"/>
      <c r="BO2" s="2241" t="s">
        <v>845</v>
      </c>
      <c r="BP2" s="2241"/>
      <c r="BQ2" s="2241"/>
      <c r="BR2" s="2241"/>
      <c r="BS2" s="2241"/>
      <c r="BT2" s="2241" t="s">
        <v>846</v>
      </c>
      <c r="BU2" s="2241"/>
      <c r="BV2" s="2241"/>
      <c r="BW2" s="2241"/>
      <c r="BX2" s="2241"/>
      <c r="BY2" s="2249" t="s">
        <v>847</v>
      </c>
      <c r="BZ2" s="2249"/>
      <c r="CA2" s="2249"/>
      <c r="CB2" s="2249"/>
      <c r="CC2" s="2249"/>
      <c r="CD2" s="892"/>
      <c r="CE2" s="892"/>
    </row>
    <row r="3" spans="1:83" s="1939" customFormat="1" ht="13.5" customHeight="1">
      <c r="A3" s="1849" t="s">
        <v>556</v>
      </c>
      <c r="B3" s="1930"/>
      <c r="C3" s="2239" t="s">
        <v>848</v>
      </c>
      <c r="D3" s="2239"/>
      <c r="E3" s="2239"/>
      <c r="F3" s="1931"/>
      <c r="G3" s="1931"/>
      <c r="H3" s="2239" t="s">
        <v>849</v>
      </c>
      <c r="I3" s="2239"/>
      <c r="J3" s="2239"/>
      <c r="K3" s="1931"/>
      <c r="L3" s="1931"/>
      <c r="M3" s="2239" t="s">
        <v>850</v>
      </c>
      <c r="N3" s="2239"/>
      <c r="O3" s="2239"/>
      <c r="P3" s="1931"/>
      <c r="Q3" s="1931"/>
      <c r="R3" s="2239" t="s">
        <v>851</v>
      </c>
      <c r="S3" s="2239"/>
      <c r="T3" s="2239"/>
      <c r="U3" s="1931"/>
      <c r="V3" s="1931"/>
      <c r="W3" s="2239" t="s">
        <v>852</v>
      </c>
      <c r="X3" s="2239"/>
      <c r="Y3" s="2239"/>
      <c r="Z3" s="1931"/>
      <c r="AA3" s="1931"/>
      <c r="AB3" s="2239" t="s">
        <v>853</v>
      </c>
      <c r="AC3" s="2239"/>
      <c r="AD3" s="2239"/>
      <c r="AE3" s="1931"/>
      <c r="AF3" s="1931"/>
      <c r="AG3" s="2239" t="s">
        <v>854</v>
      </c>
      <c r="AH3" s="2239"/>
      <c r="AI3" s="2239"/>
      <c r="AJ3" s="1931"/>
      <c r="AK3" s="1931"/>
      <c r="AL3" s="2239" t="s">
        <v>855</v>
      </c>
      <c r="AM3" s="2239"/>
      <c r="AN3" s="2239"/>
      <c r="AO3" s="1931"/>
      <c r="AP3" s="1931"/>
      <c r="AQ3" s="2239" t="s">
        <v>856</v>
      </c>
      <c r="AR3" s="2239"/>
      <c r="AS3" s="2239"/>
      <c r="AT3" s="1931"/>
      <c r="AU3" s="1931"/>
      <c r="AV3" s="2239" t="s">
        <v>857</v>
      </c>
      <c r="AW3" s="2239"/>
      <c r="AX3" s="2239"/>
      <c r="AY3" s="1931"/>
      <c r="AZ3" s="1931"/>
      <c r="BA3" s="2239" t="s">
        <v>858</v>
      </c>
      <c r="BB3" s="2239"/>
      <c r="BC3" s="2239"/>
      <c r="BD3" s="1931"/>
      <c r="BE3" s="1931"/>
      <c r="BF3" s="2239" t="s">
        <v>859</v>
      </c>
      <c r="BG3" s="2239"/>
      <c r="BH3" s="2239"/>
      <c r="BI3" s="1931"/>
      <c r="BJ3" s="1931"/>
      <c r="BK3" s="2239" t="s">
        <v>860</v>
      </c>
      <c r="BL3" s="2239"/>
      <c r="BM3" s="2239"/>
      <c r="BN3" s="1931"/>
      <c r="BO3" s="1931"/>
      <c r="BP3" s="2239" t="s">
        <v>861</v>
      </c>
      <c r="BQ3" s="2239"/>
      <c r="BR3" s="2239"/>
      <c r="BS3" s="1931"/>
      <c r="BT3" s="1931"/>
      <c r="BU3" s="2239" t="s">
        <v>862</v>
      </c>
      <c r="BV3" s="2239"/>
      <c r="BW3" s="2239"/>
      <c r="BX3" s="1931"/>
      <c r="BY3" s="1936"/>
      <c r="BZ3" s="2246" t="s">
        <v>817</v>
      </c>
      <c r="CA3" s="2246"/>
      <c r="CB3" s="2246"/>
      <c r="CC3" s="1936"/>
      <c r="CD3" s="1938"/>
      <c r="CE3" s="1938"/>
    </row>
    <row r="4" spans="1:83" ht="16.5" hidden="1" customHeight="1">
      <c r="A4" s="1940"/>
      <c r="B4" s="1941"/>
      <c r="C4" s="2254"/>
      <c r="D4" s="2254"/>
      <c r="E4" s="2254"/>
      <c r="F4" s="2001"/>
      <c r="G4" s="2001"/>
      <c r="H4" s="2254"/>
      <c r="I4" s="2254"/>
      <c r="J4" s="2254"/>
      <c r="K4" s="2001"/>
      <c r="L4" s="2001"/>
      <c r="M4" s="2254"/>
      <c r="N4" s="2254"/>
      <c r="O4" s="2254"/>
      <c r="P4" s="2001"/>
      <c r="Q4" s="2001"/>
      <c r="R4" s="2254"/>
      <c r="S4" s="2254"/>
      <c r="T4" s="2254"/>
      <c r="U4" s="2001"/>
      <c r="V4" s="2001"/>
      <c r="W4" s="2254"/>
      <c r="X4" s="2254"/>
      <c r="Y4" s="2254"/>
      <c r="Z4" s="2001"/>
      <c r="AA4" s="2001"/>
      <c r="AB4" s="2254"/>
      <c r="AC4" s="2254"/>
      <c r="AD4" s="2254"/>
      <c r="AE4" s="2001"/>
      <c r="AF4" s="2001"/>
      <c r="AG4" s="2254"/>
      <c r="AH4" s="2254"/>
      <c r="AI4" s="2254"/>
      <c r="AJ4" s="2001"/>
      <c r="AK4" s="2001"/>
      <c r="AL4" s="2254"/>
      <c r="AM4" s="2254"/>
      <c r="AN4" s="2254"/>
      <c r="AO4" s="2001"/>
      <c r="AP4" s="2001"/>
      <c r="AQ4" s="2254"/>
      <c r="AR4" s="2254"/>
      <c r="AS4" s="2254"/>
      <c r="AT4" s="2001"/>
      <c r="AU4" s="2001"/>
      <c r="AV4" s="2254"/>
      <c r="AW4" s="2254"/>
      <c r="AX4" s="2254"/>
      <c r="AY4" s="2001"/>
      <c r="AZ4" s="2001"/>
      <c r="BA4" s="2254"/>
      <c r="BB4" s="2254"/>
      <c r="BC4" s="2254"/>
      <c r="BD4" s="2001"/>
      <c r="BE4" s="2001"/>
      <c r="BF4" s="2254"/>
      <c r="BG4" s="2254"/>
      <c r="BH4" s="2254"/>
      <c r="BI4" s="2001"/>
      <c r="BJ4" s="2001"/>
      <c r="BK4" s="2254"/>
      <c r="BL4" s="2254"/>
      <c r="BM4" s="2254"/>
      <c r="BN4" s="2001"/>
      <c r="BO4" s="2001"/>
      <c r="BP4" s="2254"/>
      <c r="BQ4" s="2254"/>
      <c r="BR4" s="2254"/>
      <c r="BS4" s="2001"/>
      <c r="BT4" s="2001"/>
      <c r="BU4" s="2254"/>
      <c r="BV4" s="2254"/>
      <c r="BW4" s="2254"/>
      <c r="BX4" s="2001"/>
      <c r="BY4" s="2003"/>
      <c r="BZ4" s="2256" t="s">
        <v>790</v>
      </c>
      <c r="CA4" s="2256"/>
      <c r="CB4" s="2256"/>
      <c r="CC4" s="2003"/>
    </row>
    <row r="5" spans="1:83" s="1848" customFormat="1" ht="27" customHeight="1">
      <c r="A5" s="1837" t="s">
        <v>561</v>
      </c>
      <c r="B5" s="1853" t="s">
        <v>67</v>
      </c>
      <c r="C5" s="1853" t="s">
        <v>2</v>
      </c>
      <c r="D5" s="4" t="s">
        <v>3</v>
      </c>
      <c r="E5" s="1853" t="s">
        <v>4</v>
      </c>
      <c r="F5" s="4" t="s">
        <v>747</v>
      </c>
      <c r="G5" s="1853" t="s">
        <v>67</v>
      </c>
      <c r="H5" s="1853" t="s">
        <v>2</v>
      </c>
      <c r="I5" s="4" t="s">
        <v>3</v>
      </c>
      <c r="J5" s="1853" t="s">
        <v>4</v>
      </c>
      <c r="K5" s="4" t="s">
        <v>747</v>
      </c>
      <c r="L5" s="1853" t="s">
        <v>67</v>
      </c>
      <c r="M5" s="1853" t="s">
        <v>2</v>
      </c>
      <c r="N5" s="4" t="s">
        <v>3</v>
      </c>
      <c r="O5" s="1853" t="s">
        <v>4</v>
      </c>
      <c r="P5" s="4" t="s">
        <v>747</v>
      </c>
      <c r="Q5" s="1853" t="s">
        <v>67</v>
      </c>
      <c r="R5" s="1853" t="s">
        <v>2</v>
      </c>
      <c r="S5" s="4" t="s">
        <v>3</v>
      </c>
      <c r="T5" s="1853" t="s">
        <v>4</v>
      </c>
      <c r="U5" s="4" t="s">
        <v>747</v>
      </c>
      <c r="V5" s="1853" t="s">
        <v>67</v>
      </c>
      <c r="W5" s="1853" t="s">
        <v>2</v>
      </c>
      <c r="X5" s="4" t="s">
        <v>3</v>
      </c>
      <c r="Y5" s="1853" t="s">
        <v>4</v>
      </c>
      <c r="Z5" s="4" t="s">
        <v>747</v>
      </c>
      <c r="AA5" s="1853" t="s">
        <v>67</v>
      </c>
      <c r="AB5" s="1853" t="s">
        <v>2</v>
      </c>
      <c r="AC5" s="4" t="s">
        <v>3</v>
      </c>
      <c r="AD5" s="1853" t="s">
        <v>4</v>
      </c>
      <c r="AE5" s="4" t="s">
        <v>747</v>
      </c>
      <c r="AF5" s="1853" t="s">
        <v>67</v>
      </c>
      <c r="AG5" s="1853" t="s">
        <v>2</v>
      </c>
      <c r="AH5" s="4" t="s">
        <v>3</v>
      </c>
      <c r="AI5" s="1853" t="s">
        <v>4</v>
      </c>
      <c r="AJ5" s="4" t="s">
        <v>747</v>
      </c>
      <c r="AK5" s="1853" t="s">
        <v>67</v>
      </c>
      <c r="AL5" s="1853" t="s">
        <v>2</v>
      </c>
      <c r="AM5" s="4" t="s">
        <v>3</v>
      </c>
      <c r="AN5" s="1853" t="s">
        <v>4</v>
      </c>
      <c r="AO5" s="4" t="s">
        <v>747</v>
      </c>
      <c r="AP5" s="1853" t="s">
        <v>67</v>
      </c>
      <c r="AQ5" s="1853" t="s">
        <v>2</v>
      </c>
      <c r="AR5" s="4" t="s">
        <v>3</v>
      </c>
      <c r="AS5" s="1853" t="s">
        <v>4</v>
      </c>
      <c r="AT5" s="4" t="s">
        <v>747</v>
      </c>
      <c r="AU5" s="1853" t="s">
        <v>67</v>
      </c>
      <c r="AV5" s="1853" t="s">
        <v>2</v>
      </c>
      <c r="AW5" s="4" t="s">
        <v>3</v>
      </c>
      <c r="AX5" s="1853" t="s">
        <v>4</v>
      </c>
      <c r="AY5" s="4" t="s">
        <v>747</v>
      </c>
      <c r="AZ5" s="1853" t="s">
        <v>67</v>
      </c>
      <c r="BA5" s="1853" t="s">
        <v>2</v>
      </c>
      <c r="BB5" s="4" t="s">
        <v>3</v>
      </c>
      <c r="BC5" s="1853" t="s">
        <v>4</v>
      </c>
      <c r="BD5" s="4" t="s">
        <v>747</v>
      </c>
      <c r="BE5" s="1853" t="s">
        <v>67</v>
      </c>
      <c r="BF5" s="1853" t="s">
        <v>2</v>
      </c>
      <c r="BG5" s="4" t="s">
        <v>3</v>
      </c>
      <c r="BH5" s="1853" t="s">
        <v>4</v>
      </c>
      <c r="BI5" s="4" t="s">
        <v>747</v>
      </c>
      <c r="BJ5" s="1853" t="s">
        <v>67</v>
      </c>
      <c r="BK5" s="1853" t="s">
        <v>2</v>
      </c>
      <c r="BL5" s="4" t="s">
        <v>3</v>
      </c>
      <c r="BM5" s="1853" t="s">
        <v>4</v>
      </c>
      <c r="BN5" s="4" t="s">
        <v>747</v>
      </c>
      <c r="BO5" s="1853" t="s">
        <v>67</v>
      </c>
      <c r="BP5" s="1853" t="s">
        <v>2</v>
      </c>
      <c r="BQ5" s="4" t="s">
        <v>3</v>
      </c>
      <c r="BR5" s="1853" t="s">
        <v>4</v>
      </c>
      <c r="BS5" s="4" t="s">
        <v>747</v>
      </c>
      <c r="BT5" s="1853" t="s">
        <v>67</v>
      </c>
      <c r="BU5" s="1853" t="s">
        <v>2</v>
      </c>
      <c r="BV5" s="4" t="s">
        <v>3</v>
      </c>
      <c r="BW5" s="1853" t="s">
        <v>4</v>
      </c>
      <c r="BX5" s="4" t="s">
        <v>747</v>
      </c>
      <c r="BY5" s="1862" t="s">
        <v>67</v>
      </c>
      <c r="BZ5" s="1862" t="s">
        <v>2</v>
      </c>
      <c r="CA5" s="5" t="s">
        <v>3</v>
      </c>
      <c r="CB5" s="1862" t="s">
        <v>4</v>
      </c>
      <c r="CC5" s="5" t="s">
        <v>747</v>
      </c>
      <c r="CD5" s="1847"/>
      <c r="CE5" s="1847"/>
    </row>
    <row r="6" spans="1:83" s="1950" customFormat="1" ht="11.25" customHeight="1">
      <c r="A6" s="2037"/>
      <c r="B6" s="2037" t="s">
        <v>69</v>
      </c>
      <c r="C6" s="2037" t="s">
        <v>70</v>
      </c>
      <c r="D6" s="2037" t="s">
        <v>71</v>
      </c>
      <c r="E6" s="2037">
        <v>2</v>
      </c>
      <c r="F6" s="2037">
        <v>3</v>
      </c>
      <c r="G6" s="2037">
        <v>4</v>
      </c>
      <c r="H6" s="2037" t="s">
        <v>73</v>
      </c>
      <c r="I6" s="2037" t="s">
        <v>74</v>
      </c>
      <c r="J6" s="2037">
        <v>5</v>
      </c>
      <c r="K6" s="2037">
        <v>6</v>
      </c>
      <c r="L6" s="2037">
        <v>7</v>
      </c>
      <c r="M6" s="2037" t="s">
        <v>75</v>
      </c>
      <c r="N6" s="2037" t="s">
        <v>76</v>
      </c>
      <c r="O6" s="2037">
        <v>8</v>
      </c>
      <c r="P6" s="2037">
        <v>9</v>
      </c>
      <c r="Q6" s="2037">
        <v>10</v>
      </c>
      <c r="R6" s="2037" t="s">
        <v>563</v>
      </c>
      <c r="S6" s="2037" t="s">
        <v>564</v>
      </c>
      <c r="T6" s="2037">
        <v>11</v>
      </c>
      <c r="U6" s="2037">
        <v>12</v>
      </c>
      <c r="V6" s="2037">
        <v>13</v>
      </c>
      <c r="W6" s="2037" t="s">
        <v>565</v>
      </c>
      <c r="X6" s="2037" t="s">
        <v>566</v>
      </c>
      <c r="Y6" s="2037">
        <v>14</v>
      </c>
      <c r="Z6" s="2037">
        <v>15</v>
      </c>
      <c r="AA6" s="2037">
        <v>16</v>
      </c>
      <c r="AB6" s="2037" t="s">
        <v>567</v>
      </c>
      <c r="AC6" s="2037" t="s">
        <v>568</v>
      </c>
      <c r="AD6" s="2037">
        <v>17</v>
      </c>
      <c r="AE6" s="2037">
        <v>18</v>
      </c>
      <c r="AF6" s="2037">
        <v>19</v>
      </c>
      <c r="AG6" s="2037" t="s">
        <v>569</v>
      </c>
      <c r="AH6" s="2037" t="s">
        <v>570</v>
      </c>
      <c r="AI6" s="2037">
        <v>20</v>
      </c>
      <c r="AJ6" s="2037">
        <v>21</v>
      </c>
      <c r="AK6" s="2037" t="s">
        <v>793</v>
      </c>
      <c r="AL6" s="2037" t="s">
        <v>571</v>
      </c>
      <c r="AM6" s="2037" t="s">
        <v>572</v>
      </c>
      <c r="AN6" s="2037" t="s">
        <v>794</v>
      </c>
      <c r="AO6" s="2037" t="s">
        <v>795</v>
      </c>
      <c r="AP6" s="2037">
        <v>22</v>
      </c>
      <c r="AQ6" s="2037" t="s">
        <v>573</v>
      </c>
      <c r="AR6" s="2037" t="s">
        <v>574</v>
      </c>
      <c r="AS6" s="2037">
        <v>23</v>
      </c>
      <c r="AT6" s="2037">
        <v>24</v>
      </c>
      <c r="AU6" s="2037">
        <v>25</v>
      </c>
      <c r="AV6" s="2037" t="s">
        <v>575</v>
      </c>
      <c r="AW6" s="2037" t="s">
        <v>576</v>
      </c>
      <c r="AX6" s="2037">
        <v>26</v>
      </c>
      <c r="AY6" s="2037">
        <v>27</v>
      </c>
      <c r="AZ6" s="2037">
        <v>28</v>
      </c>
      <c r="BA6" s="2037" t="s">
        <v>577</v>
      </c>
      <c r="BB6" s="2037" t="s">
        <v>578</v>
      </c>
      <c r="BC6" s="2037">
        <v>29</v>
      </c>
      <c r="BD6" s="2037">
        <v>30</v>
      </c>
      <c r="BE6" s="2037">
        <v>31</v>
      </c>
      <c r="BF6" s="2037" t="s">
        <v>579</v>
      </c>
      <c r="BG6" s="2037" t="s">
        <v>580</v>
      </c>
      <c r="BH6" s="2037">
        <v>32</v>
      </c>
      <c r="BI6" s="2037">
        <v>33</v>
      </c>
      <c r="BJ6" s="2037">
        <v>34</v>
      </c>
      <c r="BK6" s="2037" t="s">
        <v>581</v>
      </c>
      <c r="BL6" s="2037" t="s">
        <v>582</v>
      </c>
      <c r="BM6" s="2037">
        <v>35</v>
      </c>
      <c r="BN6" s="2037">
        <v>36</v>
      </c>
      <c r="BO6" s="2037">
        <v>37</v>
      </c>
      <c r="BP6" s="2037" t="s">
        <v>583</v>
      </c>
      <c r="BQ6" s="2037" t="s">
        <v>584</v>
      </c>
      <c r="BR6" s="2037">
        <v>38</v>
      </c>
      <c r="BS6" s="2037">
        <v>39</v>
      </c>
      <c r="BT6" s="2037">
        <v>40</v>
      </c>
      <c r="BU6" s="2037" t="s">
        <v>585</v>
      </c>
      <c r="BV6" s="2037" t="s">
        <v>586</v>
      </c>
      <c r="BW6" s="2037">
        <v>41</v>
      </c>
      <c r="BX6" s="2037">
        <v>42</v>
      </c>
      <c r="BY6" s="2038">
        <v>43</v>
      </c>
      <c r="BZ6" s="2038" t="s">
        <v>587</v>
      </c>
      <c r="CA6" s="2038" t="s">
        <v>588</v>
      </c>
      <c r="CB6" s="2038">
        <v>44</v>
      </c>
      <c r="CC6" s="2038">
        <v>45</v>
      </c>
      <c r="CD6" s="1949"/>
      <c r="CE6" s="1949"/>
    </row>
    <row r="7" spans="1:83" s="1866" customFormat="1" ht="14.25" hidden="1" customHeight="1">
      <c r="A7" s="1864"/>
      <c r="B7" s="1864"/>
      <c r="C7" s="1865"/>
      <c r="D7" s="1865"/>
      <c r="H7" s="1865"/>
      <c r="I7" s="1865"/>
      <c r="M7" s="1865"/>
      <c r="N7" s="1865"/>
      <c r="R7" s="1865"/>
      <c r="S7" s="1865"/>
      <c r="W7" s="1865"/>
      <c r="X7" s="1865"/>
      <c r="AB7" s="1865"/>
      <c r="AC7" s="1865"/>
      <c r="AG7" s="1865"/>
      <c r="AH7" s="1865"/>
      <c r="AL7" s="1865"/>
      <c r="AM7" s="1865"/>
      <c r="AQ7" s="1865"/>
      <c r="AR7" s="1865"/>
      <c r="AV7" s="1865"/>
      <c r="AW7" s="1865"/>
      <c r="BA7" s="1865"/>
      <c r="BB7" s="1865"/>
      <c r="BY7" s="1952"/>
      <c r="BZ7" s="2006"/>
      <c r="CA7" s="2006"/>
      <c r="CB7" s="2006"/>
      <c r="CC7" s="1952"/>
      <c r="CD7" s="892"/>
      <c r="CE7" s="892"/>
    </row>
    <row r="8" spans="1:83" s="1879" customFormat="1" ht="14.25" customHeight="1">
      <c r="A8" s="1877" t="s">
        <v>1512</v>
      </c>
      <c r="B8" s="1869"/>
      <c r="C8" s="1869"/>
      <c r="D8" s="1878"/>
      <c r="E8" s="1879">
        <f>SUM(C8+D8)</f>
        <v>0</v>
      </c>
      <c r="G8" s="1869"/>
      <c r="H8" s="1869"/>
      <c r="I8" s="1878"/>
      <c r="J8" s="1879">
        <f>SUM(H8+I8)</f>
        <v>0</v>
      </c>
      <c r="L8" s="1869"/>
      <c r="M8" s="1869"/>
      <c r="N8" s="1878"/>
      <c r="O8" s="1879">
        <f>SUM(M8+N8)</f>
        <v>0</v>
      </c>
      <c r="Q8" s="1869"/>
      <c r="R8" s="1869"/>
      <c r="S8" s="1878"/>
      <c r="T8" s="1879">
        <f>SUM(R8+S8)</f>
        <v>0</v>
      </c>
      <c r="V8" s="1869"/>
      <c r="W8" s="1869"/>
      <c r="X8" s="1878"/>
      <c r="Y8" s="1879">
        <f>SUM(W8+X8)</f>
        <v>0</v>
      </c>
      <c r="AA8" s="1869"/>
      <c r="AB8" s="1869"/>
      <c r="AC8" s="1878"/>
      <c r="AD8" s="1879">
        <f>SUM(AB8+AC8)</f>
        <v>0</v>
      </c>
      <c r="AF8" s="1869"/>
      <c r="AG8" s="1869"/>
      <c r="AH8" s="1878"/>
      <c r="AI8" s="1879">
        <f>SUM(AG8+AH8)</f>
        <v>0</v>
      </c>
      <c r="AK8" s="1869"/>
      <c r="AL8" s="1869"/>
      <c r="AM8" s="1878"/>
      <c r="AN8" s="1879">
        <f>SUM(AL8+AM8)</f>
        <v>0</v>
      </c>
      <c r="AO8" s="1879">
        <f>AL8-AK8</f>
        <v>0</v>
      </c>
      <c r="AP8" s="1869"/>
      <c r="AQ8" s="1869"/>
      <c r="AR8" s="1878"/>
      <c r="AS8" s="1879">
        <f>SUM(AQ8+AR8)</f>
        <v>0</v>
      </c>
      <c r="AU8" s="1869"/>
      <c r="AV8" s="1869"/>
      <c r="AW8" s="1878"/>
      <c r="AX8" s="1879">
        <f>SUM(AV8+AW8)</f>
        <v>0</v>
      </c>
      <c r="AZ8" s="1869"/>
      <c r="BA8" s="1869"/>
      <c r="BB8" s="1878"/>
      <c r="BC8" s="1879">
        <f>SUM(BA8+BB8)</f>
        <v>0</v>
      </c>
      <c r="BG8" s="1880"/>
      <c r="BH8" s="1879">
        <f>SUM(BF8+BG8)</f>
        <v>0</v>
      </c>
      <c r="BL8" s="1880"/>
      <c r="BM8" s="1879">
        <f>SUM(BK8+BL8)</f>
        <v>0</v>
      </c>
      <c r="BQ8" s="1880"/>
      <c r="BR8" s="1879">
        <f>SUM(BP8+BQ8)</f>
        <v>0</v>
      </c>
      <c r="BV8" s="1880"/>
      <c r="BW8" s="1879">
        <f>SUM(BU8+BV8)</f>
        <v>0</v>
      </c>
      <c r="BY8" s="2006">
        <f>SUM(B8+G8+L8+Q8+V8+AA8+AF8+AK8+AP8+AU8+AZ8+BE8+BJ8+BO8+BT8)</f>
        <v>0</v>
      </c>
      <c r="BZ8" s="2006">
        <f>SUM(C8+H8+M8+R8+W8+AB8+AG8+AL8+AQ8+AV8+BA8+BF8+BK8+BP8+BU8)</f>
        <v>0</v>
      </c>
      <c r="CA8" s="2007">
        <f>SUM(D8+I8+N8+S8+X8+AC8+AH8+AM8+AR8+AW8+BB8+BG8+BL8+BQ8+BV8)</f>
        <v>0</v>
      </c>
      <c r="CB8" s="2008">
        <f>SUM(BZ8+CA8)</f>
        <v>0</v>
      </c>
      <c r="CC8" s="2009">
        <f>BZ8-BY8</f>
        <v>0</v>
      </c>
      <c r="CD8" s="88"/>
      <c r="CE8" s="88"/>
    </row>
    <row r="9" spans="1:83" s="1879" customFormat="1" ht="12.75" customHeight="1">
      <c r="A9" s="1877" t="s">
        <v>1513</v>
      </c>
      <c r="B9" s="1869"/>
      <c r="C9" s="1869"/>
      <c r="D9" s="1878"/>
      <c r="E9" s="1879">
        <f>SUM(C9+D9)</f>
        <v>0</v>
      </c>
      <c r="G9" s="1869"/>
      <c r="H9" s="1869"/>
      <c r="I9" s="1878"/>
      <c r="J9" s="1879">
        <f>SUM(H9+I9)</f>
        <v>0</v>
      </c>
      <c r="L9" s="1869"/>
      <c r="M9" s="1869"/>
      <c r="N9" s="1878"/>
      <c r="O9" s="1879">
        <f>SUM(M9+N9)</f>
        <v>0</v>
      </c>
      <c r="Q9" s="1869"/>
      <c r="R9" s="1869"/>
      <c r="S9" s="1878"/>
      <c r="T9" s="1879">
        <f>SUM(R9+S9)</f>
        <v>0</v>
      </c>
      <c r="V9" s="1869"/>
      <c r="W9" s="1869"/>
      <c r="X9" s="1878"/>
      <c r="Y9" s="1879">
        <f>SUM(W9+X9)</f>
        <v>0</v>
      </c>
      <c r="AA9" s="1869"/>
      <c r="AB9" s="1869"/>
      <c r="AC9" s="1878"/>
      <c r="AD9" s="1879">
        <f>SUM(AB9+AC9)</f>
        <v>0</v>
      </c>
      <c r="AF9" s="1869"/>
      <c r="AG9" s="1869"/>
      <c r="AH9" s="1878"/>
      <c r="AI9" s="1879">
        <f>SUM(AG9+AH9)</f>
        <v>0</v>
      </c>
      <c r="AK9" s="1869"/>
      <c r="AL9" s="1869"/>
      <c r="AM9" s="1878"/>
      <c r="AN9" s="1879">
        <f>SUM(AL9+AM9)</f>
        <v>0</v>
      </c>
      <c r="AO9" s="1879">
        <f>AL9-AK9</f>
        <v>0</v>
      </c>
      <c r="AP9" s="1869"/>
      <c r="AQ9" s="1869"/>
      <c r="AR9" s="1878"/>
      <c r="AS9" s="1879">
        <f>SUM(AQ9+AR9)</f>
        <v>0</v>
      </c>
      <c r="AU9" s="1869"/>
      <c r="AV9" s="1869"/>
      <c r="AW9" s="1878"/>
      <c r="AX9" s="1879">
        <f>SUM(AV9+AW9)</f>
        <v>0</v>
      </c>
      <c r="AZ9" s="1869"/>
      <c r="BA9" s="1869"/>
      <c r="BB9" s="1878"/>
      <c r="BC9" s="1879">
        <f>SUM(BA9+BB9)</f>
        <v>0</v>
      </c>
      <c r="BG9" s="1880"/>
      <c r="BH9" s="1879">
        <f>SUM(BF9+BG9)</f>
        <v>0</v>
      </c>
      <c r="BL9" s="1880"/>
      <c r="BM9" s="1879">
        <f>SUM(BK9+BL9)</f>
        <v>0</v>
      </c>
      <c r="BQ9" s="1880"/>
      <c r="BR9" s="1879">
        <f>SUM(BP9+BQ9)</f>
        <v>0</v>
      </c>
      <c r="BV9" s="1880"/>
      <c r="BW9" s="1879">
        <f>SUM(BU9+BV9)</f>
        <v>0</v>
      </c>
      <c r="BY9" s="2006">
        <f t="shared" ref="BY9:CA11" si="0">SUM(B9+G9+L9+Q9+V9+AA9+AF9+AK9+AP9+AU9+AZ9+BT9)</f>
        <v>0</v>
      </c>
      <c r="BZ9" s="2006">
        <f t="shared" si="0"/>
        <v>0</v>
      </c>
      <c r="CA9" s="2007">
        <f t="shared" si="0"/>
        <v>0</v>
      </c>
      <c r="CB9" s="2008">
        <f>SUM(BZ9+CA9)</f>
        <v>0</v>
      </c>
      <c r="CC9" s="2009">
        <f>BZ9-BY9</f>
        <v>0</v>
      </c>
      <c r="CD9" s="88"/>
      <c r="CE9" s="88"/>
    </row>
    <row r="10" spans="1:83" s="1879" customFormat="1" ht="13.5" customHeight="1">
      <c r="A10" s="1877" t="s">
        <v>1514</v>
      </c>
      <c r="B10" s="1869"/>
      <c r="C10" s="1869"/>
      <c r="D10" s="1878"/>
      <c r="E10" s="1879">
        <f>SUM(C10+D10)</f>
        <v>0</v>
      </c>
      <c r="G10" s="1869"/>
      <c r="H10" s="1869"/>
      <c r="I10" s="1878"/>
      <c r="J10" s="1879">
        <f>SUM(H10+I10)</f>
        <v>0</v>
      </c>
      <c r="L10" s="1869"/>
      <c r="M10" s="1869"/>
      <c r="N10" s="1878"/>
      <c r="O10" s="1879">
        <f>SUM(M10+N10)</f>
        <v>0</v>
      </c>
      <c r="Q10" s="1869"/>
      <c r="R10" s="1869"/>
      <c r="S10" s="1878"/>
      <c r="T10" s="1879">
        <f>SUM(R10+S10)</f>
        <v>0</v>
      </c>
      <c r="V10" s="1869"/>
      <c r="W10" s="1869"/>
      <c r="X10" s="1878"/>
      <c r="Y10" s="1879">
        <f>SUM(W10+X10)</f>
        <v>0</v>
      </c>
      <c r="AA10" s="1869"/>
      <c r="AB10" s="1869"/>
      <c r="AC10" s="1878"/>
      <c r="AD10" s="1879">
        <f>SUM(AB10+AC10)</f>
        <v>0</v>
      </c>
      <c r="AF10" s="1869"/>
      <c r="AG10" s="1869"/>
      <c r="AH10" s="1878"/>
      <c r="AI10" s="1879">
        <f>SUM(AG10+AH10)</f>
        <v>0</v>
      </c>
      <c r="AK10" s="1869"/>
      <c r="AL10" s="1869"/>
      <c r="AM10" s="1878"/>
      <c r="AN10" s="1879">
        <f>SUM(AL10+AM10)</f>
        <v>0</v>
      </c>
      <c r="AO10" s="1879">
        <f>AL10-AK10</f>
        <v>0</v>
      </c>
      <c r="AP10" s="1869"/>
      <c r="AQ10" s="1869"/>
      <c r="AR10" s="1878"/>
      <c r="AS10" s="1879">
        <f>SUM(AQ10+AR10)</f>
        <v>0</v>
      </c>
      <c r="AU10" s="1869"/>
      <c r="AV10" s="1869"/>
      <c r="AW10" s="1878"/>
      <c r="AX10" s="1879">
        <f>SUM(AV10+AW10)</f>
        <v>0</v>
      </c>
      <c r="AZ10" s="1869"/>
      <c r="BA10" s="1869"/>
      <c r="BB10" s="1878"/>
      <c r="BC10" s="1879">
        <f>SUM(BA10+BB10)</f>
        <v>0</v>
      </c>
      <c r="BG10" s="1880"/>
      <c r="BH10" s="1879">
        <f>SUM(BF10+BG10)</f>
        <v>0</v>
      </c>
      <c r="BL10" s="1880"/>
      <c r="BM10" s="1879">
        <f>SUM(BK10+BL10)</f>
        <v>0</v>
      </c>
      <c r="BQ10" s="1880"/>
      <c r="BR10" s="1879">
        <f>SUM(BP10+BQ10)</f>
        <v>0</v>
      </c>
      <c r="BV10" s="1880"/>
      <c r="BW10" s="1879">
        <f>SUM(BU10+BV10)</f>
        <v>0</v>
      </c>
      <c r="BY10" s="2006">
        <f t="shared" si="0"/>
        <v>0</v>
      </c>
      <c r="BZ10" s="2006">
        <f t="shared" si="0"/>
        <v>0</v>
      </c>
      <c r="CA10" s="2007">
        <f t="shared" si="0"/>
        <v>0</v>
      </c>
      <c r="CB10" s="2008">
        <f>SUM(BZ10+CA10)</f>
        <v>0</v>
      </c>
      <c r="CC10" s="2009">
        <f>BZ10-BY10</f>
        <v>0</v>
      </c>
      <c r="CD10" s="88"/>
      <c r="CE10" s="88"/>
    </row>
    <row r="11" spans="1:83" s="1879" customFormat="1" ht="12.75" hidden="1" customHeight="1">
      <c r="A11" s="1877" t="s">
        <v>1515</v>
      </c>
      <c r="B11" s="1869"/>
      <c r="C11" s="1869"/>
      <c r="D11" s="1878"/>
      <c r="E11" s="1879">
        <f>SUM(C11+D11)</f>
        <v>0</v>
      </c>
      <c r="G11" s="1869"/>
      <c r="H11" s="1869"/>
      <c r="I11" s="1878"/>
      <c r="J11" s="1879">
        <f>SUM(H11+I11)</f>
        <v>0</v>
      </c>
      <c r="L11" s="1869"/>
      <c r="M11" s="1869"/>
      <c r="N11" s="1878"/>
      <c r="O11" s="1879">
        <f>SUM(M11+N11)</f>
        <v>0</v>
      </c>
      <c r="Q11" s="1869"/>
      <c r="R11" s="1869"/>
      <c r="S11" s="1878"/>
      <c r="T11" s="1879">
        <f>SUM(R11+S11)</f>
        <v>0</v>
      </c>
      <c r="V11" s="1869"/>
      <c r="W11" s="1869"/>
      <c r="X11" s="1878"/>
      <c r="Y11" s="1879">
        <f>SUM(W11+X11)</f>
        <v>0</v>
      </c>
      <c r="AA11" s="1869"/>
      <c r="AB11" s="1869"/>
      <c r="AC11" s="1878"/>
      <c r="AD11" s="1879">
        <f>SUM(AB11+AC11)</f>
        <v>0</v>
      </c>
      <c r="AF11" s="1869"/>
      <c r="AG11" s="1869"/>
      <c r="AH11" s="1878"/>
      <c r="AI11" s="1879">
        <f>SUM(AG11+AH11)</f>
        <v>0</v>
      </c>
      <c r="AK11" s="1869"/>
      <c r="AL11" s="1869"/>
      <c r="AM11" s="1878"/>
      <c r="AN11" s="1879">
        <f>SUM(AL11+AM11)</f>
        <v>0</v>
      </c>
      <c r="AO11" s="1879">
        <f>AL11-AK11</f>
        <v>0</v>
      </c>
      <c r="AP11" s="1869"/>
      <c r="AQ11" s="1869"/>
      <c r="AR11" s="1878"/>
      <c r="AS11" s="1879">
        <f>SUM(AQ11+AR11)</f>
        <v>0</v>
      </c>
      <c r="AU11" s="1869"/>
      <c r="AV11" s="1869"/>
      <c r="AW11" s="1878"/>
      <c r="AX11" s="1879">
        <f>SUM(AV11+AW11)</f>
        <v>0</v>
      </c>
      <c r="AZ11" s="1869"/>
      <c r="BA11" s="1869"/>
      <c r="BB11" s="1878"/>
      <c r="BC11" s="1879">
        <f>SUM(BA11+BB11)</f>
        <v>0</v>
      </c>
      <c r="BG11" s="1880"/>
      <c r="BH11" s="1879">
        <f>SUM(BF11+BG11)</f>
        <v>0</v>
      </c>
      <c r="BL11" s="1880"/>
      <c r="BM11" s="1879">
        <f>SUM(BK11+BL11)</f>
        <v>0</v>
      </c>
      <c r="BQ11" s="1880"/>
      <c r="BR11" s="1879">
        <f>SUM(BP11+BQ11)</f>
        <v>0</v>
      </c>
      <c r="BV11" s="1880"/>
      <c r="BW11" s="1879">
        <f>SUM(BU11+BV11)</f>
        <v>0</v>
      </c>
      <c r="BY11" s="2006">
        <f t="shared" si="0"/>
        <v>0</v>
      </c>
      <c r="BZ11" s="2006">
        <f t="shared" si="0"/>
        <v>0</v>
      </c>
      <c r="CA11" s="2007">
        <f t="shared" si="0"/>
        <v>0</v>
      </c>
      <c r="CB11" s="2008">
        <f>SUM(BZ11+CA11)</f>
        <v>0</v>
      </c>
      <c r="CC11" s="2009">
        <f>BZ11-BY11</f>
        <v>0</v>
      </c>
      <c r="CD11" s="88"/>
      <c r="CE11" s="88"/>
    </row>
    <row r="12" spans="1:83" s="1879" customFormat="1" ht="15" customHeight="1">
      <c r="A12" s="1864" t="s">
        <v>720</v>
      </c>
      <c r="B12" s="1869"/>
      <c r="C12" s="1869"/>
      <c r="D12" s="1878"/>
      <c r="E12" s="1879">
        <f>SUM(C12+D12)</f>
        <v>0</v>
      </c>
      <c r="G12" s="1869"/>
      <c r="H12" s="1869"/>
      <c r="I12" s="1878"/>
      <c r="J12" s="1879">
        <f>SUM(H12+I12)</f>
        <v>0</v>
      </c>
      <c r="L12" s="1869"/>
      <c r="M12" s="1869"/>
      <c r="N12" s="1878"/>
      <c r="O12" s="1879">
        <f>SUM(M12+N12)</f>
        <v>0</v>
      </c>
      <c r="Q12" s="1869"/>
      <c r="R12" s="1869"/>
      <c r="S12" s="1878"/>
      <c r="T12" s="1879">
        <f>SUM(R12+S12)</f>
        <v>0</v>
      </c>
      <c r="V12" s="1869"/>
      <c r="W12" s="1869"/>
      <c r="X12" s="1878"/>
      <c r="Y12" s="1879">
        <f>SUM(W12+X12)</f>
        <v>0</v>
      </c>
      <c r="AA12" s="1869"/>
      <c r="AB12" s="1869"/>
      <c r="AC12" s="1878"/>
      <c r="AD12" s="1879">
        <f>SUM(AB12+AC12)</f>
        <v>0</v>
      </c>
      <c r="AF12" s="1869"/>
      <c r="AG12" s="1869"/>
      <c r="AH12" s="1878"/>
      <c r="AI12" s="1879">
        <f>SUM(AG12+AH12)</f>
        <v>0</v>
      </c>
      <c r="AK12" s="1869"/>
      <c r="AL12" s="1869"/>
      <c r="AM12" s="1878"/>
      <c r="AN12" s="1879">
        <f>SUM(AL12+AM12)</f>
        <v>0</v>
      </c>
      <c r="AO12" s="1879">
        <f>AL12-AK12</f>
        <v>0</v>
      </c>
      <c r="AP12" s="1869"/>
      <c r="AQ12" s="1869"/>
      <c r="AR12" s="1878"/>
      <c r="AS12" s="1879">
        <f>SUM(AQ12+AR12)</f>
        <v>0</v>
      </c>
      <c r="AU12" s="1869"/>
      <c r="AV12" s="1869"/>
      <c r="AW12" s="1878"/>
      <c r="AX12" s="1879">
        <f>SUM(AV12+AW12)</f>
        <v>0</v>
      </c>
      <c r="AZ12" s="1869"/>
      <c r="BA12" s="1869"/>
      <c r="BB12" s="1878"/>
      <c r="BC12" s="1879">
        <f>SUM(BA12+BB12)</f>
        <v>0</v>
      </c>
      <c r="BG12" s="1880"/>
      <c r="BH12" s="1879">
        <f>SUM(BF12+BG12)</f>
        <v>0</v>
      </c>
      <c r="BL12" s="1880"/>
      <c r="BM12" s="1879">
        <f>SUM(BK12+BL12)</f>
        <v>0</v>
      </c>
      <c r="BQ12" s="1880"/>
      <c r="BR12" s="1879">
        <f>SUM(BP12+BQ12)</f>
        <v>0</v>
      </c>
      <c r="BV12" s="1880"/>
      <c r="BW12" s="1879">
        <f>SUM(BU12+BV12)</f>
        <v>0</v>
      </c>
      <c r="BY12" s="2006">
        <f>SUM(B12+G12+L12+Q12+V12+AA12+AF12+AK12+AP12+AU12+AZ12+BE12+BJ12+BO12+BT12)</f>
        <v>0</v>
      </c>
      <c r="BZ12" s="2006">
        <f>SUM(C12+H12+M12+R12+W12+AB12+AG12+AL12+AQ12+AV12+BA12+BF12+BK12+BP12+BU12)</f>
        <v>0</v>
      </c>
      <c r="CA12" s="2007">
        <f>SUM(D12+I12+N12+S12+X12+AC12+AH12+AM12+AR12+AW12+BB12+BG12+BL12+BQ12+BV12)</f>
        <v>0</v>
      </c>
      <c r="CB12" s="2008">
        <f>SUM(BZ12+CA12)</f>
        <v>0</v>
      </c>
      <c r="CC12" s="2009">
        <f>BZ12-BY12</f>
        <v>0</v>
      </c>
      <c r="CD12" s="88"/>
      <c r="CE12" s="88"/>
    </row>
    <row r="13" spans="1:83" s="1866" customFormat="1" ht="14.25" hidden="1" customHeight="1">
      <c r="A13" s="1864"/>
      <c r="B13" s="1865"/>
      <c r="C13" s="1865"/>
      <c r="D13" s="1865"/>
      <c r="G13" s="1865"/>
      <c r="H13" s="1865"/>
      <c r="I13" s="1865"/>
      <c r="L13" s="1865"/>
      <c r="M13" s="1865"/>
      <c r="N13" s="1865"/>
      <c r="Q13" s="1865"/>
      <c r="R13" s="1865"/>
      <c r="S13" s="1865"/>
      <c r="V13" s="1865"/>
      <c r="W13" s="1865"/>
      <c r="X13" s="1865"/>
      <c r="AA13" s="1865"/>
      <c r="AB13" s="1865"/>
      <c r="AC13" s="1865"/>
      <c r="AF13" s="1865"/>
      <c r="AG13" s="1865"/>
      <c r="AH13" s="1865"/>
      <c r="AK13" s="1865"/>
      <c r="AL13" s="1865"/>
      <c r="AM13" s="1865"/>
      <c r="AP13" s="1865"/>
      <c r="AQ13" s="1865"/>
      <c r="AR13" s="1865"/>
      <c r="AU13" s="1865"/>
      <c r="AV13" s="1865"/>
      <c r="AW13" s="1865"/>
      <c r="AZ13" s="1865"/>
      <c r="BA13" s="1865"/>
      <c r="BB13" s="1865"/>
      <c r="BY13" s="2006"/>
      <c r="BZ13" s="2006"/>
      <c r="CA13" s="2006"/>
      <c r="CB13" s="2006"/>
      <c r="CC13" s="1952"/>
      <c r="CD13" s="892"/>
      <c r="CE13" s="892"/>
    </row>
    <row r="14" spans="1:83" s="706" customFormat="1" ht="15" customHeight="1">
      <c r="A14" s="1892" t="s">
        <v>1517</v>
      </c>
      <c r="B14" s="892"/>
      <c r="C14" s="892"/>
      <c r="D14" s="1867"/>
      <c r="E14" s="892"/>
      <c r="F14" s="892"/>
      <c r="G14" s="892"/>
      <c r="H14" s="892"/>
      <c r="I14" s="1867"/>
      <c r="J14" s="892"/>
      <c r="K14" s="892"/>
      <c r="L14" s="892"/>
      <c r="M14" s="892"/>
      <c r="N14" s="1867"/>
      <c r="O14" s="892"/>
      <c r="P14" s="892"/>
      <c r="Q14" s="892"/>
      <c r="R14" s="892"/>
      <c r="S14" s="1867"/>
      <c r="T14" s="892"/>
      <c r="U14" s="892"/>
      <c r="V14" s="892"/>
      <c r="W14" s="892"/>
      <c r="X14" s="1867"/>
      <c r="Y14" s="892"/>
      <c r="Z14" s="892"/>
      <c r="AA14" s="892"/>
      <c r="AB14" s="892"/>
      <c r="AC14" s="1867"/>
      <c r="AD14" s="892"/>
      <c r="AE14" s="892"/>
      <c r="AF14" s="892"/>
      <c r="AG14" s="892"/>
      <c r="AH14" s="1867"/>
      <c r="AI14" s="892"/>
      <c r="AJ14" s="892"/>
      <c r="AK14" s="892"/>
      <c r="AL14" s="892"/>
      <c r="AM14" s="1867"/>
      <c r="AN14" s="892"/>
      <c r="AO14" s="892"/>
      <c r="AP14" s="892"/>
      <c r="AQ14" s="892"/>
      <c r="AR14" s="1867"/>
      <c r="AS14" s="892"/>
      <c r="AT14" s="892"/>
      <c r="AU14" s="892"/>
      <c r="AV14" s="892"/>
      <c r="AW14" s="1867"/>
      <c r="AX14" s="892"/>
      <c r="AY14" s="892"/>
      <c r="AZ14" s="892"/>
      <c r="BA14" s="892"/>
      <c r="BB14" s="1867"/>
      <c r="BC14" s="892"/>
      <c r="BD14" s="892"/>
      <c r="BE14" s="892"/>
      <c r="BF14" s="892"/>
      <c r="BG14" s="892"/>
      <c r="BH14" s="892"/>
      <c r="BI14" s="892"/>
      <c r="BJ14" s="892"/>
      <c r="BK14" s="892"/>
      <c r="BL14" s="892"/>
      <c r="BM14" s="892"/>
      <c r="BN14" s="892"/>
      <c r="BO14" s="892"/>
      <c r="BP14" s="892"/>
      <c r="BQ14" s="892"/>
      <c r="BR14" s="892"/>
      <c r="BS14" s="892"/>
      <c r="BT14" s="892"/>
      <c r="BU14" s="892"/>
      <c r="BV14" s="892"/>
      <c r="BW14" s="892"/>
      <c r="BX14" s="892"/>
      <c r="BY14" s="2011"/>
      <c r="BZ14" s="2011"/>
      <c r="CA14" s="2011"/>
      <c r="CB14" s="2011"/>
      <c r="CC14" s="1892"/>
      <c r="CD14" s="892"/>
      <c r="CE14" s="892"/>
    </row>
    <row r="15" spans="1:83" ht="15" hidden="1" customHeight="1">
      <c r="A15" s="1414" t="s">
        <v>10</v>
      </c>
      <c r="B15" s="1881"/>
      <c r="C15" s="1881"/>
      <c r="D15" s="1882"/>
      <c r="E15" s="1813">
        <f t="shared" ref="E15:E49" si="1">SUM(C15+D15)</f>
        <v>0</v>
      </c>
      <c r="F15" s="1813"/>
      <c r="G15" s="1881"/>
      <c r="H15" s="1881"/>
      <c r="I15" s="1882"/>
      <c r="J15" s="1813">
        <f t="shared" ref="J15:J35" si="2">SUM(H15+I15)</f>
        <v>0</v>
      </c>
      <c r="K15" s="1813"/>
      <c r="L15" s="1881"/>
      <c r="M15" s="1881"/>
      <c r="N15" s="1882"/>
      <c r="O15" s="1813">
        <f t="shared" ref="O15:O35" si="3">SUM(M15+N15)</f>
        <v>0</v>
      </c>
      <c r="P15" s="1813"/>
      <c r="Q15" s="1881"/>
      <c r="R15" s="1881"/>
      <c r="S15" s="1882"/>
      <c r="T15" s="1813">
        <f t="shared" ref="T15:T35" si="4">SUM(R15+S15)</f>
        <v>0</v>
      </c>
      <c r="U15" s="1813"/>
      <c r="V15" s="1881"/>
      <c r="W15" s="1881"/>
      <c r="X15" s="1882"/>
      <c r="Y15" s="1813">
        <f t="shared" ref="Y15:Y35" si="5">SUM(W15+X15)</f>
        <v>0</v>
      </c>
      <c r="Z15" s="1813"/>
      <c r="AA15" s="1881"/>
      <c r="AB15" s="1881"/>
      <c r="AC15" s="1882"/>
      <c r="AD15" s="1813">
        <f t="shared" ref="AD15:AD35" si="6">SUM(AB15+AC15)</f>
        <v>0</v>
      </c>
      <c r="AE15" s="1813"/>
      <c r="AF15" s="1881"/>
      <c r="AG15" s="1881"/>
      <c r="AH15" s="1882"/>
      <c r="AI15" s="1813">
        <f t="shared" ref="AI15:AI35" si="7">SUM(AG15+AH15)</f>
        <v>0</v>
      </c>
      <c r="AJ15" s="1813"/>
      <c r="AK15" s="1881"/>
      <c r="AL15" s="1881"/>
      <c r="AM15" s="1882"/>
      <c r="AN15" s="1813">
        <f t="shared" ref="AN15:AN35" si="8">SUM(AL15+AM15)</f>
        <v>0</v>
      </c>
      <c r="AO15" s="1813"/>
      <c r="AP15" s="1881">
        <v>0</v>
      </c>
      <c r="AQ15" s="1881">
        <v>0</v>
      </c>
      <c r="AR15" s="1882"/>
      <c r="AS15" s="1813">
        <f t="shared" ref="AS15:AS35" si="9">SUM(AQ15+AR15)</f>
        <v>0</v>
      </c>
      <c r="AT15" s="1813"/>
      <c r="AU15" s="1881"/>
      <c r="AV15" s="1881"/>
      <c r="AW15" s="1882"/>
      <c r="AX15" s="1813">
        <f t="shared" ref="AX15:AX35" si="10">SUM(AV15+AW15)</f>
        <v>0</v>
      </c>
      <c r="AY15" s="1813"/>
      <c r="AZ15" s="1881"/>
      <c r="BA15" s="1881"/>
      <c r="BB15" s="1882"/>
      <c r="BC15" s="1813">
        <f t="shared" ref="BC15:BC35" si="11">SUM(BA15+BB15)</f>
        <v>0</v>
      </c>
      <c r="BD15" s="1813"/>
      <c r="BE15" s="1813"/>
      <c r="BF15" s="1813"/>
      <c r="BG15" s="1883"/>
      <c r="BH15" s="1813">
        <f t="shared" ref="BH15:BH27" si="12">SUM(BF15+BG15)</f>
        <v>0</v>
      </c>
      <c r="BI15" s="1813"/>
      <c r="BJ15" s="1813"/>
      <c r="BK15" s="1813"/>
      <c r="BL15" s="1883"/>
      <c r="BM15" s="1813">
        <f t="shared" ref="BM15:BM27" si="13">SUM(BK15+BL15)</f>
        <v>0</v>
      </c>
      <c r="BN15" s="1813"/>
      <c r="BO15" s="1813"/>
      <c r="BP15" s="1813"/>
      <c r="BQ15" s="1883"/>
      <c r="BR15" s="1813">
        <f t="shared" ref="BR15:BR27" si="14">SUM(BP15+BQ15)</f>
        <v>0</v>
      </c>
      <c r="BS15" s="1813"/>
      <c r="BT15" s="1813"/>
      <c r="BU15" s="1813"/>
      <c r="BV15" s="1883"/>
      <c r="BW15" s="1813">
        <f t="shared" ref="BW15:BW35" si="15">SUM(BU15+BV15)</f>
        <v>0</v>
      </c>
      <c r="BX15" s="1813"/>
      <c r="BY15" s="2011">
        <f t="shared" ref="BY15:BZ31" si="16">SUM(B15+G15+L15+Q15+V15+AA15+AF15+AK15+AP15+AU15+AZ15+BE15+BJ15+BO15+BT15)</f>
        <v>0</v>
      </c>
      <c r="BZ15" s="2011">
        <f t="shared" si="16"/>
        <v>0</v>
      </c>
      <c r="CA15" s="2012">
        <f t="shared" ref="CA15:CA31" si="17">SUM(D15+I15+N15+S15+X15+AC15+AH15+AM15+AR15+AW15+BB15+BG15+BL15+BQ15+BV15)</f>
        <v>0</v>
      </c>
      <c r="CB15" s="1974">
        <f t="shared" ref="CB15" si="18">SUM(BZ15+CA15)</f>
        <v>0</v>
      </c>
    </row>
    <row r="16" spans="1:83" ht="15" customHeight="1">
      <c r="A16" s="1414" t="s">
        <v>593</v>
      </c>
      <c r="B16" s="1881"/>
      <c r="C16" s="1881"/>
      <c r="D16" s="1882"/>
      <c r="E16" s="1813">
        <f>SUM(C16+D16)</f>
        <v>0</v>
      </c>
      <c r="F16" s="1813"/>
      <c r="G16" s="1881"/>
      <c r="H16" s="1881"/>
      <c r="I16" s="1882"/>
      <c r="J16" s="1813">
        <f t="shared" si="2"/>
        <v>0</v>
      </c>
      <c r="K16" s="1813"/>
      <c r="L16" s="1881"/>
      <c r="M16" s="1881"/>
      <c r="N16" s="1882"/>
      <c r="O16" s="1813">
        <f t="shared" si="3"/>
        <v>0</v>
      </c>
      <c r="P16" s="1813"/>
      <c r="Q16" s="1881"/>
      <c r="R16" s="1881"/>
      <c r="S16" s="1882"/>
      <c r="T16" s="1813">
        <f t="shared" si="4"/>
        <v>0</v>
      </c>
      <c r="U16" s="1813"/>
      <c r="V16" s="1881"/>
      <c r="W16" s="1881"/>
      <c r="X16" s="1882"/>
      <c r="Y16" s="1813">
        <f>SUM(W16+X16)</f>
        <v>0</v>
      </c>
      <c r="Z16" s="1813"/>
      <c r="AA16" s="1881"/>
      <c r="AB16" s="1881"/>
      <c r="AC16" s="1882"/>
      <c r="AD16" s="1813">
        <f>SUM(AB16+AC16)</f>
        <v>0</v>
      </c>
      <c r="AE16" s="1813"/>
      <c r="AF16" s="1881"/>
      <c r="AG16" s="1881"/>
      <c r="AH16" s="1882"/>
      <c r="AI16" s="1813">
        <f>SUM(AG16+AH16)</f>
        <v>0</v>
      </c>
      <c r="AJ16" s="1813"/>
      <c r="AK16" s="1881"/>
      <c r="AL16" s="1881"/>
      <c r="AM16" s="1882"/>
      <c r="AN16" s="1813">
        <f>SUM(AL16+AM16)</f>
        <v>0</v>
      </c>
      <c r="AO16" s="1813">
        <f t="shared" ref="AO16:AO31" si="19">AL16-AK16</f>
        <v>0</v>
      </c>
      <c r="AP16" s="1881"/>
      <c r="AQ16" s="1881"/>
      <c r="AR16" s="1882"/>
      <c r="AS16" s="1813">
        <f>SUM(AQ16+AR16)</f>
        <v>0</v>
      </c>
      <c r="AT16" s="1813"/>
      <c r="AU16" s="1881"/>
      <c r="AV16" s="1881"/>
      <c r="AW16" s="1882"/>
      <c r="AX16" s="1813">
        <f>SUM(AV16+AW16)</f>
        <v>0</v>
      </c>
      <c r="AY16" s="1813"/>
      <c r="AZ16" s="1881"/>
      <c r="BA16" s="1881"/>
      <c r="BB16" s="1882"/>
      <c r="BC16" s="1813">
        <f>SUM(BA16+BB16)</f>
        <v>0</v>
      </c>
      <c r="BD16" s="1813"/>
      <c r="BE16" s="1813"/>
      <c r="BF16" s="1813"/>
      <c r="BG16" s="1883"/>
      <c r="BH16" s="1813">
        <f t="shared" si="12"/>
        <v>0</v>
      </c>
      <c r="BI16" s="1813"/>
      <c r="BJ16" s="1813"/>
      <c r="BK16" s="1813"/>
      <c r="BL16" s="1883"/>
      <c r="BM16" s="1813">
        <f t="shared" si="13"/>
        <v>0</v>
      </c>
      <c r="BN16" s="1813"/>
      <c r="BO16" s="1813"/>
      <c r="BP16" s="1813"/>
      <c r="BQ16" s="1883"/>
      <c r="BR16" s="1813">
        <f t="shared" si="14"/>
        <v>0</v>
      </c>
      <c r="BS16" s="1813"/>
      <c r="BT16" s="1813"/>
      <c r="BU16" s="1813"/>
      <c r="BV16" s="1883"/>
      <c r="BW16" s="1813">
        <f>SUM(BU16+BV16)</f>
        <v>0</v>
      </c>
      <c r="BX16" s="1813"/>
      <c r="BY16" s="2011">
        <f>SUM(B16+G16+L16+Q16+V16+AA16+AF16+AK16+AP16+AU16+AZ16+BE16+BJ16+BO16+BT16)</f>
        <v>0</v>
      </c>
      <c r="BZ16" s="2011">
        <f t="shared" si="16"/>
        <v>0</v>
      </c>
      <c r="CA16" s="2011">
        <f t="shared" si="17"/>
        <v>0</v>
      </c>
      <c r="CB16" s="2011">
        <f t="shared" ref="CB16:CC16" si="20">SUM(E16+J16+O16+T16+Y16+AD16+AI16+AN16+AS16+AX16+BC16+BH16+BM16+BR16+BW16)</f>
        <v>0</v>
      </c>
      <c r="CC16" s="2011">
        <f t="shared" si="20"/>
        <v>0</v>
      </c>
    </row>
    <row r="17" spans="1:83" ht="15" customHeight="1">
      <c r="A17" s="1414" t="s">
        <v>594</v>
      </c>
      <c r="B17" s="1881"/>
      <c r="C17" s="1881"/>
      <c r="D17" s="1882"/>
      <c r="E17" s="1813">
        <f t="shared" si="1"/>
        <v>0</v>
      </c>
      <c r="F17" s="1813"/>
      <c r="G17" s="1881"/>
      <c r="H17" s="1881"/>
      <c r="I17" s="1882"/>
      <c r="J17" s="1813">
        <f t="shared" si="2"/>
        <v>0</v>
      </c>
      <c r="K17" s="1813"/>
      <c r="L17" s="1881"/>
      <c r="M17" s="1881"/>
      <c r="N17" s="1882"/>
      <c r="O17" s="1813">
        <f t="shared" si="3"/>
        <v>0</v>
      </c>
      <c r="P17" s="1813"/>
      <c r="Q17" s="1881"/>
      <c r="R17" s="1881"/>
      <c r="S17" s="1882"/>
      <c r="T17" s="1813">
        <f t="shared" si="4"/>
        <v>0</v>
      </c>
      <c r="U17" s="1813"/>
      <c r="V17" s="1881"/>
      <c r="W17" s="1881"/>
      <c r="X17" s="1882"/>
      <c r="Y17" s="1813">
        <f t="shared" si="5"/>
        <v>0</v>
      </c>
      <c r="Z17" s="1813"/>
      <c r="AA17" s="1881">
        <v>600</v>
      </c>
      <c r="AB17" s="1881">
        <v>600</v>
      </c>
      <c r="AC17" s="1882"/>
      <c r="AD17" s="1813">
        <f t="shared" si="6"/>
        <v>600</v>
      </c>
      <c r="AE17" s="1813">
        <v>473</v>
      </c>
      <c r="AF17" s="1881"/>
      <c r="AG17" s="1881"/>
      <c r="AH17" s="1882"/>
      <c r="AI17" s="1813">
        <f t="shared" si="7"/>
        <v>0</v>
      </c>
      <c r="AJ17" s="1813"/>
      <c r="AK17" s="1881"/>
      <c r="AL17" s="1881"/>
      <c r="AM17" s="1882"/>
      <c r="AN17" s="1813">
        <f t="shared" si="8"/>
        <v>0</v>
      </c>
      <c r="AO17" s="1813">
        <f t="shared" si="19"/>
        <v>0</v>
      </c>
      <c r="AP17" s="1881"/>
      <c r="AQ17" s="1881"/>
      <c r="AR17" s="1882"/>
      <c r="AS17" s="1813">
        <f t="shared" si="9"/>
        <v>0</v>
      </c>
      <c r="AT17" s="1813"/>
      <c r="AU17" s="1881"/>
      <c r="AV17" s="1881"/>
      <c r="AW17" s="1882"/>
      <c r="AX17" s="1813">
        <f t="shared" si="10"/>
        <v>0</v>
      </c>
      <c r="AY17" s="1813"/>
      <c r="AZ17" s="1881"/>
      <c r="BA17" s="1881"/>
      <c r="BB17" s="1882"/>
      <c r="BC17" s="1813">
        <f t="shared" si="11"/>
        <v>0</v>
      </c>
      <c r="BD17" s="1813"/>
      <c r="BE17" s="1813"/>
      <c r="BF17" s="1813">
        <v>193</v>
      </c>
      <c r="BG17" s="1883"/>
      <c r="BH17" s="1813">
        <f t="shared" si="12"/>
        <v>193</v>
      </c>
      <c r="BI17" s="1813">
        <v>150</v>
      </c>
      <c r="BJ17" s="1813">
        <v>500</v>
      </c>
      <c r="BK17" s="1813">
        <v>440</v>
      </c>
      <c r="BL17" s="1883"/>
      <c r="BM17" s="1813">
        <v>1940</v>
      </c>
      <c r="BN17" s="1813">
        <v>1675</v>
      </c>
      <c r="BO17" s="1813"/>
      <c r="BP17" s="1813"/>
      <c r="BQ17" s="1883"/>
      <c r="BR17" s="1813">
        <f t="shared" si="14"/>
        <v>0</v>
      </c>
      <c r="BS17" s="1813"/>
      <c r="BT17" s="1813"/>
      <c r="BU17" s="1813"/>
      <c r="BV17" s="1883"/>
      <c r="BW17" s="1813">
        <f t="shared" si="15"/>
        <v>0</v>
      </c>
      <c r="BX17" s="1813"/>
      <c r="BY17" s="2011">
        <f t="shared" si="16"/>
        <v>1100</v>
      </c>
      <c r="BZ17" s="2011">
        <f t="shared" si="16"/>
        <v>1233</v>
      </c>
      <c r="CA17" s="2013">
        <f t="shared" si="17"/>
        <v>0</v>
      </c>
      <c r="CB17" s="1978">
        <f t="shared" ref="CB17:CB31" si="21">SUM(E17+J17+O17+T17+Y17+AD17+AI17+AN17+AS17+AX17+BC17+BH17+BM17+BR17+BW17)</f>
        <v>2733</v>
      </c>
      <c r="CC17" s="1966">
        <f t="shared" ref="CC17:CC31" si="22">SUM(F17+K17+P17+U17+Z17+AE17+AJ17+AO17+AT17+AY17+BD17+BI17+BN17+BS17+BX17)</f>
        <v>2298</v>
      </c>
    </row>
    <row r="18" spans="1:83" ht="15" customHeight="1">
      <c r="A18" s="737" t="s">
        <v>595</v>
      </c>
      <c r="B18" s="1881"/>
      <c r="C18" s="1881"/>
      <c r="D18" s="1882"/>
      <c r="E18" s="1813">
        <f t="shared" si="1"/>
        <v>0</v>
      </c>
      <c r="F18" s="1813"/>
      <c r="G18" s="1881"/>
      <c r="H18" s="1881"/>
      <c r="I18" s="1882"/>
      <c r="J18" s="1813">
        <f t="shared" si="2"/>
        <v>0</v>
      </c>
      <c r="K18" s="1813"/>
      <c r="L18" s="1881"/>
      <c r="M18" s="1881"/>
      <c r="N18" s="1882"/>
      <c r="O18" s="1813">
        <f t="shared" si="3"/>
        <v>0</v>
      </c>
      <c r="P18" s="1813"/>
      <c r="Q18" s="1881"/>
      <c r="R18" s="1881"/>
      <c r="S18" s="1882"/>
      <c r="T18" s="1813">
        <f t="shared" si="4"/>
        <v>0</v>
      </c>
      <c r="U18" s="1813"/>
      <c r="V18" s="1881"/>
      <c r="W18" s="1881"/>
      <c r="X18" s="1882"/>
      <c r="Y18" s="1813">
        <f t="shared" si="5"/>
        <v>0</v>
      </c>
      <c r="Z18" s="1813"/>
      <c r="AA18" s="1881">
        <v>162</v>
      </c>
      <c r="AB18" s="1881">
        <v>162</v>
      </c>
      <c r="AC18" s="1882"/>
      <c r="AD18" s="1813">
        <f t="shared" si="6"/>
        <v>162</v>
      </c>
      <c r="AE18" s="1813">
        <v>115</v>
      </c>
      <c r="AF18" s="1881"/>
      <c r="AG18" s="1881"/>
      <c r="AH18" s="1882"/>
      <c r="AI18" s="1813">
        <f t="shared" si="7"/>
        <v>0</v>
      </c>
      <c r="AJ18" s="1813"/>
      <c r="AK18" s="1881"/>
      <c r="AL18" s="1881"/>
      <c r="AM18" s="1882"/>
      <c r="AN18" s="1813">
        <f t="shared" si="8"/>
        <v>0</v>
      </c>
      <c r="AO18" s="1813">
        <f t="shared" si="19"/>
        <v>0</v>
      </c>
      <c r="AP18" s="1881"/>
      <c r="AQ18" s="1881"/>
      <c r="AR18" s="1882"/>
      <c r="AS18" s="1813">
        <f t="shared" si="9"/>
        <v>0</v>
      </c>
      <c r="AT18" s="1813"/>
      <c r="AU18" s="1881"/>
      <c r="AV18" s="1881"/>
      <c r="AW18" s="1882"/>
      <c r="AX18" s="1813">
        <f t="shared" si="10"/>
        <v>0</v>
      </c>
      <c r="AY18" s="1813"/>
      <c r="AZ18" s="1881"/>
      <c r="BA18" s="1881"/>
      <c r="BB18" s="1882"/>
      <c r="BC18" s="1813">
        <f t="shared" si="11"/>
        <v>0</v>
      </c>
      <c r="BD18" s="1813"/>
      <c r="BE18" s="1813"/>
      <c r="BF18" s="1813">
        <v>53</v>
      </c>
      <c r="BG18" s="1883"/>
      <c r="BH18" s="1813">
        <f t="shared" si="12"/>
        <v>53</v>
      </c>
      <c r="BI18" s="1813">
        <v>40</v>
      </c>
      <c r="BJ18" s="1813">
        <v>135</v>
      </c>
      <c r="BK18" s="1813">
        <v>119</v>
      </c>
      <c r="BL18" s="1883"/>
      <c r="BM18" s="1813">
        <v>524</v>
      </c>
      <c r="BN18" s="1813">
        <v>333</v>
      </c>
      <c r="BO18" s="1813"/>
      <c r="BP18" s="1813"/>
      <c r="BQ18" s="1883"/>
      <c r="BR18" s="1813">
        <f t="shared" si="14"/>
        <v>0</v>
      </c>
      <c r="BS18" s="1813"/>
      <c r="BT18" s="1813"/>
      <c r="BU18" s="1813"/>
      <c r="BV18" s="1883"/>
      <c r="BW18" s="1813">
        <f t="shared" si="15"/>
        <v>0</v>
      </c>
      <c r="BX18" s="1813"/>
      <c r="BY18" s="2011">
        <f t="shared" si="16"/>
        <v>297</v>
      </c>
      <c r="BZ18" s="2011">
        <f t="shared" si="16"/>
        <v>334</v>
      </c>
      <c r="CA18" s="2013">
        <f t="shared" si="17"/>
        <v>0</v>
      </c>
      <c r="CB18" s="1974">
        <f t="shared" si="21"/>
        <v>739</v>
      </c>
      <c r="CC18" s="1966">
        <f t="shared" si="22"/>
        <v>488</v>
      </c>
    </row>
    <row r="19" spans="1:83" ht="15" hidden="1" customHeight="1">
      <c r="A19" s="1886" t="s">
        <v>596</v>
      </c>
      <c r="B19" s="1881"/>
      <c r="C19" s="1881"/>
      <c r="D19" s="1882"/>
      <c r="E19" s="1813"/>
      <c r="F19" s="1813"/>
      <c r="G19" s="1881"/>
      <c r="H19" s="1881"/>
      <c r="I19" s="1882"/>
      <c r="J19" s="1813"/>
      <c r="K19" s="1813"/>
      <c r="L19" s="1881"/>
      <c r="M19" s="1881"/>
      <c r="N19" s="1882"/>
      <c r="O19" s="1813"/>
      <c r="P19" s="1813"/>
      <c r="Q19" s="1881"/>
      <c r="R19" s="1881"/>
      <c r="S19" s="1882"/>
      <c r="T19" s="1813"/>
      <c r="U19" s="1813"/>
      <c r="V19" s="1881"/>
      <c r="W19" s="1881"/>
      <c r="X19" s="1882"/>
      <c r="Y19" s="1813"/>
      <c r="Z19" s="1813"/>
      <c r="AA19" s="1881"/>
      <c r="AB19" s="1881"/>
      <c r="AC19" s="1882"/>
      <c r="AD19" s="1813"/>
      <c r="AE19" s="1813"/>
      <c r="AF19" s="1881"/>
      <c r="AG19" s="1881"/>
      <c r="AH19" s="1882"/>
      <c r="AI19" s="1813"/>
      <c r="AJ19" s="1813"/>
      <c r="AK19" s="1881"/>
      <c r="AL19" s="1881"/>
      <c r="AM19" s="1882"/>
      <c r="AN19" s="1813"/>
      <c r="AO19" s="1813"/>
      <c r="AP19" s="1881"/>
      <c r="AQ19" s="1881"/>
      <c r="AR19" s="1882"/>
      <c r="AS19" s="1813"/>
      <c r="AT19" s="1813"/>
      <c r="AU19" s="1881"/>
      <c r="AV19" s="1881"/>
      <c r="AW19" s="1882"/>
      <c r="AX19" s="1813"/>
      <c r="AY19" s="1813"/>
      <c r="AZ19" s="1881"/>
      <c r="BA19" s="1881"/>
      <c r="BB19" s="1882"/>
      <c r="BC19" s="1813"/>
      <c r="BD19" s="1813"/>
      <c r="BE19" s="1813"/>
      <c r="BF19" s="1813"/>
      <c r="BG19" s="1883"/>
      <c r="BH19" s="1813"/>
      <c r="BI19" s="1813"/>
      <c r="BJ19" s="1813"/>
      <c r="BK19" s="1813"/>
      <c r="BL19" s="1883"/>
      <c r="BM19" s="1813"/>
      <c r="BN19" s="1813"/>
      <c r="BO19" s="1813"/>
      <c r="BP19" s="1813"/>
      <c r="BQ19" s="1883"/>
      <c r="BR19" s="1813"/>
      <c r="BS19" s="1813"/>
      <c r="BT19" s="1813"/>
      <c r="BU19" s="1813"/>
      <c r="BV19" s="1883"/>
      <c r="BW19" s="1813"/>
      <c r="BX19" s="1813"/>
      <c r="BY19" s="2011"/>
      <c r="BZ19" s="2011"/>
      <c r="CA19" s="2013"/>
      <c r="CB19" s="1974">
        <f t="shared" si="21"/>
        <v>0</v>
      </c>
      <c r="CC19" s="1966">
        <f t="shared" si="22"/>
        <v>0</v>
      </c>
    </row>
    <row r="20" spans="1:83" ht="15" hidden="1" customHeight="1">
      <c r="A20" s="1887" t="s">
        <v>721</v>
      </c>
      <c r="B20" s="1881"/>
      <c r="C20" s="1881"/>
      <c r="D20" s="1882"/>
      <c r="E20" s="1813">
        <f t="shared" si="1"/>
        <v>0</v>
      </c>
      <c r="F20" s="1813"/>
      <c r="G20" s="1881"/>
      <c r="H20" s="1881"/>
      <c r="I20" s="1882"/>
      <c r="J20" s="1813">
        <f t="shared" si="2"/>
        <v>0</v>
      </c>
      <c r="K20" s="1813"/>
      <c r="L20" s="1881"/>
      <c r="M20" s="1881"/>
      <c r="N20" s="1882"/>
      <c r="O20" s="1813">
        <f t="shared" si="3"/>
        <v>0</v>
      </c>
      <c r="P20" s="1813"/>
      <c r="Q20" s="1881"/>
      <c r="R20" s="1881"/>
      <c r="S20" s="1882"/>
      <c r="T20" s="1813">
        <f t="shared" si="4"/>
        <v>0</v>
      </c>
      <c r="U20" s="1813"/>
      <c r="V20" s="1881"/>
      <c r="W20" s="1881"/>
      <c r="X20" s="1882"/>
      <c r="Y20" s="1813">
        <f t="shared" si="5"/>
        <v>0</v>
      </c>
      <c r="Z20" s="1813"/>
      <c r="AA20" s="1881"/>
      <c r="AB20" s="1881"/>
      <c r="AC20" s="1882"/>
      <c r="AD20" s="1813">
        <f t="shared" si="6"/>
        <v>0</v>
      </c>
      <c r="AE20" s="1813"/>
      <c r="AF20" s="1881"/>
      <c r="AG20" s="1881"/>
      <c r="AH20" s="1882"/>
      <c r="AI20" s="1813">
        <f t="shared" si="7"/>
        <v>0</v>
      </c>
      <c r="AJ20" s="1813"/>
      <c r="AK20" s="1881"/>
      <c r="AL20" s="1881"/>
      <c r="AM20" s="1882"/>
      <c r="AN20" s="1813">
        <f t="shared" si="8"/>
        <v>0</v>
      </c>
      <c r="AO20" s="1813">
        <f t="shared" si="19"/>
        <v>0</v>
      </c>
      <c r="AP20" s="1881"/>
      <c r="AQ20" s="1881"/>
      <c r="AR20" s="1882"/>
      <c r="AS20" s="1813">
        <f t="shared" si="9"/>
        <v>0</v>
      </c>
      <c r="AT20" s="1813"/>
      <c r="AU20" s="1881"/>
      <c r="AV20" s="1881"/>
      <c r="AW20" s="1882"/>
      <c r="AX20" s="1813">
        <f t="shared" si="10"/>
        <v>0</v>
      </c>
      <c r="AY20" s="1813"/>
      <c r="AZ20" s="1881"/>
      <c r="BA20" s="1881"/>
      <c r="BB20" s="1882"/>
      <c r="BC20" s="1813">
        <f t="shared" si="11"/>
        <v>0</v>
      </c>
      <c r="BD20" s="1813"/>
      <c r="BE20" s="1813"/>
      <c r="BF20" s="1813"/>
      <c r="BG20" s="1883"/>
      <c r="BH20" s="1813">
        <f t="shared" si="12"/>
        <v>0</v>
      </c>
      <c r="BI20" s="1813"/>
      <c r="BJ20" s="1813"/>
      <c r="BK20" s="1813"/>
      <c r="BL20" s="1883"/>
      <c r="BM20" s="1813">
        <f t="shared" si="13"/>
        <v>0</v>
      </c>
      <c r="BN20" s="1813"/>
      <c r="BO20" s="1813"/>
      <c r="BP20" s="1813"/>
      <c r="BQ20" s="1883"/>
      <c r="BR20" s="1813">
        <f t="shared" si="14"/>
        <v>0</v>
      </c>
      <c r="BS20" s="1813"/>
      <c r="BT20" s="1813"/>
      <c r="BU20" s="1813"/>
      <c r="BV20" s="1883"/>
      <c r="BW20" s="1813">
        <f t="shared" si="15"/>
        <v>0</v>
      </c>
      <c r="BX20" s="1813"/>
      <c r="BY20" s="2011">
        <f t="shared" si="16"/>
        <v>0</v>
      </c>
      <c r="BZ20" s="2011">
        <f t="shared" si="16"/>
        <v>0</v>
      </c>
      <c r="CA20" s="2013">
        <f t="shared" si="17"/>
        <v>0</v>
      </c>
      <c r="CB20" s="1974">
        <f t="shared" si="21"/>
        <v>0</v>
      </c>
      <c r="CC20" s="1966">
        <f t="shared" si="22"/>
        <v>0</v>
      </c>
    </row>
    <row r="21" spans="1:83" ht="15" hidden="1" customHeight="1">
      <c r="A21" s="1887" t="s">
        <v>722</v>
      </c>
      <c r="B21" s="1881"/>
      <c r="C21" s="1881"/>
      <c r="D21" s="1882"/>
      <c r="E21" s="1813">
        <f t="shared" si="1"/>
        <v>0</v>
      </c>
      <c r="F21" s="1813"/>
      <c r="G21" s="1881"/>
      <c r="H21" s="1881"/>
      <c r="I21" s="1882"/>
      <c r="J21" s="1813">
        <f t="shared" si="2"/>
        <v>0</v>
      </c>
      <c r="K21" s="1813"/>
      <c r="L21" s="1881"/>
      <c r="M21" s="1881"/>
      <c r="N21" s="1882"/>
      <c r="O21" s="1813">
        <f t="shared" si="3"/>
        <v>0</v>
      </c>
      <c r="P21" s="1813"/>
      <c r="Q21" s="1881"/>
      <c r="R21" s="1881"/>
      <c r="S21" s="1882"/>
      <c r="T21" s="1813">
        <f t="shared" si="4"/>
        <v>0</v>
      </c>
      <c r="U21" s="1813"/>
      <c r="V21" s="1881"/>
      <c r="W21" s="1881"/>
      <c r="X21" s="1882"/>
      <c r="Y21" s="1813">
        <f t="shared" si="5"/>
        <v>0</v>
      </c>
      <c r="Z21" s="1813"/>
      <c r="AA21" s="1881"/>
      <c r="AB21" s="1881"/>
      <c r="AC21" s="1882"/>
      <c r="AD21" s="1813">
        <f t="shared" si="6"/>
        <v>0</v>
      </c>
      <c r="AE21" s="1813"/>
      <c r="AF21" s="1881"/>
      <c r="AG21" s="1881"/>
      <c r="AH21" s="1882"/>
      <c r="AI21" s="1813">
        <f t="shared" si="7"/>
        <v>0</v>
      </c>
      <c r="AJ21" s="1813"/>
      <c r="AK21" s="1881"/>
      <c r="AL21" s="1881"/>
      <c r="AM21" s="1882"/>
      <c r="AN21" s="1813">
        <f t="shared" si="8"/>
        <v>0</v>
      </c>
      <c r="AO21" s="1813">
        <f t="shared" si="19"/>
        <v>0</v>
      </c>
      <c r="AP21" s="1881"/>
      <c r="AQ21" s="1881"/>
      <c r="AR21" s="1882"/>
      <c r="AS21" s="1813">
        <f t="shared" si="9"/>
        <v>0</v>
      </c>
      <c r="AT21" s="1813"/>
      <c r="AU21" s="1881"/>
      <c r="AV21" s="1881"/>
      <c r="AW21" s="1882"/>
      <c r="AX21" s="1813">
        <f t="shared" si="10"/>
        <v>0</v>
      </c>
      <c r="AY21" s="1813"/>
      <c r="AZ21" s="1881"/>
      <c r="BA21" s="1881"/>
      <c r="BB21" s="1882"/>
      <c r="BC21" s="1813">
        <f t="shared" si="11"/>
        <v>0</v>
      </c>
      <c r="BD21" s="1813"/>
      <c r="BE21" s="1813"/>
      <c r="BF21" s="1813"/>
      <c r="BG21" s="1883"/>
      <c r="BH21" s="1813">
        <f t="shared" si="12"/>
        <v>0</v>
      </c>
      <c r="BI21" s="1813"/>
      <c r="BJ21" s="1813"/>
      <c r="BK21" s="1813"/>
      <c r="BL21" s="1883"/>
      <c r="BM21" s="1813">
        <f t="shared" si="13"/>
        <v>0</v>
      </c>
      <c r="BN21" s="1813"/>
      <c r="BO21" s="1813"/>
      <c r="BP21" s="1813"/>
      <c r="BQ21" s="1883"/>
      <c r="BR21" s="1813">
        <f t="shared" si="14"/>
        <v>0</v>
      </c>
      <c r="BS21" s="1813"/>
      <c r="BT21" s="1813"/>
      <c r="BU21" s="1813"/>
      <c r="BV21" s="1883"/>
      <c r="BW21" s="1813">
        <f t="shared" si="15"/>
        <v>0</v>
      </c>
      <c r="BX21" s="1813"/>
      <c r="BY21" s="2011">
        <f t="shared" si="16"/>
        <v>0</v>
      </c>
      <c r="BZ21" s="2011">
        <f t="shared" si="16"/>
        <v>0</v>
      </c>
      <c r="CA21" s="2013">
        <f t="shared" si="17"/>
        <v>0</v>
      </c>
      <c r="CB21" s="1974">
        <f t="shared" si="21"/>
        <v>0</v>
      </c>
      <c r="CC21" s="1966">
        <f t="shared" si="22"/>
        <v>0</v>
      </c>
    </row>
    <row r="22" spans="1:83" ht="15" customHeight="1">
      <c r="A22" s="1886" t="s">
        <v>599</v>
      </c>
      <c r="B22" s="1813"/>
      <c r="C22" s="1813"/>
      <c r="D22" s="1882"/>
      <c r="E22" s="1813">
        <f>SUM(C22+D22)</f>
        <v>0</v>
      </c>
      <c r="F22" s="1813"/>
      <c r="G22" s="1813"/>
      <c r="H22" s="1813"/>
      <c r="I22" s="1882"/>
      <c r="J22" s="1813">
        <f>SUM(H22+I22)</f>
        <v>0</v>
      </c>
      <c r="K22" s="1813"/>
      <c r="L22" s="1881"/>
      <c r="M22" s="1881"/>
      <c r="N22" s="1882"/>
      <c r="O22" s="1813">
        <f>SUM(M22+N22)</f>
        <v>0</v>
      </c>
      <c r="P22" s="1813"/>
      <c r="Q22" s="1881"/>
      <c r="R22" s="1881"/>
      <c r="S22" s="1882"/>
      <c r="T22" s="1813">
        <f>SUM(R22+S22)</f>
        <v>0</v>
      </c>
      <c r="U22" s="1813"/>
      <c r="V22" s="1881"/>
      <c r="W22" s="1881"/>
      <c r="X22" s="1882"/>
      <c r="Y22" s="1813">
        <f>SUM(W22+X22)</f>
        <v>0</v>
      </c>
      <c r="Z22" s="1813"/>
      <c r="AA22" s="1881">
        <v>127</v>
      </c>
      <c r="AB22" s="1881">
        <v>127</v>
      </c>
      <c r="AC22" s="1882"/>
      <c r="AD22" s="1813">
        <v>154</v>
      </c>
      <c r="AE22" s="1813">
        <v>112</v>
      </c>
      <c r="AF22" s="1881"/>
      <c r="AG22" s="1881"/>
      <c r="AH22" s="1882"/>
      <c r="AI22" s="1813">
        <f>SUM(AG22+AH22)</f>
        <v>0</v>
      </c>
      <c r="AJ22" s="1813"/>
      <c r="AK22" s="1881"/>
      <c r="AL22" s="1881"/>
      <c r="AM22" s="1882"/>
      <c r="AN22" s="1813">
        <f>SUM(AL22+AM22)</f>
        <v>0</v>
      </c>
      <c r="AO22" s="1813">
        <f t="shared" si="19"/>
        <v>0</v>
      </c>
      <c r="AP22" s="1881"/>
      <c r="AQ22" s="1881"/>
      <c r="AR22" s="1882"/>
      <c r="AS22" s="1813">
        <f>SUM(AQ22+AR22)</f>
        <v>0</v>
      </c>
      <c r="AT22" s="1813"/>
      <c r="AU22" s="1881"/>
      <c r="AV22" s="1881"/>
      <c r="AW22" s="1882"/>
      <c r="AX22" s="1813">
        <f>SUM(AV22+AW22)</f>
        <v>0</v>
      </c>
      <c r="AY22" s="1813"/>
      <c r="AZ22" s="1881"/>
      <c r="BA22" s="1881"/>
      <c r="BB22" s="1882"/>
      <c r="BC22" s="1813">
        <f>SUM(BA22+BB22)</f>
        <v>0</v>
      </c>
      <c r="BD22" s="1813"/>
      <c r="BE22" s="1813"/>
      <c r="BF22" s="1813">
        <v>445</v>
      </c>
      <c r="BG22" s="1883"/>
      <c r="BH22" s="1813">
        <f>SUM(BF22+BG22)</f>
        <v>445</v>
      </c>
      <c r="BI22" s="1813">
        <v>433</v>
      </c>
      <c r="BJ22" s="1813"/>
      <c r="BK22" s="1813"/>
      <c r="BL22" s="1883"/>
      <c r="BM22" s="1813">
        <f>SUM(BK22+BL22)</f>
        <v>0</v>
      </c>
      <c r="BN22" s="1813"/>
      <c r="BO22" s="1813"/>
      <c r="BP22" s="1813"/>
      <c r="BQ22" s="1883"/>
      <c r="BR22" s="1813">
        <f>SUM(BP22+BQ22)</f>
        <v>0</v>
      </c>
      <c r="BS22" s="1813"/>
      <c r="BT22" s="1813">
        <v>3415</v>
      </c>
      <c r="BU22" s="1813">
        <v>3415</v>
      </c>
      <c r="BV22" s="1883"/>
      <c r="BW22" s="1813">
        <f>SUM(BU22+BV22)</f>
        <v>3415</v>
      </c>
      <c r="BX22" s="1813">
        <v>3415</v>
      </c>
      <c r="BY22" s="2011">
        <f>SUM(B22+G22+L22+Q22+V22+AA22+AF22+AK22+AP22+AU22+AZ22+BE22+BJ22+BO22+BT22)</f>
        <v>3542</v>
      </c>
      <c r="BZ22" s="2011">
        <f>SUM(C22+H22+M22+R22+W22+AB22+AG22+AL22+AQ22+AV22+BA22+BF22+BK22+BP22+BU22)</f>
        <v>3987</v>
      </c>
      <c r="CA22" s="2013">
        <f>SUM(D22+I22+N22+S22+X22+AC22+AH22+AM22+AR22+AW22+BB22+BG22+BL22+BQ22+BV22)</f>
        <v>0</v>
      </c>
      <c r="CB22" s="1978">
        <f t="shared" si="21"/>
        <v>4014</v>
      </c>
      <c r="CC22" s="1966">
        <f t="shared" si="22"/>
        <v>3960</v>
      </c>
    </row>
    <row r="23" spans="1:83" ht="15" customHeight="1">
      <c r="A23" s="1414" t="s">
        <v>16</v>
      </c>
      <c r="B23" s="1881"/>
      <c r="C23" s="1881"/>
      <c r="D23" s="1882"/>
      <c r="E23" s="1813">
        <f>SUM(C23+D23)</f>
        <v>0</v>
      </c>
      <c r="F23" s="1813"/>
      <c r="G23" s="1881"/>
      <c r="H23" s="1881"/>
      <c r="I23" s="1882"/>
      <c r="J23" s="1813">
        <f t="shared" si="2"/>
        <v>0</v>
      </c>
      <c r="K23" s="1813"/>
      <c r="L23" s="1881"/>
      <c r="M23" s="1881"/>
      <c r="N23" s="1882"/>
      <c r="O23" s="1813">
        <f t="shared" si="3"/>
        <v>0</v>
      </c>
      <c r="P23" s="1813"/>
      <c r="Q23" s="1881"/>
      <c r="R23" s="1881"/>
      <c r="S23" s="1882"/>
      <c r="T23" s="1813">
        <f t="shared" si="4"/>
        <v>0</v>
      </c>
      <c r="U23" s="1813"/>
      <c r="V23" s="1881"/>
      <c r="W23" s="1881"/>
      <c r="X23" s="1882"/>
      <c r="Y23" s="1813">
        <f>SUM(W23+X23)</f>
        <v>0</v>
      </c>
      <c r="Z23" s="1813"/>
      <c r="AA23" s="1881"/>
      <c r="AB23" s="1881"/>
      <c r="AC23" s="1882"/>
      <c r="AD23" s="1813">
        <f>SUM(AB23+AC23)</f>
        <v>0</v>
      </c>
      <c r="AE23" s="1813"/>
      <c r="AF23" s="1881"/>
      <c r="AG23" s="1881"/>
      <c r="AH23" s="1882"/>
      <c r="AI23" s="1813">
        <f>SUM(AG23+AH23)</f>
        <v>0</v>
      </c>
      <c r="AJ23" s="1813"/>
      <c r="AK23" s="1881"/>
      <c r="AL23" s="1881"/>
      <c r="AM23" s="1882"/>
      <c r="AN23" s="1813">
        <f>SUM(AL23+AM23)</f>
        <v>0</v>
      </c>
      <c r="AO23" s="1813">
        <f t="shared" si="19"/>
        <v>0</v>
      </c>
      <c r="AP23" s="1881"/>
      <c r="AQ23" s="1881"/>
      <c r="AR23" s="1882"/>
      <c r="AS23" s="1813">
        <f>SUM(AQ23+AR23)</f>
        <v>0</v>
      </c>
      <c r="AT23" s="1813"/>
      <c r="AU23" s="1881"/>
      <c r="AV23" s="1881"/>
      <c r="AW23" s="1882"/>
      <c r="AX23" s="1813">
        <f>SUM(AV23+AW23)</f>
        <v>0</v>
      </c>
      <c r="AY23" s="1813"/>
      <c r="AZ23" s="1881"/>
      <c r="BA23" s="1881"/>
      <c r="BB23" s="1882"/>
      <c r="BC23" s="1813">
        <f>SUM(BA23+BB23)</f>
        <v>0</v>
      </c>
      <c r="BD23" s="1813"/>
      <c r="BE23" s="1813"/>
      <c r="BF23" s="1813"/>
      <c r="BG23" s="1883"/>
      <c r="BH23" s="1813">
        <f t="shared" si="12"/>
        <v>0</v>
      </c>
      <c r="BI23" s="1813"/>
      <c r="BJ23" s="1813"/>
      <c r="BK23" s="1813"/>
      <c r="BL23" s="1883"/>
      <c r="BM23" s="1813">
        <f t="shared" si="13"/>
        <v>0</v>
      </c>
      <c r="BN23" s="1813"/>
      <c r="BO23" s="1813"/>
      <c r="BP23" s="1813"/>
      <c r="BQ23" s="1883"/>
      <c r="BR23" s="1813">
        <f t="shared" si="14"/>
        <v>0</v>
      </c>
      <c r="BS23" s="1813"/>
      <c r="BT23" s="1813"/>
      <c r="BU23" s="1813"/>
      <c r="BV23" s="1883"/>
      <c r="BW23" s="1813">
        <f>SUM(BU23+BV23)</f>
        <v>0</v>
      </c>
      <c r="BX23" s="1813"/>
      <c r="BY23" s="2011">
        <f t="shared" si="16"/>
        <v>0</v>
      </c>
      <c r="BZ23" s="2011">
        <f t="shared" si="16"/>
        <v>0</v>
      </c>
      <c r="CA23" s="2013">
        <f t="shared" si="17"/>
        <v>0</v>
      </c>
      <c r="CB23" s="1974">
        <f t="shared" si="21"/>
        <v>0</v>
      </c>
      <c r="CC23" s="1966">
        <f t="shared" si="22"/>
        <v>0</v>
      </c>
    </row>
    <row r="24" spans="1:83" ht="15" hidden="1" customHeight="1">
      <c r="A24" s="1414" t="s">
        <v>18</v>
      </c>
      <c r="B24" s="1881"/>
      <c r="C24" s="1881"/>
      <c r="D24" s="1882"/>
      <c r="E24" s="1813">
        <f t="shared" si="1"/>
        <v>0</v>
      </c>
      <c r="F24" s="1813"/>
      <c r="G24" s="1881"/>
      <c r="H24" s="1881"/>
      <c r="I24" s="1882"/>
      <c r="J24" s="1813">
        <f t="shared" si="2"/>
        <v>0</v>
      </c>
      <c r="K24" s="1813"/>
      <c r="L24" s="1881"/>
      <c r="M24" s="1881"/>
      <c r="N24" s="1882"/>
      <c r="O24" s="1813">
        <f t="shared" si="3"/>
        <v>0</v>
      </c>
      <c r="P24" s="1813"/>
      <c r="Q24" s="1881"/>
      <c r="R24" s="1881"/>
      <c r="S24" s="1882"/>
      <c r="T24" s="1813">
        <f t="shared" si="4"/>
        <v>0</v>
      </c>
      <c r="U24" s="1813"/>
      <c r="V24" s="1881"/>
      <c r="W24" s="1881"/>
      <c r="X24" s="1882"/>
      <c r="Y24" s="1813">
        <f t="shared" si="5"/>
        <v>0</v>
      </c>
      <c r="Z24" s="1813"/>
      <c r="AA24" s="1881"/>
      <c r="AB24" s="1881"/>
      <c r="AC24" s="1882"/>
      <c r="AD24" s="1813">
        <f t="shared" si="6"/>
        <v>0</v>
      </c>
      <c r="AE24" s="1813"/>
      <c r="AF24" s="1881"/>
      <c r="AG24" s="1881"/>
      <c r="AH24" s="1882"/>
      <c r="AI24" s="1813">
        <f t="shared" si="7"/>
        <v>0</v>
      </c>
      <c r="AJ24" s="1813"/>
      <c r="AK24" s="1881"/>
      <c r="AL24" s="1881"/>
      <c r="AM24" s="1882"/>
      <c r="AN24" s="1813">
        <f t="shared" si="8"/>
        <v>0</v>
      </c>
      <c r="AO24" s="1813">
        <f t="shared" si="19"/>
        <v>0</v>
      </c>
      <c r="AP24" s="1881"/>
      <c r="AQ24" s="1881"/>
      <c r="AR24" s="1882"/>
      <c r="AS24" s="1813">
        <f t="shared" si="9"/>
        <v>0</v>
      </c>
      <c r="AT24" s="1813"/>
      <c r="AU24" s="1881"/>
      <c r="AV24" s="1881"/>
      <c r="AW24" s="1882"/>
      <c r="AX24" s="1813">
        <f t="shared" si="10"/>
        <v>0</v>
      </c>
      <c r="AY24" s="1813"/>
      <c r="AZ24" s="1881"/>
      <c r="BA24" s="1881"/>
      <c r="BB24" s="1882"/>
      <c r="BC24" s="1813">
        <f t="shared" si="11"/>
        <v>0</v>
      </c>
      <c r="BD24" s="1813"/>
      <c r="BE24" s="1813"/>
      <c r="BF24" s="1813"/>
      <c r="BG24" s="1883"/>
      <c r="BH24" s="1813">
        <f t="shared" si="12"/>
        <v>0</v>
      </c>
      <c r="BI24" s="1813"/>
      <c r="BJ24" s="1813"/>
      <c r="BK24" s="1813"/>
      <c r="BL24" s="1883"/>
      <c r="BM24" s="1813">
        <f t="shared" si="13"/>
        <v>0</v>
      </c>
      <c r="BN24" s="1813"/>
      <c r="BO24" s="1813"/>
      <c r="BP24" s="1813"/>
      <c r="BQ24" s="1883"/>
      <c r="BR24" s="1813">
        <f t="shared" si="14"/>
        <v>0</v>
      </c>
      <c r="BS24" s="1813"/>
      <c r="BT24" s="1813"/>
      <c r="BU24" s="1813"/>
      <c r="BV24" s="1883"/>
      <c r="BW24" s="1813">
        <f t="shared" si="15"/>
        <v>0</v>
      </c>
      <c r="BX24" s="1813"/>
      <c r="BY24" s="2011">
        <f t="shared" si="16"/>
        <v>0</v>
      </c>
      <c r="BZ24" s="2011">
        <f t="shared" si="16"/>
        <v>0</v>
      </c>
      <c r="CA24" s="2013">
        <f t="shared" si="17"/>
        <v>0</v>
      </c>
      <c r="CB24" s="1974">
        <f t="shared" si="21"/>
        <v>0</v>
      </c>
      <c r="CC24" s="1966">
        <f t="shared" si="22"/>
        <v>0</v>
      </c>
    </row>
    <row r="25" spans="1:83" ht="15" customHeight="1">
      <c r="A25" s="1414" t="s">
        <v>600</v>
      </c>
      <c r="B25" s="1881"/>
      <c r="C25" s="1881"/>
      <c r="D25" s="1882"/>
      <c r="E25" s="1813">
        <f>SUM(C25+D25)</f>
        <v>0</v>
      </c>
      <c r="F25" s="1813"/>
      <c r="G25" s="1881"/>
      <c r="H25" s="1881"/>
      <c r="I25" s="1882"/>
      <c r="J25" s="1813">
        <f>SUM(H25+I25)</f>
        <v>0</v>
      </c>
      <c r="K25" s="1813"/>
      <c r="L25" s="1881"/>
      <c r="M25" s="1881"/>
      <c r="N25" s="1882"/>
      <c r="O25" s="1813">
        <f>SUM(M25+N25)</f>
        <v>0</v>
      </c>
      <c r="P25" s="1813"/>
      <c r="Q25" s="1881"/>
      <c r="R25" s="1881"/>
      <c r="S25" s="1882"/>
      <c r="T25" s="1813">
        <f>SUM(R25+S25)</f>
        <v>0</v>
      </c>
      <c r="U25" s="1813"/>
      <c r="V25" s="1881"/>
      <c r="W25" s="1881"/>
      <c r="X25" s="1882"/>
      <c r="Y25" s="1813">
        <f>SUM(W25+X25)</f>
        <v>0</v>
      </c>
      <c r="Z25" s="1813"/>
      <c r="AA25" s="1881"/>
      <c r="AB25" s="1881"/>
      <c r="AC25" s="1882"/>
      <c r="AD25" s="1813">
        <f>SUM(AB25+AC25)</f>
        <v>0</v>
      </c>
      <c r="AE25" s="1813"/>
      <c r="AF25" s="1881"/>
      <c r="AG25" s="1881"/>
      <c r="AH25" s="1882"/>
      <c r="AI25" s="1813">
        <f>SUM(AG25+AH25)</f>
        <v>0</v>
      </c>
      <c r="AJ25" s="1813"/>
      <c r="AK25" s="1881"/>
      <c r="AL25" s="1881"/>
      <c r="AM25" s="1882"/>
      <c r="AN25" s="1813">
        <f>SUM(AL25+AM25)</f>
        <v>0</v>
      </c>
      <c r="AO25" s="1813">
        <f>AL25-AK25</f>
        <v>0</v>
      </c>
      <c r="AP25" s="1881"/>
      <c r="AQ25" s="1881"/>
      <c r="AR25" s="1882"/>
      <c r="AS25" s="1813">
        <f>SUM(AQ25+AR25)</f>
        <v>0</v>
      </c>
      <c r="AT25" s="1813"/>
      <c r="AU25" s="1881"/>
      <c r="AV25" s="1881"/>
      <c r="AW25" s="1882"/>
      <c r="AX25" s="1813">
        <f>SUM(AV25+AW25)</f>
        <v>0</v>
      </c>
      <c r="AY25" s="1813"/>
      <c r="AZ25" s="1881"/>
      <c r="BA25" s="1881"/>
      <c r="BB25" s="1882"/>
      <c r="BC25" s="1813">
        <f>SUM(BA25+BB25)</f>
        <v>0</v>
      </c>
      <c r="BD25" s="1813"/>
      <c r="BE25" s="1813"/>
      <c r="BF25" s="1813"/>
      <c r="BG25" s="1883"/>
      <c r="BH25" s="1813">
        <f>SUM(BF25+BG25)</f>
        <v>0</v>
      </c>
      <c r="BI25" s="1813"/>
      <c r="BJ25" s="1813"/>
      <c r="BK25" s="1813"/>
      <c r="BL25" s="1883"/>
      <c r="BM25" s="1813">
        <f>SUM(BK25+BL25)</f>
        <v>0</v>
      </c>
      <c r="BN25" s="1813"/>
      <c r="BO25" s="1813"/>
      <c r="BP25" s="1813"/>
      <c r="BQ25" s="1883"/>
      <c r="BR25" s="1813">
        <f>SUM(BP25+BQ25)</f>
        <v>0</v>
      </c>
      <c r="BS25" s="1813"/>
      <c r="BT25" s="1813"/>
      <c r="BU25" s="1813"/>
      <c r="BV25" s="1883"/>
      <c r="BW25" s="1813">
        <f>SUM(BU25+BV25)</f>
        <v>0</v>
      </c>
      <c r="BX25" s="1813"/>
      <c r="BY25" s="2011">
        <f>SUM(B25+G25+L25+Q25+V25+AA25+AF25+AK25+AP25+AU25+AZ25+BE25+BJ25+BO25+BT25)</f>
        <v>0</v>
      </c>
      <c r="BZ25" s="2011">
        <f>SUM(C25+H25+M25+R25+W25+AB25+AG25+AL25+AQ25+AV25+BA25+BF25+BK25+BP25+BU25)</f>
        <v>0</v>
      </c>
      <c r="CA25" s="2013">
        <f>SUM(D25+I25+N25+S25+X25+AC25+AH25+AM25+AR25+AW25+BB25+BG25+BL25+BQ25+BV25)</f>
        <v>0</v>
      </c>
      <c r="CB25" s="1974">
        <f t="shared" si="21"/>
        <v>0</v>
      </c>
      <c r="CC25" s="1966">
        <f t="shared" si="22"/>
        <v>0</v>
      </c>
    </row>
    <row r="26" spans="1:83" ht="15" customHeight="1">
      <c r="A26" s="1414" t="s">
        <v>601</v>
      </c>
      <c r="B26" s="1881"/>
      <c r="C26" s="1881"/>
      <c r="D26" s="1882"/>
      <c r="E26" s="1813">
        <v>2600</v>
      </c>
      <c r="F26" s="1813"/>
      <c r="G26" s="1881"/>
      <c r="H26" s="1881"/>
      <c r="I26" s="1882"/>
      <c r="J26" s="1813">
        <f t="shared" si="2"/>
        <v>0</v>
      </c>
      <c r="K26" s="1813"/>
      <c r="L26" s="1881"/>
      <c r="M26" s="1881"/>
      <c r="N26" s="1882"/>
      <c r="O26" s="1813">
        <f t="shared" si="3"/>
        <v>0</v>
      </c>
      <c r="P26" s="1813"/>
      <c r="Q26" s="1881"/>
      <c r="R26" s="1881"/>
      <c r="S26" s="1882"/>
      <c r="T26" s="1813">
        <f t="shared" si="4"/>
        <v>0</v>
      </c>
      <c r="U26" s="1813"/>
      <c r="V26" s="1881"/>
      <c r="W26" s="1881"/>
      <c r="X26" s="1882"/>
      <c r="Y26" s="1813">
        <f t="shared" si="5"/>
        <v>0</v>
      </c>
      <c r="Z26" s="1813"/>
      <c r="AA26" s="1881"/>
      <c r="AB26" s="1881"/>
      <c r="AC26" s="1882">
        <v>1650</v>
      </c>
      <c r="AD26" s="1813">
        <v>-432</v>
      </c>
      <c r="AE26" s="1813">
        <v>2168</v>
      </c>
      <c r="AF26" s="1881">
        <v>1000</v>
      </c>
      <c r="AG26" s="1881">
        <v>1000</v>
      </c>
      <c r="AH26" s="1882">
        <v>200</v>
      </c>
      <c r="AI26" s="1813">
        <f t="shared" si="7"/>
        <v>1200</v>
      </c>
      <c r="AJ26" s="1813">
        <v>1200</v>
      </c>
      <c r="AK26" s="1881"/>
      <c r="AL26" s="1881"/>
      <c r="AM26" s="1882"/>
      <c r="AN26" s="1813">
        <f t="shared" si="8"/>
        <v>0</v>
      </c>
      <c r="AO26" s="1813">
        <f t="shared" si="19"/>
        <v>0</v>
      </c>
      <c r="AP26" s="1881"/>
      <c r="AQ26" s="1881"/>
      <c r="AR26" s="1882"/>
      <c r="AS26" s="1813">
        <f t="shared" si="9"/>
        <v>0</v>
      </c>
      <c r="AT26" s="1813"/>
      <c r="AU26" s="1881">
        <v>3200</v>
      </c>
      <c r="AV26" s="1881">
        <v>3200</v>
      </c>
      <c r="AW26" s="1882"/>
      <c r="AX26" s="1813">
        <f t="shared" si="10"/>
        <v>3200</v>
      </c>
      <c r="AY26" s="1813">
        <v>3200</v>
      </c>
      <c r="AZ26" s="1888"/>
      <c r="BA26" s="1888"/>
      <c r="BB26" s="1882"/>
      <c r="BC26" s="1813">
        <f t="shared" si="11"/>
        <v>0</v>
      </c>
      <c r="BD26" s="1813"/>
      <c r="BE26" s="1813">
        <v>500</v>
      </c>
      <c r="BF26" s="1813">
        <v>0</v>
      </c>
      <c r="BG26" s="1883"/>
      <c r="BH26" s="1813">
        <f t="shared" si="12"/>
        <v>0</v>
      </c>
      <c r="BI26" s="1813"/>
      <c r="BJ26" s="1813">
        <v>2000</v>
      </c>
      <c r="BK26" s="1813">
        <v>2000</v>
      </c>
      <c r="BL26" s="1883"/>
      <c r="BM26" s="1813">
        <f t="shared" si="13"/>
        <v>2000</v>
      </c>
      <c r="BN26" s="1813">
        <v>2000</v>
      </c>
      <c r="BO26" s="1813"/>
      <c r="BP26" s="1813"/>
      <c r="BQ26" s="1883"/>
      <c r="BR26" s="1813">
        <f t="shared" si="14"/>
        <v>0</v>
      </c>
      <c r="BS26" s="1813"/>
      <c r="BT26" s="1813"/>
      <c r="BU26" s="1813"/>
      <c r="BV26" s="1883"/>
      <c r="BW26" s="1813">
        <f t="shared" si="15"/>
        <v>0</v>
      </c>
      <c r="BX26" s="1813"/>
      <c r="BY26" s="2011">
        <f t="shared" si="16"/>
        <v>6700</v>
      </c>
      <c r="BZ26" s="2011">
        <f t="shared" si="16"/>
        <v>6200</v>
      </c>
      <c r="CA26" s="2013">
        <f t="shared" si="17"/>
        <v>1850</v>
      </c>
      <c r="CB26" s="1974">
        <f t="shared" si="21"/>
        <v>8568</v>
      </c>
      <c r="CC26" s="1966">
        <f t="shared" si="22"/>
        <v>8568</v>
      </c>
    </row>
    <row r="27" spans="1:83" ht="15" customHeight="1">
      <c r="A27" s="1414" t="s">
        <v>602</v>
      </c>
      <c r="B27" s="1881"/>
      <c r="C27" s="1881"/>
      <c r="D27" s="1882"/>
      <c r="E27" s="1813">
        <f>SUM(C27+D27)</f>
        <v>0</v>
      </c>
      <c r="F27" s="1813"/>
      <c r="G27" s="1881"/>
      <c r="H27" s="1881"/>
      <c r="I27" s="1882"/>
      <c r="J27" s="1813">
        <f t="shared" si="2"/>
        <v>0</v>
      </c>
      <c r="K27" s="1813"/>
      <c r="L27" s="1881"/>
      <c r="M27" s="1881"/>
      <c r="N27" s="1882"/>
      <c r="O27" s="1813">
        <f t="shared" si="3"/>
        <v>0</v>
      </c>
      <c r="P27" s="1813"/>
      <c r="Q27" s="1881"/>
      <c r="R27" s="1881"/>
      <c r="S27" s="1882"/>
      <c r="T27" s="1813">
        <f t="shared" si="4"/>
        <v>0</v>
      </c>
      <c r="U27" s="1813"/>
      <c r="V27" s="1881"/>
      <c r="W27" s="1881"/>
      <c r="X27" s="1882"/>
      <c r="Y27" s="1813">
        <f>SUM(W27+X27)</f>
        <v>0</v>
      </c>
      <c r="Z27" s="1813"/>
      <c r="AA27" s="1881"/>
      <c r="AB27" s="1881"/>
      <c r="AC27" s="1882"/>
      <c r="AD27" s="1813">
        <f>SUM(AB27+AC27)</f>
        <v>0</v>
      </c>
      <c r="AE27" s="1813"/>
      <c r="AF27" s="1881"/>
      <c r="AG27" s="1881"/>
      <c r="AH27" s="1882"/>
      <c r="AI27" s="1813">
        <f>SUM(AG27+AH27)</f>
        <v>0</v>
      </c>
      <c r="AJ27" s="1813"/>
      <c r="AK27" s="1881"/>
      <c r="AL27" s="1881"/>
      <c r="AM27" s="1882"/>
      <c r="AN27" s="1813">
        <f>SUM(AL27+AM27)</f>
        <v>0</v>
      </c>
      <c r="AO27" s="1813">
        <f t="shared" si="19"/>
        <v>0</v>
      </c>
      <c r="AP27" s="1881"/>
      <c r="AQ27" s="1881"/>
      <c r="AR27" s="1973"/>
      <c r="AS27" s="1813">
        <f>SUM(AQ27+AR27)</f>
        <v>0</v>
      </c>
      <c r="AT27" s="1813"/>
      <c r="AU27" s="1881"/>
      <c r="AV27" s="1881"/>
      <c r="AW27" s="1973"/>
      <c r="AX27" s="1813">
        <f>SUM(AV27+AW27)</f>
        <v>0</v>
      </c>
      <c r="AY27" s="1813"/>
      <c r="AZ27" s="1881"/>
      <c r="BA27" s="1881"/>
      <c r="BB27" s="1973"/>
      <c r="BC27" s="1813">
        <f>SUM(BA27+BB27)</f>
        <v>0</v>
      </c>
      <c r="BD27" s="1813"/>
      <c r="BE27" s="1813"/>
      <c r="BF27" s="1813"/>
      <c r="BG27" s="1883"/>
      <c r="BH27" s="1813">
        <f t="shared" si="12"/>
        <v>0</v>
      </c>
      <c r="BI27" s="1813"/>
      <c r="BJ27" s="1813"/>
      <c r="BK27" s="1813"/>
      <c r="BL27" s="1883"/>
      <c r="BM27" s="1813">
        <f t="shared" si="13"/>
        <v>0</v>
      </c>
      <c r="BN27" s="1813"/>
      <c r="BO27" s="1813"/>
      <c r="BP27" s="1813"/>
      <c r="BQ27" s="1883"/>
      <c r="BR27" s="1813">
        <f t="shared" si="14"/>
        <v>0</v>
      </c>
      <c r="BS27" s="1813"/>
      <c r="BT27" s="1813"/>
      <c r="BU27" s="1813"/>
      <c r="BV27" s="1883"/>
      <c r="BW27" s="1813">
        <f>SUM(BU27+BV27)</f>
        <v>0</v>
      </c>
      <c r="BX27" s="1813"/>
      <c r="BY27" s="2011">
        <f t="shared" si="16"/>
        <v>0</v>
      </c>
      <c r="BZ27" s="2011">
        <f t="shared" si="16"/>
        <v>0</v>
      </c>
      <c r="CA27" s="2013">
        <f t="shared" si="17"/>
        <v>0</v>
      </c>
      <c r="CB27" s="1978">
        <f t="shared" si="21"/>
        <v>0</v>
      </c>
      <c r="CC27" s="1966">
        <f t="shared" si="22"/>
        <v>0</v>
      </c>
    </row>
    <row r="28" spans="1:83" ht="15" customHeight="1">
      <c r="A28" s="1414" t="s">
        <v>603</v>
      </c>
      <c r="B28" s="1881">
        <v>74200</v>
      </c>
      <c r="C28" s="1881">
        <v>72950</v>
      </c>
      <c r="D28" s="1882">
        <v>2300</v>
      </c>
      <c r="E28" s="1813">
        <v>102050</v>
      </c>
      <c r="F28" s="1813">
        <v>102050</v>
      </c>
      <c r="G28" s="1881">
        <v>8000</v>
      </c>
      <c r="H28" s="1881">
        <v>9487</v>
      </c>
      <c r="I28" s="1882"/>
      <c r="J28" s="1813">
        <f t="shared" si="2"/>
        <v>9487</v>
      </c>
      <c r="K28" s="1813">
        <v>9487</v>
      </c>
      <c r="L28" s="1881">
        <v>9410</v>
      </c>
      <c r="M28" s="1881">
        <v>9410</v>
      </c>
      <c r="N28" s="1882"/>
      <c r="O28" s="1813">
        <f t="shared" si="3"/>
        <v>9410</v>
      </c>
      <c r="P28" s="1813">
        <v>9410</v>
      </c>
      <c r="Q28" s="1881">
        <v>8000</v>
      </c>
      <c r="R28" s="1881">
        <v>8000</v>
      </c>
      <c r="S28" s="1882"/>
      <c r="T28" s="1813">
        <f t="shared" si="4"/>
        <v>8000</v>
      </c>
      <c r="U28" s="1813">
        <v>8000</v>
      </c>
      <c r="V28" s="1881"/>
      <c r="W28" s="1881"/>
      <c r="X28" s="1882"/>
      <c r="Y28" s="1813">
        <f t="shared" si="5"/>
        <v>0</v>
      </c>
      <c r="Z28" s="1813"/>
      <c r="AA28" s="1881">
        <v>7700</v>
      </c>
      <c r="AB28" s="1881">
        <v>7700</v>
      </c>
      <c r="AC28" s="1882"/>
      <c r="AD28" s="1813">
        <v>5860</v>
      </c>
      <c r="AE28" s="1813">
        <v>2937</v>
      </c>
      <c r="AF28" s="1881"/>
      <c r="AG28" s="1881"/>
      <c r="AH28" s="1882"/>
      <c r="AI28" s="1813">
        <f t="shared" si="7"/>
        <v>0</v>
      </c>
      <c r="AJ28" s="1813"/>
      <c r="AK28" s="1881"/>
      <c r="AL28" s="1881"/>
      <c r="AM28" s="1882"/>
      <c r="AN28" s="1813">
        <f t="shared" si="8"/>
        <v>0</v>
      </c>
      <c r="AO28" s="1813">
        <f t="shared" si="19"/>
        <v>0</v>
      </c>
      <c r="AP28" s="1881">
        <v>18500</v>
      </c>
      <c r="AQ28" s="1881">
        <v>26763</v>
      </c>
      <c r="AR28" s="1882"/>
      <c r="AS28" s="1813">
        <v>50883</v>
      </c>
      <c r="AT28" s="1813">
        <v>50583</v>
      </c>
      <c r="AU28" s="1881"/>
      <c r="AV28" s="1881">
        <v>250</v>
      </c>
      <c r="AW28" s="1882">
        <v>6150</v>
      </c>
      <c r="AX28" s="1813">
        <v>7230</v>
      </c>
      <c r="AY28" s="1813">
        <v>7192</v>
      </c>
      <c r="AZ28" s="1881"/>
      <c r="BA28" s="1881"/>
      <c r="BB28" s="1882">
        <v>10000</v>
      </c>
      <c r="BC28" s="1813">
        <f t="shared" si="11"/>
        <v>10000</v>
      </c>
      <c r="BD28" s="1813">
        <v>10000</v>
      </c>
      <c r="BE28" s="1813"/>
      <c r="BF28" s="1813"/>
      <c r="BG28" s="1883"/>
      <c r="BH28" s="1813">
        <f t="shared" ref="BH28:BH33" si="23">SUM(BF28+BG28)</f>
        <v>0</v>
      </c>
      <c r="BI28" s="1813"/>
      <c r="BJ28" s="1813"/>
      <c r="BK28" s="1813"/>
      <c r="BL28" s="1883"/>
      <c r="BM28" s="1813">
        <f t="shared" ref="BM28:BM33" si="24">SUM(BK28+BL28)</f>
        <v>0</v>
      </c>
      <c r="BN28" s="1813"/>
      <c r="BO28" s="1813"/>
      <c r="BP28" s="1813"/>
      <c r="BQ28" s="1883"/>
      <c r="BR28" s="1813">
        <f t="shared" ref="BR28:BR33" si="25">SUM(BP28+BQ28)</f>
        <v>0</v>
      </c>
      <c r="BS28" s="1813"/>
      <c r="BT28" s="1813"/>
      <c r="BU28" s="1813"/>
      <c r="BV28" s="1883"/>
      <c r="BW28" s="1813">
        <f t="shared" si="15"/>
        <v>0</v>
      </c>
      <c r="BX28" s="1813"/>
      <c r="BY28" s="2011">
        <f t="shared" si="16"/>
        <v>125810</v>
      </c>
      <c r="BZ28" s="2011">
        <f t="shared" si="16"/>
        <v>134560</v>
      </c>
      <c r="CA28" s="2013">
        <f t="shared" si="17"/>
        <v>18450</v>
      </c>
      <c r="CB28" s="1974">
        <f t="shared" si="21"/>
        <v>202920</v>
      </c>
      <c r="CC28" s="1966">
        <f t="shared" si="22"/>
        <v>199659</v>
      </c>
    </row>
    <row r="29" spans="1:83" ht="15" customHeight="1">
      <c r="A29" s="1414" t="s">
        <v>604</v>
      </c>
      <c r="B29" s="1881"/>
      <c r="C29" s="1881"/>
      <c r="D29" s="1882"/>
      <c r="E29" s="1813">
        <f t="shared" si="1"/>
        <v>0</v>
      </c>
      <c r="F29" s="1813"/>
      <c r="G29" s="1881"/>
      <c r="H29" s="1881"/>
      <c r="I29" s="1882"/>
      <c r="J29" s="1813">
        <f t="shared" si="2"/>
        <v>0</v>
      </c>
      <c r="K29" s="1813"/>
      <c r="L29" s="1881"/>
      <c r="M29" s="1881"/>
      <c r="N29" s="1882"/>
      <c r="O29" s="1813">
        <f t="shared" si="3"/>
        <v>0</v>
      </c>
      <c r="P29" s="1813"/>
      <c r="Q29" s="1881"/>
      <c r="R29" s="1881"/>
      <c r="S29" s="1882"/>
      <c r="T29" s="1813">
        <f t="shared" si="4"/>
        <v>0</v>
      </c>
      <c r="U29" s="1813"/>
      <c r="V29" s="1881"/>
      <c r="W29" s="1881"/>
      <c r="X29" s="1882"/>
      <c r="Y29" s="1813">
        <f t="shared" si="5"/>
        <v>0</v>
      </c>
      <c r="Z29" s="1813"/>
      <c r="AA29" s="1881"/>
      <c r="AB29" s="1881"/>
      <c r="AC29" s="1882"/>
      <c r="AD29" s="1813">
        <f t="shared" si="6"/>
        <v>0</v>
      </c>
      <c r="AE29" s="1813"/>
      <c r="AF29" s="1881"/>
      <c r="AG29" s="1881"/>
      <c r="AH29" s="1882"/>
      <c r="AI29" s="1813">
        <f t="shared" si="7"/>
        <v>0</v>
      </c>
      <c r="AJ29" s="1813"/>
      <c r="AK29" s="1881"/>
      <c r="AL29" s="1881"/>
      <c r="AM29" s="1882"/>
      <c r="AN29" s="1813">
        <f t="shared" si="8"/>
        <v>0</v>
      </c>
      <c r="AO29" s="1813">
        <f t="shared" si="19"/>
        <v>0</v>
      </c>
      <c r="AP29" s="1881"/>
      <c r="AQ29" s="1881"/>
      <c r="AR29" s="1882"/>
      <c r="AS29" s="1813">
        <f t="shared" si="9"/>
        <v>0</v>
      </c>
      <c r="AT29" s="1813"/>
      <c r="AU29" s="1881"/>
      <c r="AV29" s="1881"/>
      <c r="AW29" s="1882"/>
      <c r="AX29" s="1813">
        <f t="shared" si="10"/>
        <v>0</v>
      </c>
      <c r="AY29" s="1813"/>
      <c r="AZ29" s="1881"/>
      <c r="BA29" s="1881"/>
      <c r="BB29" s="1882"/>
      <c r="BC29" s="1813">
        <f t="shared" si="11"/>
        <v>0</v>
      </c>
      <c r="BD29" s="1813"/>
      <c r="BE29" s="1813"/>
      <c r="BF29" s="1813"/>
      <c r="BG29" s="1883"/>
      <c r="BH29" s="1813">
        <f t="shared" si="23"/>
        <v>0</v>
      </c>
      <c r="BI29" s="1813"/>
      <c r="BJ29" s="1813"/>
      <c r="BK29" s="1813"/>
      <c r="BL29" s="1883"/>
      <c r="BM29" s="1813">
        <f t="shared" si="24"/>
        <v>0</v>
      </c>
      <c r="BN29" s="1813"/>
      <c r="BO29" s="1813"/>
      <c r="BP29" s="1813"/>
      <c r="BQ29" s="1883"/>
      <c r="BR29" s="1813">
        <f t="shared" si="25"/>
        <v>0</v>
      </c>
      <c r="BS29" s="1813"/>
      <c r="BT29" s="1813"/>
      <c r="BU29" s="1813"/>
      <c r="BV29" s="1883"/>
      <c r="BW29" s="1813">
        <f t="shared" si="15"/>
        <v>0</v>
      </c>
      <c r="BX29" s="1813"/>
      <c r="BY29" s="2011">
        <f t="shared" si="16"/>
        <v>0</v>
      </c>
      <c r="BZ29" s="2011">
        <f t="shared" si="16"/>
        <v>0</v>
      </c>
      <c r="CA29" s="2013">
        <f t="shared" si="17"/>
        <v>0</v>
      </c>
      <c r="CB29" s="1974">
        <f t="shared" si="21"/>
        <v>0</v>
      </c>
      <c r="CC29" s="1966">
        <f t="shared" si="22"/>
        <v>0</v>
      </c>
    </row>
    <row r="30" spans="1:83" ht="15" customHeight="1">
      <c r="A30" s="1414" t="s">
        <v>605</v>
      </c>
      <c r="B30" s="1881"/>
      <c r="C30" s="1881"/>
      <c r="D30" s="1882"/>
      <c r="E30" s="1813">
        <f t="shared" si="1"/>
        <v>0</v>
      </c>
      <c r="F30" s="1813"/>
      <c r="G30" s="1881"/>
      <c r="H30" s="1881"/>
      <c r="I30" s="1882"/>
      <c r="J30" s="1813">
        <f t="shared" si="2"/>
        <v>0</v>
      </c>
      <c r="K30" s="1813"/>
      <c r="L30" s="1881"/>
      <c r="M30" s="1881"/>
      <c r="N30" s="1882"/>
      <c r="O30" s="1813">
        <f t="shared" si="3"/>
        <v>0</v>
      </c>
      <c r="P30" s="1813"/>
      <c r="Q30" s="1881"/>
      <c r="R30" s="1881"/>
      <c r="S30" s="1882"/>
      <c r="T30" s="1813">
        <f t="shared" si="4"/>
        <v>0</v>
      </c>
      <c r="U30" s="1813"/>
      <c r="V30" s="1881"/>
      <c r="W30" s="1881"/>
      <c r="X30" s="1882"/>
      <c r="Y30" s="1813">
        <f t="shared" si="5"/>
        <v>0</v>
      </c>
      <c r="Z30" s="1813"/>
      <c r="AA30" s="1881"/>
      <c r="AB30" s="1881"/>
      <c r="AC30" s="1882"/>
      <c r="AD30" s="1813">
        <f t="shared" si="6"/>
        <v>0</v>
      </c>
      <c r="AE30" s="1813"/>
      <c r="AF30" s="1881"/>
      <c r="AG30" s="1881"/>
      <c r="AH30" s="1882"/>
      <c r="AI30" s="1813">
        <f t="shared" si="7"/>
        <v>0</v>
      </c>
      <c r="AJ30" s="1813"/>
      <c r="AK30" s="1881"/>
      <c r="AL30" s="1881"/>
      <c r="AM30" s="1882"/>
      <c r="AN30" s="1813">
        <f t="shared" si="8"/>
        <v>0</v>
      </c>
      <c r="AO30" s="1813">
        <f t="shared" si="19"/>
        <v>0</v>
      </c>
      <c r="AP30" s="1881"/>
      <c r="AQ30" s="1881"/>
      <c r="AR30" s="1882"/>
      <c r="AS30" s="1813">
        <f t="shared" si="9"/>
        <v>0</v>
      </c>
      <c r="AT30" s="1813"/>
      <c r="AU30" s="1881"/>
      <c r="AV30" s="1881"/>
      <c r="AW30" s="1882"/>
      <c r="AX30" s="1813">
        <f t="shared" si="10"/>
        <v>0</v>
      </c>
      <c r="AY30" s="1813"/>
      <c r="AZ30" s="1881"/>
      <c r="BA30" s="1881"/>
      <c r="BB30" s="1882"/>
      <c r="BC30" s="1813">
        <f t="shared" si="11"/>
        <v>0</v>
      </c>
      <c r="BD30" s="1813"/>
      <c r="BE30" s="1813"/>
      <c r="BF30" s="1813"/>
      <c r="BG30" s="1883"/>
      <c r="BH30" s="1813">
        <f t="shared" si="23"/>
        <v>0</v>
      </c>
      <c r="BI30" s="1813"/>
      <c r="BJ30" s="1813"/>
      <c r="BK30" s="1813"/>
      <c r="BL30" s="1883"/>
      <c r="BM30" s="1813">
        <f t="shared" si="24"/>
        <v>0</v>
      </c>
      <c r="BN30" s="1813"/>
      <c r="BO30" s="1813"/>
      <c r="BP30" s="1813"/>
      <c r="BQ30" s="1883"/>
      <c r="BR30" s="1813">
        <f t="shared" si="25"/>
        <v>0</v>
      </c>
      <c r="BS30" s="1813"/>
      <c r="BT30" s="1813"/>
      <c r="BU30" s="1813"/>
      <c r="BV30" s="1883"/>
      <c r="BW30" s="1813">
        <f t="shared" si="15"/>
        <v>0</v>
      </c>
      <c r="BX30" s="1813"/>
      <c r="BY30" s="2011">
        <f t="shared" si="16"/>
        <v>0</v>
      </c>
      <c r="BZ30" s="2011">
        <f t="shared" si="16"/>
        <v>0</v>
      </c>
      <c r="CA30" s="2013">
        <f t="shared" si="17"/>
        <v>0</v>
      </c>
      <c r="CB30" s="1978">
        <f t="shared" si="21"/>
        <v>0</v>
      </c>
      <c r="CC30" s="1966">
        <f t="shared" si="22"/>
        <v>0</v>
      </c>
    </row>
    <row r="31" spans="1:83" ht="15" customHeight="1">
      <c r="A31" s="1414" t="s">
        <v>606</v>
      </c>
      <c r="B31" s="1881"/>
      <c r="C31" s="1881"/>
      <c r="D31" s="1882"/>
      <c r="E31" s="1813">
        <f t="shared" si="1"/>
        <v>0</v>
      </c>
      <c r="F31" s="1813"/>
      <c r="G31" s="1881"/>
      <c r="H31" s="1881"/>
      <c r="I31" s="1882"/>
      <c r="J31" s="1813">
        <f t="shared" si="2"/>
        <v>0</v>
      </c>
      <c r="K31" s="1813"/>
      <c r="L31" s="1881"/>
      <c r="M31" s="1881"/>
      <c r="N31" s="1882"/>
      <c r="O31" s="1813">
        <f t="shared" si="3"/>
        <v>0</v>
      </c>
      <c r="P31" s="1813"/>
      <c r="Q31" s="1881"/>
      <c r="R31" s="1881"/>
      <c r="S31" s="1882"/>
      <c r="T31" s="1813">
        <f t="shared" si="4"/>
        <v>0</v>
      </c>
      <c r="U31" s="1813"/>
      <c r="V31" s="1881"/>
      <c r="W31" s="1881"/>
      <c r="X31" s="1882"/>
      <c r="Y31" s="1813">
        <f t="shared" si="5"/>
        <v>0</v>
      </c>
      <c r="Z31" s="1813"/>
      <c r="AA31" s="1881">
        <v>21500</v>
      </c>
      <c r="AB31" s="1881">
        <v>21500</v>
      </c>
      <c r="AC31" s="1882">
        <v>-11190</v>
      </c>
      <c r="AD31" s="1813">
        <v>3880</v>
      </c>
      <c r="AE31" s="1813"/>
      <c r="AF31" s="1881"/>
      <c r="AG31" s="1881"/>
      <c r="AH31" s="1882"/>
      <c r="AI31" s="1813">
        <f t="shared" si="7"/>
        <v>0</v>
      </c>
      <c r="AJ31" s="1813"/>
      <c r="AK31" s="1881"/>
      <c r="AL31" s="1881"/>
      <c r="AM31" s="1882"/>
      <c r="AN31" s="1813">
        <f t="shared" si="8"/>
        <v>0</v>
      </c>
      <c r="AO31" s="1813">
        <f t="shared" si="19"/>
        <v>0</v>
      </c>
      <c r="AP31" s="1881">
        <v>10000</v>
      </c>
      <c r="AQ31" s="1881">
        <v>0</v>
      </c>
      <c r="AR31" s="1882"/>
      <c r="AS31" s="1813">
        <f t="shared" si="9"/>
        <v>0</v>
      </c>
      <c r="AT31" s="1813"/>
      <c r="AU31" s="1881"/>
      <c r="AV31" s="1881"/>
      <c r="AW31" s="1882"/>
      <c r="AX31" s="1813">
        <f t="shared" si="10"/>
        <v>0</v>
      </c>
      <c r="AY31" s="1813"/>
      <c r="AZ31" s="1881">
        <v>10000</v>
      </c>
      <c r="BA31" s="1881">
        <v>10000</v>
      </c>
      <c r="BB31" s="1882">
        <v>-10000</v>
      </c>
      <c r="BC31" s="1813">
        <f t="shared" si="11"/>
        <v>0</v>
      </c>
      <c r="BD31" s="1813"/>
      <c r="BE31" s="1813"/>
      <c r="BF31" s="1813"/>
      <c r="BG31" s="1883"/>
      <c r="BH31" s="1813">
        <f t="shared" si="23"/>
        <v>0</v>
      </c>
      <c r="BI31" s="1813"/>
      <c r="BJ31" s="1813"/>
      <c r="BK31" s="1813"/>
      <c r="BL31" s="1883"/>
      <c r="BM31" s="1813">
        <f t="shared" si="24"/>
        <v>0</v>
      </c>
      <c r="BN31" s="1813"/>
      <c r="BO31" s="1813"/>
      <c r="BP31" s="1813"/>
      <c r="BQ31" s="1883"/>
      <c r="BR31" s="1813">
        <f t="shared" si="25"/>
        <v>0</v>
      </c>
      <c r="BS31" s="1813"/>
      <c r="BT31" s="1813"/>
      <c r="BU31" s="1813"/>
      <c r="BV31" s="1883"/>
      <c r="BW31" s="1813">
        <f t="shared" si="15"/>
        <v>0</v>
      </c>
      <c r="BX31" s="1813"/>
      <c r="BY31" s="2011">
        <f t="shared" si="16"/>
        <v>41500</v>
      </c>
      <c r="BZ31" s="2011">
        <f t="shared" si="16"/>
        <v>31500</v>
      </c>
      <c r="CA31" s="2013">
        <f t="shared" si="17"/>
        <v>-21190</v>
      </c>
      <c r="CB31" s="1974">
        <f t="shared" si="21"/>
        <v>3880</v>
      </c>
      <c r="CC31" s="1966">
        <f t="shared" si="22"/>
        <v>0</v>
      </c>
    </row>
    <row r="32" spans="1:83" s="706" customFormat="1" ht="15" customHeight="1">
      <c r="A32" s="1889" t="s">
        <v>607</v>
      </c>
      <c r="B32" s="1972">
        <f>SUM(B15:B31)</f>
        <v>74200</v>
      </c>
      <c r="C32" s="1972">
        <f t="shared" ref="C32:BN32" si="26">SUM(C15:C31)</f>
        <v>72950</v>
      </c>
      <c r="D32" s="1972">
        <f t="shared" si="26"/>
        <v>2300</v>
      </c>
      <c r="E32" s="1972">
        <f t="shared" si="26"/>
        <v>104650</v>
      </c>
      <c r="F32" s="1972">
        <f t="shared" si="26"/>
        <v>102050</v>
      </c>
      <c r="G32" s="1972">
        <f t="shared" si="26"/>
        <v>8000</v>
      </c>
      <c r="H32" s="1972">
        <f t="shared" si="26"/>
        <v>9487</v>
      </c>
      <c r="I32" s="1972">
        <f t="shared" si="26"/>
        <v>0</v>
      </c>
      <c r="J32" s="1972">
        <f t="shared" si="26"/>
        <v>9487</v>
      </c>
      <c r="K32" s="1972">
        <f t="shared" si="26"/>
        <v>9487</v>
      </c>
      <c r="L32" s="1972">
        <f t="shared" si="26"/>
        <v>9410</v>
      </c>
      <c r="M32" s="1972">
        <f t="shared" si="26"/>
        <v>9410</v>
      </c>
      <c r="N32" s="1972">
        <f t="shared" si="26"/>
        <v>0</v>
      </c>
      <c r="O32" s="1972">
        <f t="shared" si="26"/>
        <v>9410</v>
      </c>
      <c r="P32" s="1972">
        <f t="shared" si="26"/>
        <v>9410</v>
      </c>
      <c r="Q32" s="1972">
        <f t="shared" si="26"/>
        <v>8000</v>
      </c>
      <c r="R32" s="1972">
        <f t="shared" si="26"/>
        <v>8000</v>
      </c>
      <c r="S32" s="1972">
        <f t="shared" si="26"/>
        <v>0</v>
      </c>
      <c r="T32" s="1972">
        <f t="shared" si="26"/>
        <v>8000</v>
      </c>
      <c r="U32" s="1972">
        <f t="shared" si="26"/>
        <v>8000</v>
      </c>
      <c r="V32" s="1972">
        <f t="shared" si="26"/>
        <v>0</v>
      </c>
      <c r="W32" s="1972">
        <f t="shared" si="26"/>
        <v>0</v>
      </c>
      <c r="X32" s="1972">
        <f t="shared" si="26"/>
        <v>0</v>
      </c>
      <c r="Y32" s="1972">
        <f t="shared" si="26"/>
        <v>0</v>
      </c>
      <c r="Z32" s="1972">
        <f t="shared" si="26"/>
        <v>0</v>
      </c>
      <c r="AA32" s="1972">
        <f t="shared" si="26"/>
        <v>30089</v>
      </c>
      <c r="AB32" s="1972">
        <f t="shared" si="26"/>
        <v>30089</v>
      </c>
      <c r="AC32" s="1972">
        <f t="shared" si="26"/>
        <v>-9540</v>
      </c>
      <c r="AD32" s="1972">
        <f t="shared" si="26"/>
        <v>10224</v>
      </c>
      <c r="AE32" s="1972">
        <f t="shared" si="26"/>
        <v>5805</v>
      </c>
      <c r="AF32" s="1972">
        <f t="shared" si="26"/>
        <v>1000</v>
      </c>
      <c r="AG32" s="1972">
        <f t="shared" si="26"/>
        <v>1000</v>
      </c>
      <c r="AH32" s="1972">
        <f t="shared" si="26"/>
        <v>200</v>
      </c>
      <c r="AI32" s="1972">
        <f t="shared" si="26"/>
        <v>1200</v>
      </c>
      <c r="AJ32" s="1972">
        <f t="shared" si="26"/>
        <v>1200</v>
      </c>
      <c r="AK32" s="1972">
        <f t="shared" si="26"/>
        <v>0</v>
      </c>
      <c r="AL32" s="1972">
        <f t="shared" si="26"/>
        <v>0</v>
      </c>
      <c r="AM32" s="1972">
        <f t="shared" si="26"/>
        <v>0</v>
      </c>
      <c r="AN32" s="1972">
        <f t="shared" si="26"/>
        <v>0</v>
      </c>
      <c r="AO32" s="1972">
        <f t="shared" si="26"/>
        <v>0</v>
      </c>
      <c r="AP32" s="1972">
        <f t="shared" si="26"/>
        <v>28500</v>
      </c>
      <c r="AQ32" s="1972">
        <f t="shared" si="26"/>
        <v>26763</v>
      </c>
      <c r="AR32" s="1972">
        <f t="shared" si="26"/>
        <v>0</v>
      </c>
      <c r="AS32" s="1972">
        <f t="shared" si="26"/>
        <v>50883</v>
      </c>
      <c r="AT32" s="1972">
        <f t="shared" si="26"/>
        <v>50583</v>
      </c>
      <c r="AU32" s="1972">
        <f t="shared" si="26"/>
        <v>3200</v>
      </c>
      <c r="AV32" s="1972">
        <f t="shared" si="26"/>
        <v>3450</v>
      </c>
      <c r="AW32" s="1972">
        <f t="shared" si="26"/>
        <v>6150</v>
      </c>
      <c r="AX32" s="1972">
        <f t="shared" si="26"/>
        <v>10430</v>
      </c>
      <c r="AY32" s="1972">
        <f t="shared" si="26"/>
        <v>10392</v>
      </c>
      <c r="AZ32" s="1972">
        <f t="shared" si="26"/>
        <v>10000</v>
      </c>
      <c r="BA32" s="1972">
        <f t="shared" si="26"/>
        <v>10000</v>
      </c>
      <c r="BB32" s="1972">
        <f t="shared" si="26"/>
        <v>0</v>
      </c>
      <c r="BC32" s="1972">
        <f t="shared" si="26"/>
        <v>10000</v>
      </c>
      <c r="BD32" s="1972">
        <f t="shared" si="26"/>
        <v>10000</v>
      </c>
      <c r="BE32" s="1972">
        <f t="shared" si="26"/>
        <v>500</v>
      </c>
      <c r="BF32" s="1972">
        <f t="shared" si="26"/>
        <v>691</v>
      </c>
      <c r="BG32" s="1972">
        <f t="shared" si="26"/>
        <v>0</v>
      </c>
      <c r="BH32" s="1972">
        <f t="shared" si="26"/>
        <v>691</v>
      </c>
      <c r="BI32" s="1972">
        <f t="shared" si="26"/>
        <v>623</v>
      </c>
      <c r="BJ32" s="1972">
        <f t="shared" si="26"/>
        <v>2635</v>
      </c>
      <c r="BK32" s="1972">
        <f t="shared" si="26"/>
        <v>2559</v>
      </c>
      <c r="BL32" s="1972">
        <f t="shared" si="26"/>
        <v>0</v>
      </c>
      <c r="BM32" s="1972">
        <f t="shared" si="26"/>
        <v>4464</v>
      </c>
      <c r="BN32" s="1972">
        <f t="shared" si="26"/>
        <v>4008</v>
      </c>
      <c r="BO32" s="1972">
        <f>SUM(BO15:BO31)</f>
        <v>0</v>
      </c>
      <c r="BP32" s="1972">
        <f t="shared" ref="BP32:CC32" si="27">SUM(BP15:BP31)</f>
        <v>0</v>
      </c>
      <c r="BQ32" s="1972">
        <f t="shared" si="27"/>
        <v>0</v>
      </c>
      <c r="BR32" s="1972">
        <f t="shared" si="27"/>
        <v>0</v>
      </c>
      <c r="BS32" s="1972">
        <f t="shared" si="27"/>
        <v>0</v>
      </c>
      <c r="BT32" s="1972">
        <f t="shared" si="27"/>
        <v>3415</v>
      </c>
      <c r="BU32" s="1972">
        <f t="shared" si="27"/>
        <v>3415</v>
      </c>
      <c r="BV32" s="1972">
        <f t="shared" si="27"/>
        <v>0</v>
      </c>
      <c r="BW32" s="1972">
        <f t="shared" si="27"/>
        <v>3415</v>
      </c>
      <c r="BX32" s="1972">
        <f t="shared" si="27"/>
        <v>3415</v>
      </c>
      <c r="BY32" s="1890">
        <f t="shared" si="27"/>
        <v>178949</v>
      </c>
      <c r="BZ32" s="1890">
        <f t="shared" si="27"/>
        <v>177814</v>
      </c>
      <c r="CA32" s="1890">
        <f t="shared" si="27"/>
        <v>-890</v>
      </c>
      <c r="CB32" s="1890">
        <f t="shared" si="27"/>
        <v>222854</v>
      </c>
      <c r="CC32" s="1890">
        <f t="shared" si="27"/>
        <v>214973</v>
      </c>
      <c r="CD32" s="892"/>
      <c r="CE32" s="892"/>
    </row>
    <row r="33" spans="1:84" ht="15" customHeight="1">
      <c r="A33" s="706" t="s">
        <v>23</v>
      </c>
      <c r="B33" s="1881"/>
      <c r="C33" s="1881"/>
      <c r="D33" s="1882"/>
      <c r="E33" s="1797">
        <f t="shared" si="1"/>
        <v>0</v>
      </c>
      <c r="F33" s="1813"/>
      <c r="G33" s="1888"/>
      <c r="H33" s="1888"/>
      <c r="I33" s="1882"/>
      <c r="J33" s="1797">
        <f t="shared" si="2"/>
        <v>0</v>
      </c>
      <c r="K33" s="1813"/>
      <c r="L33" s="1888"/>
      <c r="M33" s="1888"/>
      <c r="N33" s="1882"/>
      <c r="O33" s="1797">
        <f t="shared" si="3"/>
        <v>0</v>
      </c>
      <c r="P33" s="1813"/>
      <c r="Q33" s="1888"/>
      <c r="R33" s="1888"/>
      <c r="S33" s="1882"/>
      <c r="T33" s="1797">
        <f t="shared" si="4"/>
        <v>0</v>
      </c>
      <c r="U33" s="1813"/>
      <c r="V33" s="1881"/>
      <c r="W33" s="1881"/>
      <c r="X33" s="1882"/>
      <c r="Y33" s="1797">
        <v>5000</v>
      </c>
      <c r="Z33" s="1813"/>
      <c r="AA33" s="1881"/>
      <c r="AB33" s="1881"/>
      <c r="AC33" s="1882"/>
      <c r="AD33" s="1797">
        <f t="shared" si="6"/>
        <v>0</v>
      </c>
      <c r="AE33" s="1813"/>
      <c r="AF33" s="1881"/>
      <c r="AG33" s="1881"/>
      <c r="AH33" s="1882"/>
      <c r="AI33" s="1797">
        <f t="shared" si="7"/>
        <v>0</v>
      </c>
      <c r="AJ33" s="1813"/>
      <c r="AK33" s="1881"/>
      <c r="AL33" s="1881"/>
      <c r="AM33" s="1882"/>
      <c r="AN33" s="1797">
        <f t="shared" si="8"/>
        <v>0</v>
      </c>
      <c r="AO33" s="1813">
        <f t="shared" ref="AO33:AO41" si="28">AL33-AK33</f>
        <v>0</v>
      </c>
      <c r="AP33" s="1881"/>
      <c r="AQ33" s="1881"/>
      <c r="AR33" s="1882"/>
      <c r="AS33" s="1797">
        <f t="shared" si="9"/>
        <v>0</v>
      </c>
      <c r="AT33" s="1813"/>
      <c r="AU33" s="1881"/>
      <c r="AV33" s="1881"/>
      <c r="AW33" s="1882"/>
      <c r="AX33" s="1797">
        <f t="shared" si="10"/>
        <v>0</v>
      </c>
      <c r="AY33" s="1813"/>
      <c r="AZ33" s="1881"/>
      <c r="BA33" s="1881"/>
      <c r="BB33" s="1882"/>
      <c r="BC33" s="1797">
        <f t="shared" si="11"/>
        <v>0</v>
      </c>
      <c r="BD33" s="1813"/>
      <c r="BE33" s="1797"/>
      <c r="BF33" s="1797"/>
      <c r="BG33" s="1973"/>
      <c r="BH33" s="1797">
        <f t="shared" si="23"/>
        <v>0</v>
      </c>
      <c r="BI33" s="1813"/>
      <c r="BJ33" s="1797"/>
      <c r="BK33" s="1797"/>
      <c r="BL33" s="1973"/>
      <c r="BM33" s="1797">
        <f t="shared" si="24"/>
        <v>0</v>
      </c>
      <c r="BN33" s="1813"/>
      <c r="BO33" s="1797">
        <v>348</v>
      </c>
      <c r="BP33" s="1797">
        <v>0</v>
      </c>
      <c r="BQ33" s="1973"/>
      <c r="BR33" s="1797">
        <f t="shared" si="25"/>
        <v>0</v>
      </c>
      <c r="BS33" s="1813"/>
      <c r="BT33" s="1797"/>
      <c r="BU33" s="1797">
        <v>28157</v>
      </c>
      <c r="BV33" s="1973"/>
      <c r="BW33" s="1797">
        <v>28256</v>
      </c>
      <c r="BX33" s="1813">
        <v>27332</v>
      </c>
      <c r="BY33" s="2011">
        <f t="shared" ref="BY33:BZ39" si="29">SUM(B33+G33+L33+Q33+V33+AA33+AF33+AK33+AP33+AU33+AZ33+BE33+BJ33+BO33+BT33)</f>
        <v>348</v>
      </c>
      <c r="BZ33" s="2011">
        <f t="shared" si="29"/>
        <v>28157</v>
      </c>
      <c r="CA33" s="2013">
        <f t="shared" ref="CA33:CA39" si="30">SUM(D33+I33+N33+S33+X33+AC33+AH33+AM33+AR33+AW33+BB33+BG33+BL33+BQ33+BV33)</f>
        <v>0</v>
      </c>
      <c r="CB33" s="1974">
        <f t="shared" ref="CB33:CB41" si="31">SUM(E33+J33+O33+T33+Y33+AD33+AI33+AN33+AS33+AX33+BC33+BH33+BM33+BR33+BW33)</f>
        <v>33256</v>
      </c>
      <c r="CC33" s="1966">
        <f>SUM(F33+K33+P33+U33+Z33+AE33+AJ33+AO33+AT33+AY33+BD33+BI33+BN33+BS33+BX33)</f>
        <v>27332</v>
      </c>
    </row>
    <row r="34" spans="1:84" s="737" customFormat="1" ht="15" customHeight="1">
      <c r="A34" s="737" t="s">
        <v>25</v>
      </c>
      <c r="B34" s="1983"/>
      <c r="C34" s="1983"/>
      <c r="D34" s="1981"/>
      <c r="E34" s="1983">
        <f>SUM(C34+D34)</f>
        <v>0</v>
      </c>
      <c r="F34" s="1813"/>
      <c r="G34" s="1983"/>
      <c r="H34" s="1983"/>
      <c r="I34" s="1981"/>
      <c r="J34" s="1983">
        <f t="shared" si="2"/>
        <v>0</v>
      </c>
      <c r="K34" s="1813"/>
      <c r="L34" s="1983"/>
      <c r="M34" s="1983"/>
      <c r="N34" s="1981"/>
      <c r="O34" s="1983">
        <f t="shared" si="3"/>
        <v>0</v>
      </c>
      <c r="P34" s="1813"/>
      <c r="Q34" s="1983"/>
      <c r="R34" s="1983"/>
      <c r="S34" s="1981"/>
      <c r="T34" s="1983">
        <f t="shared" si="4"/>
        <v>0</v>
      </c>
      <c r="U34" s="1813"/>
      <c r="V34" s="1983"/>
      <c r="W34" s="1983"/>
      <c r="X34" s="1981"/>
      <c r="Y34" s="1983">
        <f>SUM(W34+X34)</f>
        <v>0</v>
      </c>
      <c r="Z34" s="1813"/>
      <c r="AA34" s="1983"/>
      <c r="AB34" s="1983"/>
      <c r="AC34" s="1981"/>
      <c r="AD34" s="1983">
        <f>SUM(AB34+AC34)</f>
        <v>0</v>
      </c>
      <c r="AE34" s="1813"/>
      <c r="AF34" s="1983"/>
      <c r="AG34" s="1983"/>
      <c r="AH34" s="1981"/>
      <c r="AI34" s="1983">
        <f>SUM(AG34+AH34)</f>
        <v>0</v>
      </c>
      <c r="AJ34" s="1813"/>
      <c r="AK34" s="1983"/>
      <c r="AL34" s="1983"/>
      <c r="AM34" s="1981"/>
      <c r="AN34" s="1983">
        <f>SUM(AL34+AM34)</f>
        <v>0</v>
      </c>
      <c r="AO34" s="1813">
        <f t="shared" si="28"/>
        <v>0</v>
      </c>
      <c r="AP34" s="1983"/>
      <c r="AQ34" s="1983"/>
      <c r="AR34" s="1981"/>
      <c r="AS34" s="1983">
        <f>SUM(AQ34+AR34)</f>
        <v>0</v>
      </c>
      <c r="AT34" s="1813"/>
      <c r="AU34" s="1983"/>
      <c r="AV34" s="1983"/>
      <c r="AW34" s="1981"/>
      <c r="AX34" s="1983">
        <f>SUM(AV34+AW34)</f>
        <v>0</v>
      </c>
      <c r="AY34" s="1813"/>
      <c r="AZ34" s="1983"/>
      <c r="BA34" s="1983"/>
      <c r="BB34" s="1981"/>
      <c r="BC34" s="1983">
        <f>SUM(BA34+BB34)</f>
        <v>0</v>
      </c>
      <c r="BD34" s="1813"/>
      <c r="BE34" s="1983"/>
      <c r="BF34" s="1983"/>
      <c r="BG34" s="1981"/>
      <c r="BH34" s="1983">
        <f>SUM(BF34+BG34)</f>
        <v>0</v>
      </c>
      <c r="BI34" s="1813"/>
      <c r="BJ34" s="1983"/>
      <c r="BK34" s="1983"/>
      <c r="BL34" s="1981"/>
      <c r="BM34" s="1983">
        <f>SUM(BK34+BL34)</f>
        <v>0</v>
      </c>
      <c r="BN34" s="1813"/>
      <c r="BO34" s="1983"/>
      <c r="BP34" s="1983"/>
      <c r="BQ34" s="1981"/>
      <c r="BR34" s="1983">
        <f>SUM(BP34+BQ34)</f>
        <v>0</v>
      </c>
      <c r="BS34" s="1813"/>
      <c r="BT34" s="1983"/>
      <c r="BU34" s="1983">
        <v>46126</v>
      </c>
      <c r="BV34" s="1981"/>
      <c r="BW34" s="1983">
        <v>44936</v>
      </c>
      <c r="BX34" s="1813">
        <v>44937</v>
      </c>
      <c r="BY34" s="2039">
        <f t="shared" si="29"/>
        <v>0</v>
      </c>
      <c r="BZ34" s="2039">
        <f t="shared" si="29"/>
        <v>46126</v>
      </c>
      <c r="CA34" s="2040">
        <f t="shared" si="30"/>
        <v>0</v>
      </c>
      <c r="CB34" s="2039">
        <f t="shared" si="31"/>
        <v>44936</v>
      </c>
      <c r="CC34" s="1966">
        <f t="shared" ref="CC34:CC41" si="32">SUM(F34+K34+P34+U34+Z34+AE34+AJ34+AO34+AT34+AY34+BD34+BI34+BN34+BS34+BX34)</f>
        <v>44937</v>
      </c>
      <c r="CD34" s="1368"/>
      <c r="CE34" s="1368"/>
    </row>
    <row r="35" spans="1:84" ht="15" hidden="1" customHeight="1">
      <c r="A35" s="706" t="s">
        <v>27</v>
      </c>
      <c r="B35" s="1881"/>
      <c r="C35" s="1881"/>
      <c r="D35" s="1882"/>
      <c r="E35" s="1797">
        <f t="shared" si="1"/>
        <v>0</v>
      </c>
      <c r="F35" s="1813"/>
      <c r="G35" s="1888"/>
      <c r="H35" s="1888"/>
      <c r="I35" s="1882"/>
      <c r="J35" s="1797">
        <f t="shared" si="2"/>
        <v>0</v>
      </c>
      <c r="K35" s="1813"/>
      <c r="L35" s="1888"/>
      <c r="M35" s="1888"/>
      <c r="N35" s="1882"/>
      <c r="O35" s="1797">
        <f t="shared" si="3"/>
        <v>0</v>
      </c>
      <c r="P35" s="1813"/>
      <c r="Q35" s="1888"/>
      <c r="R35" s="1888"/>
      <c r="S35" s="1882"/>
      <c r="T35" s="1797">
        <f t="shared" si="4"/>
        <v>0</v>
      </c>
      <c r="U35" s="1813"/>
      <c r="V35" s="1881"/>
      <c r="W35" s="1881"/>
      <c r="X35" s="1882"/>
      <c r="Y35" s="1797">
        <f t="shared" si="5"/>
        <v>0</v>
      </c>
      <c r="Z35" s="1813"/>
      <c r="AA35" s="1881"/>
      <c r="AB35" s="1881"/>
      <c r="AC35" s="1882"/>
      <c r="AD35" s="1797">
        <f t="shared" si="6"/>
        <v>0</v>
      </c>
      <c r="AE35" s="1813"/>
      <c r="AF35" s="1881"/>
      <c r="AG35" s="1881"/>
      <c r="AH35" s="1882"/>
      <c r="AI35" s="1797">
        <f t="shared" si="7"/>
        <v>0</v>
      </c>
      <c r="AJ35" s="1813"/>
      <c r="AK35" s="1881"/>
      <c r="AL35" s="1881"/>
      <c r="AM35" s="1882"/>
      <c r="AN35" s="1797">
        <f t="shared" si="8"/>
        <v>0</v>
      </c>
      <c r="AO35" s="1813">
        <f t="shared" si="28"/>
        <v>0</v>
      </c>
      <c r="AP35" s="1881"/>
      <c r="AQ35" s="1881"/>
      <c r="AR35" s="1882"/>
      <c r="AS35" s="1797">
        <f t="shared" si="9"/>
        <v>0</v>
      </c>
      <c r="AT35" s="1813"/>
      <c r="AU35" s="1881"/>
      <c r="AV35" s="1881"/>
      <c r="AW35" s="1882"/>
      <c r="AX35" s="1797">
        <f t="shared" si="10"/>
        <v>0</v>
      </c>
      <c r="AY35" s="1813"/>
      <c r="AZ35" s="1881"/>
      <c r="BA35" s="1881"/>
      <c r="BB35" s="1882"/>
      <c r="BC35" s="1797">
        <f t="shared" si="11"/>
        <v>0</v>
      </c>
      <c r="BD35" s="1813"/>
      <c r="BE35" s="1797"/>
      <c r="BF35" s="1797"/>
      <c r="BG35" s="1973"/>
      <c r="BH35" s="1797">
        <f t="shared" ref="BH35:BH49" si="33">SUM(BF35+BG35)</f>
        <v>0</v>
      </c>
      <c r="BI35" s="1813"/>
      <c r="BJ35" s="1797"/>
      <c r="BK35" s="1797"/>
      <c r="BL35" s="1973"/>
      <c r="BM35" s="1797">
        <f t="shared" ref="BM35:BM49" si="34">SUM(BK35+BL35)</f>
        <v>0</v>
      </c>
      <c r="BN35" s="1813"/>
      <c r="BO35" s="1797"/>
      <c r="BP35" s="1797"/>
      <c r="BQ35" s="1973"/>
      <c r="BR35" s="1797">
        <f t="shared" ref="BR35:BR49" si="35">SUM(BP35+BQ35)</f>
        <v>0</v>
      </c>
      <c r="BS35" s="1813"/>
      <c r="BT35" s="1797"/>
      <c r="BU35" s="1797"/>
      <c r="BV35" s="1973"/>
      <c r="BW35" s="1797">
        <f t="shared" si="15"/>
        <v>0</v>
      </c>
      <c r="BX35" s="1813"/>
      <c r="BY35" s="2011">
        <f t="shared" si="29"/>
        <v>0</v>
      </c>
      <c r="BZ35" s="2011">
        <f t="shared" si="29"/>
        <v>0</v>
      </c>
      <c r="CA35" s="2013">
        <f t="shared" si="30"/>
        <v>0</v>
      </c>
      <c r="CB35" s="1978">
        <f t="shared" si="31"/>
        <v>0</v>
      </c>
      <c r="CC35" s="1966">
        <f t="shared" si="32"/>
        <v>0</v>
      </c>
      <c r="CF35" s="88"/>
    </row>
    <row r="36" spans="1:84" ht="15" customHeight="1">
      <c r="A36" s="1414" t="s">
        <v>608</v>
      </c>
      <c r="B36" s="1881"/>
      <c r="C36" s="1881"/>
      <c r="D36" s="1882"/>
      <c r="E36" s="1797">
        <f t="shared" ref="E36:E41" si="36">SUM(C36+D36)</f>
        <v>0</v>
      </c>
      <c r="F36" s="1813"/>
      <c r="G36" s="1888"/>
      <c r="H36" s="1888"/>
      <c r="I36" s="1882"/>
      <c r="J36" s="1797">
        <f t="shared" ref="J36:J56" si="37">SUM(H36+I36)</f>
        <v>0</v>
      </c>
      <c r="K36" s="1813"/>
      <c r="L36" s="1888"/>
      <c r="M36" s="1888"/>
      <c r="N36" s="1882"/>
      <c r="O36" s="1797">
        <f t="shared" ref="O36:O56" si="38">SUM(M36+N36)</f>
        <v>0</v>
      </c>
      <c r="P36" s="1813"/>
      <c r="Q36" s="1888"/>
      <c r="R36" s="1888"/>
      <c r="S36" s="1882"/>
      <c r="T36" s="1797">
        <f t="shared" ref="T36:T56" si="39">SUM(R36+S36)</f>
        <v>0</v>
      </c>
      <c r="U36" s="1813"/>
      <c r="V36" s="1881">
        <v>5000</v>
      </c>
      <c r="W36" s="1881">
        <v>5000</v>
      </c>
      <c r="X36" s="1882"/>
      <c r="Y36" s="1797">
        <v>0</v>
      </c>
      <c r="Z36" s="1813"/>
      <c r="AA36" s="1881"/>
      <c r="AB36" s="1881"/>
      <c r="AC36" s="1882"/>
      <c r="AD36" s="1797">
        <f t="shared" ref="AD36:AD56" si="40">SUM(AB36+AC36)</f>
        <v>0</v>
      </c>
      <c r="AE36" s="1813"/>
      <c r="AF36" s="1881"/>
      <c r="AG36" s="1881"/>
      <c r="AH36" s="1882"/>
      <c r="AI36" s="1797">
        <f t="shared" ref="AI36:AI56" si="41">SUM(AG36+AH36)</f>
        <v>0</v>
      </c>
      <c r="AJ36" s="1813"/>
      <c r="AK36" s="1881"/>
      <c r="AL36" s="1881"/>
      <c r="AM36" s="1882"/>
      <c r="AN36" s="1797">
        <f t="shared" ref="AN36:AN56" si="42">SUM(AL36+AM36)</f>
        <v>0</v>
      </c>
      <c r="AO36" s="1813">
        <f t="shared" si="28"/>
        <v>0</v>
      </c>
      <c r="AP36" s="1881"/>
      <c r="AQ36" s="1881"/>
      <c r="AR36" s="1882"/>
      <c r="AS36" s="1797">
        <f t="shared" ref="AS36:AS56" si="43">SUM(AQ36+AR36)</f>
        <v>0</v>
      </c>
      <c r="AT36" s="1813"/>
      <c r="AU36" s="1881"/>
      <c r="AV36" s="1881"/>
      <c r="AW36" s="1882"/>
      <c r="AX36" s="1797">
        <f t="shared" ref="AX36:AX56" si="44">SUM(AV36+AW36)</f>
        <v>0</v>
      </c>
      <c r="AY36" s="1813"/>
      <c r="AZ36" s="1881"/>
      <c r="BA36" s="1881"/>
      <c r="BB36" s="1882"/>
      <c r="BC36" s="1797">
        <f t="shared" ref="BC36:BC56" si="45">SUM(BA36+BB36)</f>
        <v>0</v>
      </c>
      <c r="BD36" s="1813"/>
      <c r="BE36" s="1797"/>
      <c r="BF36" s="1797"/>
      <c r="BG36" s="1973"/>
      <c r="BH36" s="1797">
        <f t="shared" si="33"/>
        <v>0</v>
      </c>
      <c r="BI36" s="1813"/>
      <c r="BJ36" s="1797"/>
      <c r="BK36" s="1797"/>
      <c r="BL36" s="1973"/>
      <c r="BM36" s="1797">
        <f t="shared" si="34"/>
        <v>0</v>
      </c>
      <c r="BN36" s="1813"/>
      <c r="BO36" s="1797"/>
      <c r="BP36" s="1797"/>
      <c r="BQ36" s="1973"/>
      <c r="BR36" s="1797">
        <f t="shared" si="35"/>
        <v>0</v>
      </c>
      <c r="BS36" s="1813"/>
      <c r="BT36" s="1797"/>
      <c r="BU36" s="1797"/>
      <c r="BV36" s="1973"/>
      <c r="BW36" s="1797">
        <f t="shared" ref="BW36:BW56" si="46">SUM(BU36+BV36)</f>
        <v>0</v>
      </c>
      <c r="BX36" s="1813"/>
      <c r="BY36" s="2011">
        <f t="shared" si="29"/>
        <v>5000</v>
      </c>
      <c r="BZ36" s="2011">
        <f t="shared" si="29"/>
        <v>5000</v>
      </c>
      <c r="CA36" s="2013">
        <f t="shared" si="30"/>
        <v>0</v>
      </c>
      <c r="CB36" s="1978">
        <f t="shared" si="31"/>
        <v>0</v>
      </c>
      <c r="CC36" s="1966">
        <f t="shared" si="32"/>
        <v>0</v>
      </c>
      <c r="CF36" s="88"/>
    </row>
    <row r="37" spans="1:84" ht="15" customHeight="1">
      <c r="A37" s="1414" t="s">
        <v>609</v>
      </c>
      <c r="B37" s="1881"/>
      <c r="C37" s="1881"/>
      <c r="D37" s="1882"/>
      <c r="E37" s="1797">
        <f t="shared" si="36"/>
        <v>0</v>
      </c>
      <c r="F37" s="1813"/>
      <c r="G37" s="1888"/>
      <c r="H37" s="1888"/>
      <c r="I37" s="1882"/>
      <c r="J37" s="1797">
        <f t="shared" si="37"/>
        <v>0</v>
      </c>
      <c r="K37" s="1813"/>
      <c r="L37" s="1888"/>
      <c r="M37" s="1888"/>
      <c r="N37" s="1882"/>
      <c r="O37" s="1797">
        <f t="shared" si="38"/>
        <v>0</v>
      </c>
      <c r="P37" s="1813"/>
      <c r="Q37" s="1888"/>
      <c r="R37" s="1888"/>
      <c r="S37" s="1882"/>
      <c r="T37" s="1797">
        <f t="shared" si="39"/>
        <v>0</v>
      </c>
      <c r="U37" s="1813"/>
      <c r="V37" s="1881"/>
      <c r="W37" s="1881"/>
      <c r="X37" s="1882"/>
      <c r="Y37" s="1797">
        <f t="shared" ref="Y37:Y56" si="47">SUM(W37+X37)</f>
        <v>0</v>
      </c>
      <c r="Z37" s="1813"/>
      <c r="AA37" s="1881"/>
      <c r="AB37" s="1881"/>
      <c r="AC37" s="1882"/>
      <c r="AD37" s="1797">
        <f t="shared" si="40"/>
        <v>0</v>
      </c>
      <c r="AE37" s="1813"/>
      <c r="AF37" s="1881"/>
      <c r="AG37" s="1881"/>
      <c r="AH37" s="1882"/>
      <c r="AI37" s="1797">
        <f t="shared" si="41"/>
        <v>0</v>
      </c>
      <c r="AJ37" s="1813"/>
      <c r="AK37" s="1881"/>
      <c r="AL37" s="1881"/>
      <c r="AM37" s="1882"/>
      <c r="AN37" s="1797">
        <f t="shared" si="42"/>
        <v>0</v>
      </c>
      <c r="AO37" s="1813">
        <f t="shared" si="28"/>
        <v>0</v>
      </c>
      <c r="AP37" s="1881"/>
      <c r="AQ37" s="1881"/>
      <c r="AR37" s="1882"/>
      <c r="AS37" s="1797">
        <f t="shared" si="43"/>
        <v>0</v>
      </c>
      <c r="AT37" s="1813"/>
      <c r="AU37" s="1881"/>
      <c r="AV37" s="1881"/>
      <c r="AW37" s="1882"/>
      <c r="AX37" s="1797">
        <f t="shared" si="44"/>
        <v>0</v>
      </c>
      <c r="AY37" s="1813"/>
      <c r="AZ37" s="1881"/>
      <c r="BA37" s="1881"/>
      <c r="BB37" s="1882"/>
      <c r="BC37" s="1797">
        <f t="shared" si="45"/>
        <v>0</v>
      </c>
      <c r="BD37" s="1813"/>
      <c r="BE37" s="1797"/>
      <c r="BF37" s="1797"/>
      <c r="BG37" s="1973"/>
      <c r="BH37" s="1797">
        <f t="shared" si="33"/>
        <v>0</v>
      </c>
      <c r="BI37" s="1813"/>
      <c r="BJ37" s="1797"/>
      <c r="BK37" s="1797"/>
      <c r="BL37" s="1973"/>
      <c r="BM37" s="1797">
        <f t="shared" si="34"/>
        <v>0</v>
      </c>
      <c r="BN37" s="1813"/>
      <c r="BO37" s="1797"/>
      <c r="BP37" s="1797"/>
      <c r="BQ37" s="1973"/>
      <c r="BR37" s="1797">
        <f t="shared" si="35"/>
        <v>0</v>
      </c>
      <c r="BS37" s="1813"/>
      <c r="BT37" s="1797"/>
      <c r="BU37" s="1797"/>
      <c r="BV37" s="1973"/>
      <c r="BW37" s="1797">
        <f t="shared" si="46"/>
        <v>0</v>
      </c>
      <c r="BX37" s="1813"/>
      <c r="BY37" s="2011">
        <f t="shared" si="29"/>
        <v>0</v>
      </c>
      <c r="BZ37" s="2011">
        <f t="shared" si="29"/>
        <v>0</v>
      </c>
      <c r="CA37" s="2013">
        <f t="shared" si="30"/>
        <v>0</v>
      </c>
      <c r="CB37" s="1978">
        <f t="shared" si="31"/>
        <v>0</v>
      </c>
      <c r="CC37" s="1966">
        <f t="shared" si="32"/>
        <v>0</v>
      </c>
      <c r="CF37" s="88"/>
    </row>
    <row r="38" spans="1:84" ht="15" customHeight="1">
      <c r="A38" s="1414" t="s">
        <v>610</v>
      </c>
      <c r="B38" s="1881"/>
      <c r="C38" s="1881"/>
      <c r="D38" s="1882"/>
      <c r="E38" s="1797">
        <f t="shared" si="36"/>
        <v>0</v>
      </c>
      <c r="F38" s="1813"/>
      <c r="G38" s="1881"/>
      <c r="H38" s="1881"/>
      <c r="I38" s="1882"/>
      <c r="J38" s="1797">
        <f t="shared" si="37"/>
        <v>0</v>
      </c>
      <c r="K38" s="1813"/>
      <c r="L38" s="1881"/>
      <c r="M38" s="1881"/>
      <c r="N38" s="1882"/>
      <c r="O38" s="1797">
        <f t="shared" si="38"/>
        <v>0</v>
      </c>
      <c r="P38" s="1813"/>
      <c r="Q38" s="1881"/>
      <c r="R38" s="1881"/>
      <c r="S38" s="1882"/>
      <c r="T38" s="1797">
        <f t="shared" si="39"/>
        <v>0</v>
      </c>
      <c r="U38" s="1813"/>
      <c r="V38" s="1881"/>
      <c r="W38" s="1881"/>
      <c r="X38" s="1882"/>
      <c r="Y38" s="1797">
        <f t="shared" si="47"/>
        <v>0</v>
      </c>
      <c r="Z38" s="1813"/>
      <c r="AA38" s="1881"/>
      <c r="AB38" s="1881"/>
      <c r="AC38" s="1882"/>
      <c r="AD38" s="1797">
        <v>1170</v>
      </c>
      <c r="AE38" s="1813">
        <v>1170</v>
      </c>
      <c r="AF38" s="1881"/>
      <c r="AG38" s="1881"/>
      <c r="AH38" s="1882"/>
      <c r="AI38" s="1797">
        <f t="shared" si="41"/>
        <v>0</v>
      </c>
      <c r="AJ38" s="1813"/>
      <c r="AK38" s="1881"/>
      <c r="AL38" s="1881"/>
      <c r="AM38" s="1882"/>
      <c r="AN38" s="1797">
        <f t="shared" si="42"/>
        <v>0</v>
      </c>
      <c r="AO38" s="1813">
        <f t="shared" si="28"/>
        <v>0</v>
      </c>
      <c r="AP38" s="1881"/>
      <c r="AQ38" s="1881"/>
      <c r="AR38" s="1882"/>
      <c r="AS38" s="1797">
        <f t="shared" si="43"/>
        <v>0</v>
      </c>
      <c r="AT38" s="1813"/>
      <c r="AU38" s="1881"/>
      <c r="AV38" s="1881"/>
      <c r="AW38" s="1882"/>
      <c r="AX38" s="1797">
        <f t="shared" si="44"/>
        <v>0</v>
      </c>
      <c r="AY38" s="1813"/>
      <c r="AZ38" s="1881"/>
      <c r="BA38" s="1881"/>
      <c r="BB38" s="1882"/>
      <c r="BC38" s="1797">
        <v>25000</v>
      </c>
      <c r="BD38" s="1813">
        <v>24500</v>
      </c>
      <c r="BE38" s="1797"/>
      <c r="BF38" s="1797"/>
      <c r="BG38" s="1973"/>
      <c r="BH38" s="1797">
        <f t="shared" si="33"/>
        <v>0</v>
      </c>
      <c r="BI38" s="1813"/>
      <c r="BJ38" s="1797"/>
      <c r="BK38" s="1797"/>
      <c r="BL38" s="1973"/>
      <c r="BM38" s="1797">
        <f t="shared" si="34"/>
        <v>0</v>
      </c>
      <c r="BN38" s="1813"/>
      <c r="BO38" s="1797"/>
      <c r="BP38" s="1797"/>
      <c r="BQ38" s="1973"/>
      <c r="BR38" s="1797">
        <f t="shared" si="35"/>
        <v>0</v>
      </c>
      <c r="BS38" s="1813"/>
      <c r="BT38" s="1797"/>
      <c r="BU38" s="1797"/>
      <c r="BV38" s="1973"/>
      <c r="BW38" s="1797">
        <f t="shared" si="46"/>
        <v>0</v>
      </c>
      <c r="BX38" s="1813"/>
      <c r="BY38" s="2011">
        <f t="shared" si="29"/>
        <v>0</v>
      </c>
      <c r="BZ38" s="2011">
        <f t="shared" si="29"/>
        <v>0</v>
      </c>
      <c r="CA38" s="2013">
        <f t="shared" si="30"/>
        <v>0</v>
      </c>
      <c r="CB38" s="1974">
        <f t="shared" si="31"/>
        <v>26170</v>
      </c>
      <c r="CC38" s="1966">
        <f t="shared" si="32"/>
        <v>25670</v>
      </c>
    </row>
    <row r="39" spans="1:84" ht="15" customHeight="1">
      <c r="A39" s="1414" t="s">
        <v>611</v>
      </c>
      <c r="B39" s="1881"/>
      <c r="C39" s="1881"/>
      <c r="D39" s="1882"/>
      <c r="E39" s="1797">
        <f t="shared" si="36"/>
        <v>0</v>
      </c>
      <c r="F39" s="1813"/>
      <c r="G39" s="1881"/>
      <c r="H39" s="1881"/>
      <c r="I39" s="1882"/>
      <c r="J39" s="1797">
        <f t="shared" si="37"/>
        <v>0</v>
      </c>
      <c r="K39" s="1813"/>
      <c r="L39" s="1881"/>
      <c r="M39" s="1881"/>
      <c r="N39" s="1882"/>
      <c r="O39" s="1797">
        <f t="shared" si="38"/>
        <v>0</v>
      </c>
      <c r="P39" s="1813"/>
      <c r="Q39" s="1881"/>
      <c r="R39" s="1881"/>
      <c r="S39" s="1882"/>
      <c r="T39" s="1797">
        <f t="shared" si="39"/>
        <v>0</v>
      </c>
      <c r="U39" s="1813"/>
      <c r="V39" s="1881"/>
      <c r="W39" s="1881"/>
      <c r="X39" s="1882"/>
      <c r="Y39" s="1797">
        <f t="shared" si="47"/>
        <v>0</v>
      </c>
      <c r="Z39" s="1813"/>
      <c r="AA39" s="1881"/>
      <c r="AB39" s="1881"/>
      <c r="AC39" s="1882"/>
      <c r="AD39" s="1797">
        <f t="shared" si="40"/>
        <v>0</v>
      </c>
      <c r="AE39" s="1813"/>
      <c r="AF39" s="1881"/>
      <c r="AG39" s="1881"/>
      <c r="AH39" s="1882"/>
      <c r="AI39" s="1797">
        <f t="shared" si="41"/>
        <v>0</v>
      </c>
      <c r="AJ39" s="1813"/>
      <c r="AK39" s="1881"/>
      <c r="AL39" s="1881"/>
      <c r="AM39" s="1882"/>
      <c r="AN39" s="1797">
        <f t="shared" si="42"/>
        <v>0</v>
      </c>
      <c r="AO39" s="1813">
        <f t="shared" si="28"/>
        <v>0</v>
      </c>
      <c r="AP39" s="1881"/>
      <c r="AQ39" s="1881"/>
      <c r="AR39" s="1882"/>
      <c r="AS39" s="1797">
        <f t="shared" si="43"/>
        <v>0</v>
      </c>
      <c r="AT39" s="1813"/>
      <c r="AU39" s="1881"/>
      <c r="AV39" s="1881"/>
      <c r="AW39" s="1882"/>
      <c r="AX39" s="1797">
        <f t="shared" si="44"/>
        <v>0</v>
      </c>
      <c r="AY39" s="1813"/>
      <c r="AZ39" s="1881"/>
      <c r="BA39" s="1881"/>
      <c r="BB39" s="1882"/>
      <c r="BC39" s="1797">
        <f t="shared" si="45"/>
        <v>0</v>
      </c>
      <c r="BD39" s="1813"/>
      <c r="BE39" s="1797"/>
      <c r="BF39" s="1797"/>
      <c r="BG39" s="1973"/>
      <c r="BH39" s="1797">
        <f t="shared" si="33"/>
        <v>0</v>
      </c>
      <c r="BI39" s="1813"/>
      <c r="BJ39" s="1797"/>
      <c r="BK39" s="1797"/>
      <c r="BL39" s="1973"/>
      <c r="BM39" s="1797">
        <f t="shared" si="34"/>
        <v>0</v>
      </c>
      <c r="BN39" s="1813"/>
      <c r="BO39" s="1797"/>
      <c r="BP39" s="1797"/>
      <c r="BQ39" s="1973"/>
      <c r="BR39" s="1797">
        <f t="shared" si="35"/>
        <v>0</v>
      </c>
      <c r="BS39" s="1813"/>
      <c r="BT39" s="1797"/>
      <c r="BU39" s="1797"/>
      <c r="BV39" s="1973"/>
      <c r="BW39" s="1797">
        <f t="shared" si="46"/>
        <v>0</v>
      </c>
      <c r="BX39" s="1813"/>
      <c r="BY39" s="2011">
        <f t="shared" si="29"/>
        <v>0</v>
      </c>
      <c r="BZ39" s="2011">
        <f t="shared" si="29"/>
        <v>0</v>
      </c>
      <c r="CA39" s="2013">
        <f t="shared" si="30"/>
        <v>0</v>
      </c>
      <c r="CB39" s="1974">
        <f t="shared" si="31"/>
        <v>0</v>
      </c>
      <c r="CC39" s="1966">
        <f t="shared" si="32"/>
        <v>0</v>
      </c>
    </row>
    <row r="40" spans="1:84" ht="15" customHeight="1">
      <c r="A40" s="737" t="s">
        <v>612</v>
      </c>
      <c r="B40" s="1881"/>
      <c r="C40" s="1881"/>
      <c r="D40" s="1882"/>
      <c r="E40" s="1797">
        <f t="shared" si="36"/>
        <v>0</v>
      </c>
      <c r="F40" s="1813"/>
      <c r="G40" s="1888"/>
      <c r="H40" s="1888"/>
      <c r="I40" s="1882"/>
      <c r="J40" s="1797">
        <f>SUM(H40+I40)</f>
        <v>0</v>
      </c>
      <c r="K40" s="1813"/>
      <c r="L40" s="1888"/>
      <c r="M40" s="1888"/>
      <c r="N40" s="1882"/>
      <c r="O40" s="1797">
        <f>SUM(M40+N40)</f>
        <v>0</v>
      </c>
      <c r="P40" s="1813"/>
      <c r="Q40" s="1888"/>
      <c r="R40" s="1888"/>
      <c r="S40" s="1882"/>
      <c r="T40" s="1797">
        <f>SUM(R40+S40)</f>
        <v>0</v>
      </c>
      <c r="U40" s="1813"/>
      <c r="V40" s="1881"/>
      <c r="W40" s="1881"/>
      <c r="X40" s="1882"/>
      <c r="Y40" s="1797">
        <f>SUM(W40+X40)</f>
        <v>0</v>
      </c>
      <c r="Z40" s="1813"/>
      <c r="AA40" s="1881"/>
      <c r="AB40" s="1881"/>
      <c r="AC40" s="1882"/>
      <c r="AD40" s="1797">
        <f>SUM(AB40+AC40)</f>
        <v>0</v>
      </c>
      <c r="AE40" s="1813"/>
      <c r="AF40" s="1881"/>
      <c r="AG40" s="1881"/>
      <c r="AH40" s="1882"/>
      <c r="AI40" s="1797">
        <f>SUM(AG40+AH40)</f>
        <v>0</v>
      </c>
      <c r="AJ40" s="1813"/>
      <c r="AK40" s="1881"/>
      <c r="AL40" s="1881"/>
      <c r="AM40" s="1882"/>
      <c r="AN40" s="1797">
        <f>SUM(AL40+AM40)</f>
        <v>0</v>
      </c>
      <c r="AO40" s="1813">
        <f t="shared" si="28"/>
        <v>0</v>
      </c>
      <c r="AP40" s="1881"/>
      <c r="AQ40" s="1881"/>
      <c r="AR40" s="1882"/>
      <c r="AS40" s="1797">
        <f>SUM(AQ40+AR40)</f>
        <v>0</v>
      </c>
      <c r="AT40" s="1813"/>
      <c r="AU40" s="1881"/>
      <c r="AV40" s="1881"/>
      <c r="AW40" s="1882"/>
      <c r="AX40" s="1797">
        <f>SUM(AV40+AW40)</f>
        <v>0</v>
      </c>
      <c r="AY40" s="1813"/>
      <c r="AZ40" s="1881"/>
      <c r="BA40" s="1881"/>
      <c r="BB40" s="1882"/>
      <c r="BC40" s="1797">
        <f>SUM(BA40+BB40)</f>
        <v>0</v>
      </c>
      <c r="BD40" s="1813"/>
      <c r="BE40" s="1797"/>
      <c r="BF40" s="1797"/>
      <c r="BG40" s="1973"/>
      <c r="BH40" s="1797">
        <f>SUM(BF40+BG40)</f>
        <v>0</v>
      </c>
      <c r="BI40" s="1813"/>
      <c r="BJ40" s="1797"/>
      <c r="BK40" s="1797"/>
      <c r="BL40" s="1973"/>
      <c r="BM40" s="1797">
        <f>SUM(BK40+BL40)</f>
        <v>0</v>
      </c>
      <c r="BN40" s="1813"/>
      <c r="BO40" s="1797"/>
      <c r="BP40" s="1797"/>
      <c r="BQ40" s="1973"/>
      <c r="BR40" s="1797">
        <f>SUM(BP40+BQ40)</f>
        <v>0</v>
      </c>
      <c r="BS40" s="1813"/>
      <c r="BT40" s="1797"/>
      <c r="BU40" s="1797"/>
      <c r="BV40" s="1973"/>
      <c r="BW40" s="1797">
        <f>SUM(BU40+BV40)</f>
        <v>0</v>
      </c>
      <c r="BX40" s="1813"/>
      <c r="BY40" s="2011">
        <f t="shared" ref="BY40:CA41" si="48">SUM(B40+G40+L40+Q40+V40+AA40+AF40+AK40+AP40+AU40+AZ40+BE40+BJ40+BO40+BT40)</f>
        <v>0</v>
      </c>
      <c r="BZ40" s="2011">
        <f t="shared" si="48"/>
        <v>0</v>
      </c>
      <c r="CA40" s="2013">
        <f t="shared" si="48"/>
        <v>0</v>
      </c>
      <c r="CB40" s="1978">
        <f t="shared" si="31"/>
        <v>0</v>
      </c>
      <c r="CC40" s="1966">
        <f t="shared" si="32"/>
        <v>0</v>
      </c>
      <c r="CF40" s="88"/>
    </row>
    <row r="41" spans="1:84" ht="15" customHeight="1">
      <c r="A41" s="737" t="s">
        <v>613</v>
      </c>
      <c r="B41" s="1881"/>
      <c r="C41" s="1881"/>
      <c r="D41" s="1882"/>
      <c r="E41" s="1797">
        <f t="shared" si="36"/>
        <v>0</v>
      </c>
      <c r="F41" s="1813"/>
      <c r="G41" s="1888"/>
      <c r="H41" s="1888"/>
      <c r="I41" s="1882"/>
      <c r="J41" s="1797">
        <f>SUM(H41+I41)</f>
        <v>0</v>
      </c>
      <c r="K41" s="1813"/>
      <c r="L41" s="1888"/>
      <c r="M41" s="1888"/>
      <c r="N41" s="1882"/>
      <c r="O41" s="1797">
        <f>SUM(M41+N41)</f>
        <v>0</v>
      </c>
      <c r="P41" s="1813"/>
      <c r="Q41" s="1888"/>
      <c r="R41" s="1888"/>
      <c r="S41" s="1882"/>
      <c r="T41" s="1797">
        <f>SUM(R41+S41)</f>
        <v>0</v>
      </c>
      <c r="U41" s="1813"/>
      <c r="V41" s="1881">
        <v>1000</v>
      </c>
      <c r="W41" s="1881">
        <v>1000</v>
      </c>
      <c r="X41" s="1882"/>
      <c r="Y41" s="1797">
        <f>SUM(W41+X41)</f>
        <v>1000</v>
      </c>
      <c r="Z41" s="1813"/>
      <c r="AA41" s="1881"/>
      <c r="AB41" s="1881"/>
      <c r="AC41" s="1882"/>
      <c r="AD41" s="1797">
        <f>SUM(AB41+AC41)</f>
        <v>0</v>
      </c>
      <c r="AE41" s="1813"/>
      <c r="AF41" s="1881"/>
      <c r="AG41" s="1881"/>
      <c r="AH41" s="1882"/>
      <c r="AI41" s="1797">
        <f>SUM(AG41+AH41)</f>
        <v>0</v>
      </c>
      <c r="AJ41" s="1813"/>
      <c r="AK41" s="1881"/>
      <c r="AL41" s="1881"/>
      <c r="AM41" s="1882"/>
      <c r="AN41" s="1797">
        <f>SUM(AL41+AM41)</f>
        <v>0</v>
      </c>
      <c r="AO41" s="1813">
        <f t="shared" si="28"/>
        <v>0</v>
      </c>
      <c r="AP41" s="1881"/>
      <c r="AQ41" s="1881"/>
      <c r="AR41" s="1882"/>
      <c r="AS41" s="1797">
        <f>SUM(AQ41+AR41)</f>
        <v>0</v>
      </c>
      <c r="AT41" s="1813"/>
      <c r="AU41" s="1881"/>
      <c r="AV41" s="1881"/>
      <c r="AW41" s="1882"/>
      <c r="AX41" s="1797">
        <f>SUM(AV41+AW41)</f>
        <v>0</v>
      </c>
      <c r="AY41" s="1813"/>
      <c r="AZ41" s="1881">
        <v>25000</v>
      </c>
      <c r="BA41" s="1881">
        <v>25000</v>
      </c>
      <c r="BB41" s="1882"/>
      <c r="BC41" s="1797">
        <v>0</v>
      </c>
      <c r="BD41" s="1813"/>
      <c r="BE41" s="1797"/>
      <c r="BF41" s="1797"/>
      <c r="BG41" s="1973"/>
      <c r="BH41" s="1797">
        <f>SUM(BF41+BG41)</f>
        <v>0</v>
      </c>
      <c r="BI41" s="1813"/>
      <c r="BJ41" s="1797"/>
      <c r="BK41" s="1797"/>
      <c r="BL41" s="1973"/>
      <c r="BM41" s="1797">
        <f>SUM(BK41+BL41)</f>
        <v>0</v>
      </c>
      <c r="BN41" s="1813"/>
      <c r="BO41" s="1797"/>
      <c r="BP41" s="1797"/>
      <c r="BQ41" s="1973"/>
      <c r="BR41" s="1797">
        <f>SUM(BP41+BQ41)</f>
        <v>0</v>
      </c>
      <c r="BS41" s="1813"/>
      <c r="BT41" s="1797"/>
      <c r="BU41" s="1797"/>
      <c r="BV41" s="1973"/>
      <c r="BW41" s="1797">
        <f>SUM(BU41+BV41)</f>
        <v>0</v>
      </c>
      <c r="BX41" s="1813"/>
      <c r="BY41" s="2011">
        <f t="shared" si="48"/>
        <v>26000</v>
      </c>
      <c r="BZ41" s="2011">
        <f t="shared" si="48"/>
        <v>26000</v>
      </c>
      <c r="CA41" s="2013">
        <f t="shared" si="48"/>
        <v>0</v>
      </c>
      <c r="CB41" s="1978">
        <f t="shared" si="31"/>
        <v>1000</v>
      </c>
      <c r="CC41" s="1966">
        <f t="shared" si="32"/>
        <v>0</v>
      </c>
      <c r="CF41" s="88"/>
    </row>
    <row r="42" spans="1:84" s="706" customFormat="1" ht="15" customHeight="1">
      <c r="A42" s="1895" t="s">
        <v>614</v>
      </c>
      <c r="B42" s="1972">
        <f>SUM(B33:B41)</f>
        <v>0</v>
      </c>
      <c r="C42" s="1972">
        <f t="shared" ref="C42:BN42" si="49">SUM(C33:C41)</f>
        <v>0</v>
      </c>
      <c r="D42" s="1972">
        <f t="shared" si="49"/>
        <v>0</v>
      </c>
      <c r="E42" s="1972">
        <f t="shared" si="49"/>
        <v>0</v>
      </c>
      <c r="F42" s="1972">
        <f t="shared" si="49"/>
        <v>0</v>
      </c>
      <c r="G42" s="1972">
        <f t="shared" si="49"/>
        <v>0</v>
      </c>
      <c r="H42" s="1972">
        <f t="shared" si="49"/>
        <v>0</v>
      </c>
      <c r="I42" s="1972">
        <f t="shared" si="49"/>
        <v>0</v>
      </c>
      <c r="J42" s="1972">
        <f t="shared" si="49"/>
        <v>0</v>
      </c>
      <c r="K42" s="1972">
        <f t="shared" si="49"/>
        <v>0</v>
      </c>
      <c r="L42" s="1972">
        <f t="shared" si="49"/>
        <v>0</v>
      </c>
      <c r="M42" s="1972">
        <f t="shared" si="49"/>
        <v>0</v>
      </c>
      <c r="N42" s="1972">
        <f t="shared" si="49"/>
        <v>0</v>
      </c>
      <c r="O42" s="1972">
        <f t="shared" si="49"/>
        <v>0</v>
      </c>
      <c r="P42" s="1972">
        <f t="shared" si="49"/>
        <v>0</v>
      </c>
      <c r="Q42" s="1972">
        <f t="shared" si="49"/>
        <v>0</v>
      </c>
      <c r="R42" s="1972">
        <f t="shared" si="49"/>
        <v>0</v>
      </c>
      <c r="S42" s="1972">
        <f t="shared" si="49"/>
        <v>0</v>
      </c>
      <c r="T42" s="1972">
        <f t="shared" si="49"/>
        <v>0</v>
      </c>
      <c r="U42" s="1972">
        <f t="shared" si="49"/>
        <v>0</v>
      </c>
      <c r="V42" s="1972">
        <f t="shared" si="49"/>
        <v>6000</v>
      </c>
      <c r="W42" s="1972">
        <f t="shared" si="49"/>
        <v>6000</v>
      </c>
      <c r="X42" s="1972">
        <f t="shared" si="49"/>
        <v>0</v>
      </c>
      <c r="Y42" s="1972">
        <f t="shared" si="49"/>
        <v>6000</v>
      </c>
      <c r="Z42" s="1972">
        <f t="shared" si="49"/>
        <v>0</v>
      </c>
      <c r="AA42" s="1972">
        <f t="shared" si="49"/>
        <v>0</v>
      </c>
      <c r="AB42" s="1972">
        <f t="shared" si="49"/>
        <v>0</v>
      </c>
      <c r="AC42" s="1972">
        <f t="shared" si="49"/>
        <v>0</v>
      </c>
      <c r="AD42" s="1972">
        <f t="shared" si="49"/>
        <v>1170</v>
      </c>
      <c r="AE42" s="1972">
        <f t="shared" si="49"/>
        <v>1170</v>
      </c>
      <c r="AF42" s="1972">
        <f t="shared" si="49"/>
        <v>0</v>
      </c>
      <c r="AG42" s="1972">
        <f t="shared" si="49"/>
        <v>0</v>
      </c>
      <c r="AH42" s="1972">
        <f t="shared" si="49"/>
        <v>0</v>
      </c>
      <c r="AI42" s="1972">
        <f t="shared" si="49"/>
        <v>0</v>
      </c>
      <c r="AJ42" s="1972">
        <f t="shared" si="49"/>
        <v>0</v>
      </c>
      <c r="AK42" s="1972">
        <f t="shared" si="49"/>
        <v>0</v>
      </c>
      <c r="AL42" s="1972">
        <f t="shared" si="49"/>
        <v>0</v>
      </c>
      <c r="AM42" s="1972">
        <f t="shared" si="49"/>
        <v>0</v>
      </c>
      <c r="AN42" s="1972">
        <f t="shared" si="49"/>
        <v>0</v>
      </c>
      <c r="AO42" s="1972">
        <f t="shared" si="49"/>
        <v>0</v>
      </c>
      <c r="AP42" s="1972">
        <f t="shared" si="49"/>
        <v>0</v>
      </c>
      <c r="AQ42" s="1972">
        <f t="shared" si="49"/>
        <v>0</v>
      </c>
      <c r="AR42" s="1972">
        <f t="shared" si="49"/>
        <v>0</v>
      </c>
      <c r="AS42" s="1972">
        <f t="shared" si="49"/>
        <v>0</v>
      </c>
      <c r="AT42" s="1972">
        <f t="shared" si="49"/>
        <v>0</v>
      </c>
      <c r="AU42" s="1972">
        <f t="shared" si="49"/>
        <v>0</v>
      </c>
      <c r="AV42" s="1972">
        <f t="shared" si="49"/>
        <v>0</v>
      </c>
      <c r="AW42" s="1972">
        <f t="shared" si="49"/>
        <v>0</v>
      </c>
      <c r="AX42" s="1972">
        <f t="shared" si="49"/>
        <v>0</v>
      </c>
      <c r="AY42" s="1972">
        <f t="shared" si="49"/>
        <v>0</v>
      </c>
      <c r="AZ42" s="1972">
        <f t="shared" si="49"/>
        <v>25000</v>
      </c>
      <c r="BA42" s="1972">
        <f t="shared" si="49"/>
        <v>25000</v>
      </c>
      <c r="BB42" s="1972">
        <f t="shared" si="49"/>
        <v>0</v>
      </c>
      <c r="BC42" s="1972">
        <f t="shared" si="49"/>
        <v>25000</v>
      </c>
      <c r="BD42" s="1972">
        <f t="shared" si="49"/>
        <v>24500</v>
      </c>
      <c r="BE42" s="1972">
        <f t="shared" si="49"/>
        <v>0</v>
      </c>
      <c r="BF42" s="1972">
        <f t="shared" si="49"/>
        <v>0</v>
      </c>
      <c r="BG42" s="1972">
        <f t="shared" si="49"/>
        <v>0</v>
      </c>
      <c r="BH42" s="1972">
        <f t="shared" si="49"/>
        <v>0</v>
      </c>
      <c r="BI42" s="1972">
        <f t="shared" si="49"/>
        <v>0</v>
      </c>
      <c r="BJ42" s="1972">
        <f t="shared" si="49"/>
        <v>0</v>
      </c>
      <c r="BK42" s="1972">
        <f t="shared" si="49"/>
        <v>0</v>
      </c>
      <c r="BL42" s="1972">
        <f t="shared" si="49"/>
        <v>0</v>
      </c>
      <c r="BM42" s="1972">
        <f t="shared" si="49"/>
        <v>0</v>
      </c>
      <c r="BN42" s="1972">
        <f t="shared" si="49"/>
        <v>0</v>
      </c>
      <c r="BO42" s="1972">
        <f>SUM(BO33:BO41)</f>
        <v>348</v>
      </c>
      <c r="BP42" s="1972">
        <f t="shared" ref="BP42:CC42" si="50">SUM(BP33:BP41)</f>
        <v>0</v>
      </c>
      <c r="BQ42" s="1972">
        <f t="shared" si="50"/>
        <v>0</v>
      </c>
      <c r="BR42" s="1972">
        <f t="shared" si="50"/>
        <v>0</v>
      </c>
      <c r="BS42" s="1972">
        <f t="shared" si="50"/>
        <v>0</v>
      </c>
      <c r="BT42" s="1972">
        <f t="shared" si="50"/>
        <v>0</v>
      </c>
      <c r="BU42" s="1972">
        <f t="shared" si="50"/>
        <v>74283</v>
      </c>
      <c r="BV42" s="1972">
        <f t="shared" si="50"/>
        <v>0</v>
      </c>
      <c r="BW42" s="1972">
        <f t="shared" si="50"/>
        <v>73192</v>
      </c>
      <c r="BX42" s="1972">
        <f t="shared" si="50"/>
        <v>72269</v>
      </c>
      <c r="BY42" s="1890">
        <f t="shared" si="50"/>
        <v>31348</v>
      </c>
      <c r="BZ42" s="1890">
        <f t="shared" si="50"/>
        <v>105283</v>
      </c>
      <c r="CA42" s="1890">
        <f t="shared" si="50"/>
        <v>0</v>
      </c>
      <c r="CB42" s="1890">
        <f t="shared" si="50"/>
        <v>105362</v>
      </c>
      <c r="CC42" s="1890">
        <f t="shared" si="50"/>
        <v>97939</v>
      </c>
      <c r="CD42" s="892"/>
      <c r="CE42" s="892"/>
    </row>
    <row r="43" spans="1:84" s="706" customFormat="1" ht="15" customHeight="1">
      <c r="A43" s="1889" t="s">
        <v>723</v>
      </c>
      <c r="B43" s="1896">
        <f>B42+B32</f>
        <v>74200</v>
      </c>
      <c r="C43" s="1896">
        <f t="shared" ref="C43:BM43" si="51">C42+C32</f>
        <v>72950</v>
      </c>
      <c r="D43" s="1896">
        <f t="shared" si="51"/>
        <v>2300</v>
      </c>
      <c r="E43" s="1896">
        <f t="shared" si="51"/>
        <v>104650</v>
      </c>
      <c r="F43" s="1896">
        <f t="shared" si="51"/>
        <v>102050</v>
      </c>
      <c r="G43" s="1896">
        <f t="shared" si="51"/>
        <v>8000</v>
      </c>
      <c r="H43" s="1896">
        <f t="shared" si="51"/>
        <v>9487</v>
      </c>
      <c r="I43" s="1896">
        <f t="shared" si="51"/>
        <v>0</v>
      </c>
      <c r="J43" s="1896">
        <f t="shared" si="51"/>
        <v>9487</v>
      </c>
      <c r="K43" s="1896">
        <f t="shared" si="51"/>
        <v>9487</v>
      </c>
      <c r="L43" s="1896">
        <f t="shared" si="51"/>
        <v>9410</v>
      </c>
      <c r="M43" s="1896">
        <f t="shared" si="51"/>
        <v>9410</v>
      </c>
      <c r="N43" s="1896">
        <f t="shared" si="51"/>
        <v>0</v>
      </c>
      <c r="O43" s="1896">
        <f t="shared" si="51"/>
        <v>9410</v>
      </c>
      <c r="P43" s="1896">
        <f t="shared" si="51"/>
        <v>9410</v>
      </c>
      <c r="Q43" s="1896">
        <f t="shared" si="51"/>
        <v>8000</v>
      </c>
      <c r="R43" s="1896">
        <f t="shared" si="51"/>
        <v>8000</v>
      </c>
      <c r="S43" s="1896">
        <f t="shared" si="51"/>
        <v>0</v>
      </c>
      <c r="T43" s="1896">
        <f t="shared" si="51"/>
        <v>8000</v>
      </c>
      <c r="U43" s="1896">
        <f t="shared" si="51"/>
        <v>8000</v>
      </c>
      <c r="V43" s="1896">
        <f t="shared" si="51"/>
        <v>6000</v>
      </c>
      <c r="W43" s="1896">
        <f t="shared" si="51"/>
        <v>6000</v>
      </c>
      <c r="X43" s="1896">
        <f t="shared" si="51"/>
        <v>0</v>
      </c>
      <c r="Y43" s="1896">
        <f t="shared" si="51"/>
        <v>6000</v>
      </c>
      <c r="Z43" s="1896">
        <f t="shared" si="51"/>
        <v>0</v>
      </c>
      <c r="AA43" s="1896">
        <f t="shared" si="51"/>
        <v>30089</v>
      </c>
      <c r="AB43" s="1896">
        <f t="shared" si="51"/>
        <v>30089</v>
      </c>
      <c r="AC43" s="1896">
        <f t="shared" si="51"/>
        <v>-9540</v>
      </c>
      <c r="AD43" s="1896">
        <f t="shared" si="51"/>
        <v>11394</v>
      </c>
      <c r="AE43" s="1896">
        <f t="shared" si="51"/>
        <v>6975</v>
      </c>
      <c r="AF43" s="1896">
        <f t="shared" si="51"/>
        <v>1000</v>
      </c>
      <c r="AG43" s="1896">
        <f t="shared" si="51"/>
        <v>1000</v>
      </c>
      <c r="AH43" s="1896">
        <f t="shared" si="51"/>
        <v>200</v>
      </c>
      <c r="AI43" s="1896">
        <f t="shared" si="51"/>
        <v>1200</v>
      </c>
      <c r="AJ43" s="1896">
        <f t="shared" si="51"/>
        <v>1200</v>
      </c>
      <c r="AK43" s="1896">
        <f t="shared" si="51"/>
        <v>0</v>
      </c>
      <c r="AL43" s="1896">
        <f t="shared" si="51"/>
        <v>0</v>
      </c>
      <c r="AM43" s="1896">
        <f t="shared" si="51"/>
        <v>0</v>
      </c>
      <c r="AN43" s="1896">
        <f t="shared" si="51"/>
        <v>0</v>
      </c>
      <c r="AO43" s="1896">
        <f t="shared" si="51"/>
        <v>0</v>
      </c>
      <c r="AP43" s="1896">
        <f t="shared" si="51"/>
        <v>28500</v>
      </c>
      <c r="AQ43" s="1896">
        <f t="shared" si="51"/>
        <v>26763</v>
      </c>
      <c r="AR43" s="1896">
        <f t="shared" si="51"/>
        <v>0</v>
      </c>
      <c r="AS43" s="1896">
        <f t="shared" si="51"/>
        <v>50883</v>
      </c>
      <c r="AT43" s="1896">
        <f t="shared" si="51"/>
        <v>50583</v>
      </c>
      <c r="AU43" s="1896">
        <f t="shared" si="51"/>
        <v>3200</v>
      </c>
      <c r="AV43" s="1896">
        <f t="shared" si="51"/>
        <v>3450</v>
      </c>
      <c r="AW43" s="1896">
        <f t="shared" si="51"/>
        <v>6150</v>
      </c>
      <c r="AX43" s="1896">
        <f t="shared" si="51"/>
        <v>10430</v>
      </c>
      <c r="AY43" s="1896">
        <f t="shared" si="51"/>
        <v>10392</v>
      </c>
      <c r="AZ43" s="1896">
        <f t="shared" si="51"/>
        <v>35000</v>
      </c>
      <c r="BA43" s="1896">
        <f t="shared" si="51"/>
        <v>35000</v>
      </c>
      <c r="BB43" s="1896">
        <f t="shared" si="51"/>
        <v>0</v>
      </c>
      <c r="BC43" s="1896">
        <f t="shared" si="51"/>
        <v>35000</v>
      </c>
      <c r="BD43" s="1896">
        <f t="shared" si="51"/>
        <v>34500</v>
      </c>
      <c r="BE43" s="1896">
        <f t="shared" si="51"/>
        <v>500</v>
      </c>
      <c r="BF43" s="1896">
        <f t="shared" si="51"/>
        <v>691</v>
      </c>
      <c r="BG43" s="1896">
        <f t="shared" si="51"/>
        <v>0</v>
      </c>
      <c r="BH43" s="1896">
        <f t="shared" si="51"/>
        <v>691</v>
      </c>
      <c r="BI43" s="1896">
        <f t="shared" si="51"/>
        <v>623</v>
      </c>
      <c r="BJ43" s="1896">
        <f t="shared" si="51"/>
        <v>2635</v>
      </c>
      <c r="BK43" s="1896">
        <f t="shared" si="51"/>
        <v>2559</v>
      </c>
      <c r="BL43" s="1896">
        <f t="shared" si="51"/>
        <v>0</v>
      </c>
      <c r="BM43" s="1896">
        <f t="shared" si="51"/>
        <v>4464</v>
      </c>
      <c r="BN43" s="1896">
        <f t="shared" ref="BN43:CC43" si="52">BN42+BN32</f>
        <v>4008</v>
      </c>
      <c r="BO43" s="1896">
        <f t="shared" si="52"/>
        <v>348</v>
      </c>
      <c r="BP43" s="1896">
        <f t="shared" si="52"/>
        <v>0</v>
      </c>
      <c r="BQ43" s="1896">
        <f t="shared" si="52"/>
        <v>0</v>
      </c>
      <c r="BR43" s="1896">
        <f t="shared" si="52"/>
        <v>0</v>
      </c>
      <c r="BS43" s="1896">
        <f t="shared" si="52"/>
        <v>0</v>
      </c>
      <c r="BT43" s="1896">
        <f t="shared" si="52"/>
        <v>3415</v>
      </c>
      <c r="BU43" s="1896">
        <f t="shared" si="52"/>
        <v>77698</v>
      </c>
      <c r="BV43" s="1896">
        <f t="shared" si="52"/>
        <v>0</v>
      </c>
      <c r="BW43" s="1896">
        <f t="shared" si="52"/>
        <v>76607</v>
      </c>
      <c r="BX43" s="1896">
        <f t="shared" si="52"/>
        <v>75684</v>
      </c>
      <c r="BY43" s="1896">
        <f t="shared" si="52"/>
        <v>210297</v>
      </c>
      <c r="BZ43" s="1896">
        <f t="shared" si="52"/>
        <v>283097</v>
      </c>
      <c r="CA43" s="1896">
        <f t="shared" si="52"/>
        <v>-890</v>
      </c>
      <c r="CB43" s="1896">
        <f t="shared" si="52"/>
        <v>328216</v>
      </c>
      <c r="CC43" s="1896">
        <f t="shared" si="52"/>
        <v>312912</v>
      </c>
      <c r="CD43" s="892"/>
      <c r="CE43" s="892"/>
    </row>
    <row r="44" spans="1:84" ht="15" hidden="1" customHeight="1">
      <c r="A44" s="1414" t="s">
        <v>616</v>
      </c>
      <c r="B44" s="1881"/>
      <c r="C44" s="1881"/>
      <c r="D44" s="1882"/>
      <c r="E44" s="1797">
        <f t="shared" si="1"/>
        <v>0</v>
      </c>
      <c r="F44" s="1797"/>
      <c r="G44" s="1881"/>
      <c r="H44" s="1881"/>
      <c r="I44" s="1882"/>
      <c r="J44" s="1797">
        <f t="shared" ref="J44:J50" si="53">SUM(H44+I44)</f>
        <v>0</v>
      </c>
      <c r="K44" s="1797"/>
      <c r="L44" s="1881"/>
      <c r="M44" s="1881"/>
      <c r="N44" s="1882"/>
      <c r="O44" s="1797">
        <f t="shared" ref="O44:O49" si="54">SUM(M44+N44)</f>
        <v>0</v>
      </c>
      <c r="P44" s="1797"/>
      <c r="Q44" s="1881"/>
      <c r="R44" s="1881"/>
      <c r="S44" s="1882"/>
      <c r="T44" s="1797">
        <f t="shared" ref="T44:T49" si="55">SUM(R44+S44)</f>
        <v>0</v>
      </c>
      <c r="U44" s="1797"/>
      <c r="V44" s="1881"/>
      <c r="W44" s="1881"/>
      <c r="X44" s="1882"/>
      <c r="Y44" s="1797">
        <f t="shared" ref="Y44:Y49" si="56">SUM(W44+X44)</f>
        <v>0</v>
      </c>
      <c r="Z44" s="1797"/>
      <c r="AA44" s="1881"/>
      <c r="AB44" s="1881"/>
      <c r="AC44" s="1882"/>
      <c r="AD44" s="1797">
        <f t="shared" ref="AD44:AD49" si="57">SUM(AB44+AC44)</f>
        <v>0</v>
      </c>
      <c r="AE44" s="1797"/>
      <c r="AF44" s="1881"/>
      <c r="AG44" s="1881"/>
      <c r="AH44" s="1882"/>
      <c r="AI44" s="1797">
        <f t="shared" ref="AI44:AI49" si="58">SUM(AG44+AH44)</f>
        <v>0</v>
      </c>
      <c r="AJ44" s="1797"/>
      <c r="AK44" s="1881"/>
      <c r="AL44" s="1881"/>
      <c r="AM44" s="1882"/>
      <c r="AN44" s="1797">
        <f t="shared" ref="AN44:AN49" si="59">SUM(AL44+AM44)</f>
        <v>0</v>
      </c>
      <c r="AO44" s="1797"/>
      <c r="AP44" s="1881"/>
      <c r="AQ44" s="1881"/>
      <c r="AR44" s="1882"/>
      <c r="AS44" s="1797">
        <f t="shared" ref="AS44:AS49" si="60">SUM(AQ44+AR44)</f>
        <v>0</v>
      </c>
      <c r="AT44" s="1797"/>
      <c r="AU44" s="1881"/>
      <c r="AV44" s="1881"/>
      <c r="AW44" s="1882"/>
      <c r="AX44" s="1797">
        <f t="shared" ref="AX44:AX49" si="61">SUM(AV44+AW44)</f>
        <v>0</v>
      </c>
      <c r="AY44" s="1797"/>
      <c r="AZ44" s="1881"/>
      <c r="BA44" s="1881"/>
      <c r="BB44" s="1882"/>
      <c r="BC44" s="1797">
        <f t="shared" ref="BC44:BC49" si="62">SUM(BA44+BB44)</f>
        <v>0</v>
      </c>
      <c r="BD44" s="1797"/>
      <c r="BE44" s="1797"/>
      <c r="BF44" s="1797"/>
      <c r="BG44" s="1973"/>
      <c r="BH44" s="1797">
        <f t="shared" si="33"/>
        <v>0</v>
      </c>
      <c r="BI44" s="1797"/>
      <c r="BJ44" s="1797"/>
      <c r="BK44" s="1797"/>
      <c r="BL44" s="1973"/>
      <c r="BM44" s="1797">
        <f t="shared" si="34"/>
        <v>0</v>
      </c>
      <c r="BN44" s="1797"/>
      <c r="BO44" s="1797"/>
      <c r="BP44" s="1797"/>
      <c r="BQ44" s="1973"/>
      <c r="BR44" s="1797">
        <f t="shared" si="35"/>
        <v>0</v>
      </c>
      <c r="BS44" s="1797"/>
      <c r="BT44" s="1797"/>
      <c r="BU44" s="1797"/>
      <c r="BV44" s="1973"/>
      <c r="BW44" s="1797">
        <f t="shared" ref="BW44:BW49" si="63">SUM(BU44+BV44)</f>
        <v>0</v>
      </c>
      <c r="BX44" s="1797"/>
      <c r="BY44" s="1974"/>
      <c r="BZ44" s="2011">
        <f t="shared" ref="BY44:BZ56" si="64">SUM(C44+H44+M44+R44+W44+AB44+AG44+AL44+AQ44+AV44+BA44+BF44+BK44+BP44+BU44)</f>
        <v>0</v>
      </c>
      <c r="CA44" s="2012">
        <f t="shared" ref="CA44:CA56" si="65">SUM(D44+I44+N44+S44+X44+AC44+AH44+AM44+AR44+AW44+BB44+BG44+BL44+BQ44+BV44)</f>
        <v>0</v>
      </c>
      <c r="CB44" s="1978">
        <f t="shared" ref="CB44:CB45" si="66">SUM(BZ44+CA44)</f>
        <v>0</v>
      </c>
      <c r="CC44" s="1904"/>
    </row>
    <row r="45" spans="1:84" ht="15" hidden="1" customHeight="1">
      <c r="A45" s="1414" t="s">
        <v>617</v>
      </c>
      <c r="B45" s="2041"/>
      <c r="C45" s="2041"/>
      <c r="D45" s="1897"/>
      <c r="E45" s="1797">
        <f t="shared" si="1"/>
        <v>0</v>
      </c>
      <c r="F45" s="1797"/>
      <c r="G45" s="2041"/>
      <c r="H45" s="2041"/>
      <c r="I45" s="1897"/>
      <c r="J45" s="1797">
        <f t="shared" si="53"/>
        <v>0</v>
      </c>
      <c r="K45" s="1797"/>
      <c r="L45" s="2041"/>
      <c r="M45" s="2041"/>
      <c r="N45" s="1897"/>
      <c r="O45" s="1797">
        <f t="shared" si="54"/>
        <v>0</v>
      </c>
      <c r="P45" s="1797"/>
      <c r="Q45" s="2041"/>
      <c r="R45" s="2041"/>
      <c r="S45" s="1897"/>
      <c r="T45" s="1797">
        <f t="shared" si="55"/>
        <v>0</v>
      </c>
      <c r="U45" s="1797"/>
      <c r="V45" s="2041"/>
      <c r="W45" s="2041"/>
      <c r="X45" s="1897"/>
      <c r="Y45" s="1797">
        <f t="shared" si="56"/>
        <v>0</v>
      </c>
      <c r="Z45" s="1797"/>
      <c r="AA45" s="2041"/>
      <c r="AB45" s="2041"/>
      <c r="AC45" s="1897"/>
      <c r="AD45" s="1797">
        <f t="shared" si="57"/>
        <v>0</v>
      </c>
      <c r="AE45" s="1797"/>
      <c r="AF45" s="2041"/>
      <c r="AG45" s="2041"/>
      <c r="AH45" s="1897"/>
      <c r="AI45" s="1797">
        <f t="shared" si="58"/>
        <v>0</v>
      </c>
      <c r="AJ45" s="1797"/>
      <c r="AK45" s="2041"/>
      <c r="AL45" s="2041"/>
      <c r="AM45" s="1897"/>
      <c r="AN45" s="1797">
        <f t="shared" si="59"/>
        <v>0</v>
      </c>
      <c r="AO45" s="1797"/>
      <c r="AP45" s="2041"/>
      <c r="AQ45" s="2041"/>
      <c r="AR45" s="1897"/>
      <c r="AS45" s="1797">
        <f t="shared" si="60"/>
        <v>0</v>
      </c>
      <c r="AT45" s="1797"/>
      <c r="AU45" s="2041"/>
      <c r="AV45" s="2041"/>
      <c r="AW45" s="1897"/>
      <c r="AX45" s="1797">
        <f t="shared" si="61"/>
        <v>0</v>
      </c>
      <c r="AY45" s="1797"/>
      <c r="AZ45" s="2041"/>
      <c r="BA45" s="2041"/>
      <c r="BB45" s="1897"/>
      <c r="BC45" s="1797">
        <f t="shared" si="62"/>
        <v>0</v>
      </c>
      <c r="BD45" s="1797"/>
      <c r="BE45" s="1797"/>
      <c r="BF45" s="1797"/>
      <c r="BG45" s="1973"/>
      <c r="BH45" s="1797">
        <f t="shared" si="33"/>
        <v>0</v>
      </c>
      <c r="BI45" s="1797"/>
      <c r="BJ45" s="1797"/>
      <c r="BK45" s="1797"/>
      <c r="BL45" s="1973"/>
      <c r="BM45" s="1797">
        <f t="shared" si="34"/>
        <v>0</v>
      </c>
      <c r="BN45" s="1797"/>
      <c r="BO45" s="1797"/>
      <c r="BP45" s="1797"/>
      <c r="BQ45" s="1973"/>
      <c r="BR45" s="1797">
        <f t="shared" si="35"/>
        <v>0</v>
      </c>
      <c r="BS45" s="1797"/>
      <c r="BT45" s="1797"/>
      <c r="BU45" s="1797"/>
      <c r="BV45" s="1973"/>
      <c r="BW45" s="1797">
        <f t="shared" si="63"/>
        <v>0</v>
      </c>
      <c r="BX45" s="1797"/>
      <c r="BY45" s="1974"/>
      <c r="BZ45" s="2011">
        <f t="shared" si="64"/>
        <v>0</v>
      </c>
      <c r="CA45" s="2012">
        <f t="shared" si="65"/>
        <v>0</v>
      </c>
      <c r="CB45" s="1974">
        <f t="shared" si="66"/>
        <v>0</v>
      </c>
      <c r="CC45" s="1905"/>
    </row>
    <row r="46" spans="1:84" ht="15" customHeight="1">
      <c r="A46" s="1414" t="s">
        <v>618</v>
      </c>
      <c r="B46" s="2041"/>
      <c r="C46" s="2041"/>
      <c r="D46" s="1897"/>
      <c r="E46" s="1797">
        <f t="shared" si="1"/>
        <v>0</v>
      </c>
      <c r="F46" s="1813"/>
      <c r="G46" s="2041"/>
      <c r="H46" s="2041"/>
      <c r="I46" s="1897"/>
      <c r="J46" s="1797">
        <f t="shared" si="53"/>
        <v>0</v>
      </c>
      <c r="K46" s="1813"/>
      <c r="L46" s="2041"/>
      <c r="M46" s="2041"/>
      <c r="N46" s="1897"/>
      <c r="O46" s="1797">
        <f t="shared" si="54"/>
        <v>0</v>
      </c>
      <c r="P46" s="1813"/>
      <c r="Q46" s="2041"/>
      <c r="R46" s="2041"/>
      <c r="S46" s="1897"/>
      <c r="T46" s="1797">
        <f t="shared" si="55"/>
        <v>0</v>
      </c>
      <c r="U46" s="1813"/>
      <c r="V46" s="2041"/>
      <c r="W46" s="2041"/>
      <c r="X46" s="1897"/>
      <c r="Y46" s="1797">
        <f t="shared" si="56"/>
        <v>0</v>
      </c>
      <c r="Z46" s="1813"/>
      <c r="AA46" s="2041"/>
      <c r="AB46" s="2041"/>
      <c r="AC46" s="1897"/>
      <c r="AD46" s="1797">
        <f t="shared" si="57"/>
        <v>0</v>
      </c>
      <c r="AE46" s="1813"/>
      <c r="AF46" s="2041"/>
      <c r="AG46" s="2041"/>
      <c r="AH46" s="1897"/>
      <c r="AI46" s="1797">
        <f t="shared" si="58"/>
        <v>0</v>
      </c>
      <c r="AJ46" s="1813"/>
      <c r="AK46" s="2041"/>
      <c r="AL46" s="2041"/>
      <c r="AM46" s="1897"/>
      <c r="AN46" s="1797">
        <f t="shared" si="59"/>
        <v>0</v>
      </c>
      <c r="AO46" s="1813">
        <f t="shared" ref="AO46:AO55" si="67">AL46-AK46</f>
        <v>0</v>
      </c>
      <c r="AP46" s="2041"/>
      <c r="AQ46" s="2041"/>
      <c r="AR46" s="1897"/>
      <c r="AS46" s="1797">
        <f t="shared" si="60"/>
        <v>0</v>
      </c>
      <c r="AT46" s="1813"/>
      <c r="AU46" s="2041"/>
      <c r="AV46" s="2041"/>
      <c r="AW46" s="1897"/>
      <c r="AX46" s="1797">
        <f t="shared" si="61"/>
        <v>0</v>
      </c>
      <c r="AY46" s="1813"/>
      <c r="AZ46" s="2041"/>
      <c r="BA46" s="2041"/>
      <c r="BB46" s="1897"/>
      <c r="BC46" s="1797">
        <f t="shared" si="62"/>
        <v>0</v>
      </c>
      <c r="BD46" s="1813"/>
      <c r="BE46" s="1797"/>
      <c r="BF46" s="1797"/>
      <c r="BG46" s="1973"/>
      <c r="BH46" s="1797">
        <f t="shared" si="33"/>
        <v>0</v>
      </c>
      <c r="BI46" s="1813"/>
      <c r="BJ46" s="1797"/>
      <c r="BK46" s="1797"/>
      <c r="BL46" s="1973"/>
      <c r="BM46" s="1797">
        <f t="shared" si="34"/>
        <v>0</v>
      </c>
      <c r="BN46" s="1813"/>
      <c r="BO46" s="1797"/>
      <c r="BP46" s="1797"/>
      <c r="BQ46" s="1973"/>
      <c r="BR46" s="1797">
        <f t="shared" si="35"/>
        <v>0</v>
      </c>
      <c r="BS46" s="1813"/>
      <c r="BT46" s="1797"/>
      <c r="BU46" s="1797"/>
      <c r="BV46" s="1973"/>
      <c r="BW46" s="1797">
        <f t="shared" si="63"/>
        <v>0</v>
      </c>
      <c r="BX46" s="1813"/>
      <c r="BY46" s="2011">
        <f t="shared" si="64"/>
        <v>0</v>
      </c>
      <c r="BZ46" s="2011">
        <f t="shared" si="64"/>
        <v>0</v>
      </c>
      <c r="CA46" s="2013">
        <f t="shared" si="65"/>
        <v>0</v>
      </c>
      <c r="CB46" s="1974">
        <f t="shared" ref="CB46:CB55" si="68">SUM(E46+J46+O46+T46+Y46+AD46+AI46+AN46+AS46+AX46+BC46+BH46+BM46+BR46+BW46)</f>
        <v>0</v>
      </c>
      <c r="CC46" s="1966">
        <f t="shared" ref="CC46:CC55" si="69">SUM(F46+K46+P46+U46+Z46+AE46+AJ46+AO46+AT46+AY46+BD46+BI46+BN46+BS46+BX46)</f>
        <v>0</v>
      </c>
    </row>
    <row r="47" spans="1:84" ht="15" customHeight="1">
      <c r="A47" s="1414" t="s">
        <v>619</v>
      </c>
      <c r="B47" s="1888"/>
      <c r="C47" s="1888"/>
      <c r="D47" s="1882"/>
      <c r="E47" s="1797">
        <f t="shared" si="1"/>
        <v>0</v>
      </c>
      <c r="F47" s="1813"/>
      <c r="G47" s="1888"/>
      <c r="H47" s="1888"/>
      <c r="I47" s="1882"/>
      <c r="J47" s="1797">
        <f t="shared" si="53"/>
        <v>0</v>
      </c>
      <c r="K47" s="1813"/>
      <c r="L47" s="1888"/>
      <c r="M47" s="1888"/>
      <c r="N47" s="1882"/>
      <c r="O47" s="1797">
        <f t="shared" si="54"/>
        <v>0</v>
      </c>
      <c r="P47" s="1813"/>
      <c r="Q47" s="1888"/>
      <c r="R47" s="1888"/>
      <c r="S47" s="1882"/>
      <c r="T47" s="1797">
        <f t="shared" si="55"/>
        <v>0</v>
      </c>
      <c r="U47" s="1813"/>
      <c r="V47" s="1888"/>
      <c r="W47" s="1888"/>
      <c r="X47" s="1882"/>
      <c r="Y47" s="1797">
        <f t="shared" si="56"/>
        <v>0</v>
      </c>
      <c r="Z47" s="1813"/>
      <c r="AA47" s="1888"/>
      <c r="AB47" s="1888"/>
      <c r="AC47" s="1882"/>
      <c r="AD47" s="1797">
        <f t="shared" si="57"/>
        <v>0</v>
      </c>
      <c r="AE47" s="1813"/>
      <c r="AF47" s="1888"/>
      <c r="AG47" s="1888"/>
      <c r="AH47" s="1882"/>
      <c r="AI47" s="1797">
        <f t="shared" si="58"/>
        <v>0</v>
      </c>
      <c r="AJ47" s="1813"/>
      <c r="AK47" s="1888"/>
      <c r="AL47" s="1888"/>
      <c r="AM47" s="1882"/>
      <c r="AN47" s="1797">
        <f t="shared" si="59"/>
        <v>0</v>
      </c>
      <c r="AO47" s="1813">
        <f t="shared" si="67"/>
        <v>0</v>
      </c>
      <c r="AP47" s="1888"/>
      <c r="AQ47" s="1888"/>
      <c r="AR47" s="1882"/>
      <c r="AS47" s="1797">
        <f t="shared" si="60"/>
        <v>0</v>
      </c>
      <c r="AT47" s="1813"/>
      <c r="AU47" s="1888"/>
      <c r="AV47" s="1888"/>
      <c r="AW47" s="1882"/>
      <c r="AX47" s="1780">
        <f t="shared" si="61"/>
        <v>0</v>
      </c>
      <c r="AY47" s="1813"/>
      <c r="AZ47" s="1888"/>
      <c r="BA47" s="1888"/>
      <c r="BB47" s="1882"/>
      <c r="BC47" s="1797">
        <f t="shared" si="62"/>
        <v>0</v>
      </c>
      <c r="BD47" s="1813"/>
      <c r="BE47" s="1780"/>
      <c r="BF47" s="1780"/>
      <c r="BG47" s="1973"/>
      <c r="BH47" s="1797">
        <f t="shared" si="33"/>
        <v>0</v>
      </c>
      <c r="BI47" s="1813"/>
      <c r="BJ47" s="1780"/>
      <c r="BK47" s="1780"/>
      <c r="BL47" s="1973"/>
      <c r="BM47" s="1797">
        <f t="shared" si="34"/>
        <v>0</v>
      </c>
      <c r="BN47" s="1813"/>
      <c r="BO47" s="1780"/>
      <c r="BP47" s="1780"/>
      <c r="BQ47" s="1973"/>
      <c r="BR47" s="1797">
        <f t="shared" si="35"/>
        <v>0</v>
      </c>
      <c r="BS47" s="1813"/>
      <c r="BT47" s="1780"/>
      <c r="BU47" s="1780"/>
      <c r="BV47" s="1973"/>
      <c r="BW47" s="1797">
        <f t="shared" si="63"/>
        <v>0</v>
      </c>
      <c r="BX47" s="1813"/>
      <c r="BY47" s="2011">
        <f t="shared" si="64"/>
        <v>0</v>
      </c>
      <c r="BZ47" s="2011">
        <f t="shared" si="64"/>
        <v>0</v>
      </c>
      <c r="CA47" s="2013">
        <f t="shared" si="65"/>
        <v>0</v>
      </c>
      <c r="CB47" s="1974">
        <f t="shared" si="68"/>
        <v>0</v>
      </c>
      <c r="CC47" s="1966">
        <f t="shared" si="69"/>
        <v>0</v>
      </c>
    </row>
    <row r="48" spans="1:84" ht="15" hidden="1" customHeight="1">
      <c r="A48" s="1414" t="s">
        <v>620</v>
      </c>
      <c r="B48" s="1888"/>
      <c r="C48" s="1888"/>
      <c r="D48" s="1882"/>
      <c r="E48" s="1797">
        <f t="shared" si="1"/>
        <v>0</v>
      </c>
      <c r="F48" s="1813"/>
      <c r="G48" s="1888"/>
      <c r="H48" s="1888"/>
      <c r="I48" s="1882"/>
      <c r="J48" s="1797">
        <f t="shared" si="53"/>
        <v>0</v>
      </c>
      <c r="K48" s="1813"/>
      <c r="L48" s="1888"/>
      <c r="M48" s="1888"/>
      <c r="N48" s="1882"/>
      <c r="O48" s="1797">
        <f t="shared" si="54"/>
        <v>0</v>
      </c>
      <c r="P48" s="1813"/>
      <c r="Q48" s="1888"/>
      <c r="R48" s="1888"/>
      <c r="S48" s="1882"/>
      <c r="T48" s="1797">
        <f t="shared" si="55"/>
        <v>0</v>
      </c>
      <c r="U48" s="1813"/>
      <c r="V48" s="1888"/>
      <c r="W48" s="1888"/>
      <c r="X48" s="1882"/>
      <c r="Y48" s="1797">
        <f t="shared" si="56"/>
        <v>0</v>
      </c>
      <c r="Z48" s="1813"/>
      <c r="AA48" s="1888"/>
      <c r="AB48" s="1888"/>
      <c r="AC48" s="1882"/>
      <c r="AD48" s="1797">
        <f t="shared" si="57"/>
        <v>0</v>
      </c>
      <c r="AE48" s="1813"/>
      <c r="AF48" s="1888"/>
      <c r="AG48" s="1888"/>
      <c r="AH48" s="1882"/>
      <c r="AI48" s="1797">
        <f t="shared" si="58"/>
        <v>0</v>
      </c>
      <c r="AJ48" s="1813"/>
      <c r="AK48" s="1888"/>
      <c r="AL48" s="1888"/>
      <c r="AM48" s="1882"/>
      <c r="AN48" s="1797">
        <f t="shared" si="59"/>
        <v>0</v>
      </c>
      <c r="AO48" s="1813">
        <f t="shared" si="67"/>
        <v>0</v>
      </c>
      <c r="AP48" s="1888"/>
      <c r="AQ48" s="1888"/>
      <c r="AR48" s="1882"/>
      <c r="AS48" s="1797">
        <f t="shared" si="60"/>
        <v>0</v>
      </c>
      <c r="AT48" s="1813"/>
      <c r="AU48" s="1888"/>
      <c r="AV48" s="1888"/>
      <c r="AW48" s="1882"/>
      <c r="AX48" s="1780">
        <f t="shared" si="61"/>
        <v>0</v>
      </c>
      <c r="AY48" s="1813"/>
      <c r="AZ48" s="1888"/>
      <c r="BA48" s="1888"/>
      <c r="BB48" s="1882"/>
      <c r="BC48" s="1797">
        <f t="shared" si="62"/>
        <v>0</v>
      </c>
      <c r="BD48" s="1813"/>
      <c r="BE48" s="1797"/>
      <c r="BF48" s="1797"/>
      <c r="BG48" s="1973"/>
      <c r="BH48" s="1797">
        <f t="shared" si="33"/>
        <v>0</v>
      </c>
      <c r="BI48" s="1813"/>
      <c r="BJ48" s="1797"/>
      <c r="BK48" s="1797"/>
      <c r="BL48" s="1973"/>
      <c r="BM48" s="1797">
        <f t="shared" si="34"/>
        <v>0</v>
      </c>
      <c r="BN48" s="1813"/>
      <c r="BO48" s="1797"/>
      <c r="BP48" s="1797"/>
      <c r="BQ48" s="1973"/>
      <c r="BR48" s="1797">
        <f t="shared" si="35"/>
        <v>0</v>
      </c>
      <c r="BS48" s="1813"/>
      <c r="BT48" s="1797"/>
      <c r="BU48" s="1797"/>
      <c r="BV48" s="1973"/>
      <c r="BW48" s="1797">
        <f t="shared" si="63"/>
        <v>0</v>
      </c>
      <c r="BX48" s="1813"/>
      <c r="BY48" s="2011">
        <f t="shared" si="64"/>
        <v>0</v>
      </c>
      <c r="BZ48" s="2011">
        <f t="shared" si="64"/>
        <v>0</v>
      </c>
      <c r="CA48" s="2013">
        <f t="shared" si="65"/>
        <v>0</v>
      </c>
      <c r="CB48" s="1974">
        <f t="shared" si="68"/>
        <v>0</v>
      </c>
      <c r="CC48" s="1966">
        <f t="shared" si="69"/>
        <v>0</v>
      </c>
    </row>
    <row r="49" spans="1:86" ht="15" customHeight="1">
      <c r="A49" s="1414" t="s">
        <v>621</v>
      </c>
      <c r="B49" s="1888"/>
      <c r="C49" s="1888"/>
      <c r="D49" s="1882"/>
      <c r="E49" s="1797">
        <f t="shared" si="1"/>
        <v>0</v>
      </c>
      <c r="F49" s="1813"/>
      <c r="G49" s="1888"/>
      <c r="H49" s="1888"/>
      <c r="I49" s="1882"/>
      <c r="J49" s="1797">
        <f t="shared" si="53"/>
        <v>0</v>
      </c>
      <c r="K49" s="1813"/>
      <c r="L49" s="1888"/>
      <c r="M49" s="1888"/>
      <c r="N49" s="1882"/>
      <c r="O49" s="1797">
        <f t="shared" si="54"/>
        <v>0</v>
      </c>
      <c r="P49" s="1813"/>
      <c r="Q49" s="1888"/>
      <c r="R49" s="1888"/>
      <c r="S49" s="1882"/>
      <c r="T49" s="1797">
        <f t="shared" si="55"/>
        <v>0</v>
      </c>
      <c r="U49" s="1813"/>
      <c r="V49" s="1888"/>
      <c r="W49" s="1888"/>
      <c r="X49" s="1882"/>
      <c r="Y49" s="1797">
        <f t="shared" si="56"/>
        <v>0</v>
      </c>
      <c r="Z49" s="1813"/>
      <c r="AA49" s="1888"/>
      <c r="AB49" s="1888"/>
      <c r="AC49" s="1882"/>
      <c r="AD49" s="1797">
        <f t="shared" si="57"/>
        <v>0</v>
      </c>
      <c r="AE49" s="1813"/>
      <c r="AF49" s="1888"/>
      <c r="AG49" s="1888"/>
      <c r="AH49" s="1882"/>
      <c r="AI49" s="1797">
        <f t="shared" si="58"/>
        <v>0</v>
      </c>
      <c r="AJ49" s="1813"/>
      <c r="AK49" s="1888"/>
      <c r="AL49" s="1888"/>
      <c r="AM49" s="1882"/>
      <c r="AN49" s="1797">
        <f t="shared" si="59"/>
        <v>0</v>
      </c>
      <c r="AO49" s="1813">
        <f t="shared" si="67"/>
        <v>0</v>
      </c>
      <c r="AP49" s="1780"/>
      <c r="AQ49" s="1780"/>
      <c r="AR49" s="1973"/>
      <c r="AS49" s="1797">
        <f t="shared" si="60"/>
        <v>0</v>
      </c>
      <c r="AT49" s="1813"/>
      <c r="AU49" s="1780"/>
      <c r="AV49" s="1780"/>
      <c r="AW49" s="1973"/>
      <c r="AX49" s="1780">
        <f t="shared" si="61"/>
        <v>0</v>
      </c>
      <c r="AY49" s="1813"/>
      <c r="AZ49" s="1780"/>
      <c r="BA49" s="1780"/>
      <c r="BB49" s="1973"/>
      <c r="BC49" s="1797">
        <f t="shared" si="62"/>
        <v>0</v>
      </c>
      <c r="BD49" s="1813"/>
      <c r="BE49" s="1797"/>
      <c r="BF49" s="1797"/>
      <c r="BG49" s="1973"/>
      <c r="BH49" s="1797">
        <f t="shared" si="33"/>
        <v>0</v>
      </c>
      <c r="BI49" s="1813"/>
      <c r="BJ49" s="1797"/>
      <c r="BK49" s="1797"/>
      <c r="BL49" s="1973"/>
      <c r="BM49" s="1797">
        <f t="shared" si="34"/>
        <v>0</v>
      </c>
      <c r="BN49" s="1813"/>
      <c r="BO49" s="1797"/>
      <c r="BP49" s="1797"/>
      <c r="BQ49" s="1973"/>
      <c r="BR49" s="1797">
        <f t="shared" si="35"/>
        <v>0</v>
      </c>
      <c r="BS49" s="1813"/>
      <c r="BT49" s="1797"/>
      <c r="BU49" s="1797"/>
      <c r="BV49" s="1973"/>
      <c r="BW49" s="1797">
        <f t="shared" si="63"/>
        <v>0</v>
      </c>
      <c r="BX49" s="1813"/>
      <c r="BY49" s="2011">
        <f t="shared" si="64"/>
        <v>0</v>
      </c>
      <c r="BZ49" s="2011">
        <f t="shared" si="64"/>
        <v>0</v>
      </c>
      <c r="CA49" s="2013">
        <f t="shared" si="65"/>
        <v>0</v>
      </c>
      <c r="CB49" s="1978">
        <f t="shared" si="68"/>
        <v>0</v>
      </c>
      <c r="CC49" s="1966">
        <f t="shared" si="69"/>
        <v>0</v>
      </c>
    </row>
    <row r="50" spans="1:86" ht="15" customHeight="1">
      <c r="A50" s="1414" t="s">
        <v>622</v>
      </c>
      <c r="B50" s="1888"/>
      <c r="C50" s="1888"/>
      <c r="D50" s="1882"/>
      <c r="E50" s="1797">
        <f>SUM(C50+D50)</f>
        <v>0</v>
      </c>
      <c r="F50" s="1813"/>
      <c r="G50" s="1888"/>
      <c r="H50" s="1888"/>
      <c r="I50" s="1882"/>
      <c r="J50" s="1797">
        <f t="shared" si="53"/>
        <v>0</v>
      </c>
      <c r="K50" s="1813"/>
      <c r="L50" s="1888"/>
      <c r="M50" s="1888"/>
      <c r="N50" s="1882"/>
      <c r="O50" s="1797">
        <f>SUM(M50+N50)</f>
        <v>0</v>
      </c>
      <c r="P50" s="1813"/>
      <c r="Q50" s="1888"/>
      <c r="R50" s="1888"/>
      <c r="S50" s="1882"/>
      <c r="T50" s="1797">
        <f>SUM(R50+S50)</f>
        <v>0</v>
      </c>
      <c r="U50" s="1813"/>
      <c r="V50" s="1888"/>
      <c r="W50" s="1888"/>
      <c r="X50" s="1882"/>
      <c r="Y50" s="1797">
        <f>SUM(W50+X50)</f>
        <v>0</v>
      </c>
      <c r="Z50" s="1813"/>
      <c r="AA50" s="1888"/>
      <c r="AB50" s="1888"/>
      <c r="AC50" s="1882"/>
      <c r="AD50" s="1797">
        <f>SUM(AB50+AC50)</f>
        <v>0</v>
      </c>
      <c r="AE50" s="1813"/>
      <c r="AF50" s="1888"/>
      <c r="AG50" s="1888"/>
      <c r="AH50" s="1882"/>
      <c r="AI50" s="1797">
        <f>SUM(AG50+AH50)</f>
        <v>0</v>
      </c>
      <c r="AJ50" s="1813"/>
      <c r="AK50" s="1888"/>
      <c r="AL50" s="1888"/>
      <c r="AM50" s="1882"/>
      <c r="AN50" s="1797">
        <f>SUM(AL50+AM50)</f>
        <v>0</v>
      </c>
      <c r="AO50" s="1813">
        <f t="shared" si="67"/>
        <v>0</v>
      </c>
      <c r="AP50" s="1780"/>
      <c r="AQ50" s="1780"/>
      <c r="AR50" s="1973"/>
      <c r="AS50" s="1797">
        <f>SUM(AQ50+AR50)</f>
        <v>0</v>
      </c>
      <c r="AT50" s="1813"/>
      <c r="AU50" s="1780"/>
      <c r="AV50" s="1780"/>
      <c r="AW50" s="1973"/>
      <c r="AX50" s="1780">
        <f>SUM(AV50+AW50)</f>
        <v>0</v>
      </c>
      <c r="AY50" s="1813"/>
      <c r="AZ50" s="1780"/>
      <c r="BA50" s="1780"/>
      <c r="BB50" s="1973"/>
      <c r="BC50" s="1797">
        <f>SUM(BA50+BB50)</f>
        <v>0</v>
      </c>
      <c r="BD50" s="1813"/>
      <c r="BE50" s="1797"/>
      <c r="BF50" s="1797"/>
      <c r="BG50" s="1973"/>
      <c r="BH50" s="1797">
        <f>SUM(BF50+BG50)</f>
        <v>0</v>
      </c>
      <c r="BI50" s="1813"/>
      <c r="BJ50" s="1797"/>
      <c r="BK50" s="1797"/>
      <c r="BL50" s="1973"/>
      <c r="BM50" s="1797">
        <f>SUM(BK50+BL50)</f>
        <v>0</v>
      </c>
      <c r="BN50" s="1813"/>
      <c r="BO50" s="1797"/>
      <c r="BP50" s="1797"/>
      <c r="BQ50" s="1973"/>
      <c r="BR50" s="1797">
        <f>SUM(BP50+BQ50)</f>
        <v>0</v>
      </c>
      <c r="BS50" s="1813"/>
      <c r="BT50" s="1797"/>
      <c r="BU50" s="1797"/>
      <c r="BV50" s="1973"/>
      <c r="BW50" s="1797">
        <f>SUM(BU50+BV50)</f>
        <v>0</v>
      </c>
      <c r="BX50" s="1813"/>
      <c r="BY50" s="2011">
        <f t="shared" si="64"/>
        <v>0</v>
      </c>
      <c r="BZ50" s="2011">
        <f t="shared" si="64"/>
        <v>0</v>
      </c>
      <c r="CA50" s="2013">
        <f t="shared" si="65"/>
        <v>0</v>
      </c>
      <c r="CB50" s="1978">
        <f t="shared" si="68"/>
        <v>0</v>
      </c>
      <c r="CC50" s="1966">
        <f t="shared" si="69"/>
        <v>0</v>
      </c>
    </row>
    <row r="51" spans="1:86" ht="15" hidden="1" customHeight="1">
      <c r="A51" s="1414" t="s">
        <v>623</v>
      </c>
      <c r="B51" s="1881"/>
      <c r="C51" s="1881"/>
      <c r="D51" s="1882"/>
      <c r="E51" s="1797">
        <f t="shared" ref="E51:E56" si="70">SUM(C51+D51)</f>
        <v>0</v>
      </c>
      <c r="F51" s="1813"/>
      <c r="G51" s="1881"/>
      <c r="H51" s="1881"/>
      <c r="I51" s="1882"/>
      <c r="J51" s="1797">
        <f t="shared" si="37"/>
        <v>0</v>
      </c>
      <c r="K51" s="1813"/>
      <c r="L51" s="1881"/>
      <c r="M51" s="1881"/>
      <c r="N51" s="1882"/>
      <c r="O51" s="1797">
        <f t="shared" si="38"/>
        <v>0</v>
      </c>
      <c r="P51" s="1813"/>
      <c r="Q51" s="1881"/>
      <c r="R51" s="1881"/>
      <c r="S51" s="1882"/>
      <c r="T51" s="1797">
        <f t="shared" si="39"/>
        <v>0</v>
      </c>
      <c r="U51" s="1813"/>
      <c r="V51" s="1881"/>
      <c r="W51" s="1881"/>
      <c r="X51" s="1882"/>
      <c r="Y51" s="1797">
        <f t="shared" si="47"/>
        <v>0</v>
      </c>
      <c r="Z51" s="1813"/>
      <c r="AA51" s="1881"/>
      <c r="AB51" s="1881"/>
      <c r="AC51" s="1882"/>
      <c r="AD51" s="1797">
        <f t="shared" si="40"/>
        <v>0</v>
      </c>
      <c r="AE51" s="1813"/>
      <c r="AF51" s="1881"/>
      <c r="AG51" s="1881"/>
      <c r="AH51" s="1882"/>
      <c r="AI51" s="1797">
        <f t="shared" si="41"/>
        <v>0</v>
      </c>
      <c r="AJ51" s="1813"/>
      <c r="AK51" s="1881"/>
      <c r="AL51" s="1881"/>
      <c r="AM51" s="1882"/>
      <c r="AN51" s="1797">
        <f t="shared" si="42"/>
        <v>0</v>
      </c>
      <c r="AO51" s="1813">
        <f t="shared" si="67"/>
        <v>0</v>
      </c>
      <c r="AP51" s="1881"/>
      <c r="AQ51" s="1881"/>
      <c r="AR51" s="1882"/>
      <c r="AS51" s="1797">
        <f t="shared" si="43"/>
        <v>0</v>
      </c>
      <c r="AT51" s="1813"/>
      <c r="AU51" s="1881"/>
      <c r="AV51" s="1881"/>
      <c r="AW51" s="1882"/>
      <c r="AX51" s="1797">
        <f t="shared" si="44"/>
        <v>0</v>
      </c>
      <c r="AY51" s="1813"/>
      <c r="AZ51" s="1881"/>
      <c r="BA51" s="1881"/>
      <c r="BB51" s="1882"/>
      <c r="BC51" s="1797">
        <f t="shared" si="45"/>
        <v>0</v>
      </c>
      <c r="BD51" s="1813"/>
      <c r="BE51" s="1797"/>
      <c r="BF51" s="1797"/>
      <c r="BG51" s="1973"/>
      <c r="BH51" s="1797">
        <f t="shared" ref="BH51:BH56" si="71">SUM(BF51+BG51)</f>
        <v>0</v>
      </c>
      <c r="BI51" s="1813"/>
      <c r="BJ51" s="1797"/>
      <c r="BK51" s="1797"/>
      <c r="BL51" s="1973"/>
      <c r="BM51" s="1797">
        <f t="shared" ref="BM51:BM56" si="72">SUM(BK51+BL51)</f>
        <v>0</v>
      </c>
      <c r="BN51" s="1813"/>
      <c r="BO51" s="1797"/>
      <c r="BP51" s="1797"/>
      <c r="BQ51" s="1973"/>
      <c r="BR51" s="1797">
        <f t="shared" ref="BR51:BR56" si="73">SUM(BP51+BQ51)</f>
        <v>0</v>
      </c>
      <c r="BS51" s="1813"/>
      <c r="BT51" s="1797"/>
      <c r="BU51" s="1797"/>
      <c r="BV51" s="1973"/>
      <c r="BW51" s="1797">
        <f t="shared" si="46"/>
        <v>0</v>
      </c>
      <c r="BX51" s="1813"/>
      <c r="BY51" s="2011">
        <f t="shared" si="64"/>
        <v>0</v>
      </c>
      <c r="BZ51" s="2011">
        <f t="shared" si="64"/>
        <v>0</v>
      </c>
      <c r="CA51" s="2013">
        <f t="shared" si="65"/>
        <v>0</v>
      </c>
      <c r="CB51" s="1978">
        <f t="shared" si="68"/>
        <v>0</v>
      </c>
      <c r="CC51" s="1966">
        <f t="shared" si="69"/>
        <v>0</v>
      </c>
    </row>
    <row r="52" spans="1:86" ht="15" customHeight="1">
      <c r="A52" s="1414" t="s">
        <v>624</v>
      </c>
      <c r="B52" s="2041"/>
      <c r="C52" s="2041"/>
      <c r="D52" s="1897"/>
      <c r="E52" s="1797">
        <f t="shared" si="70"/>
        <v>0</v>
      </c>
      <c r="F52" s="1813"/>
      <c r="G52" s="2041"/>
      <c r="H52" s="2041"/>
      <c r="I52" s="1897"/>
      <c r="J52" s="1797">
        <f t="shared" si="37"/>
        <v>0</v>
      </c>
      <c r="K52" s="1813"/>
      <c r="L52" s="2041"/>
      <c r="M52" s="2041"/>
      <c r="N52" s="1897"/>
      <c r="O52" s="1797">
        <f t="shared" si="38"/>
        <v>0</v>
      </c>
      <c r="P52" s="1813"/>
      <c r="Q52" s="2041"/>
      <c r="R52" s="2041"/>
      <c r="S52" s="1897"/>
      <c r="T52" s="1797">
        <f t="shared" si="39"/>
        <v>0</v>
      </c>
      <c r="U52" s="1813"/>
      <c r="V52" s="2041"/>
      <c r="W52" s="2041"/>
      <c r="X52" s="1897"/>
      <c r="Y52" s="1797">
        <f t="shared" si="47"/>
        <v>0</v>
      </c>
      <c r="Z52" s="1813"/>
      <c r="AA52" s="2041"/>
      <c r="AB52" s="2041"/>
      <c r="AC52" s="1897"/>
      <c r="AD52" s="1797">
        <f t="shared" si="40"/>
        <v>0</v>
      </c>
      <c r="AE52" s="1813"/>
      <c r="AF52" s="2041"/>
      <c r="AG52" s="2041"/>
      <c r="AH52" s="1897"/>
      <c r="AI52" s="1797">
        <f t="shared" si="41"/>
        <v>0</v>
      </c>
      <c r="AJ52" s="1813"/>
      <c r="AK52" s="2041"/>
      <c r="AL52" s="2041"/>
      <c r="AM52" s="1897"/>
      <c r="AN52" s="1797">
        <f t="shared" si="42"/>
        <v>0</v>
      </c>
      <c r="AO52" s="1813">
        <f t="shared" si="67"/>
        <v>0</v>
      </c>
      <c r="AP52" s="2041"/>
      <c r="AQ52" s="2041"/>
      <c r="AR52" s="1897"/>
      <c r="AS52" s="1797">
        <f t="shared" si="43"/>
        <v>0</v>
      </c>
      <c r="AT52" s="1813"/>
      <c r="AU52" s="2041"/>
      <c r="AV52" s="2041"/>
      <c r="AW52" s="1897"/>
      <c r="AX52" s="1797">
        <f t="shared" si="44"/>
        <v>0</v>
      </c>
      <c r="AY52" s="1813"/>
      <c r="AZ52" s="2041"/>
      <c r="BA52" s="2041"/>
      <c r="BB52" s="1897"/>
      <c r="BC52" s="1797">
        <f t="shared" si="45"/>
        <v>0</v>
      </c>
      <c r="BD52" s="1813"/>
      <c r="BE52" s="1797"/>
      <c r="BF52" s="1797"/>
      <c r="BG52" s="1973"/>
      <c r="BH52" s="1797">
        <f t="shared" si="71"/>
        <v>0</v>
      </c>
      <c r="BI52" s="1813"/>
      <c r="BJ52" s="1797"/>
      <c r="BK52" s="1797"/>
      <c r="BL52" s="1973"/>
      <c r="BM52" s="1797">
        <f t="shared" si="72"/>
        <v>0</v>
      </c>
      <c r="BN52" s="1813"/>
      <c r="BO52" s="1797"/>
      <c r="BP52" s="1797"/>
      <c r="BQ52" s="1973"/>
      <c r="BR52" s="1797">
        <f t="shared" si="73"/>
        <v>0</v>
      </c>
      <c r="BS52" s="1813"/>
      <c r="BT52" s="1797"/>
      <c r="BU52" s="1797"/>
      <c r="BV52" s="1973"/>
      <c r="BW52" s="1797">
        <f t="shared" si="46"/>
        <v>0</v>
      </c>
      <c r="BX52" s="1813"/>
      <c r="BY52" s="2011">
        <f t="shared" si="64"/>
        <v>0</v>
      </c>
      <c r="BZ52" s="2011">
        <f t="shared" si="64"/>
        <v>0</v>
      </c>
      <c r="CA52" s="2013">
        <f t="shared" si="65"/>
        <v>0</v>
      </c>
      <c r="CB52" s="1974">
        <f t="shared" si="68"/>
        <v>0</v>
      </c>
      <c r="CC52" s="1966">
        <f t="shared" si="69"/>
        <v>0</v>
      </c>
    </row>
    <row r="53" spans="1:86" ht="15" customHeight="1">
      <c r="A53" s="1414" t="s">
        <v>625</v>
      </c>
      <c r="B53" s="2041"/>
      <c r="C53" s="2041"/>
      <c r="D53" s="1897"/>
      <c r="E53" s="1797">
        <f t="shared" si="70"/>
        <v>0</v>
      </c>
      <c r="F53" s="1813"/>
      <c r="G53" s="2041"/>
      <c r="H53" s="2041"/>
      <c r="I53" s="1897"/>
      <c r="J53" s="1797">
        <f t="shared" si="37"/>
        <v>0</v>
      </c>
      <c r="K53" s="1813"/>
      <c r="L53" s="2041"/>
      <c r="M53" s="2041"/>
      <c r="N53" s="1897"/>
      <c r="O53" s="1797">
        <f t="shared" si="38"/>
        <v>0</v>
      </c>
      <c r="P53" s="1813"/>
      <c r="Q53" s="2041"/>
      <c r="R53" s="2041"/>
      <c r="S53" s="1897"/>
      <c r="T53" s="1797">
        <f t="shared" si="39"/>
        <v>0</v>
      </c>
      <c r="U53" s="1813"/>
      <c r="V53" s="2041"/>
      <c r="W53" s="2041"/>
      <c r="X53" s="1897"/>
      <c r="Y53" s="1797">
        <f t="shared" si="47"/>
        <v>0</v>
      </c>
      <c r="Z53" s="1813"/>
      <c r="AA53" s="2041"/>
      <c r="AB53" s="2041"/>
      <c r="AC53" s="1897"/>
      <c r="AD53" s="1797">
        <f t="shared" si="40"/>
        <v>0</v>
      </c>
      <c r="AE53" s="1813"/>
      <c r="AF53" s="2041"/>
      <c r="AG53" s="2041"/>
      <c r="AH53" s="1897"/>
      <c r="AI53" s="1797">
        <f t="shared" si="41"/>
        <v>0</v>
      </c>
      <c r="AJ53" s="1813"/>
      <c r="AK53" s="2041"/>
      <c r="AL53" s="2041"/>
      <c r="AM53" s="1897"/>
      <c r="AN53" s="1797">
        <f t="shared" si="42"/>
        <v>0</v>
      </c>
      <c r="AO53" s="1813">
        <f t="shared" si="67"/>
        <v>0</v>
      </c>
      <c r="AP53" s="2041"/>
      <c r="AQ53" s="2041"/>
      <c r="AR53" s="1897"/>
      <c r="AS53" s="1797">
        <f t="shared" si="43"/>
        <v>0</v>
      </c>
      <c r="AT53" s="1813"/>
      <c r="AU53" s="2041"/>
      <c r="AV53" s="2041"/>
      <c r="AW53" s="1897"/>
      <c r="AX53" s="1797">
        <f t="shared" si="44"/>
        <v>0</v>
      </c>
      <c r="AY53" s="1813"/>
      <c r="AZ53" s="2041"/>
      <c r="BA53" s="2041"/>
      <c r="BB53" s="1897"/>
      <c r="BC53" s="1797">
        <f t="shared" si="45"/>
        <v>0</v>
      </c>
      <c r="BD53" s="1813"/>
      <c r="BE53" s="1797"/>
      <c r="BF53" s="1797"/>
      <c r="BG53" s="1973"/>
      <c r="BH53" s="1797">
        <f t="shared" si="71"/>
        <v>0</v>
      </c>
      <c r="BI53" s="1813"/>
      <c r="BJ53" s="1797"/>
      <c r="BK53" s="1797"/>
      <c r="BL53" s="1973"/>
      <c r="BM53" s="1797">
        <f t="shared" si="72"/>
        <v>0</v>
      </c>
      <c r="BN53" s="1813"/>
      <c r="BO53" s="1797"/>
      <c r="BP53" s="1797"/>
      <c r="BQ53" s="1973"/>
      <c r="BR53" s="1797">
        <f t="shared" si="73"/>
        <v>0</v>
      </c>
      <c r="BS53" s="1813"/>
      <c r="BT53" s="1797"/>
      <c r="BU53" s="1797"/>
      <c r="BV53" s="1973"/>
      <c r="BW53" s="1797">
        <f t="shared" si="46"/>
        <v>0</v>
      </c>
      <c r="BX53" s="1813"/>
      <c r="BY53" s="2011">
        <f t="shared" si="64"/>
        <v>0</v>
      </c>
      <c r="BZ53" s="2011">
        <f t="shared" si="64"/>
        <v>0</v>
      </c>
      <c r="CA53" s="2013">
        <f t="shared" si="65"/>
        <v>0</v>
      </c>
      <c r="CB53" s="1974">
        <f t="shared" si="68"/>
        <v>0</v>
      </c>
      <c r="CC53" s="1966">
        <f t="shared" si="69"/>
        <v>0</v>
      </c>
    </row>
    <row r="54" spans="1:86" ht="15" customHeight="1">
      <c r="A54" s="1414" t="s">
        <v>626</v>
      </c>
      <c r="B54" s="1888"/>
      <c r="C54" s="1888"/>
      <c r="D54" s="1882"/>
      <c r="E54" s="1797">
        <f t="shared" si="70"/>
        <v>0</v>
      </c>
      <c r="F54" s="1813"/>
      <c r="G54" s="1888"/>
      <c r="H54" s="1888"/>
      <c r="I54" s="1882"/>
      <c r="J54" s="1797">
        <f t="shared" si="37"/>
        <v>0</v>
      </c>
      <c r="K54" s="1813"/>
      <c r="L54" s="1888"/>
      <c r="M54" s="1888"/>
      <c r="N54" s="1882"/>
      <c r="O54" s="1797">
        <f t="shared" si="38"/>
        <v>0</v>
      </c>
      <c r="P54" s="1813"/>
      <c r="Q54" s="1888"/>
      <c r="R54" s="1888"/>
      <c r="S54" s="1882"/>
      <c r="T54" s="1797">
        <f t="shared" si="39"/>
        <v>0</v>
      </c>
      <c r="U54" s="1813"/>
      <c r="V54" s="1888"/>
      <c r="W54" s="1888"/>
      <c r="X54" s="1882"/>
      <c r="Y54" s="1797">
        <f t="shared" si="47"/>
        <v>0</v>
      </c>
      <c r="Z54" s="1813"/>
      <c r="AA54" s="1888"/>
      <c r="AB54" s="1888"/>
      <c r="AC54" s="1882"/>
      <c r="AD54" s="1797">
        <f t="shared" si="40"/>
        <v>0</v>
      </c>
      <c r="AE54" s="1813"/>
      <c r="AF54" s="1888"/>
      <c r="AG54" s="1888"/>
      <c r="AH54" s="1882"/>
      <c r="AI54" s="1797">
        <f t="shared" si="41"/>
        <v>0</v>
      </c>
      <c r="AJ54" s="1813"/>
      <c r="AK54" s="1888"/>
      <c r="AL54" s="1888"/>
      <c r="AM54" s="1882"/>
      <c r="AN54" s="1797">
        <f t="shared" si="42"/>
        <v>0</v>
      </c>
      <c r="AO54" s="1813">
        <f t="shared" si="67"/>
        <v>0</v>
      </c>
      <c r="AP54" s="1888"/>
      <c r="AQ54" s="1888"/>
      <c r="AR54" s="1882"/>
      <c r="AS54" s="1797">
        <f t="shared" si="43"/>
        <v>0</v>
      </c>
      <c r="AT54" s="1813"/>
      <c r="AU54" s="1888"/>
      <c r="AV54" s="1888"/>
      <c r="AW54" s="1882"/>
      <c r="AX54" s="1780">
        <f t="shared" si="44"/>
        <v>0</v>
      </c>
      <c r="AY54" s="1813"/>
      <c r="AZ54" s="1888"/>
      <c r="BA54" s="1888"/>
      <c r="BB54" s="1882"/>
      <c r="BC54" s="1797">
        <f t="shared" si="45"/>
        <v>0</v>
      </c>
      <c r="BD54" s="1813"/>
      <c r="BE54" s="1780"/>
      <c r="BF54" s="1780"/>
      <c r="BG54" s="1973"/>
      <c r="BH54" s="1797">
        <f t="shared" si="71"/>
        <v>0</v>
      </c>
      <c r="BI54" s="1813"/>
      <c r="BJ54" s="1780"/>
      <c r="BK54" s="1780"/>
      <c r="BL54" s="1973"/>
      <c r="BM54" s="1797">
        <f t="shared" si="72"/>
        <v>0</v>
      </c>
      <c r="BN54" s="1813"/>
      <c r="BO54" s="1780"/>
      <c r="BP54" s="1780"/>
      <c r="BQ54" s="1973"/>
      <c r="BR54" s="1797">
        <f t="shared" si="73"/>
        <v>0</v>
      </c>
      <c r="BS54" s="1813"/>
      <c r="BT54" s="1780"/>
      <c r="BU54" s="1780"/>
      <c r="BV54" s="1973"/>
      <c r="BW54" s="1797">
        <f t="shared" si="46"/>
        <v>0</v>
      </c>
      <c r="BX54" s="1813"/>
      <c r="BY54" s="2011">
        <f t="shared" si="64"/>
        <v>0</v>
      </c>
      <c r="BZ54" s="2011">
        <f t="shared" si="64"/>
        <v>0</v>
      </c>
      <c r="CA54" s="2013">
        <f t="shared" si="65"/>
        <v>0</v>
      </c>
      <c r="CB54" s="1974">
        <f t="shared" si="68"/>
        <v>0</v>
      </c>
      <c r="CC54" s="1966">
        <f t="shared" si="69"/>
        <v>0</v>
      </c>
    </row>
    <row r="55" spans="1:86" ht="15" customHeight="1">
      <c r="A55" s="1414" t="s">
        <v>627</v>
      </c>
      <c r="B55" s="1888"/>
      <c r="C55" s="1888"/>
      <c r="D55" s="1882"/>
      <c r="E55" s="1797">
        <f t="shared" si="70"/>
        <v>0</v>
      </c>
      <c r="F55" s="1813"/>
      <c r="G55" s="1888"/>
      <c r="H55" s="1888"/>
      <c r="I55" s="1882"/>
      <c r="J55" s="1797">
        <f t="shared" si="37"/>
        <v>0</v>
      </c>
      <c r="K55" s="1813"/>
      <c r="L55" s="1888"/>
      <c r="M55" s="1888"/>
      <c r="N55" s="1882"/>
      <c r="O55" s="1797">
        <f t="shared" si="38"/>
        <v>0</v>
      </c>
      <c r="P55" s="1813"/>
      <c r="Q55" s="1888"/>
      <c r="R55" s="1888"/>
      <c r="S55" s="1882"/>
      <c r="T55" s="1797">
        <f t="shared" si="39"/>
        <v>0</v>
      </c>
      <c r="U55" s="1813"/>
      <c r="V55" s="1888"/>
      <c r="W55" s="1888"/>
      <c r="X55" s="1882"/>
      <c r="Y55" s="1797">
        <f t="shared" si="47"/>
        <v>0</v>
      </c>
      <c r="Z55" s="1813"/>
      <c r="AA55" s="1888"/>
      <c r="AB55" s="1888"/>
      <c r="AC55" s="1882"/>
      <c r="AD55" s="1797">
        <f t="shared" si="40"/>
        <v>0</v>
      </c>
      <c r="AE55" s="1813"/>
      <c r="AF55" s="1888"/>
      <c r="AG55" s="1888"/>
      <c r="AH55" s="1882"/>
      <c r="AI55" s="1797">
        <f t="shared" si="41"/>
        <v>0</v>
      </c>
      <c r="AJ55" s="1813"/>
      <c r="AK55" s="1888"/>
      <c r="AL55" s="1888"/>
      <c r="AM55" s="1882"/>
      <c r="AN55" s="1797">
        <f t="shared" si="42"/>
        <v>0</v>
      </c>
      <c r="AO55" s="1813">
        <f t="shared" si="67"/>
        <v>0</v>
      </c>
      <c r="AP55" s="1888"/>
      <c r="AQ55" s="1888"/>
      <c r="AR55" s="1882"/>
      <c r="AS55" s="1797">
        <f t="shared" si="43"/>
        <v>0</v>
      </c>
      <c r="AT55" s="1813"/>
      <c r="AU55" s="1888"/>
      <c r="AV55" s="1888"/>
      <c r="AW55" s="1882"/>
      <c r="AX55" s="1780">
        <f t="shared" si="44"/>
        <v>0</v>
      </c>
      <c r="AY55" s="1813"/>
      <c r="AZ55" s="1888"/>
      <c r="BA55" s="1888"/>
      <c r="BB55" s="1882"/>
      <c r="BC55" s="1797">
        <f t="shared" si="45"/>
        <v>0</v>
      </c>
      <c r="BD55" s="1813"/>
      <c r="BE55" s="1797"/>
      <c r="BF55" s="1797"/>
      <c r="BG55" s="1973"/>
      <c r="BH55" s="1797">
        <f t="shared" si="71"/>
        <v>0</v>
      </c>
      <c r="BI55" s="1813"/>
      <c r="BJ55" s="1797"/>
      <c r="BK55" s="1797"/>
      <c r="BL55" s="1973"/>
      <c r="BM55" s="1797">
        <f t="shared" si="72"/>
        <v>0</v>
      </c>
      <c r="BN55" s="1813"/>
      <c r="BO55" s="1797"/>
      <c r="BP55" s="1797"/>
      <c r="BQ55" s="1973"/>
      <c r="BR55" s="1797">
        <f t="shared" si="73"/>
        <v>0</v>
      </c>
      <c r="BS55" s="1813"/>
      <c r="BT55" s="1797"/>
      <c r="BU55" s="1797"/>
      <c r="BV55" s="1973"/>
      <c r="BW55" s="1797">
        <f t="shared" si="46"/>
        <v>0</v>
      </c>
      <c r="BX55" s="1813"/>
      <c r="BY55" s="2011">
        <f t="shared" si="64"/>
        <v>0</v>
      </c>
      <c r="BZ55" s="2011">
        <f t="shared" si="64"/>
        <v>0</v>
      </c>
      <c r="CA55" s="2013">
        <f t="shared" si="65"/>
        <v>0</v>
      </c>
      <c r="CB55" s="1974">
        <f t="shared" si="68"/>
        <v>0</v>
      </c>
      <c r="CC55" s="1966">
        <f t="shared" si="69"/>
        <v>0</v>
      </c>
    </row>
    <row r="56" spans="1:86" ht="15" hidden="1" customHeight="1">
      <c r="A56" s="1414" t="s">
        <v>628</v>
      </c>
      <c r="B56" s="1888"/>
      <c r="C56" s="1888"/>
      <c r="D56" s="1882"/>
      <c r="E56" s="1797">
        <f t="shared" si="70"/>
        <v>0</v>
      </c>
      <c r="F56" s="1797"/>
      <c r="G56" s="1888"/>
      <c r="H56" s="1888"/>
      <c r="I56" s="1882"/>
      <c r="J56" s="1797">
        <f t="shared" si="37"/>
        <v>0</v>
      </c>
      <c r="K56" s="1797"/>
      <c r="L56" s="1888"/>
      <c r="M56" s="1888"/>
      <c r="N56" s="1882"/>
      <c r="O56" s="1797">
        <f t="shared" si="38"/>
        <v>0</v>
      </c>
      <c r="P56" s="1797"/>
      <c r="Q56" s="1888"/>
      <c r="R56" s="1888"/>
      <c r="S56" s="1882"/>
      <c r="T56" s="1797">
        <f t="shared" si="39"/>
        <v>0</v>
      </c>
      <c r="U56" s="1797"/>
      <c r="V56" s="1888"/>
      <c r="W56" s="1888"/>
      <c r="X56" s="1882"/>
      <c r="Y56" s="1797">
        <f t="shared" si="47"/>
        <v>0</v>
      </c>
      <c r="Z56" s="1797"/>
      <c r="AA56" s="1888"/>
      <c r="AB56" s="1888"/>
      <c r="AC56" s="1882"/>
      <c r="AD56" s="1797">
        <f t="shared" si="40"/>
        <v>0</v>
      </c>
      <c r="AE56" s="1797"/>
      <c r="AF56" s="1888"/>
      <c r="AG56" s="1888"/>
      <c r="AH56" s="1882"/>
      <c r="AI56" s="1797">
        <f t="shared" si="41"/>
        <v>0</v>
      </c>
      <c r="AJ56" s="1797"/>
      <c r="AK56" s="1888"/>
      <c r="AL56" s="1888"/>
      <c r="AM56" s="1882"/>
      <c r="AN56" s="1797">
        <f t="shared" si="42"/>
        <v>0</v>
      </c>
      <c r="AO56" s="1797"/>
      <c r="AP56" s="1780"/>
      <c r="AQ56" s="1780"/>
      <c r="AR56" s="1973"/>
      <c r="AS56" s="1797">
        <f t="shared" si="43"/>
        <v>0</v>
      </c>
      <c r="AT56" s="1797"/>
      <c r="AU56" s="1780"/>
      <c r="AV56" s="1780"/>
      <c r="AW56" s="1973"/>
      <c r="AX56" s="1780">
        <f t="shared" si="44"/>
        <v>0</v>
      </c>
      <c r="AY56" s="1780"/>
      <c r="AZ56" s="1780"/>
      <c r="BA56" s="1780"/>
      <c r="BB56" s="1973"/>
      <c r="BC56" s="1797">
        <f t="shared" si="45"/>
        <v>0</v>
      </c>
      <c r="BD56" s="1797"/>
      <c r="BE56" s="1797"/>
      <c r="BF56" s="1797"/>
      <c r="BG56" s="1973"/>
      <c r="BH56" s="1797">
        <f t="shared" si="71"/>
        <v>0</v>
      </c>
      <c r="BI56" s="1797"/>
      <c r="BJ56" s="1797"/>
      <c r="BK56" s="1797"/>
      <c r="BL56" s="1973"/>
      <c r="BM56" s="1797">
        <f t="shared" si="72"/>
        <v>0</v>
      </c>
      <c r="BN56" s="1797"/>
      <c r="BO56" s="1797"/>
      <c r="BP56" s="1797"/>
      <c r="BQ56" s="1973"/>
      <c r="BR56" s="1797">
        <f t="shared" si="73"/>
        <v>0</v>
      </c>
      <c r="BS56" s="1797"/>
      <c r="BT56" s="1797"/>
      <c r="BU56" s="1797"/>
      <c r="BV56" s="1973"/>
      <c r="BW56" s="1797">
        <f t="shared" si="46"/>
        <v>0</v>
      </c>
      <c r="BX56" s="1797"/>
      <c r="BY56" s="1974"/>
      <c r="BZ56" s="2011">
        <f t="shared" si="64"/>
        <v>0</v>
      </c>
      <c r="CA56" s="2012">
        <f t="shared" si="65"/>
        <v>0</v>
      </c>
      <c r="CB56" s="1978">
        <f t="shared" ref="CB56" si="74">SUM(BZ56+CA56)</f>
        <v>0</v>
      </c>
      <c r="CC56" s="1904"/>
    </row>
    <row r="57" spans="1:86" s="706" customFormat="1" ht="15" customHeight="1">
      <c r="A57" s="1895" t="s">
        <v>724</v>
      </c>
      <c r="B57" s="1890">
        <f>SUM(B44:B56)</f>
        <v>0</v>
      </c>
      <c r="C57" s="1890">
        <f t="shared" ref="C57:BN57" si="75">SUM(C44:C56)</f>
        <v>0</v>
      </c>
      <c r="D57" s="1890">
        <f t="shared" si="75"/>
        <v>0</v>
      </c>
      <c r="E57" s="1890">
        <f t="shared" si="75"/>
        <v>0</v>
      </c>
      <c r="F57" s="1890">
        <f t="shared" si="75"/>
        <v>0</v>
      </c>
      <c r="G57" s="1890">
        <f t="shared" si="75"/>
        <v>0</v>
      </c>
      <c r="H57" s="1890">
        <f t="shared" si="75"/>
        <v>0</v>
      </c>
      <c r="I57" s="1890">
        <f t="shared" si="75"/>
        <v>0</v>
      </c>
      <c r="J57" s="1890">
        <f t="shared" si="75"/>
        <v>0</v>
      </c>
      <c r="K57" s="1890">
        <f t="shared" si="75"/>
        <v>0</v>
      </c>
      <c r="L57" s="1890">
        <f t="shared" si="75"/>
        <v>0</v>
      </c>
      <c r="M57" s="1890">
        <f t="shared" si="75"/>
        <v>0</v>
      </c>
      <c r="N57" s="1890">
        <f t="shared" si="75"/>
        <v>0</v>
      </c>
      <c r="O57" s="1890">
        <f t="shared" si="75"/>
        <v>0</v>
      </c>
      <c r="P57" s="1890">
        <f t="shared" si="75"/>
        <v>0</v>
      </c>
      <c r="Q57" s="1890">
        <f t="shared" si="75"/>
        <v>0</v>
      </c>
      <c r="R57" s="1890">
        <f t="shared" si="75"/>
        <v>0</v>
      </c>
      <c r="S57" s="1890">
        <f t="shared" si="75"/>
        <v>0</v>
      </c>
      <c r="T57" s="1890">
        <f t="shared" si="75"/>
        <v>0</v>
      </c>
      <c r="U57" s="1890">
        <f t="shared" si="75"/>
        <v>0</v>
      </c>
      <c r="V57" s="1890">
        <f t="shared" si="75"/>
        <v>0</v>
      </c>
      <c r="W57" s="1890">
        <f t="shared" si="75"/>
        <v>0</v>
      </c>
      <c r="X57" s="1890">
        <f t="shared" si="75"/>
        <v>0</v>
      </c>
      <c r="Y57" s="1890">
        <f t="shared" si="75"/>
        <v>0</v>
      </c>
      <c r="Z57" s="1890">
        <f t="shared" si="75"/>
        <v>0</v>
      </c>
      <c r="AA57" s="1890">
        <f t="shared" si="75"/>
        <v>0</v>
      </c>
      <c r="AB57" s="1890">
        <f t="shared" si="75"/>
        <v>0</v>
      </c>
      <c r="AC57" s="1890">
        <f t="shared" si="75"/>
        <v>0</v>
      </c>
      <c r="AD57" s="1890">
        <f t="shared" si="75"/>
        <v>0</v>
      </c>
      <c r="AE57" s="1890">
        <f t="shared" si="75"/>
        <v>0</v>
      </c>
      <c r="AF57" s="1890">
        <f t="shared" si="75"/>
        <v>0</v>
      </c>
      <c r="AG57" s="1890">
        <f t="shared" si="75"/>
        <v>0</v>
      </c>
      <c r="AH57" s="1890">
        <f t="shared" si="75"/>
        <v>0</v>
      </c>
      <c r="AI57" s="1890">
        <f t="shared" si="75"/>
        <v>0</v>
      </c>
      <c r="AJ57" s="1890">
        <f t="shared" si="75"/>
        <v>0</v>
      </c>
      <c r="AK57" s="1890">
        <f t="shared" si="75"/>
        <v>0</v>
      </c>
      <c r="AL57" s="1890">
        <f t="shared" si="75"/>
        <v>0</v>
      </c>
      <c r="AM57" s="1890">
        <f t="shared" si="75"/>
        <v>0</v>
      </c>
      <c r="AN57" s="1890">
        <f t="shared" si="75"/>
        <v>0</v>
      </c>
      <c r="AO57" s="1890">
        <f t="shared" si="75"/>
        <v>0</v>
      </c>
      <c r="AP57" s="1890">
        <f t="shared" si="75"/>
        <v>0</v>
      </c>
      <c r="AQ57" s="1890">
        <f t="shared" si="75"/>
        <v>0</v>
      </c>
      <c r="AR57" s="1890">
        <f t="shared" si="75"/>
        <v>0</v>
      </c>
      <c r="AS57" s="1890">
        <f t="shared" si="75"/>
        <v>0</v>
      </c>
      <c r="AT57" s="1890">
        <f t="shared" si="75"/>
        <v>0</v>
      </c>
      <c r="AU57" s="1890">
        <f t="shared" si="75"/>
        <v>0</v>
      </c>
      <c r="AV57" s="1890">
        <f t="shared" si="75"/>
        <v>0</v>
      </c>
      <c r="AW57" s="1890">
        <f t="shared" si="75"/>
        <v>0</v>
      </c>
      <c r="AX57" s="1890">
        <f t="shared" si="75"/>
        <v>0</v>
      </c>
      <c r="AY57" s="1890">
        <f t="shared" si="75"/>
        <v>0</v>
      </c>
      <c r="AZ57" s="1890">
        <f t="shared" si="75"/>
        <v>0</v>
      </c>
      <c r="BA57" s="1890">
        <f t="shared" si="75"/>
        <v>0</v>
      </c>
      <c r="BB57" s="1890">
        <f t="shared" si="75"/>
        <v>0</v>
      </c>
      <c r="BC57" s="1890">
        <f t="shared" si="75"/>
        <v>0</v>
      </c>
      <c r="BD57" s="1890">
        <f t="shared" si="75"/>
        <v>0</v>
      </c>
      <c r="BE57" s="1890">
        <f t="shared" si="75"/>
        <v>0</v>
      </c>
      <c r="BF57" s="1890">
        <f t="shared" si="75"/>
        <v>0</v>
      </c>
      <c r="BG57" s="1890">
        <f t="shared" si="75"/>
        <v>0</v>
      </c>
      <c r="BH57" s="1890">
        <f t="shared" si="75"/>
        <v>0</v>
      </c>
      <c r="BI57" s="1890">
        <f t="shared" si="75"/>
        <v>0</v>
      </c>
      <c r="BJ57" s="1890">
        <f t="shared" si="75"/>
        <v>0</v>
      </c>
      <c r="BK57" s="1890">
        <f t="shared" si="75"/>
        <v>0</v>
      </c>
      <c r="BL57" s="1890">
        <f t="shared" si="75"/>
        <v>0</v>
      </c>
      <c r="BM57" s="1890">
        <f t="shared" si="75"/>
        <v>0</v>
      </c>
      <c r="BN57" s="1890">
        <f t="shared" si="75"/>
        <v>0</v>
      </c>
      <c r="BO57" s="1890">
        <f>SUM(BO44:BO56)</f>
        <v>0</v>
      </c>
      <c r="BP57" s="1890">
        <f t="shared" ref="BP57:CC57" si="76">SUM(BP44:BP56)</f>
        <v>0</v>
      </c>
      <c r="BQ57" s="1890">
        <f t="shared" si="76"/>
        <v>0</v>
      </c>
      <c r="BR57" s="1890">
        <f t="shared" si="76"/>
        <v>0</v>
      </c>
      <c r="BS57" s="1890">
        <f t="shared" si="76"/>
        <v>0</v>
      </c>
      <c r="BT57" s="1890">
        <f t="shared" si="76"/>
        <v>0</v>
      </c>
      <c r="BU57" s="1890">
        <f t="shared" si="76"/>
        <v>0</v>
      </c>
      <c r="BV57" s="1890">
        <f t="shared" si="76"/>
        <v>0</v>
      </c>
      <c r="BW57" s="1890">
        <f t="shared" si="76"/>
        <v>0</v>
      </c>
      <c r="BX57" s="1890">
        <f t="shared" si="76"/>
        <v>0</v>
      </c>
      <c r="BY57" s="1890">
        <f t="shared" si="76"/>
        <v>0</v>
      </c>
      <c r="BZ57" s="1890">
        <f t="shared" si="76"/>
        <v>0</v>
      </c>
      <c r="CA57" s="1890">
        <f t="shared" si="76"/>
        <v>0</v>
      </c>
      <c r="CB57" s="1890">
        <f t="shared" si="76"/>
        <v>0</v>
      </c>
      <c r="CC57" s="1890">
        <f t="shared" si="76"/>
        <v>0</v>
      </c>
      <c r="CD57" s="892"/>
      <c r="CE57" s="892"/>
    </row>
    <row r="58" spans="1:86" s="1414" customFormat="1" ht="15" customHeight="1">
      <c r="A58" s="1898" t="s">
        <v>630</v>
      </c>
      <c r="B58" s="1899">
        <f>SUM(B43+B57)</f>
        <v>74200</v>
      </c>
      <c r="C58" s="1899">
        <f t="shared" ref="C58:BN58" si="77">SUM(C43+C57)</f>
        <v>72950</v>
      </c>
      <c r="D58" s="1899">
        <f t="shared" si="77"/>
        <v>2300</v>
      </c>
      <c r="E58" s="1899">
        <f t="shared" si="77"/>
        <v>104650</v>
      </c>
      <c r="F58" s="1899">
        <f t="shared" si="77"/>
        <v>102050</v>
      </c>
      <c r="G58" s="1899">
        <f t="shared" si="77"/>
        <v>8000</v>
      </c>
      <c r="H58" s="1899">
        <f t="shared" si="77"/>
        <v>9487</v>
      </c>
      <c r="I58" s="1899">
        <f t="shared" si="77"/>
        <v>0</v>
      </c>
      <c r="J58" s="1899">
        <f t="shared" si="77"/>
        <v>9487</v>
      </c>
      <c r="K58" s="1899">
        <f t="shared" si="77"/>
        <v>9487</v>
      </c>
      <c r="L58" s="1899">
        <f t="shared" si="77"/>
        <v>9410</v>
      </c>
      <c r="M58" s="1899">
        <f t="shared" si="77"/>
        <v>9410</v>
      </c>
      <c r="N58" s="1899">
        <f t="shared" si="77"/>
        <v>0</v>
      </c>
      <c r="O58" s="1899">
        <f t="shared" si="77"/>
        <v>9410</v>
      </c>
      <c r="P58" s="1899">
        <f t="shared" si="77"/>
        <v>9410</v>
      </c>
      <c r="Q58" s="1899">
        <f t="shared" si="77"/>
        <v>8000</v>
      </c>
      <c r="R58" s="1899">
        <f t="shared" si="77"/>
        <v>8000</v>
      </c>
      <c r="S58" s="1899">
        <f t="shared" si="77"/>
        <v>0</v>
      </c>
      <c r="T58" s="1899">
        <f t="shared" si="77"/>
        <v>8000</v>
      </c>
      <c r="U58" s="1899">
        <f t="shared" si="77"/>
        <v>8000</v>
      </c>
      <c r="V58" s="1899">
        <f t="shared" si="77"/>
        <v>6000</v>
      </c>
      <c r="W58" s="1899">
        <f t="shared" si="77"/>
        <v>6000</v>
      </c>
      <c r="X58" s="1899">
        <f t="shared" si="77"/>
        <v>0</v>
      </c>
      <c r="Y58" s="1899">
        <f t="shared" si="77"/>
        <v>6000</v>
      </c>
      <c r="Z58" s="1899">
        <f t="shared" si="77"/>
        <v>0</v>
      </c>
      <c r="AA58" s="1899">
        <f t="shared" si="77"/>
        <v>30089</v>
      </c>
      <c r="AB58" s="1899">
        <f t="shared" si="77"/>
        <v>30089</v>
      </c>
      <c r="AC58" s="1899">
        <f t="shared" si="77"/>
        <v>-9540</v>
      </c>
      <c r="AD58" s="1899">
        <f t="shared" si="77"/>
        <v>11394</v>
      </c>
      <c r="AE58" s="1899">
        <f t="shared" si="77"/>
        <v>6975</v>
      </c>
      <c r="AF58" s="1899">
        <f t="shared" si="77"/>
        <v>1000</v>
      </c>
      <c r="AG58" s="1899">
        <f t="shared" si="77"/>
        <v>1000</v>
      </c>
      <c r="AH58" s="1899">
        <f t="shared" si="77"/>
        <v>200</v>
      </c>
      <c r="AI58" s="1899">
        <f t="shared" si="77"/>
        <v>1200</v>
      </c>
      <c r="AJ58" s="1899">
        <f t="shared" si="77"/>
        <v>1200</v>
      </c>
      <c r="AK58" s="1899">
        <f t="shared" si="77"/>
        <v>0</v>
      </c>
      <c r="AL58" s="1899">
        <f t="shared" si="77"/>
        <v>0</v>
      </c>
      <c r="AM58" s="1899">
        <f t="shared" si="77"/>
        <v>0</v>
      </c>
      <c r="AN58" s="1899">
        <f t="shared" si="77"/>
        <v>0</v>
      </c>
      <c r="AO58" s="1899">
        <f t="shared" si="77"/>
        <v>0</v>
      </c>
      <c r="AP58" s="1899">
        <f t="shared" si="77"/>
        <v>28500</v>
      </c>
      <c r="AQ58" s="1899">
        <f t="shared" si="77"/>
        <v>26763</v>
      </c>
      <c r="AR58" s="1899">
        <f t="shared" si="77"/>
        <v>0</v>
      </c>
      <c r="AS58" s="1899">
        <f t="shared" si="77"/>
        <v>50883</v>
      </c>
      <c r="AT58" s="1899">
        <f t="shared" si="77"/>
        <v>50583</v>
      </c>
      <c r="AU58" s="1899">
        <f t="shared" si="77"/>
        <v>3200</v>
      </c>
      <c r="AV58" s="1899">
        <f t="shared" si="77"/>
        <v>3450</v>
      </c>
      <c r="AW58" s="1899">
        <f t="shared" si="77"/>
        <v>6150</v>
      </c>
      <c r="AX58" s="1899">
        <f t="shared" si="77"/>
        <v>10430</v>
      </c>
      <c r="AY58" s="1899">
        <f t="shared" si="77"/>
        <v>10392</v>
      </c>
      <c r="AZ58" s="1899">
        <f t="shared" si="77"/>
        <v>35000</v>
      </c>
      <c r="BA58" s="1899">
        <f t="shared" si="77"/>
        <v>35000</v>
      </c>
      <c r="BB58" s="1899">
        <f t="shared" si="77"/>
        <v>0</v>
      </c>
      <c r="BC58" s="1899">
        <f t="shared" si="77"/>
        <v>35000</v>
      </c>
      <c r="BD58" s="1899">
        <f t="shared" si="77"/>
        <v>34500</v>
      </c>
      <c r="BE58" s="1899">
        <f t="shared" si="77"/>
        <v>500</v>
      </c>
      <c r="BF58" s="1899">
        <f t="shared" si="77"/>
        <v>691</v>
      </c>
      <c r="BG58" s="1899">
        <f t="shared" si="77"/>
        <v>0</v>
      </c>
      <c r="BH58" s="1899">
        <f t="shared" si="77"/>
        <v>691</v>
      </c>
      <c r="BI58" s="1899">
        <f t="shared" si="77"/>
        <v>623</v>
      </c>
      <c r="BJ58" s="1899">
        <f t="shared" si="77"/>
        <v>2635</v>
      </c>
      <c r="BK58" s="1899">
        <f t="shared" si="77"/>
        <v>2559</v>
      </c>
      <c r="BL58" s="1899">
        <f t="shared" si="77"/>
        <v>0</v>
      </c>
      <c r="BM58" s="1899">
        <f t="shared" si="77"/>
        <v>4464</v>
      </c>
      <c r="BN58" s="1899">
        <f t="shared" si="77"/>
        <v>4008</v>
      </c>
      <c r="BO58" s="1899">
        <f>SUM(BO43+BO57)</f>
        <v>348</v>
      </c>
      <c r="BP58" s="1899">
        <f t="shared" ref="BP58:CC58" si="78">SUM(BP43+BP57)</f>
        <v>0</v>
      </c>
      <c r="BQ58" s="1899">
        <f t="shared" si="78"/>
        <v>0</v>
      </c>
      <c r="BR58" s="1899">
        <f t="shared" si="78"/>
        <v>0</v>
      </c>
      <c r="BS58" s="1899">
        <f t="shared" si="78"/>
        <v>0</v>
      </c>
      <c r="BT58" s="1899">
        <f t="shared" si="78"/>
        <v>3415</v>
      </c>
      <c r="BU58" s="1899">
        <f t="shared" si="78"/>
        <v>77698</v>
      </c>
      <c r="BV58" s="1899">
        <f t="shared" si="78"/>
        <v>0</v>
      </c>
      <c r="BW58" s="1899">
        <f t="shared" si="78"/>
        <v>76607</v>
      </c>
      <c r="BX58" s="1899">
        <f t="shared" si="78"/>
        <v>75684</v>
      </c>
      <c r="BY58" s="1899">
        <f t="shared" si="78"/>
        <v>210297</v>
      </c>
      <c r="BZ58" s="1899">
        <f t="shared" si="78"/>
        <v>283097</v>
      </c>
      <c r="CA58" s="1899">
        <f t="shared" si="78"/>
        <v>-890</v>
      </c>
      <c r="CB58" s="1899">
        <f t="shared" si="78"/>
        <v>328216</v>
      </c>
      <c r="CC58" s="1899">
        <f t="shared" si="78"/>
        <v>312912</v>
      </c>
      <c r="CD58" s="1977"/>
      <c r="CE58" s="1977"/>
    </row>
    <row r="59" spans="1:86" s="706" customFormat="1" ht="15" customHeight="1">
      <c r="A59" s="1900" t="s">
        <v>631</v>
      </c>
      <c r="B59" s="1780"/>
      <c r="C59" s="1780"/>
      <c r="D59" s="1888"/>
      <c r="E59" s="1780"/>
      <c r="F59" s="1813"/>
      <c r="G59" s="1780"/>
      <c r="H59" s="1780"/>
      <c r="I59" s="1888"/>
      <c r="J59" s="1780"/>
      <c r="K59" s="1813"/>
      <c r="L59" s="1780"/>
      <c r="M59" s="1780"/>
      <c r="N59" s="1888"/>
      <c r="O59" s="1780"/>
      <c r="P59" s="1813"/>
      <c r="Q59" s="1780"/>
      <c r="R59" s="1780"/>
      <c r="S59" s="1888"/>
      <c r="T59" s="1780"/>
      <c r="U59" s="1780"/>
      <c r="V59" s="1780"/>
      <c r="W59" s="1780"/>
      <c r="X59" s="1888"/>
      <c r="Y59" s="1780"/>
      <c r="Z59" s="1780"/>
      <c r="AA59" s="1780"/>
      <c r="AB59" s="1780"/>
      <c r="AC59" s="1888"/>
      <c r="AD59" s="1780"/>
      <c r="AE59" s="1780"/>
      <c r="AF59" s="1780"/>
      <c r="AG59" s="1780"/>
      <c r="AH59" s="1888"/>
      <c r="AI59" s="1780"/>
      <c r="AJ59" s="1780"/>
      <c r="AK59" s="1780"/>
      <c r="AL59" s="1780"/>
      <c r="AM59" s="1888"/>
      <c r="AN59" s="1780"/>
      <c r="AO59" s="1780"/>
      <c r="AP59" s="1780"/>
      <c r="AQ59" s="1780"/>
      <c r="AR59" s="1888"/>
      <c r="AS59" s="1780"/>
      <c r="AT59" s="1780"/>
      <c r="AU59" s="1780"/>
      <c r="AV59" s="1780"/>
      <c r="AW59" s="1888"/>
      <c r="AX59" s="1780"/>
      <c r="AY59" s="1780"/>
      <c r="AZ59" s="1780"/>
      <c r="BA59" s="1780"/>
      <c r="BB59" s="1888"/>
      <c r="BC59" s="1780"/>
      <c r="BD59" s="1780"/>
      <c r="BE59" s="1780"/>
      <c r="BF59" s="1780"/>
      <c r="BG59" s="1780"/>
      <c r="BH59" s="1780"/>
      <c r="BI59" s="1780"/>
      <c r="BJ59" s="1780"/>
      <c r="BK59" s="1780"/>
      <c r="BL59" s="1780"/>
      <c r="BM59" s="1780"/>
      <c r="BN59" s="1780"/>
      <c r="BO59" s="1780"/>
      <c r="BP59" s="1780"/>
      <c r="BQ59" s="1780"/>
      <c r="BR59" s="1780"/>
      <c r="BS59" s="1780"/>
      <c r="BT59" s="1780"/>
      <c r="BU59" s="1780"/>
      <c r="BV59" s="1780"/>
      <c r="BW59" s="1780"/>
      <c r="BX59" s="1780"/>
      <c r="BY59" s="1978"/>
      <c r="BZ59" s="1978"/>
      <c r="CA59" s="1978"/>
      <c r="CB59" s="1978"/>
      <c r="CC59" s="1891"/>
      <c r="CD59" s="88"/>
      <c r="CE59" s="892"/>
    </row>
    <row r="60" spans="1:86" ht="15" hidden="1" customHeight="1">
      <c r="A60" s="1886" t="s">
        <v>632</v>
      </c>
      <c r="B60" s="1881"/>
      <c r="C60" s="1881"/>
      <c r="D60" s="1882"/>
      <c r="E60" s="1797">
        <f t="shared" ref="E60:E65" si="79">SUM(C60+D60)</f>
        <v>0</v>
      </c>
      <c r="F60" s="1813">
        <f>C60-B60</f>
        <v>0</v>
      </c>
      <c r="G60" s="1881"/>
      <c r="H60" s="1881"/>
      <c r="I60" s="1882"/>
      <c r="J60" s="1797">
        <f t="shared" ref="J60:J65" si="80">SUM(H60+I60)</f>
        <v>0</v>
      </c>
      <c r="K60" s="1813">
        <f>H60-G60</f>
        <v>0</v>
      </c>
      <c r="L60" s="1881"/>
      <c r="M60" s="1881"/>
      <c r="N60" s="1882"/>
      <c r="O60" s="1797">
        <f t="shared" ref="O60:O65" si="81">SUM(M60+N60)</f>
        <v>0</v>
      </c>
      <c r="P60" s="1813">
        <f>M60-L60</f>
        <v>0</v>
      </c>
      <c r="Q60" s="1881"/>
      <c r="R60" s="1881"/>
      <c r="S60" s="1882"/>
      <c r="T60" s="1797">
        <f t="shared" ref="T60:T65" si="82">SUM(R60+S60)</f>
        <v>0</v>
      </c>
      <c r="U60" s="1797"/>
      <c r="V60" s="1881"/>
      <c r="W60" s="1881"/>
      <c r="X60" s="1882"/>
      <c r="Y60" s="1797">
        <f t="shared" ref="Y60:Y65" si="83">SUM(W60+X60)</f>
        <v>0</v>
      </c>
      <c r="Z60" s="1797"/>
      <c r="AA60" s="1881"/>
      <c r="AB60" s="1881"/>
      <c r="AC60" s="1882"/>
      <c r="AD60" s="1797">
        <f t="shared" ref="AD60:AD65" si="84">SUM(AB60+AC60)</f>
        <v>0</v>
      </c>
      <c r="AE60" s="1797"/>
      <c r="AF60" s="1881"/>
      <c r="AG60" s="1881"/>
      <c r="AH60" s="1882"/>
      <c r="AI60" s="1797">
        <f t="shared" ref="AI60:AI65" si="85">SUM(AG60+AH60)</f>
        <v>0</v>
      </c>
      <c r="AJ60" s="1797"/>
      <c r="AK60" s="1881"/>
      <c r="AL60" s="1881"/>
      <c r="AM60" s="1882"/>
      <c r="AN60" s="1797">
        <f t="shared" ref="AN60:AN65" si="86">SUM(AL60+AM60)</f>
        <v>0</v>
      </c>
      <c r="AO60" s="1797"/>
      <c r="AP60" s="1881"/>
      <c r="AQ60" s="1881"/>
      <c r="AR60" s="1882"/>
      <c r="AS60" s="1797">
        <f t="shared" ref="AS60:AS65" si="87">SUM(AQ60+AR60)</f>
        <v>0</v>
      </c>
      <c r="AT60" s="1797"/>
      <c r="AU60" s="1881"/>
      <c r="AV60" s="1881"/>
      <c r="AW60" s="1882"/>
      <c r="AX60" s="1797">
        <f t="shared" ref="AX60:AX65" si="88">SUM(AV60+AW60)</f>
        <v>0</v>
      </c>
      <c r="AY60" s="1797"/>
      <c r="AZ60" s="1881"/>
      <c r="BA60" s="1881"/>
      <c r="BB60" s="1882"/>
      <c r="BC60" s="1797">
        <f t="shared" ref="BC60:BC65" si="89">SUM(BA60+BB60)</f>
        <v>0</v>
      </c>
      <c r="BD60" s="1797"/>
      <c r="BE60" s="1797">
        <v>0</v>
      </c>
      <c r="BF60" s="1797">
        <v>0</v>
      </c>
      <c r="BG60" s="1973"/>
      <c r="BH60" s="1797">
        <f t="shared" ref="BH60:BH76" si="90">SUM(BF60+BG60)</f>
        <v>0</v>
      </c>
      <c r="BI60" s="1797"/>
      <c r="BJ60" s="1797">
        <v>0</v>
      </c>
      <c r="BK60" s="1797">
        <v>0</v>
      </c>
      <c r="BL60" s="1973"/>
      <c r="BM60" s="1797">
        <f t="shared" ref="BM60:BM76" si="91">SUM(BK60+BL60)</f>
        <v>0</v>
      </c>
      <c r="BN60" s="1797"/>
      <c r="BO60" s="1797">
        <v>0</v>
      </c>
      <c r="BP60" s="1797">
        <v>0</v>
      </c>
      <c r="BQ60" s="1973"/>
      <c r="BR60" s="1797">
        <f t="shared" ref="BR60:BR76" si="92">SUM(BP60+BQ60)</f>
        <v>0</v>
      </c>
      <c r="BS60" s="1797"/>
      <c r="BT60" s="1797">
        <v>0</v>
      </c>
      <c r="BU60" s="1797">
        <v>0</v>
      </c>
      <c r="BV60" s="1973"/>
      <c r="BW60" s="1797">
        <f t="shared" ref="BW60:BW65" si="93">SUM(BU60+BV60)</f>
        <v>0</v>
      </c>
      <c r="BX60" s="1797"/>
      <c r="BY60" s="1974"/>
      <c r="BZ60" s="2011">
        <f t="shared" ref="BY60:BZ73" si="94">SUM(C60+H60+M60+R60+W60+AB60+AG60+AL60+AQ60+AV60+BA60+BF60+BK60+BP60+BU60)</f>
        <v>0</v>
      </c>
      <c r="CA60" s="2012">
        <f t="shared" ref="CA60:CA73" si="95">SUM(D60+I60+N60+S60+X60+AC60+AH60+AM60+AR60+AW60+BB60+BG60+BL60+BQ60+BV60)</f>
        <v>0</v>
      </c>
      <c r="CB60" s="1974">
        <f t="shared" ref="CB60" si="96">SUM(BZ60+CA60)</f>
        <v>0</v>
      </c>
    </row>
    <row r="61" spans="1:86" ht="15" customHeight="1">
      <c r="A61" s="1902" t="s">
        <v>633</v>
      </c>
      <c r="B61" s="1881"/>
      <c r="C61" s="1881"/>
      <c r="D61" s="1882"/>
      <c r="E61" s="1797">
        <f t="shared" si="79"/>
        <v>0</v>
      </c>
      <c r="F61" s="1813"/>
      <c r="G61" s="1881"/>
      <c r="H61" s="1881"/>
      <c r="I61" s="1882"/>
      <c r="J61" s="1797">
        <f t="shared" si="80"/>
        <v>0</v>
      </c>
      <c r="K61" s="1813"/>
      <c r="L61" s="1881"/>
      <c r="M61" s="1881"/>
      <c r="N61" s="1882"/>
      <c r="O61" s="1797">
        <f t="shared" si="81"/>
        <v>0</v>
      </c>
      <c r="P61" s="1813"/>
      <c r="Q61" s="1881"/>
      <c r="R61" s="1881"/>
      <c r="S61" s="1882"/>
      <c r="T61" s="1797">
        <f t="shared" si="82"/>
        <v>0</v>
      </c>
      <c r="U61" s="1813"/>
      <c r="V61" s="1881"/>
      <c r="W61" s="1881"/>
      <c r="X61" s="1882"/>
      <c r="Y61" s="1797">
        <f t="shared" si="83"/>
        <v>0</v>
      </c>
      <c r="Z61" s="1813"/>
      <c r="AA61" s="1881"/>
      <c r="AB61" s="1881"/>
      <c r="AC61" s="1882"/>
      <c r="AD61" s="1797">
        <f t="shared" si="84"/>
        <v>0</v>
      </c>
      <c r="AE61" s="1813"/>
      <c r="AF61" s="1881"/>
      <c r="AG61" s="1881"/>
      <c r="AH61" s="1882"/>
      <c r="AI61" s="1797">
        <f t="shared" si="85"/>
        <v>0</v>
      </c>
      <c r="AJ61" s="1813"/>
      <c r="AK61" s="1881"/>
      <c r="AL61" s="1881"/>
      <c r="AM61" s="1882"/>
      <c r="AN61" s="1797">
        <f t="shared" si="86"/>
        <v>0</v>
      </c>
      <c r="AO61" s="1813">
        <f t="shared" ref="AO61:AO73" si="97">AL61-AK61</f>
        <v>0</v>
      </c>
      <c r="AP61" s="1881"/>
      <c r="AQ61" s="1881"/>
      <c r="AR61" s="1882"/>
      <c r="AS61" s="1797">
        <f t="shared" si="87"/>
        <v>0</v>
      </c>
      <c r="AT61" s="1813"/>
      <c r="AU61" s="1881"/>
      <c r="AV61" s="1881"/>
      <c r="AW61" s="1882"/>
      <c r="AX61" s="1797">
        <f t="shared" si="88"/>
        <v>0</v>
      </c>
      <c r="AY61" s="1813"/>
      <c r="AZ61" s="1881"/>
      <c r="BA61" s="1881"/>
      <c r="BB61" s="1882"/>
      <c r="BC61" s="1797">
        <f t="shared" si="89"/>
        <v>0</v>
      </c>
      <c r="BD61" s="1813"/>
      <c r="BE61" s="1797"/>
      <c r="BF61" s="1797"/>
      <c r="BG61" s="1973"/>
      <c r="BH61" s="1797">
        <f t="shared" si="90"/>
        <v>0</v>
      </c>
      <c r="BI61" s="1813"/>
      <c r="BJ61" s="1797"/>
      <c r="BK61" s="1797"/>
      <c r="BL61" s="1973"/>
      <c r="BM61" s="1797">
        <f t="shared" si="91"/>
        <v>0</v>
      </c>
      <c r="BN61" s="1813"/>
      <c r="BO61" s="1797"/>
      <c r="BP61" s="1797"/>
      <c r="BQ61" s="1973"/>
      <c r="BR61" s="1797">
        <f t="shared" si="92"/>
        <v>0</v>
      </c>
      <c r="BS61" s="1813"/>
      <c r="BT61" s="1797"/>
      <c r="BU61" s="1797"/>
      <c r="BV61" s="1973"/>
      <c r="BW61" s="1797">
        <f t="shared" si="93"/>
        <v>0</v>
      </c>
      <c r="BX61" s="1813"/>
      <c r="BY61" s="2011">
        <f t="shared" si="94"/>
        <v>0</v>
      </c>
      <c r="BZ61" s="2011">
        <f t="shared" si="94"/>
        <v>0</v>
      </c>
      <c r="CA61" s="2013">
        <f t="shared" si="95"/>
        <v>0</v>
      </c>
      <c r="CB61" s="1974">
        <f t="shared" ref="CB61:CB73" si="98">SUM(E61+J61+O61+T61+Y61+AD61+AI61+AN61+AS61+AX61+BC61+BH61+BM61+BR61+BW61)</f>
        <v>0</v>
      </c>
      <c r="CC61" s="1966">
        <f t="shared" ref="CC61:CC73" si="99">SUM(F61+K61+P61+U61+Z61+AE61+AJ61+AO61+AT61+AY61+BD61+BI61+BN61+BS61+BX61)</f>
        <v>0</v>
      </c>
    </row>
    <row r="62" spans="1:86" ht="15" customHeight="1">
      <c r="A62" s="1902" t="s">
        <v>634</v>
      </c>
      <c r="B62" s="1881"/>
      <c r="C62" s="1881"/>
      <c r="D62" s="1882"/>
      <c r="E62" s="1797">
        <f t="shared" si="79"/>
        <v>0</v>
      </c>
      <c r="F62" s="1813"/>
      <c r="G62" s="1881"/>
      <c r="H62" s="1881"/>
      <c r="I62" s="1882"/>
      <c r="J62" s="1797">
        <f t="shared" si="80"/>
        <v>0</v>
      </c>
      <c r="K62" s="1813"/>
      <c r="L62" s="1881"/>
      <c r="M62" s="1881"/>
      <c r="N62" s="1882"/>
      <c r="O62" s="1797">
        <f t="shared" si="81"/>
        <v>0</v>
      </c>
      <c r="P62" s="1813"/>
      <c r="Q62" s="1881"/>
      <c r="R62" s="1881"/>
      <c r="S62" s="1882"/>
      <c r="T62" s="1797">
        <f t="shared" si="82"/>
        <v>0</v>
      </c>
      <c r="U62" s="1813"/>
      <c r="V62" s="1881"/>
      <c r="W62" s="1881"/>
      <c r="X62" s="1882"/>
      <c r="Y62" s="1797">
        <f t="shared" si="83"/>
        <v>0</v>
      </c>
      <c r="Z62" s="1813"/>
      <c r="AA62" s="1881"/>
      <c r="AB62" s="1881"/>
      <c r="AC62" s="1882"/>
      <c r="AD62" s="1797">
        <f t="shared" si="84"/>
        <v>0</v>
      </c>
      <c r="AE62" s="1813"/>
      <c r="AF62" s="1881"/>
      <c r="AG62" s="1881"/>
      <c r="AH62" s="1882"/>
      <c r="AI62" s="1797">
        <f t="shared" si="85"/>
        <v>0</v>
      </c>
      <c r="AJ62" s="1813"/>
      <c r="AK62" s="1881"/>
      <c r="AL62" s="1881"/>
      <c r="AM62" s="1882"/>
      <c r="AN62" s="1797">
        <f t="shared" si="86"/>
        <v>0</v>
      </c>
      <c r="AO62" s="1813">
        <f t="shared" si="97"/>
        <v>0</v>
      </c>
      <c r="AP62" s="1881"/>
      <c r="AQ62" s="1881"/>
      <c r="AR62" s="1882"/>
      <c r="AS62" s="1797">
        <f t="shared" si="87"/>
        <v>0</v>
      </c>
      <c r="AT62" s="1813"/>
      <c r="AU62" s="1881"/>
      <c r="AV62" s="1881"/>
      <c r="AW62" s="1882"/>
      <c r="AX62" s="1797">
        <f t="shared" si="88"/>
        <v>0</v>
      </c>
      <c r="AY62" s="1813"/>
      <c r="AZ62" s="1881"/>
      <c r="BA62" s="1881"/>
      <c r="BB62" s="1882"/>
      <c r="BC62" s="1797">
        <f t="shared" si="89"/>
        <v>0</v>
      </c>
      <c r="BD62" s="1813"/>
      <c r="BE62" s="1797"/>
      <c r="BF62" s="1797"/>
      <c r="BG62" s="1973"/>
      <c r="BH62" s="1797">
        <f t="shared" si="90"/>
        <v>0</v>
      </c>
      <c r="BI62" s="1813"/>
      <c r="BJ62" s="1797"/>
      <c r="BK62" s="1797"/>
      <c r="BL62" s="1973"/>
      <c r="BM62" s="1797">
        <f t="shared" si="91"/>
        <v>0</v>
      </c>
      <c r="BN62" s="1813"/>
      <c r="BO62" s="1797"/>
      <c r="BP62" s="1797"/>
      <c r="BQ62" s="1973"/>
      <c r="BR62" s="1797">
        <f t="shared" si="92"/>
        <v>0</v>
      </c>
      <c r="BS62" s="1813"/>
      <c r="BT62" s="1797"/>
      <c r="BU62" s="1797"/>
      <c r="BV62" s="1973"/>
      <c r="BW62" s="1797">
        <f t="shared" si="93"/>
        <v>0</v>
      </c>
      <c r="BX62" s="1813"/>
      <c r="BY62" s="2011">
        <f t="shared" si="94"/>
        <v>0</v>
      </c>
      <c r="BZ62" s="2011">
        <f t="shared" si="94"/>
        <v>0</v>
      </c>
      <c r="CA62" s="2013">
        <f t="shared" si="95"/>
        <v>0</v>
      </c>
      <c r="CB62" s="1974">
        <f t="shared" si="98"/>
        <v>0</v>
      </c>
      <c r="CC62" s="1966">
        <f t="shared" si="99"/>
        <v>0</v>
      </c>
    </row>
    <row r="63" spans="1:86" ht="15" customHeight="1">
      <c r="A63" s="1414" t="s">
        <v>635</v>
      </c>
      <c r="B63" s="1881"/>
      <c r="C63" s="1881"/>
      <c r="D63" s="1882"/>
      <c r="E63" s="1797">
        <f t="shared" si="79"/>
        <v>0</v>
      </c>
      <c r="F63" s="1813"/>
      <c r="G63" s="1881"/>
      <c r="H63" s="1881"/>
      <c r="I63" s="1882"/>
      <c r="J63" s="1797">
        <f t="shared" si="80"/>
        <v>0</v>
      </c>
      <c r="K63" s="1813"/>
      <c r="L63" s="1881"/>
      <c r="M63" s="1881"/>
      <c r="N63" s="1882"/>
      <c r="O63" s="1797">
        <f t="shared" si="81"/>
        <v>0</v>
      </c>
      <c r="P63" s="1813"/>
      <c r="Q63" s="1881"/>
      <c r="R63" s="1881"/>
      <c r="S63" s="1882"/>
      <c r="T63" s="1797">
        <f t="shared" si="82"/>
        <v>0</v>
      </c>
      <c r="U63" s="1813"/>
      <c r="V63" s="1881"/>
      <c r="W63" s="1881"/>
      <c r="X63" s="1882"/>
      <c r="Y63" s="1797">
        <f t="shared" si="83"/>
        <v>0</v>
      </c>
      <c r="Z63" s="1813"/>
      <c r="AA63" s="1881"/>
      <c r="AB63" s="1881"/>
      <c r="AC63" s="1882"/>
      <c r="AD63" s="1797">
        <f t="shared" si="84"/>
        <v>0</v>
      </c>
      <c r="AE63" s="1813"/>
      <c r="AF63" s="1881"/>
      <c r="AG63" s="1881"/>
      <c r="AH63" s="1882"/>
      <c r="AI63" s="1797">
        <f t="shared" si="85"/>
        <v>0</v>
      </c>
      <c r="AJ63" s="1813"/>
      <c r="AK63" s="1881"/>
      <c r="AL63" s="1881"/>
      <c r="AM63" s="1882"/>
      <c r="AN63" s="1797">
        <f t="shared" si="86"/>
        <v>0</v>
      </c>
      <c r="AO63" s="1813">
        <f t="shared" si="97"/>
        <v>0</v>
      </c>
      <c r="AP63" s="1881"/>
      <c r="AQ63" s="1881"/>
      <c r="AR63" s="1882"/>
      <c r="AS63" s="1797">
        <f t="shared" si="87"/>
        <v>0</v>
      </c>
      <c r="AT63" s="1813"/>
      <c r="AU63" s="1881"/>
      <c r="AV63" s="1881"/>
      <c r="AW63" s="1882"/>
      <c r="AX63" s="1797">
        <f t="shared" si="88"/>
        <v>0</v>
      </c>
      <c r="AY63" s="1813"/>
      <c r="AZ63" s="1881"/>
      <c r="BA63" s="1881"/>
      <c r="BB63" s="1882"/>
      <c r="BC63" s="1797">
        <f t="shared" si="89"/>
        <v>0</v>
      </c>
      <c r="BD63" s="1813"/>
      <c r="BE63" s="1797"/>
      <c r="BF63" s="1797"/>
      <c r="BG63" s="1973"/>
      <c r="BH63" s="1797">
        <f t="shared" si="90"/>
        <v>0</v>
      </c>
      <c r="BI63" s="1813"/>
      <c r="BJ63" s="1797"/>
      <c r="BK63" s="1797"/>
      <c r="BL63" s="1973"/>
      <c r="BM63" s="1797">
        <f t="shared" si="91"/>
        <v>0</v>
      </c>
      <c r="BN63" s="1813"/>
      <c r="BO63" s="1797"/>
      <c r="BP63" s="1797"/>
      <c r="BQ63" s="1973"/>
      <c r="BR63" s="1797">
        <f t="shared" si="92"/>
        <v>0</v>
      </c>
      <c r="BS63" s="1813"/>
      <c r="BT63" s="1797"/>
      <c r="BU63" s="1797"/>
      <c r="BV63" s="1973"/>
      <c r="BW63" s="1797">
        <f t="shared" si="93"/>
        <v>0</v>
      </c>
      <c r="BX63" s="1813"/>
      <c r="BY63" s="2011">
        <f t="shared" si="94"/>
        <v>0</v>
      </c>
      <c r="BZ63" s="2011">
        <f t="shared" si="94"/>
        <v>0</v>
      </c>
      <c r="CA63" s="2013">
        <f t="shared" si="95"/>
        <v>0</v>
      </c>
      <c r="CB63" s="1974">
        <f t="shared" si="98"/>
        <v>0</v>
      </c>
      <c r="CC63" s="1966">
        <f t="shared" si="99"/>
        <v>0</v>
      </c>
      <c r="CD63" s="1399"/>
      <c r="CE63" s="1399"/>
      <c r="CF63" s="733"/>
      <c r="CG63" s="733"/>
      <c r="CH63" s="733"/>
    </row>
    <row r="64" spans="1:86" ht="15" customHeight="1">
      <c r="A64" s="706" t="s">
        <v>636</v>
      </c>
      <c r="B64" s="1881"/>
      <c r="C64" s="1881"/>
      <c r="D64" s="1882"/>
      <c r="E64" s="1797">
        <f t="shared" si="79"/>
        <v>0</v>
      </c>
      <c r="F64" s="1813"/>
      <c r="G64" s="1881"/>
      <c r="H64" s="1881"/>
      <c r="I64" s="1882"/>
      <c r="J64" s="1797">
        <f t="shared" si="80"/>
        <v>0</v>
      </c>
      <c r="K64" s="1813"/>
      <c r="L64" s="1881"/>
      <c r="M64" s="1881"/>
      <c r="N64" s="1882"/>
      <c r="O64" s="1797">
        <f t="shared" si="81"/>
        <v>0</v>
      </c>
      <c r="P64" s="1813"/>
      <c r="Q64" s="1881"/>
      <c r="R64" s="1881"/>
      <c r="S64" s="1882"/>
      <c r="T64" s="1797">
        <f t="shared" si="82"/>
        <v>0</v>
      </c>
      <c r="U64" s="1813"/>
      <c r="V64" s="1881"/>
      <c r="W64" s="1881"/>
      <c r="X64" s="1882"/>
      <c r="Y64" s="1797">
        <f t="shared" si="83"/>
        <v>0</v>
      </c>
      <c r="Z64" s="1813"/>
      <c r="AA64" s="1881"/>
      <c r="AB64" s="1881"/>
      <c r="AC64" s="1882"/>
      <c r="AD64" s="1797">
        <f t="shared" si="84"/>
        <v>0</v>
      </c>
      <c r="AE64" s="1813"/>
      <c r="AF64" s="1881"/>
      <c r="AG64" s="1881"/>
      <c r="AH64" s="1882"/>
      <c r="AI64" s="1797">
        <f t="shared" si="85"/>
        <v>0</v>
      </c>
      <c r="AJ64" s="1813"/>
      <c r="AK64" s="1881"/>
      <c r="AL64" s="1881"/>
      <c r="AM64" s="1882"/>
      <c r="AN64" s="1797">
        <f t="shared" si="86"/>
        <v>0</v>
      </c>
      <c r="AO64" s="1813">
        <f t="shared" si="97"/>
        <v>0</v>
      </c>
      <c r="AP64" s="1881"/>
      <c r="AQ64" s="1881"/>
      <c r="AR64" s="1882"/>
      <c r="AS64" s="1797">
        <f t="shared" si="87"/>
        <v>0</v>
      </c>
      <c r="AT64" s="1813"/>
      <c r="AU64" s="1881"/>
      <c r="AV64" s="1881"/>
      <c r="AW64" s="1882"/>
      <c r="AX64" s="1797">
        <f t="shared" si="88"/>
        <v>0</v>
      </c>
      <c r="AY64" s="1813"/>
      <c r="AZ64" s="1881"/>
      <c r="BA64" s="1881"/>
      <c r="BB64" s="1882"/>
      <c r="BC64" s="1797">
        <f t="shared" si="89"/>
        <v>0</v>
      </c>
      <c r="BD64" s="1813"/>
      <c r="BE64" s="1797"/>
      <c r="BF64" s="1797"/>
      <c r="BG64" s="1973"/>
      <c r="BH64" s="1797">
        <f t="shared" si="90"/>
        <v>0</v>
      </c>
      <c r="BI64" s="1813"/>
      <c r="BJ64" s="1797"/>
      <c r="BK64" s="1797"/>
      <c r="BL64" s="1973"/>
      <c r="BM64" s="1797">
        <f t="shared" si="91"/>
        <v>0</v>
      </c>
      <c r="BN64" s="1813"/>
      <c r="BO64" s="1797"/>
      <c r="BP64" s="1797"/>
      <c r="BQ64" s="1973"/>
      <c r="BR64" s="1797">
        <f t="shared" si="92"/>
        <v>0</v>
      </c>
      <c r="BS64" s="1813"/>
      <c r="BT64" s="1797"/>
      <c r="BU64" s="1797"/>
      <c r="BV64" s="1973"/>
      <c r="BW64" s="1797">
        <f t="shared" si="93"/>
        <v>0</v>
      </c>
      <c r="BX64" s="1813"/>
      <c r="BY64" s="2011">
        <f t="shared" si="94"/>
        <v>0</v>
      </c>
      <c r="BZ64" s="2011">
        <f t="shared" si="94"/>
        <v>0</v>
      </c>
      <c r="CA64" s="2013">
        <f t="shared" si="95"/>
        <v>0</v>
      </c>
      <c r="CB64" s="1974">
        <f t="shared" si="98"/>
        <v>0</v>
      </c>
      <c r="CC64" s="1966">
        <f t="shared" si="99"/>
        <v>0</v>
      </c>
      <c r="CD64" s="1399"/>
      <c r="CE64" s="1399"/>
      <c r="CF64" s="733"/>
      <c r="CG64" s="733"/>
      <c r="CH64" s="733"/>
    </row>
    <row r="65" spans="1:86" ht="15" customHeight="1">
      <c r="A65" s="1886" t="s">
        <v>637</v>
      </c>
      <c r="B65" s="1881"/>
      <c r="C65" s="1881"/>
      <c r="D65" s="1882"/>
      <c r="E65" s="1797">
        <f t="shared" si="79"/>
        <v>0</v>
      </c>
      <c r="F65" s="1813"/>
      <c r="G65" s="1881"/>
      <c r="H65" s="1881"/>
      <c r="I65" s="1882"/>
      <c r="J65" s="1797">
        <f t="shared" si="80"/>
        <v>0</v>
      </c>
      <c r="K65" s="1813"/>
      <c r="L65" s="1881"/>
      <c r="M65" s="1881"/>
      <c r="N65" s="1882"/>
      <c r="O65" s="1797">
        <f t="shared" si="81"/>
        <v>0</v>
      </c>
      <c r="P65" s="1813"/>
      <c r="Q65" s="1881"/>
      <c r="R65" s="1881"/>
      <c r="S65" s="1882"/>
      <c r="T65" s="1797">
        <f t="shared" si="82"/>
        <v>0</v>
      </c>
      <c r="U65" s="1813"/>
      <c r="V65" s="1881"/>
      <c r="W65" s="1881"/>
      <c r="X65" s="1882"/>
      <c r="Y65" s="1797">
        <f t="shared" si="83"/>
        <v>0</v>
      </c>
      <c r="Z65" s="1813"/>
      <c r="AA65" s="1881"/>
      <c r="AB65" s="1881"/>
      <c r="AC65" s="1882"/>
      <c r="AD65" s="1797">
        <f t="shared" si="84"/>
        <v>0</v>
      </c>
      <c r="AE65" s="1813"/>
      <c r="AF65" s="1881"/>
      <c r="AG65" s="1881"/>
      <c r="AH65" s="1882"/>
      <c r="AI65" s="1797">
        <f t="shared" si="85"/>
        <v>0</v>
      </c>
      <c r="AJ65" s="1813"/>
      <c r="AK65" s="1881"/>
      <c r="AL65" s="1881"/>
      <c r="AM65" s="1882"/>
      <c r="AN65" s="1797">
        <f t="shared" si="86"/>
        <v>0</v>
      </c>
      <c r="AO65" s="1813">
        <f t="shared" si="97"/>
        <v>0</v>
      </c>
      <c r="AP65" s="1881"/>
      <c r="AQ65" s="1881"/>
      <c r="AR65" s="1882"/>
      <c r="AS65" s="1797">
        <f t="shared" si="87"/>
        <v>0</v>
      </c>
      <c r="AT65" s="1813"/>
      <c r="AU65" s="1881"/>
      <c r="AV65" s="1881"/>
      <c r="AW65" s="1882"/>
      <c r="AX65" s="1797">
        <f t="shared" si="88"/>
        <v>0</v>
      </c>
      <c r="AY65" s="1813"/>
      <c r="AZ65" s="1881"/>
      <c r="BA65" s="1881"/>
      <c r="BB65" s="1882"/>
      <c r="BC65" s="1797">
        <f t="shared" si="89"/>
        <v>0</v>
      </c>
      <c r="BD65" s="1813"/>
      <c r="BE65" s="1797"/>
      <c r="BF65" s="1797"/>
      <c r="BG65" s="1973"/>
      <c r="BH65" s="1797">
        <f t="shared" si="90"/>
        <v>0</v>
      </c>
      <c r="BI65" s="1813"/>
      <c r="BJ65" s="1797"/>
      <c r="BK65" s="1797"/>
      <c r="BL65" s="1973"/>
      <c r="BM65" s="1797">
        <f t="shared" si="91"/>
        <v>0</v>
      </c>
      <c r="BN65" s="1813"/>
      <c r="BO65" s="1797"/>
      <c r="BP65" s="1797"/>
      <c r="BQ65" s="1973"/>
      <c r="BR65" s="1797">
        <f t="shared" si="92"/>
        <v>0</v>
      </c>
      <c r="BS65" s="1813"/>
      <c r="BT65" s="1797"/>
      <c r="BU65" s="1797">
        <v>18311</v>
      </c>
      <c r="BV65" s="1973"/>
      <c r="BW65" s="1797">
        <f t="shared" si="93"/>
        <v>18311</v>
      </c>
      <c r="BX65" s="1813">
        <v>16249</v>
      </c>
      <c r="BY65" s="2011">
        <f t="shared" si="94"/>
        <v>0</v>
      </c>
      <c r="BZ65" s="2011">
        <f t="shared" si="94"/>
        <v>18311</v>
      </c>
      <c r="CA65" s="2013">
        <f t="shared" si="95"/>
        <v>0</v>
      </c>
      <c r="CB65" s="1974">
        <f t="shared" si="98"/>
        <v>18311</v>
      </c>
      <c r="CC65" s="1966">
        <f t="shared" si="99"/>
        <v>16249</v>
      </c>
      <c r="CD65" s="1399"/>
      <c r="CE65" s="1399"/>
      <c r="CF65" s="733"/>
      <c r="CG65" s="733"/>
      <c r="CH65" s="733"/>
    </row>
    <row r="66" spans="1:86" ht="15" customHeight="1">
      <c r="A66" s="1902" t="s">
        <v>638</v>
      </c>
      <c r="B66" s="1881"/>
      <c r="C66" s="1881"/>
      <c r="D66" s="1882"/>
      <c r="E66" s="1797">
        <f t="shared" ref="E66:E72" si="100">SUM(C66+D66)</f>
        <v>0</v>
      </c>
      <c r="F66" s="1813"/>
      <c r="G66" s="1881"/>
      <c r="H66" s="1881"/>
      <c r="I66" s="1882"/>
      <c r="J66" s="1797">
        <f t="shared" ref="J66:J72" si="101">SUM(H66+I66)</f>
        <v>0</v>
      </c>
      <c r="K66" s="1813"/>
      <c r="L66" s="1881"/>
      <c r="M66" s="1881"/>
      <c r="N66" s="1882"/>
      <c r="O66" s="1797">
        <f t="shared" ref="O66:O72" si="102">SUM(M66+N66)</f>
        <v>0</v>
      </c>
      <c r="P66" s="1813"/>
      <c r="Q66" s="1881"/>
      <c r="R66" s="1881"/>
      <c r="S66" s="1882"/>
      <c r="T66" s="1797">
        <f t="shared" ref="T66:T72" si="103">SUM(R66+S66)</f>
        <v>0</v>
      </c>
      <c r="U66" s="1813"/>
      <c r="V66" s="1881"/>
      <c r="W66" s="1881"/>
      <c r="X66" s="1882"/>
      <c r="Y66" s="1797">
        <f t="shared" ref="Y66:Y72" si="104">SUM(W66+X66)</f>
        <v>0</v>
      </c>
      <c r="Z66" s="1813"/>
      <c r="AA66" s="1881"/>
      <c r="AB66" s="1881"/>
      <c r="AC66" s="1882"/>
      <c r="AD66" s="1797">
        <f t="shared" ref="AD66:AD72" si="105">SUM(AB66+AC66)</f>
        <v>0</v>
      </c>
      <c r="AE66" s="1813"/>
      <c r="AF66" s="1881"/>
      <c r="AG66" s="1881"/>
      <c r="AH66" s="1882"/>
      <c r="AI66" s="1797">
        <f t="shared" ref="AI66:AI72" si="106">SUM(AG66+AH66)</f>
        <v>0</v>
      </c>
      <c r="AJ66" s="1813"/>
      <c r="AK66" s="1881"/>
      <c r="AL66" s="1881"/>
      <c r="AM66" s="1882"/>
      <c r="AN66" s="1797">
        <f t="shared" ref="AN66:AN72" si="107">SUM(AL66+AM66)</f>
        <v>0</v>
      </c>
      <c r="AO66" s="1813">
        <f t="shared" si="97"/>
        <v>0</v>
      </c>
      <c r="AP66" s="1881"/>
      <c r="AQ66" s="1881"/>
      <c r="AR66" s="1882"/>
      <c r="AS66" s="1797">
        <f t="shared" ref="AS66:AS72" si="108">SUM(AQ66+AR66)</f>
        <v>0</v>
      </c>
      <c r="AT66" s="1813"/>
      <c r="AU66" s="1881"/>
      <c r="AV66" s="1881"/>
      <c r="AW66" s="1882"/>
      <c r="AX66" s="1797">
        <f t="shared" ref="AX66:AX72" si="109">SUM(AV66+AW66)</f>
        <v>0</v>
      </c>
      <c r="AY66" s="1813"/>
      <c r="AZ66" s="1881"/>
      <c r="BA66" s="1881"/>
      <c r="BB66" s="1882"/>
      <c r="BC66" s="1797">
        <f t="shared" ref="BC66:BC72" si="110">SUM(BA66+BB66)</f>
        <v>0</v>
      </c>
      <c r="BD66" s="1813"/>
      <c r="BE66" s="1780"/>
      <c r="BF66" s="1780"/>
      <c r="BG66" s="1973"/>
      <c r="BH66" s="1797">
        <f t="shared" si="90"/>
        <v>0</v>
      </c>
      <c r="BI66" s="1813"/>
      <c r="BJ66" s="1780"/>
      <c r="BK66" s="1780"/>
      <c r="BL66" s="1973"/>
      <c r="BM66" s="1797">
        <f t="shared" si="91"/>
        <v>0</v>
      </c>
      <c r="BN66" s="1813"/>
      <c r="BO66" s="1780"/>
      <c r="BP66" s="1780"/>
      <c r="BQ66" s="1973"/>
      <c r="BR66" s="1797">
        <f t="shared" si="92"/>
        <v>0</v>
      </c>
      <c r="BS66" s="1813"/>
      <c r="BT66" s="1780"/>
      <c r="BU66" s="1780"/>
      <c r="BV66" s="1973"/>
      <c r="BW66" s="1797">
        <f t="shared" ref="BW66:BW72" si="111">SUM(BU66+BV66)</f>
        <v>0</v>
      </c>
      <c r="BX66" s="1813"/>
      <c r="BY66" s="2011">
        <f t="shared" si="94"/>
        <v>0</v>
      </c>
      <c r="BZ66" s="2011">
        <f t="shared" si="94"/>
        <v>0</v>
      </c>
      <c r="CA66" s="2013">
        <f t="shared" si="95"/>
        <v>0</v>
      </c>
      <c r="CB66" s="1974">
        <f t="shared" si="98"/>
        <v>0</v>
      </c>
      <c r="CC66" s="1966">
        <f t="shared" si="99"/>
        <v>0</v>
      </c>
      <c r="CD66" s="1399"/>
      <c r="CE66" s="1399"/>
      <c r="CF66" s="733"/>
      <c r="CG66" s="733"/>
      <c r="CH66" s="733"/>
    </row>
    <row r="67" spans="1:86" ht="15" hidden="1" customHeight="1">
      <c r="A67" s="1902" t="s">
        <v>639</v>
      </c>
      <c r="B67" s="1881"/>
      <c r="C67" s="1881"/>
      <c r="D67" s="1882"/>
      <c r="E67" s="1797">
        <f t="shared" si="100"/>
        <v>0</v>
      </c>
      <c r="F67" s="1813"/>
      <c r="G67" s="1881"/>
      <c r="H67" s="1881"/>
      <c r="I67" s="1882"/>
      <c r="J67" s="1797">
        <f t="shared" si="101"/>
        <v>0</v>
      </c>
      <c r="K67" s="1813"/>
      <c r="L67" s="1881"/>
      <c r="M67" s="1881"/>
      <c r="N67" s="1882"/>
      <c r="O67" s="1797">
        <f t="shared" si="102"/>
        <v>0</v>
      </c>
      <c r="P67" s="1813"/>
      <c r="Q67" s="1881"/>
      <c r="R67" s="1881"/>
      <c r="S67" s="1882"/>
      <c r="T67" s="1797">
        <f t="shared" si="103"/>
        <v>0</v>
      </c>
      <c r="U67" s="1813"/>
      <c r="V67" s="1881"/>
      <c r="W67" s="1881"/>
      <c r="X67" s="1882"/>
      <c r="Y67" s="1797">
        <f t="shared" si="104"/>
        <v>0</v>
      </c>
      <c r="Z67" s="1813"/>
      <c r="AA67" s="1881"/>
      <c r="AB67" s="1881"/>
      <c r="AC67" s="1882"/>
      <c r="AD67" s="1797">
        <f t="shared" si="105"/>
        <v>0</v>
      </c>
      <c r="AE67" s="1813"/>
      <c r="AF67" s="1881"/>
      <c r="AG67" s="1881"/>
      <c r="AH67" s="1882"/>
      <c r="AI67" s="1797">
        <f t="shared" si="106"/>
        <v>0</v>
      </c>
      <c r="AJ67" s="1813"/>
      <c r="AK67" s="1881"/>
      <c r="AL67" s="1881"/>
      <c r="AM67" s="1882"/>
      <c r="AN67" s="1797">
        <f t="shared" si="107"/>
        <v>0</v>
      </c>
      <c r="AO67" s="1813">
        <f t="shared" si="97"/>
        <v>0</v>
      </c>
      <c r="AP67" s="1881"/>
      <c r="AQ67" s="1881"/>
      <c r="AR67" s="1882"/>
      <c r="AS67" s="1797">
        <f t="shared" si="108"/>
        <v>0</v>
      </c>
      <c r="AT67" s="1813"/>
      <c r="AU67" s="1881"/>
      <c r="AV67" s="1881"/>
      <c r="AW67" s="1882"/>
      <c r="AX67" s="1797">
        <f t="shared" si="109"/>
        <v>0</v>
      </c>
      <c r="AY67" s="1813"/>
      <c r="AZ67" s="1881"/>
      <c r="BA67" s="1881"/>
      <c r="BB67" s="1882"/>
      <c r="BC67" s="1797">
        <f t="shared" si="110"/>
        <v>0</v>
      </c>
      <c r="BD67" s="1813"/>
      <c r="BE67" s="1797"/>
      <c r="BF67" s="1797"/>
      <c r="BG67" s="1973"/>
      <c r="BH67" s="1797">
        <f t="shared" si="90"/>
        <v>0</v>
      </c>
      <c r="BI67" s="1813"/>
      <c r="BJ67" s="1797"/>
      <c r="BK67" s="1797"/>
      <c r="BL67" s="1973"/>
      <c r="BM67" s="1797">
        <f t="shared" si="91"/>
        <v>0</v>
      </c>
      <c r="BN67" s="1813"/>
      <c r="BO67" s="1797"/>
      <c r="BP67" s="1797"/>
      <c r="BQ67" s="1973"/>
      <c r="BR67" s="1797">
        <f t="shared" si="92"/>
        <v>0</v>
      </c>
      <c r="BS67" s="1813"/>
      <c r="BT67" s="1797"/>
      <c r="BU67" s="1797"/>
      <c r="BV67" s="1973"/>
      <c r="BW67" s="1797">
        <f t="shared" si="111"/>
        <v>0</v>
      </c>
      <c r="BX67" s="1813"/>
      <c r="BY67" s="2011">
        <f t="shared" si="94"/>
        <v>0</v>
      </c>
      <c r="BZ67" s="2011">
        <f t="shared" si="94"/>
        <v>0</v>
      </c>
      <c r="CA67" s="2013">
        <f t="shared" si="95"/>
        <v>0</v>
      </c>
      <c r="CB67" s="1974">
        <f t="shared" si="98"/>
        <v>0</v>
      </c>
      <c r="CC67" s="1966">
        <f t="shared" si="99"/>
        <v>0</v>
      </c>
    </row>
    <row r="68" spans="1:86" ht="15" hidden="1" customHeight="1">
      <c r="A68" s="1887" t="s">
        <v>640</v>
      </c>
      <c r="B68" s="1881"/>
      <c r="C68" s="1881"/>
      <c r="D68" s="1882"/>
      <c r="E68" s="1797">
        <f t="shared" si="100"/>
        <v>0</v>
      </c>
      <c r="F68" s="1813"/>
      <c r="G68" s="1881"/>
      <c r="H68" s="1881"/>
      <c r="I68" s="1882"/>
      <c r="J68" s="1797">
        <f t="shared" si="101"/>
        <v>0</v>
      </c>
      <c r="K68" s="1813"/>
      <c r="L68" s="1881"/>
      <c r="M68" s="1881"/>
      <c r="N68" s="1882"/>
      <c r="O68" s="1797">
        <f t="shared" si="102"/>
        <v>0</v>
      </c>
      <c r="P68" s="1813"/>
      <c r="Q68" s="1881"/>
      <c r="R68" s="1881"/>
      <c r="S68" s="1882"/>
      <c r="T68" s="1797">
        <f t="shared" si="103"/>
        <v>0</v>
      </c>
      <c r="U68" s="1813"/>
      <c r="V68" s="1881"/>
      <c r="W68" s="1881"/>
      <c r="X68" s="1882"/>
      <c r="Y68" s="1797">
        <f t="shared" si="104"/>
        <v>0</v>
      </c>
      <c r="Z68" s="1813"/>
      <c r="AA68" s="1881"/>
      <c r="AB68" s="1881"/>
      <c r="AC68" s="1882"/>
      <c r="AD68" s="1797">
        <f t="shared" si="105"/>
        <v>0</v>
      </c>
      <c r="AE68" s="1813"/>
      <c r="AF68" s="1881"/>
      <c r="AG68" s="1881"/>
      <c r="AH68" s="1882"/>
      <c r="AI68" s="1797">
        <f t="shared" si="106"/>
        <v>0</v>
      </c>
      <c r="AJ68" s="1813"/>
      <c r="AK68" s="1881"/>
      <c r="AL68" s="1881"/>
      <c r="AM68" s="1882"/>
      <c r="AN68" s="1797">
        <f t="shared" si="107"/>
        <v>0</v>
      </c>
      <c r="AO68" s="1813">
        <f t="shared" si="97"/>
        <v>0</v>
      </c>
      <c r="AP68" s="1881"/>
      <c r="AQ68" s="1881"/>
      <c r="AR68" s="1882"/>
      <c r="AS68" s="1797">
        <f t="shared" si="108"/>
        <v>0</v>
      </c>
      <c r="AT68" s="1813"/>
      <c r="AU68" s="1881"/>
      <c r="AV68" s="1881"/>
      <c r="AW68" s="1882"/>
      <c r="AX68" s="1797">
        <f t="shared" si="109"/>
        <v>0</v>
      </c>
      <c r="AY68" s="1813"/>
      <c r="AZ68" s="1881"/>
      <c r="BA68" s="1881"/>
      <c r="BB68" s="1882"/>
      <c r="BC68" s="1797">
        <f t="shared" si="110"/>
        <v>0</v>
      </c>
      <c r="BD68" s="1813"/>
      <c r="BE68" s="1797"/>
      <c r="BF68" s="1797"/>
      <c r="BG68" s="1973"/>
      <c r="BH68" s="1797">
        <f t="shared" si="90"/>
        <v>0</v>
      </c>
      <c r="BI68" s="1813"/>
      <c r="BJ68" s="1797"/>
      <c r="BK68" s="1797"/>
      <c r="BL68" s="1973"/>
      <c r="BM68" s="1797">
        <f t="shared" si="91"/>
        <v>0</v>
      </c>
      <c r="BN68" s="1813"/>
      <c r="BO68" s="1797"/>
      <c r="BP68" s="1797"/>
      <c r="BQ68" s="1973"/>
      <c r="BR68" s="1797">
        <f t="shared" si="92"/>
        <v>0</v>
      </c>
      <c r="BS68" s="1813"/>
      <c r="BT68" s="1797"/>
      <c r="BU68" s="1797"/>
      <c r="BV68" s="1973"/>
      <c r="BW68" s="1797">
        <f t="shared" si="111"/>
        <v>0</v>
      </c>
      <c r="BX68" s="1813"/>
      <c r="BY68" s="2011">
        <f t="shared" si="94"/>
        <v>0</v>
      </c>
      <c r="BZ68" s="2011">
        <f t="shared" si="94"/>
        <v>0</v>
      </c>
      <c r="CA68" s="2013">
        <f t="shared" si="95"/>
        <v>0</v>
      </c>
      <c r="CB68" s="1974">
        <f t="shared" si="98"/>
        <v>0</v>
      </c>
      <c r="CC68" s="1966">
        <f t="shared" si="99"/>
        <v>0</v>
      </c>
      <c r="CD68" s="1399"/>
      <c r="CE68" s="1399"/>
      <c r="CF68" s="733"/>
      <c r="CG68" s="733"/>
      <c r="CH68" s="733"/>
    </row>
    <row r="69" spans="1:86" ht="15" hidden="1" customHeight="1">
      <c r="A69" s="1887" t="s">
        <v>641</v>
      </c>
      <c r="B69" s="1881"/>
      <c r="C69" s="1881"/>
      <c r="D69" s="1882"/>
      <c r="E69" s="1797">
        <f t="shared" si="100"/>
        <v>0</v>
      </c>
      <c r="F69" s="1813"/>
      <c r="G69" s="1881"/>
      <c r="H69" s="1881"/>
      <c r="I69" s="1882"/>
      <c r="J69" s="1797">
        <f t="shared" si="101"/>
        <v>0</v>
      </c>
      <c r="K69" s="1813"/>
      <c r="L69" s="1881"/>
      <c r="M69" s="1881"/>
      <c r="N69" s="1882"/>
      <c r="O69" s="1797">
        <f t="shared" si="102"/>
        <v>0</v>
      </c>
      <c r="P69" s="1813"/>
      <c r="Q69" s="1881"/>
      <c r="R69" s="1881"/>
      <c r="S69" s="1882"/>
      <c r="T69" s="1797">
        <f t="shared" si="103"/>
        <v>0</v>
      </c>
      <c r="U69" s="1813"/>
      <c r="V69" s="1881"/>
      <c r="W69" s="1881"/>
      <c r="X69" s="1882"/>
      <c r="Y69" s="1797">
        <f t="shared" si="104"/>
        <v>0</v>
      </c>
      <c r="Z69" s="1813"/>
      <c r="AA69" s="1881"/>
      <c r="AB69" s="1881"/>
      <c r="AC69" s="1882"/>
      <c r="AD69" s="1797">
        <f t="shared" si="105"/>
        <v>0</v>
      </c>
      <c r="AE69" s="1813"/>
      <c r="AF69" s="1881"/>
      <c r="AG69" s="1881"/>
      <c r="AH69" s="1882"/>
      <c r="AI69" s="1797">
        <f t="shared" si="106"/>
        <v>0</v>
      </c>
      <c r="AJ69" s="1813"/>
      <c r="AK69" s="1881"/>
      <c r="AL69" s="1881"/>
      <c r="AM69" s="1882"/>
      <c r="AN69" s="1797">
        <f t="shared" si="107"/>
        <v>0</v>
      </c>
      <c r="AO69" s="1813">
        <f t="shared" si="97"/>
        <v>0</v>
      </c>
      <c r="AP69" s="1881"/>
      <c r="AQ69" s="1881"/>
      <c r="AR69" s="1882"/>
      <c r="AS69" s="1797">
        <f t="shared" si="108"/>
        <v>0</v>
      </c>
      <c r="AT69" s="1813"/>
      <c r="AU69" s="1881"/>
      <c r="AV69" s="1881"/>
      <c r="AW69" s="1882"/>
      <c r="AX69" s="1797">
        <f t="shared" si="109"/>
        <v>0</v>
      </c>
      <c r="AY69" s="1813"/>
      <c r="AZ69" s="1881"/>
      <c r="BA69" s="1881"/>
      <c r="BB69" s="1882"/>
      <c r="BC69" s="1797">
        <f t="shared" si="110"/>
        <v>0</v>
      </c>
      <c r="BD69" s="1813"/>
      <c r="BE69" s="1797"/>
      <c r="BF69" s="1797"/>
      <c r="BG69" s="1973"/>
      <c r="BH69" s="1797">
        <f t="shared" si="90"/>
        <v>0</v>
      </c>
      <c r="BI69" s="1813"/>
      <c r="BJ69" s="1797"/>
      <c r="BK69" s="1797"/>
      <c r="BL69" s="1973"/>
      <c r="BM69" s="1797">
        <f t="shared" si="91"/>
        <v>0</v>
      </c>
      <c r="BN69" s="1813"/>
      <c r="BO69" s="1797"/>
      <c r="BP69" s="1797"/>
      <c r="BQ69" s="1973"/>
      <c r="BR69" s="1797">
        <f t="shared" si="92"/>
        <v>0</v>
      </c>
      <c r="BS69" s="1813"/>
      <c r="BT69" s="1797"/>
      <c r="BU69" s="1797"/>
      <c r="BV69" s="1973"/>
      <c r="BW69" s="1797">
        <f t="shared" si="111"/>
        <v>0</v>
      </c>
      <c r="BX69" s="1813"/>
      <c r="BY69" s="2011">
        <f t="shared" si="94"/>
        <v>0</v>
      </c>
      <c r="BZ69" s="2011">
        <f t="shared" si="94"/>
        <v>0</v>
      </c>
      <c r="CA69" s="2013">
        <f t="shared" si="95"/>
        <v>0</v>
      </c>
      <c r="CB69" s="1974">
        <f t="shared" si="98"/>
        <v>0</v>
      </c>
      <c r="CC69" s="1966">
        <f t="shared" si="99"/>
        <v>0</v>
      </c>
      <c r="CD69" s="1399"/>
      <c r="CE69" s="1399"/>
      <c r="CF69" s="733"/>
      <c r="CG69" s="733"/>
      <c r="CH69" s="733"/>
    </row>
    <row r="70" spans="1:86" ht="15" customHeight="1">
      <c r="A70" s="1902" t="s">
        <v>642</v>
      </c>
      <c r="B70" s="1881"/>
      <c r="C70" s="1881"/>
      <c r="D70" s="1882"/>
      <c r="E70" s="1797">
        <f>SUM(C70+D70)</f>
        <v>0</v>
      </c>
      <c r="F70" s="1813"/>
      <c r="G70" s="1881"/>
      <c r="H70" s="1881"/>
      <c r="I70" s="1882"/>
      <c r="J70" s="1797">
        <f>SUM(H70+I70)</f>
        <v>0</v>
      </c>
      <c r="K70" s="1813"/>
      <c r="L70" s="1881"/>
      <c r="M70" s="1881"/>
      <c r="N70" s="1882"/>
      <c r="O70" s="1797">
        <f>SUM(M70+N70)</f>
        <v>0</v>
      </c>
      <c r="P70" s="1813"/>
      <c r="Q70" s="1881"/>
      <c r="R70" s="1881"/>
      <c r="S70" s="1882"/>
      <c r="T70" s="1797">
        <f>SUM(R70+S70)</f>
        <v>0</v>
      </c>
      <c r="U70" s="1813"/>
      <c r="V70" s="1881"/>
      <c r="W70" s="1881"/>
      <c r="X70" s="1882"/>
      <c r="Y70" s="1797">
        <f>SUM(W70+X70)</f>
        <v>0</v>
      </c>
      <c r="Z70" s="1813"/>
      <c r="AA70" s="1881"/>
      <c r="AB70" s="1881"/>
      <c r="AC70" s="1882"/>
      <c r="AD70" s="1797">
        <f>SUM(AB70+AC70)</f>
        <v>0</v>
      </c>
      <c r="AE70" s="1813"/>
      <c r="AF70" s="1881"/>
      <c r="AG70" s="1881"/>
      <c r="AH70" s="1882"/>
      <c r="AI70" s="1797">
        <f>SUM(AG70+AH70)</f>
        <v>0</v>
      </c>
      <c r="AJ70" s="1813"/>
      <c r="AK70" s="1881"/>
      <c r="AL70" s="1881"/>
      <c r="AM70" s="1882"/>
      <c r="AN70" s="1797">
        <f>SUM(AL70+AM70)</f>
        <v>0</v>
      </c>
      <c r="AO70" s="1813">
        <f t="shared" si="97"/>
        <v>0</v>
      </c>
      <c r="AP70" s="1881"/>
      <c r="AQ70" s="1881"/>
      <c r="AR70" s="1882"/>
      <c r="AS70" s="1797">
        <f>SUM(AQ70+AR70)</f>
        <v>0</v>
      </c>
      <c r="AT70" s="1813"/>
      <c r="AU70" s="1881"/>
      <c r="AV70" s="1881"/>
      <c r="AW70" s="1882"/>
      <c r="AX70" s="1797">
        <f>SUM(AV70+AW70)</f>
        <v>0</v>
      </c>
      <c r="AY70" s="1813"/>
      <c r="AZ70" s="1881"/>
      <c r="BA70" s="1881"/>
      <c r="BB70" s="1882"/>
      <c r="BC70" s="1797">
        <f>SUM(BA70+BB70)</f>
        <v>0</v>
      </c>
      <c r="BD70" s="1813">
        <v>373</v>
      </c>
      <c r="BE70" s="1797"/>
      <c r="BF70" s="1797"/>
      <c r="BG70" s="1973"/>
      <c r="BH70" s="1797">
        <f>SUM(BF70+BG70)</f>
        <v>0</v>
      </c>
      <c r="BI70" s="1813"/>
      <c r="BJ70" s="1797"/>
      <c r="BK70" s="1797"/>
      <c r="BL70" s="1973"/>
      <c r="BM70" s="1797">
        <f>SUM(BK70+BL70)</f>
        <v>0</v>
      </c>
      <c r="BN70" s="1813"/>
      <c r="BO70" s="1797"/>
      <c r="BP70" s="1797"/>
      <c r="BQ70" s="1973"/>
      <c r="BR70" s="1797">
        <f>SUM(BP70+BQ70)</f>
        <v>0</v>
      </c>
      <c r="BS70" s="1813"/>
      <c r="BT70" s="1797"/>
      <c r="BU70" s="1797"/>
      <c r="BV70" s="1973"/>
      <c r="BW70" s="1797">
        <f>SUM(BU70+BV70)</f>
        <v>0</v>
      </c>
      <c r="BX70" s="1813"/>
      <c r="BY70" s="2011">
        <f>SUM(B70+G70+L70+Q70+V70+AA70+AF70+AK70+AP70+AU70+AZ70+BE70+BJ70+BO70+BT70)</f>
        <v>0</v>
      </c>
      <c r="BZ70" s="2011">
        <f>SUM(C70+H70+M70+R70+W70+AB70+AG70+AL70+AQ70+AV70+BA70+BF70+BK70+BP70+BU70)</f>
        <v>0</v>
      </c>
      <c r="CA70" s="2013">
        <f>SUM(D70+I70+N70+S70+X70+AC70+AH70+AM70+AR70+AW70+BB70+BG70+BL70+BQ70+BV70)</f>
        <v>0</v>
      </c>
      <c r="CB70" s="1974">
        <f t="shared" si="98"/>
        <v>0</v>
      </c>
      <c r="CC70" s="1966">
        <f t="shared" si="99"/>
        <v>373</v>
      </c>
    </row>
    <row r="71" spans="1:86" ht="15" hidden="1" customHeight="1">
      <c r="A71" s="1902" t="s">
        <v>643</v>
      </c>
      <c r="B71" s="1881"/>
      <c r="C71" s="1881"/>
      <c r="D71" s="1882"/>
      <c r="E71" s="1797">
        <f t="shared" si="100"/>
        <v>0</v>
      </c>
      <c r="F71" s="1813"/>
      <c r="G71" s="1881"/>
      <c r="H71" s="1881"/>
      <c r="I71" s="1882"/>
      <c r="J71" s="1797">
        <f t="shared" si="101"/>
        <v>0</v>
      </c>
      <c r="K71" s="1813"/>
      <c r="L71" s="1881"/>
      <c r="M71" s="1881"/>
      <c r="N71" s="1882"/>
      <c r="O71" s="1797">
        <f t="shared" si="102"/>
        <v>0</v>
      </c>
      <c r="P71" s="1813"/>
      <c r="Q71" s="1881"/>
      <c r="R71" s="1881"/>
      <c r="S71" s="1882"/>
      <c r="T71" s="1797">
        <f t="shared" si="103"/>
        <v>0</v>
      </c>
      <c r="U71" s="1813"/>
      <c r="V71" s="1881"/>
      <c r="W71" s="1881"/>
      <c r="X71" s="1882"/>
      <c r="Y71" s="1797">
        <f t="shared" si="104"/>
        <v>0</v>
      </c>
      <c r="Z71" s="1813"/>
      <c r="AA71" s="1881"/>
      <c r="AB71" s="1881"/>
      <c r="AC71" s="1882"/>
      <c r="AD71" s="1797">
        <f t="shared" si="105"/>
        <v>0</v>
      </c>
      <c r="AE71" s="1813"/>
      <c r="AF71" s="1881"/>
      <c r="AG71" s="1881"/>
      <c r="AH71" s="1882"/>
      <c r="AI71" s="1797">
        <f t="shared" si="106"/>
        <v>0</v>
      </c>
      <c r="AJ71" s="1813"/>
      <c r="AK71" s="1881"/>
      <c r="AL71" s="1881"/>
      <c r="AM71" s="1882"/>
      <c r="AN71" s="1797">
        <f t="shared" si="107"/>
        <v>0</v>
      </c>
      <c r="AO71" s="1813">
        <f t="shared" si="97"/>
        <v>0</v>
      </c>
      <c r="AP71" s="1881"/>
      <c r="AQ71" s="1881"/>
      <c r="AR71" s="1882"/>
      <c r="AS71" s="1797">
        <f t="shared" si="108"/>
        <v>0</v>
      </c>
      <c r="AT71" s="1813"/>
      <c r="AU71" s="1881"/>
      <c r="AV71" s="1881"/>
      <c r="AW71" s="1882"/>
      <c r="AX71" s="1797">
        <f t="shared" si="109"/>
        <v>0</v>
      </c>
      <c r="AY71" s="1813"/>
      <c r="AZ71" s="1881"/>
      <c r="BA71" s="1881"/>
      <c r="BB71" s="1882"/>
      <c r="BC71" s="1797">
        <f t="shared" si="110"/>
        <v>0</v>
      </c>
      <c r="BD71" s="1813"/>
      <c r="BE71" s="1797"/>
      <c r="BF71" s="1797"/>
      <c r="BG71" s="1973"/>
      <c r="BH71" s="1797">
        <f t="shared" si="90"/>
        <v>0</v>
      </c>
      <c r="BI71" s="1813"/>
      <c r="BJ71" s="1797"/>
      <c r="BK71" s="1797"/>
      <c r="BL71" s="1973"/>
      <c r="BM71" s="1797">
        <f t="shared" si="91"/>
        <v>0</v>
      </c>
      <c r="BN71" s="1813"/>
      <c r="BO71" s="1797"/>
      <c r="BP71" s="1797"/>
      <c r="BQ71" s="1973"/>
      <c r="BR71" s="1797">
        <f t="shared" si="92"/>
        <v>0</v>
      </c>
      <c r="BS71" s="1813"/>
      <c r="BT71" s="1797"/>
      <c r="BU71" s="1797"/>
      <c r="BV71" s="1973"/>
      <c r="BW71" s="1797">
        <f t="shared" si="111"/>
        <v>0</v>
      </c>
      <c r="BX71" s="1813"/>
      <c r="BY71" s="2011">
        <f t="shared" si="94"/>
        <v>0</v>
      </c>
      <c r="BZ71" s="2011">
        <f t="shared" si="94"/>
        <v>0</v>
      </c>
      <c r="CA71" s="2013">
        <f t="shared" si="95"/>
        <v>0</v>
      </c>
      <c r="CB71" s="1974">
        <f t="shared" si="98"/>
        <v>0</v>
      </c>
      <c r="CC71" s="1966">
        <f t="shared" si="99"/>
        <v>0</v>
      </c>
      <c r="CD71" s="1399"/>
      <c r="CE71" s="1399"/>
      <c r="CF71" s="733"/>
      <c r="CG71" s="733"/>
      <c r="CH71" s="733"/>
    </row>
    <row r="72" spans="1:86" ht="15" customHeight="1">
      <c r="A72" s="706" t="s">
        <v>644</v>
      </c>
      <c r="B72" s="1881"/>
      <c r="C72" s="1881"/>
      <c r="D72" s="1882"/>
      <c r="E72" s="1797">
        <f t="shared" si="100"/>
        <v>0</v>
      </c>
      <c r="F72" s="1813"/>
      <c r="G72" s="1881"/>
      <c r="H72" s="1881"/>
      <c r="I72" s="1882"/>
      <c r="J72" s="1797">
        <f t="shared" si="101"/>
        <v>0</v>
      </c>
      <c r="K72" s="1813"/>
      <c r="L72" s="1881"/>
      <c r="M72" s="1881"/>
      <c r="N72" s="1882"/>
      <c r="O72" s="1797">
        <f t="shared" si="102"/>
        <v>0</v>
      </c>
      <c r="P72" s="1813"/>
      <c r="Q72" s="1881"/>
      <c r="R72" s="1881"/>
      <c r="S72" s="1882"/>
      <c r="T72" s="1797">
        <f t="shared" si="103"/>
        <v>0</v>
      </c>
      <c r="U72" s="1813"/>
      <c r="V72" s="1881"/>
      <c r="W72" s="1881"/>
      <c r="X72" s="1882"/>
      <c r="Y72" s="1797">
        <f t="shared" si="104"/>
        <v>0</v>
      </c>
      <c r="Z72" s="1813"/>
      <c r="AA72" s="1881"/>
      <c r="AB72" s="1881"/>
      <c r="AC72" s="1882"/>
      <c r="AD72" s="1797">
        <f t="shared" si="105"/>
        <v>0</v>
      </c>
      <c r="AE72" s="1813"/>
      <c r="AF72" s="1881"/>
      <c r="AG72" s="1881"/>
      <c r="AH72" s="1882"/>
      <c r="AI72" s="1797">
        <f t="shared" si="106"/>
        <v>0</v>
      </c>
      <c r="AJ72" s="1813"/>
      <c r="AK72" s="1881"/>
      <c r="AL72" s="1881"/>
      <c r="AM72" s="1882"/>
      <c r="AN72" s="1797">
        <f t="shared" si="107"/>
        <v>0</v>
      </c>
      <c r="AO72" s="1813">
        <f t="shared" si="97"/>
        <v>0</v>
      </c>
      <c r="AP72" s="1881"/>
      <c r="AQ72" s="1881"/>
      <c r="AR72" s="1882"/>
      <c r="AS72" s="1797">
        <f t="shared" si="108"/>
        <v>0</v>
      </c>
      <c r="AT72" s="1813"/>
      <c r="AU72" s="1881"/>
      <c r="AV72" s="1881"/>
      <c r="AW72" s="1882"/>
      <c r="AX72" s="1797">
        <f t="shared" si="109"/>
        <v>0</v>
      </c>
      <c r="AY72" s="1813"/>
      <c r="AZ72" s="1881"/>
      <c r="BA72" s="1881"/>
      <c r="BB72" s="1882"/>
      <c r="BC72" s="1797">
        <f t="shared" si="110"/>
        <v>0</v>
      </c>
      <c r="BD72" s="1813"/>
      <c r="BE72" s="1797"/>
      <c r="BF72" s="1797"/>
      <c r="BG72" s="1973"/>
      <c r="BH72" s="1797">
        <f t="shared" si="90"/>
        <v>0</v>
      </c>
      <c r="BI72" s="1813"/>
      <c r="BJ72" s="1797"/>
      <c r="BK72" s="1797"/>
      <c r="BL72" s="1973"/>
      <c r="BM72" s="1797">
        <f t="shared" si="91"/>
        <v>0</v>
      </c>
      <c r="BN72" s="1813"/>
      <c r="BO72" s="1797"/>
      <c r="BP72" s="1797"/>
      <c r="BQ72" s="1973"/>
      <c r="BR72" s="1797">
        <f t="shared" si="92"/>
        <v>0</v>
      </c>
      <c r="BS72" s="1813"/>
      <c r="BT72" s="1797"/>
      <c r="BU72" s="1797"/>
      <c r="BV72" s="1973"/>
      <c r="BW72" s="1797">
        <f t="shared" si="111"/>
        <v>0</v>
      </c>
      <c r="BX72" s="1813"/>
      <c r="BY72" s="2011">
        <f t="shared" si="94"/>
        <v>0</v>
      </c>
      <c r="BZ72" s="2011">
        <f t="shared" si="94"/>
        <v>0</v>
      </c>
      <c r="CA72" s="2013">
        <f t="shared" si="95"/>
        <v>0</v>
      </c>
      <c r="CB72" s="1974">
        <f t="shared" si="98"/>
        <v>0</v>
      </c>
      <c r="CC72" s="1966">
        <f t="shared" si="99"/>
        <v>0</v>
      </c>
      <c r="CD72" s="1399"/>
      <c r="CE72" s="1399"/>
      <c r="CF72" s="733"/>
      <c r="CG72" s="733"/>
      <c r="CH72" s="733"/>
    </row>
    <row r="73" spans="1:86" ht="15" customHeight="1">
      <c r="A73" s="706" t="s">
        <v>645</v>
      </c>
      <c r="B73" s="1881"/>
      <c r="C73" s="1881"/>
      <c r="D73" s="1882"/>
      <c r="E73" s="1797">
        <f t="shared" ref="E73:E100" si="112">SUM(C73+D73)</f>
        <v>0</v>
      </c>
      <c r="F73" s="1813"/>
      <c r="G73" s="1881"/>
      <c r="H73" s="1881"/>
      <c r="I73" s="1882"/>
      <c r="J73" s="1797">
        <f>SUM(H73+I73)</f>
        <v>0</v>
      </c>
      <c r="K73" s="1813"/>
      <c r="L73" s="1881"/>
      <c r="M73" s="1881"/>
      <c r="N73" s="1882"/>
      <c r="O73" s="1797">
        <f>SUM(M73+N73)</f>
        <v>0</v>
      </c>
      <c r="P73" s="1813"/>
      <c r="Q73" s="1881"/>
      <c r="R73" s="1881"/>
      <c r="S73" s="1882"/>
      <c r="T73" s="1797">
        <f>SUM(R73+S73)</f>
        <v>0</v>
      </c>
      <c r="U73" s="1813"/>
      <c r="V73" s="1881"/>
      <c r="W73" s="1881"/>
      <c r="X73" s="1882"/>
      <c r="Y73" s="1797">
        <f>SUM(W73+X73)</f>
        <v>0</v>
      </c>
      <c r="Z73" s="1813"/>
      <c r="AA73" s="1881"/>
      <c r="AB73" s="1881"/>
      <c r="AC73" s="1882"/>
      <c r="AD73" s="1797">
        <f>SUM(AB73+AC73)</f>
        <v>0</v>
      </c>
      <c r="AE73" s="1813"/>
      <c r="AF73" s="1881"/>
      <c r="AG73" s="1881"/>
      <c r="AH73" s="1882"/>
      <c r="AI73" s="1797">
        <f>SUM(AG73+AH73)</f>
        <v>0</v>
      </c>
      <c r="AJ73" s="1813"/>
      <c r="AK73" s="1881"/>
      <c r="AL73" s="1881"/>
      <c r="AM73" s="1882"/>
      <c r="AN73" s="1797">
        <f>SUM(AL73+AM73)</f>
        <v>0</v>
      </c>
      <c r="AO73" s="1813">
        <f t="shared" si="97"/>
        <v>0</v>
      </c>
      <c r="AP73" s="1881"/>
      <c r="AQ73" s="1881"/>
      <c r="AR73" s="1882"/>
      <c r="AS73" s="1797">
        <f>SUM(AQ73+AR73)</f>
        <v>0</v>
      </c>
      <c r="AT73" s="1813"/>
      <c r="AU73" s="1881"/>
      <c r="AV73" s="1881"/>
      <c r="AW73" s="1882"/>
      <c r="AX73" s="1797">
        <f t="shared" ref="AX73:AX100" si="113">SUM(AV73+AW73)</f>
        <v>0</v>
      </c>
      <c r="AY73" s="1813"/>
      <c r="AZ73" s="1881"/>
      <c r="BA73" s="1881"/>
      <c r="BB73" s="1882"/>
      <c r="BC73" s="1797">
        <f t="shared" ref="BC73:BC100" si="114">SUM(BA73+BB73)</f>
        <v>0</v>
      </c>
      <c r="BD73" s="1813"/>
      <c r="BE73" s="1797">
        <v>0</v>
      </c>
      <c r="BF73" s="1797">
        <v>0</v>
      </c>
      <c r="BG73" s="1973"/>
      <c r="BH73" s="1797">
        <f t="shared" si="90"/>
        <v>0</v>
      </c>
      <c r="BI73" s="1813"/>
      <c r="BJ73" s="1797">
        <v>0</v>
      </c>
      <c r="BK73" s="1797">
        <v>0</v>
      </c>
      <c r="BL73" s="1973"/>
      <c r="BM73" s="1797">
        <f t="shared" si="91"/>
        <v>0</v>
      </c>
      <c r="BN73" s="1813"/>
      <c r="BO73" s="1797">
        <v>0</v>
      </c>
      <c r="BP73" s="1797">
        <v>0</v>
      </c>
      <c r="BQ73" s="1973"/>
      <c r="BR73" s="1797">
        <f t="shared" si="92"/>
        <v>0</v>
      </c>
      <c r="BS73" s="1813"/>
      <c r="BT73" s="1797">
        <v>0</v>
      </c>
      <c r="BU73" s="1797">
        <v>0</v>
      </c>
      <c r="BV73" s="1973"/>
      <c r="BW73" s="1797">
        <f t="shared" ref="BW73:BW100" si="115">SUM(BU73+BV73)</f>
        <v>0</v>
      </c>
      <c r="BX73" s="1813"/>
      <c r="BY73" s="2011">
        <f t="shared" si="94"/>
        <v>0</v>
      </c>
      <c r="BZ73" s="2011">
        <f t="shared" si="94"/>
        <v>0</v>
      </c>
      <c r="CA73" s="2013">
        <f t="shared" si="95"/>
        <v>0</v>
      </c>
      <c r="CB73" s="1974">
        <f t="shared" si="98"/>
        <v>0</v>
      </c>
      <c r="CC73" s="1966">
        <f t="shared" si="99"/>
        <v>0</v>
      </c>
    </row>
    <row r="74" spans="1:86" s="706" customFormat="1" ht="15" customHeight="1">
      <c r="A74" s="1903" t="s">
        <v>646</v>
      </c>
      <c r="B74" s="1972">
        <f>SUM(B60:B73)</f>
        <v>0</v>
      </c>
      <c r="C74" s="1972">
        <f t="shared" ref="C74:BN74" si="116">SUM(C60:C73)</f>
        <v>0</v>
      </c>
      <c r="D74" s="1972">
        <f t="shared" si="116"/>
        <v>0</v>
      </c>
      <c r="E74" s="1972">
        <f t="shared" si="116"/>
        <v>0</v>
      </c>
      <c r="F74" s="1972">
        <f t="shared" si="116"/>
        <v>0</v>
      </c>
      <c r="G74" s="1972">
        <f t="shared" si="116"/>
        <v>0</v>
      </c>
      <c r="H74" s="1972">
        <f t="shared" si="116"/>
        <v>0</v>
      </c>
      <c r="I74" s="1972">
        <f t="shared" si="116"/>
        <v>0</v>
      </c>
      <c r="J74" s="1972">
        <f t="shared" si="116"/>
        <v>0</v>
      </c>
      <c r="K74" s="1972">
        <f t="shared" si="116"/>
        <v>0</v>
      </c>
      <c r="L74" s="1972">
        <f t="shared" si="116"/>
        <v>0</v>
      </c>
      <c r="M74" s="1972">
        <f t="shared" si="116"/>
        <v>0</v>
      </c>
      <c r="N74" s="1972">
        <f t="shared" si="116"/>
        <v>0</v>
      </c>
      <c r="O74" s="1972">
        <f t="shared" si="116"/>
        <v>0</v>
      </c>
      <c r="P74" s="1972">
        <f t="shared" si="116"/>
        <v>0</v>
      </c>
      <c r="Q74" s="1972">
        <f t="shared" si="116"/>
        <v>0</v>
      </c>
      <c r="R74" s="1972">
        <f t="shared" si="116"/>
        <v>0</v>
      </c>
      <c r="S74" s="1972">
        <f t="shared" si="116"/>
        <v>0</v>
      </c>
      <c r="T74" s="1972">
        <f t="shared" si="116"/>
        <v>0</v>
      </c>
      <c r="U74" s="1972">
        <f t="shared" si="116"/>
        <v>0</v>
      </c>
      <c r="V74" s="1972">
        <f t="shared" si="116"/>
        <v>0</v>
      </c>
      <c r="W74" s="1972">
        <f t="shared" si="116"/>
        <v>0</v>
      </c>
      <c r="X74" s="1972">
        <f t="shared" si="116"/>
        <v>0</v>
      </c>
      <c r="Y74" s="1972">
        <f t="shared" si="116"/>
        <v>0</v>
      </c>
      <c r="Z74" s="1972">
        <f t="shared" si="116"/>
        <v>0</v>
      </c>
      <c r="AA74" s="1972">
        <f t="shared" si="116"/>
        <v>0</v>
      </c>
      <c r="AB74" s="1972">
        <f t="shared" si="116"/>
        <v>0</v>
      </c>
      <c r="AC74" s="1972">
        <f t="shared" si="116"/>
        <v>0</v>
      </c>
      <c r="AD74" s="1972">
        <f t="shared" si="116"/>
        <v>0</v>
      </c>
      <c r="AE74" s="1972">
        <f t="shared" si="116"/>
        <v>0</v>
      </c>
      <c r="AF74" s="1972">
        <f t="shared" si="116"/>
        <v>0</v>
      </c>
      <c r="AG74" s="1972">
        <f t="shared" si="116"/>
        <v>0</v>
      </c>
      <c r="AH74" s="1972">
        <f t="shared" si="116"/>
        <v>0</v>
      </c>
      <c r="AI74" s="1972">
        <f t="shared" si="116"/>
        <v>0</v>
      </c>
      <c r="AJ74" s="1972">
        <f t="shared" si="116"/>
        <v>0</v>
      </c>
      <c r="AK74" s="1972">
        <f t="shared" si="116"/>
        <v>0</v>
      </c>
      <c r="AL74" s="1972">
        <f t="shared" si="116"/>
        <v>0</v>
      </c>
      <c r="AM74" s="1972">
        <f t="shared" si="116"/>
        <v>0</v>
      </c>
      <c r="AN74" s="1972">
        <f t="shared" si="116"/>
        <v>0</v>
      </c>
      <c r="AO74" s="1972">
        <f t="shared" si="116"/>
        <v>0</v>
      </c>
      <c r="AP74" s="1972">
        <f t="shared" si="116"/>
        <v>0</v>
      </c>
      <c r="AQ74" s="1972">
        <f t="shared" si="116"/>
        <v>0</v>
      </c>
      <c r="AR74" s="1972">
        <f t="shared" si="116"/>
        <v>0</v>
      </c>
      <c r="AS74" s="1972">
        <f t="shared" si="116"/>
        <v>0</v>
      </c>
      <c r="AT74" s="1972">
        <f t="shared" si="116"/>
        <v>0</v>
      </c>
      <c r="AU74" s="1972">
        <f t="shared" si="116"/>
        <v>0</v>
      </c>
      <c r="AV74" s="1972">
        <f t="shared" si="116"/>
        <v>0</v>
      </c>
      <c r="AW74" s="1972">
        <f t="shared" si="116"/>
        <v>0</v>
      </c>
      <c r="AX74" s="1972">
        <f t="shared" si="116"/>
        <v>0</v>
      </c>
      <c r="AY74" s="1972">
        <f t="shared" si="116"/>
        <v>0</v>
      </c>
      <c r="AZ74" s="1972">
        <f t="shared" si="116"/>
        <v>0</v>
      </c>
      <c r="BA74" s="1972">
        <f t="shared" si="116"/>
        <v>0</v>
      </c>
      <c r="BB74" s="1972">
        <f t="shared" si="116"/>
        <v>0</v>
      </c>
      <c r="BC74" s="1972">
        <f t="shared" si="116"/>
        <v>0</v>
      </c>
      <c r="BD74" s="1972">
        <f t="shared" si="116"/>
        <v>373</v>
      </c>
      <c r="BE74" s="1972">
        <f t="shared" si="116"/>
        <v>0</v>
      </c>
      <c r="BF74" s="1972">
        <f t="shared" si="116"/>
        <v>0</v>
      </c>
      <c r="BG74" s="1972">
        <f t="shared" si="116"/>
        <v>0</v>
      </c>
      <c r="BH74" s="1972">
        <f t="shared" si="116"/>
        <v>0</v>
      </c>
      <c r="BI74" s="1972">
        <f t="shared" si="116"/>
        <v>0</v>
      </c>
      <c r="BJ74" s="1972">
        <f t="shared" si="116"/>
        <v>0</v>
      </c>
      <c r="BK74" s="1972">
        <f t="shared" si="116"/>
        <v>0</v>
      </c>
      <c r="BL74" s="1972">
        <f t="shared" si="116"/>
        <v>0</v>
      </c>
      <c r="BM74" s="1972">
        <f t="shared" si="116"/>
        <v>0</v>
      </c>
      <c r="BN74" s="1972">
        <f t="shared" si="116"/>
        <v>0</v>
      </c>
      <c r="BO74" s="1972">
        <f>SUM(BO60:BO73)</f>
        <v>0</v>
      </c>
      <c r="BP74" s="1972">
        <f t="shared" ref="BP74:CC74" si="117">SUM(BP60:BP73)</f>
        <v>0</v>
      </c>
      <c r="BQ74" s="1972">
        <f t="shared" si="117"/>
        <v>0</v>
      </c>
      <c r="BR74" s="1972">
        <f t="shared" si="117"/>
        <v>0</v>
      </c>
      <c r="BS74" s="1972">
        <f t="shared" si="117"/>
        <v>0</v>
      </c>
      <c r="BT74" s="1972">
        <f t="shared" si="117"/>
        <v>0</v>
      </c>
      <c r="BU74" s="1972">
        <f t="shared" si="117"/>
        <v>18311</v>
      </c>
      <c r="BV74" s="1972">
        <f t="shared" si="117"/>
        <v>0</v>
      </c>
      <c r="BW74" s="1972">
        <f t="shared" si="117"/>
        <v>18311</v>
      </c>
      <c r="BX74" s="1972">
        <f t="shared" si="117"/>
        <v>16249</v>
      </c>
      <c r="BY74" s="1890">
        <f t="shared" si="117"/>
        <v>0</v>
      </c>
      <c r="BZ74" s="1890">
        <f t="shared" si="117"/>
        <v>18311</v>
      </c>
      <c r="CA74" s="1890">
        <f t="shared" si="117"/>
        <v>0</v>
      </c>
      <c r="CB74" s="1890">
        <f t="shared" si="117"/>
        <v>18311</v>
      </c>
      <c r="CC74" s="1890">
        <f t="shared" si="117"/>
        <v>16622</v>
      </c>
      <c r="CD74" s="1368"/>
      <c r="CE74" s="1368"/>
      <c r="CF74" s="737"/>
      <c r="CG74" s="737"/>
      <c r="CH74" s="737"/>
    </row>
    <row r="75" spans="1:86" ht="15" customHeight="1">
      <c r="A75" s="706" t="s">
        <v>647</v>
      </c>
      <c r="B75" s="1971"/>
      <c r="C75" s="1971"/>
      <c r="D75" s="1897"/>
      <c r="E75" s="1980">
        <f t="shared" ref="E75:E81" si="118">SUM(C75+D75)</f>
        <v>0</v>
      </c>
      <c r="F75" s="1813"/>
      <c r="G75" s="1971"/>
      <c r="H75" s="1971"/>
      <c r="I75" s="1897"/>
      <c r="J75" s="1980">
        <f t="shared" ref="J75:J81" si="119">SUM(H75+I75)</f>
        <v>0</v>
      </c>
      <c r="K75" s="1813"/>
      <c r="L75" s="1971"/>
      <c r="M75" s="1971"/>
      <c r="N75" s="1897"/>
      <c r="O75" s="1980">
        <f t="shared" ref="O75:O81" si="120">SUM(M75+N75)</f>
        <v>0</v>
      </c>
      <c r="P75" s="1813"/>
      <c r="Q75" s="1971"/>
      <c r="R75" s="1971"/>
      <c r="S75" s="1897"/>
      <c r="T75" s="1980">
        <f t="shared" ref="T75:T81" si="121">SUM(R75+S75)</f>
        <v>0</v>
      </c>
      <c r="U75" s="1813"/>
      <c r="V75" s="1971"/>
      <c r="W75" s="1971"/>
      <c r="X75" s="1897"/>
      <c r="Y75" s="1980">
        <f t="shared" ref="Y75:Y81" si="122">SUM(W75+X75)</f>
        <v>0</v>
      </c>
      <c r="Z75" s="1813"/>
      <c r="AA75" s="1971"/>
      <c r="AB75" s="1971"/>
      <c r="AC75" s="1897"/>
      <c r="AD75" s="1980">
        <f t="shared" ref="AD75:AD81" si="123">SUM(AB75+AC75)</f>
        <v>0</v>
      </c>
      <c r="AE75" s="1813"/>
      <c r="AF75" s="1971"/>
      <c r="AG75" s="1971"/>
      <c r="AH75" s="1897"/>
      <c r="AI75" s="1980">
        <f t="shared" ref="AI75:AI81" si="124">SUM(AG75+AH75)</f>
        <v>0</v>
      </c>
      <c r="AJ75" s="1813"/>
      <c r="AK75" s="1971"/>
      <c r="AL75" s="1971"/>
      <c r="AM75" s="1897"/>
      <c r="AN75" s="1980">
        <f t="shared" ref="AN75:AN81" si="125">SUM(AL75+AM75)</f>
        <v>0</v>
      </c>
      <c r="AO75" s="1813">
        <f t="shared" ref="AO75:AO82" si="126">AL75-AK75</f>
        <v>0</v>
      </c>
      <c r="AP75" s="1971"/>
      <c r="AQ75" s="1971"/>
      <c r="AR75" s="1897"/>
      <c r="AS75" s="1980">
        <f t="shared" ref="AS75:AS81" si="127">SUM(AQ75+AR75)</f>
        <v>0</v>
      </c>
      <c r="AT75" s="1813"/>
      <c r="AU75" s="1971"/>
      <c r="AV75" s="1971"/>
      <c r="AW75" s="1897"/>
      <c r="AX75" s="1980">
        <f t="shared" ref="AX75:AX81" si="128">SUM(AV75+AW75)</f>
        <v>0</v>
      </c>
      <c r="AY75" s="1813"/>
      <c r="AZ75" s="1971"/>
      <c r="BA75" s="1971"/>
      <c r="BB75" s="1897"/>
      <c r="BC75" s="1980">
        <f t="shared" ref="BC75:BC81" si="129">SUM(BA75+BB75)</f>
        <v>0</v>
      </c>
      <c r="BD75" s="1813"/>
      <c r="BE75" s="1980"/>
      <c r="BF75" s="1980"/>
      <c r="BG75" s="1981"/>
      <c r="BH75" s="1980">
        <f t="shared" si="90"/>
        <v>0</v>
      </c>
      <c r="BI75" s="1813"/>
      <c r="BJ75" s="1980"/>
      <c r="BK75" s="1980"/>
      <c r="BL75" s="1981"/>
      <c r="BM75" s="1980">
        <f t="shared" si="91"/>
        <v>0</v>
      </c>
      <c r="BN75" s="1813"/>
      <c r="BO75" s="1980"/>
      <c r="BP75" s="1980"/>
      <c r="BQ75" s="1981"/>
      <c r="BR75" s="1980">
        <f t="shared" si="92"/>
        <v>0</v>
      </c>
      <c r="BS75" s="1813"/>
      <c r="BT75" s="1980"/>
      <c r="BU75" s="1980"/>
      <c r="BV75" s="1981"/>
      <c r="BW75" s="1980">
        <f t="shared" ref="BW75:BW81" si="130">SUM(BU75+BV75)</f>
        <v>0</v>
      </c>
      <c r="BX75" s="1813"/>
      <c r="BY75" s="2011">
        <f t="shared" ref="BY75:BZ82" si="131">SUM(B75+G75+L75+Q75+V75+AA75+AF75+AK75+AP75+AU75+AZ75+BE75+BJ75+BO75+BT75)</f>
        <v>0</v>
      </c>
      <c r="BZ75" s="2011">
        <f t="shared" si="131"/>
        <v>0</v>
      </c>
      <c r="CA75" s="2013">
        <f t="shared" ref="CA75:CA82" si="132">SUM(D75+I75+N75+S75+X75+AC75+AH75+AM75+AR75+AW75+BB75+BG75+BL75+BQ75+BV75)</f>
        <v>0</v>
      </c>
      <c r="CB75" s="1982">
        <f t="shared" ref="CB75:CB82" si="133">SUM(E75+J75+O75+T75+Y75+AD75+AI75+AN75+AS75+AX75+BC75+BH75+BM75+BR75+BW75)</f>
        <v>0</v>
      </c>
      <c r="CC75" s="1966">
        <f t="shared" ref="CC75:CC82" si="134">SUM(F75+K75+P75+U75+Z75+AE75+AJ75+AO75+AT75+AY75+BD75+BI75+BN75+BS75+BX75)</f>
        <v>0</v>
      </c>
      <c r="CD75" s="1399"/>
      <c r="CE75" s="1399"/>
      <c r="CF75" s="733"/>
      <c r="CG75" s="733"/>
      <c r="CH75" s="733"/>
    </row>
    <row r="76" spans="1:86" ht="15" hidden="1" customHeight="1">
      <c r="A76" s="706" t="s">
        <v>648</v>
      </c>
      <c r="B76" s="1971"/>
      <c r="C76" s="1971"/>
      <c r="D76" s="1897"/>
      <c r="E76" s="1797">
        <f t="shared" si="118"/>
        <v>0</v>
      </c>
      <c r="F76" s="1813"/>
      <c r="G76" s="1971"/>
      <c r="H76" s="1971"/>
      <c r="I76" s="1897"/>
      <c r="J76" s="1797">
        <f t="shared" si="119"/>
        <v>0</v>
      </c>
      <c r="K76" s="1813"/>
      <c r="L76" s="1971"/>
      <c r="M76" s="1971"/>
      <c r="N76" s="1897"/>
      <c r="O76" s="1797">
        <f t="shared" si="120"/>
        <v>0</v>
      </c>
      <c r="P76" s="1813"/>
      <c r="Q76" s="1971"/>
      <c r="R76" s="1971"/>
      <c r="S76" s="1897"/>
      <c r="T76" s="1797">
        <f t="shared" si="121"/>
        <v>0</v>
      </c>
      <c r="U76" s="1813"/>
      <c r="V76" s="1971"/>
      <c r="W76" s="1971"/>
      <c r="X76" s="1897"/>
      <c r="Y76" s="1797">
        <f t="shared" si="122"/>
        <v>0</v>
      </c>
      <c r="Z76" s="1813"/>
      <c r="AA76" s="1971"/>
      <c r="AB76" s="1971"/>
      <c r="AC76" s="1897"/>
      <c r="AD76" s="1797">
        <f t="shared" si="123"/>
        <v>0</v>
      </c>
      <c r="AE76" s="1813"/>
      <c r="AF76" s="1971"/>
      <c r="AG76" s="1971"/>
      <c r="AH76" s="1897"/>
      <c r="AI76" s="1797">
        <f t="shared" si="124"/>
        <v>0</v>
      </c>
      <c r="AJ76" s="1813"/>
      <c r="AK76" s="1888"/>
      <c r="AL76" s="1888"/>
      <c r="AM76" s="1882"/>
      <c r="AN76" s="1797">
        <f t="shared" si="125"/>
        <v>0</v>
      </c>
      <c r="AO76" s="1813">
        <f t="shared" si="126"/>
        <v>0</v>
      </c>
      <c r="AP76" s="1888"/>
      <c r="AQ76" s="1888"/>
      <c r="AR76" s="1882"/>
      <c r="AS76" s="1797">
        <f t="shared" si="127"/>
        <v>0</v>
      </c>
      <c r="AT76" s="1813"/>
      <c r="AU76" s="1888"/>
      <c r="AV76" s="1888"/>
      <c r="AW76" s="1882"/>
      <c r="AX76" s="1797">
        <f t="shared" si="128"/>
        <v>0</v>
      </c>
      <c r="AY76" s="1813"/>
      <c r="AZ76" s="1888"/>
      <c r="BA76" s="1888"/>
      <c r="BB76" s="1882"/>
      <c r="BC76" s="1797">
        <f t="shared" si="129"/>
        <v>0</v>
      </c>
      <c r="BD76" s="1813"/>
      <c r="BE76" s="1797"/>
      <c r="BF76" s="1797"/>
      <c r="BG76" s="1973"/>
      <c r="BH76" s="1797">
        <f t="shared" si="90"/>
        <v>0</v>
      </c>
      <c r="BI76" s="1813"/>
      <c r="BJ76" s="1797"/>
      <c r="BK76" s="1797"/>
      <c r="BL76" s="1973"/>
      <c r="BM76" s="1797">
        <f t="shared" si="91"/>
        <v>0</v>
      </c>
      <c r="BN76" s="1813"/>
      <c r="BO76" s="1797"/>
      <c r="BP76" s="1797"/>
      <c r="BQ76" s="1973"/>
      <c r="BR76" s="1797">
        <f t="shared" si="92"/>
        <v>0</v>
      </c>
      <c r="BS76" s="1813"/>
      <c r="BT76" s="1797"/>
      <c r="BU76" s="1797"/>
      <c r="BV76" s="1973"/>
      <c r="BW76" s="1797">
        <f t="shared" si="130"/>
        <v>0</v>
      </c>
      <c r="BX76" s="1813"/>
      <c r="BY76" s="2011">
        <f t="shared" si="131"/>
        <v>0</v>
      </c>
      <c r="BZ76" s="2011">
        <f t="shared" si="131"/>
        <v>0</v>
      </c>
      <c r="CA76" s="2013">
        <f t="shared" si="132"/>
        <v>0</v>
      </c>
      <c r="CB76" s="1974">
        <f t="shared" si="133"/>
        <v>0</v>
      </c>
      <c r="CC76" s="1966">
        <f t="shared" si="134"/>
        <v>0</v>
      </c>
      <c r="CD76" s="1399"/>
      <c r="CE76" s="1399"/>
      <c r="CF76" s="733"/>
      <c r="CG76" s="733"/>
      <c r="CH76" s="733"/>
    </row>
    <row r="77" spans="1:86" ht="15" customHeight="1">
      <c r="A77" s="706" t="s">
        <v>802</v>
      </c>
      <c r="B77" s="1971"/>
      <c r="C77" s="1971"/>
      <c r="D77" s="1897"/>
      <c r="E77" s="1797">
        <f>SUM(C77+D77)</f>
        <v>0</v>
      </c>
      <c r="F77" s="1813"/>
      <c r="G77" s="1971"/>
      <c r="H77" s="1971"/>
      <c r="I77" s="1897"/>
      <c r="J77" s="1797">
        <f>SUM(H77+I77)</f>
        <v>0</v>
      </c>
      <c r="K77" s="1813"/>
      <c r="L77" s="1971"/>
      <c r="M77" s="1971"/>
      <c r="N77" s="1897"/>
      <c r="O77" s="1797">
        <f>SUM(M77+N77)</f>
        <v>0</v>
      </c>
      <c r="P77" s="1813"/>
      <c r="Q77" s="1971"/>
      <c r="R77" s="1971"/>
      <c r="S77" s="1897"/>
      <c r="T77" s="1797">
        <f>SUM(R77+S77)</f>
        <v>0</v>
      </c>
      <c r="U77" s="1813"/>
      <c r="V77" s="1971"/>
      <c r="W77" s="1971"/>
      <c r="X77" s="1897"/>
      <c r="Y77" s="1797">
        <f>SUM(W77+X77)</f>
        <v>0</v>
      </c>
      <c r="Z77" s="1813"/>
      <c r="AA77" s="1971"/>
      <c r="AB77" s="1971"/>
      <c r="AC77" s="1897"/>
      <c r="AD77" s="1797">
        <f>SUM(AB77+AC77)</f>
        <v>0</v>
      </c>
      <c r="AE77" s="1813"/>
      <c r="AF77" s="1971"/>
      <c r="AG77" s="1971"/>
      <c r="AH77" s="1897"/>
      <c r="AI77" s="1797">
        <f>SUM(AG77+AH77)</f>
        <v>0</v>
      </c>
      <c r="AJ77" s="1813"/>
      <c r="AK77" s="1888"/>
      <c r="AL77" s="1888"/>
      <c r="AM77" s="1882"/>
      <c r="AN77" s="1797">
        <f>SUM(AL77+AM77)</f>
        <v>0</v>
      </c>
      <c r="AO77" s="1813">
        <f t="shared" si="126"/>
        <v>0</v>
      </c>
      <c r="AP77" s="1888"/>
      <c r="AQ77" s="1888"/>
      <c r="AR77" s="1882"/>
      <c r="AS77" s="1797">
        <f>SUM(AQ77+AR77)</f>
        <v>0</v>
      </c>
      <c r="AT77" s="1813"/>
      <c r="AU77" s="1888"/>
      <c r="AV77" s="1888"/>
      <c r="AW77" s="1882"/>
      <c r="AX77" s="1797">
        <f>SUM(AV77+AW77)</f>
        <v>0</v>
      </c>
      <c r="AY77" s="1813"/>
      <c r="AZ77" s="1888"/>
      <c r="BA77" s="1888"/>
      <c r="BB77" s="1882"/>
      <c r="BC77" s="1797">
        <f>SUM(BA77+BB77)</f>
        <v>0</v>
      </c>
      <c r="BD77" s="1813"/>
      <c r="BE77" s="1797"/>
      <c r="BF77" s="1797"/>
      <c r="BG77" s="1973"/>
      <c r="BH77" s="1797">
        <f t="shared" ref="BH77:BH82" si="135">SUM(BF77+BG77)</f>
        <v>0</v>
      </c>
      <c r="BI77" s="1813"/>
      <c r="BJ77" s="1797"/>
      <c r="BK77" s="1797"/>
      <c r="BL77" s="1973"/>
      <c r="BM77" s="1797">
        <f t="shared" ref="BM77:BM82" si="136">SUM(BK77+BL77)</f>
        <v>0</v>
      </c>
      <c r="BN77" s="1813"/>
      <c r="BO77" s="1797"/>
      <c r="BP77" s="1797"/>
      <c r="BQ77" s="1973"/>
      <c r="BR77" s="1797">
        <f t="shared" ref="BR77:BR82" si="137">SUM(BP77+BQ77)</f>
        <v>0</v>
      </c>
      <c r="BS77" s="1813"/>
      <c r="BT77" s="1797"/>
      <c r="BU77" s="1797"/>
      <c r="BV77" s="1973"/>
      <c r="BW77" s="1797">
        <f>SUM(BU77+BV77)</f>
        <v>0</v>
      </c>
      <c r="BX77" s="1813"/>
      <c r="BY77" s="2011">
        <f t="shared" si="131"/>
        <v>0</v>
      </c>
      <c r="BZ77" s="2011">
        <f t="shared" si="131"/>
        <v>0</v>
      </c>
      <c r="CA77" s="2013">
        <f t="shared" si="132"/>
        <v>0</v>
      </c>
      <c r="CB77" s="1974">
        <f t="shared" si="133"/>
        <v>0</v>
      </c>
      <c r="CC77" s="1966">
        <f t="shared" si="134"/>
        <v>0</v>
      </c>
      <c r="CD77" s="1399"/>
      <c r="CE77" s="1399"/>
      <c r="CF77" s="733"/>
      <c r="CG77" s="733"/>
      <c r="CH77" s="733"/>
    </row>
    <row r="78" spans="1:86" ht="15" customHeight="1">
      <c r="A78" s="706" t="s">
        <v>650</v>
      </c>
      <c r="B78" s="1971"/>
      <c r="C78" s="1971"/>
      <c r="D78" s="1897"/>
      <c r="E78" s="1797">
        <f t="shared" si="118"/>
        <v>0</v>
      </c>
      <c r="F78" s="1813"/>
      <c r="G78" s="1971"/>
      <c r="H78" s="1971"/>
      <c r="I78" s="1897"/>
      <c r="J78" s="1797">
        <f t="shared" si="119"/>
        <v>0</v>
      </c>
      <c r="K78" s="1813"/>
      <c r="L78" s="1971"/>
      <c r="M78" s="1971"/>
      <c r="N78" s="1897"/>
      <c r="O78" s="1797">
        <f t="shared" si="120"/>
        <v>0</v>
      </c>
      <c r="P78" s="1813"/>
      <c r="Q78" s="1971"/>
      <c r="R78" s="1971"/>
      <c r="S78" s="1897"/>
      <c r="T78" s="1797">
        <f t="shared" si="121"/>
        <v>0</v>
      </c>
      <c r="U78" s="1813"/>
      <c r="V78" s="1971"/>
      <c r="W78" s="1971"/>
      <c r="X78" s="1897"/>
      <c r="Y78" s="1797">
        <f t="shared" si="122"/>
        <v>0</v>
      </c>
      <c r="Z78" s="1813"/>
      <c r="AA78" s="1971"/>
      <c r="AB78" s="1971"/>
      <c r="AC78" s="1897"/>
      <c r="AD78" s="1797">
        <f t="shared" si="123"/>
        <v>0</v>
      </c>
      <c r="AE78" s="1813"/>
      <c r="AF78" s="1971"/>
      <c r="AG78" s="1971"/>
      <c r="AH78" s="1897"/>
      <c r="AI78" s="1797">
        <f t="shared" si="124"/>
        <v>0</v>
      </c>
      <c r="AJ78" s="1813"/>
      <c r="AK78" s="1888"/>
      <c r="AL78" s="1888"/>
      <c r="AM78" s="1882"/>
      <c r="AN78" s="1797">
        <f t="shared" si="125"/>
        <v>0</v>
      </c>
      <c r="AO78" s="1813">
        <f t="shared" si="126"/>
        <v>0</v>
      </c>
      <c r="AP78" s="1888"/>
      <c r="AQ78" s="1888"/>
      <c r="AR78" s="1882"/>
      <c r="AS78" s="1797">
        <f t="shared" si="127"/>
        <v>0</v>
      </c>
      <c r="AT78" s="1813"/>
      <c r="AU78" s="1888"/>
      <c r="AV78" s="1888"/>
      <c r="AW78" s="1882"/>
      <c r="AX78" s="1797">
        <f t="shared" si="128"/>
        <v>0</v>
      </c>
      <c r="AY78" s="1813"/>
      <c r="AZ78" s="1888"/>
      <c r="BA78" s="1888"/>
      <c r="BB78" s="1882"/>
      <c r="BC78" s="1797">
        <f t="shared" si="129"/>
        <v>0</v>
      </c>
      <c r="BD78" s="1813"/>
      <c r="BE78" s="1797"/>
      <c r="BF78" s="1797"/>
      <c r="BG78" s="1973"/>
      <c r="BH78" s="1797">
        <f t="shared" si="135"/>
        <v>0</v>
      </c>
      <c r="BI78" s="1813"/>
      <c r="BJ78" s="1797"/>
      <c r="BK78" s="1797"/>
      <c r="BL78" s="1973"/>
      <c r="BM78" s="1797">
        <f t="shared" si="136"/>
        <v>0</v>
      </c>
      <c r="BN78" s="1813"/>
      <c r="BO78" s="1797"/>
      <c r="BP78" s="1797"/>
      <c r="BQ78" s="1973"/>
      <c r="BR78" s="1797">
        <f t="shared" si="137"/>
        <v>0</v>
      </c>
      <c r="BS78" s="1813"/>
      <c r="BT78" s="1797"/>
      <c r="BU78" s="1797"/>
      <c r="BV78" s="1973"/>
      <c r="BW78" s="1797">
        <f t="shared" si="130"/>
        <v>0</v>
      </c>
      <c r="BX78" s="1813"/>
      <c r="BY78" s="2011">
        <f t="shared" si="131"/>
        <v>0</v>
      </c>
      <c r="BZ78" s="2011">
        <f t="shared" si="131"/>
        <v>0</v>
      </c>
      <c r="CA78" s="2013">
        <f t="shared" si="132"/>
        <v>0</v>
      </c>
      <c r="CB78" s="1974">
        <f t="shared" si="133"/>
        <v>0</v>
      </c>
      <c r="CC78" s="1966">
        <f t="shared" si="134"/>
        <v>0</v>
      </c>
      <c r="CD78" s="1399"/>
      <c r="CE78" s="1399"/>
      <c r="CF78" s="733"/>
      <c r="CG78" s="733"/>
      <c r="CH78" s="733"/>
    </row>
    <row r="79" spans="1:86" ht="15" customHeight="1">
      <c r="A79" s="706" t="s">
        <v>651</v>
      </c>
      <c r="B79" s="1971"/>
      <c r="C79" s="1971"/>
      <c r="D79" s="1897"/>
      <c r="E79" s="1797">
        <f t="shared" si="118"/>
        <v>0</v>
      </c>
      <c r="F79" s="1813"/>
      <c r="G79" s="1971"/>
      <c r="H79" s="1971"/>
      <c r="I79" s="1897"/>
      <c r="J79" s="1797">
        <f t="shared" si="119"/>
        <v>0</v>
      </c>
      <c r="K79" s="1813"/>
      <c r="L79" s="1971"/>
      <c r="M79" s="1971"/>
      <c r="N79" s="1897"/>
      <c r="O79" s="1797">
        <f t="shared" si="120"/>
        <v>0</v>
      </c>
      <c r="P79" s="1813"/>
      <c r="Q79" s="1971"/>
      <c r="R79" s="1971"/>
      <c r="S79" s="1897"/>
      <c r="T79" s="1797">
        <f t="shared" si="121"/>
        <v>0</v>
      </c>
      <c r="U79" s="1813"/>
      <c r="V79" s="1971"/>
      <c r="W79" s="1971"/>
      <c r="X79" s="1897"/>
      <c r="Y79" s="1797">
        <f t="shared" si="122"/>
        <v>0</v>
      </c>
      <c r="Z79" s="1813"/>
      <c r="AA79" s="1971"/>
      <c r="AB79" s="1971"/>
      <c r="AC79" s="1897"/>
      <c r="AD79" s="1797">
        <f t="shared" si="123"/>
        <v>0</v>
      </c>
      <c r="AE79" s="1813"/>
      <c r="AF79" s="1971"/>
      <c r="AG79" s="1971"/>
      <c r="AH79" s="1897"/>
      <c r="AI79" s="1797">
        <f t="shared" si="124"/>
        <v>0</v>
      </c>
      <c r="AJ79" s="1813"/>
      <c r="AK79" s="1881"/>
      <c r="AL79" s="1881"/>
      <c r="AM79" s="1882"/>
      <c r="AN79" s="1797">
        <f t="shared" si="125"/>
        <v>0</v>
      </c>
      <c r="AO79" s="1813">
        <f t="shared" si="126"/>
        <v>0</v>
      </c>
      <c r="AP79" s="1881"/>
      <c r="AQ79" s="1881"/>
      <c r="AR79" s="1882"/>
      <c r="AS79" s="1797">
        <f t="shared" si="127"/>
        <v>0</v>
      </c>
      <c r="AT79" s="1813"/>
      <c r="AU79" s="1881"/>
      <c r="AV79" s="1881"/>
      <c r="AW79" s="1882"/>
      <c r="AX79" s="1797">
        <f t="shared" si="128"/>
        <v>0</v>
      </c>
      <c r="AY79" s="1813"/>
      <c r="AZ79" s="1881"/>
      <c r="BA79" s="1881"/>
      <c r="BB79" s="1882"/>
      <c r="BC79" s="1797">
        <f t="shared" si="129"/>
        <v>0</v>
      </c>
      <c r="BD79" s="1813"/>
      <c r="BE79" s="1797"/>
      <c r="BF79" s="1797"/>
      <c r="BG79" s="1973"/>
      <c r="BH79" s="1797">
        <f t="shared" si="135"/>
        <v>0</v>
      </c>
      <c r="BI79" s="1813"/>
      <c r="BJ79" s="1797"/>
      <c r="BK79" s="1797"/>
      <c r="BL79" s="1973"/>
      <c r="BM79" s="1797">
        <f t="shared" si="136"/>
        <v>0</v>
      </c>
      <c r="BN79" s="1813"/>
      <c r="BO79" s="1797"/>
      <c r="BP79" s="1797"/>
      <c r="BQ79" s="1973"/>
      <c r="BR79" s="1797">
        <f t="shared" si="137"/>
        <v>0</v>
      </c>
      <c r="BS79" s="1813"/>
      <c r="BT79" s="1797"/>
      <c r="BU79" s="1797"/>
      <c r="BV79" s="1973"/>
      <c r="BW79" s="1797">
        <f t="shared" si="130"/>
        <v>0</v>
      </c>
      <c r="BX79" s="1813"/>
      <c r="BY79" s="2011">
        <f t="shared" si="131"/>
        <v>0</v>
      </c>
      <c r="BZ79" s="2011">
        <f t="shared" si="131"/>
        <v>0</v>
      </c>
      <c r="CA79" s="2013">
        <f t="shared" si="132"/>
        <v>0</v>
      </c>
      <c r="CB79" s="1974">
        <f t="shared" si="133"/>
        <v>0</v>
      </c>
      <c r="CC79" s="1966">
        <f t="shared" si="134"/>
        <v>0</v>
      </c>
      <c r="CD79" s="1399"/>
      <c r="CE79" s="1399"/>
      <c r="CF79" s="733"/>
      <c r="CG79" s="733"/>
      <c r="CH79" s="733"/>
    </row>
    <row r="80" spans="1:86" ht="15" hidden="1" customHeight="1">
      <c r="A80" s="706" t="s">
        <v>652</v>
      </c>
      <c r="B80" s="1971"/>
      <c r="C80" s="1971"/>
      <c r="D80" s="1897"/>
      <c r="E80" s="1797">
        <f t="shared" si="118"/>
        <v>0</v>
      </c>
      <c r="F80" s="1813"/>
      <c r="G80" s="1971"/>
      <c r="H80" s="1971"/>
      <c r="I80" s="1897"/>
      <c r="J80" s="1797">
        <f t="shared" si="119"/>
        <v>0</v>
      </c>
      <c r="K80" s="1813"/>
      <c r="L80" s="1971"/>
      <c r="M80" s="1971"/>
      <c r="N80" s="1897"/>
      <c r="O80" s="1797">
        <f t="shared" si="120"/>
        <v>0</v>
      </c>
      <c r="P80" s="1813"/>
      <c r="Q80" s="1971"/>
      <c r="R80" s="1971"/>
      <c r="S80" s="1897"/>
      <c r="T80" s="1797">
        <f t="shared" si="121"/>
        <v>0</v>
      </c>
      <c r="U80" s="1813"/>
      <c r="V80" s="1971"/>
      <c r="W80" s="1971"/>
      <c r="X80" s="1897"/>
      <c r="Y80" s="1797">
        <f t="shared" si="122"/>
        <v>0</v>
      </c>
      <c r="Z80" s="1813"/>
      <c r="AA80" s="1971"/>
      <c r="AB80" s="1971"/>
      <c r="AC80" s="1897"/>
      <c r="AD80" s="1797">
        <f t="shared" si="123"/>
        <v>0</v>
      </c>
      <c r="AE80" s="1813"/>
      <c r="AF80" s="1971"/>
      <c r="AG80" s="1971"/>
      <c r="AH80" s="1897"/>
      <c r="AI80" s="1797">
        <f t="shared" si="124"/>
        <v>0</v>
      </c>
      <c r="AJ80" s="1813"/>
      <c r="AK80" s="1888"/>
      <c r="AL80" s="1888"/>
      <c r="AM80" s="1882"/>
      <c r="AN80" s="1797">
        <f t="shared" si="125"/>
        <v>0</v>
      </c>
      <c r="AO80" s="1813">
        <f t="shared" si="126"/>
        <v>0</v>
      </c>
      <c r="AP80" s="1888"/>
      <c r="AQ80" s="1888"/>
      <c r="AR80" s="1882"/>
      <c r="AS80" s="1797">
        <f t="shared" si="127"/>
        <v>0</v>
      </c>
      <c r="AT80" s="1813"/>
      <c r="AU80" s="1888"/>
      <c r="AV80" s="1888"/>
      <c r="AW80" s="1882"/>
      <c r="AX80" s="1797">
        <f t="shared" si="128"/>
        <v>0</v>
      </c>
      <c r="AY80" s="1813"/>
      <c r="AZ80" s="1888"/>
      <c r="BA80" s="1888"/>
      <c r="BB80" s="1882"/>
      <c r="BC80" s="1797">
        <f t="shared" si="129"/>
        <v>0</v>
      </c>
      <c r="BD80" s="1813"/>
      <c r="BE80" s="1797"/>
      <c r="BF80" s="1797"/>
      <c r="BG80" s="1973"/>
      <c r="BH80" s="1797">
        <f t="shared" si="135"/>
        <v>0</v>
      </c>
      <c r="BI80" s="1813"/>
      <c r="BJ80" s="1797"/>
      <c r="BK80" s="1797"/>
      <c r="BL80" s="1973"/>
      <c r="BM80" s="1797">
        <f t="shared" si="136"/>
        <v>0</v>
      </c>
      <c r="BN80" s="1813"/>
      <c r="BO80" s="1797"/>
      <c r="BP80" s="1797"/>
      <c r="BQ80" s="1973"/>
      <c r="BR80" s="1797">
        <f t="shared" si="137"/>
        <v>0</v>
      </c>
      <c r="BS80" s="1813"/>
      <c r="BT80" s="1797"/>
      <c r="BU80" s="1797"/>
      <c r="BV80" s="1973"/>
      <c r="BW80" s="1797">
        <f t="shared" si="130"/>
        <v>0</v>
      </c>
      <c r="BX80" s="1813"/>
      <c r="BY80" s="2011">
        <f t="shared" si="131"/>
        <v>0</v>
      </c>
      <c r="BZ80" s="2011">
        <f t="shared" si="131"/>
        <v>0</v>
      </c>
      <c r="CA80" s="2013">
        <f t="shared" si="132"/>
        <v>0</v>
      </c>
      <c r="CB80" s="1974">
        <f t="shared" si="133"/>
        <v>0</v>
      </c>
      <c r="CC80" s="1966">
        <f t="shared" si="134"/>
        <v>0</v>
      </c>
      <c r="CD80" s="1399"/>
      <c r="CE80" s="1399"/>
      <c r="CF80" s="733"/>
      <c r="CG80" s="733"/>
      <c r="CH80" s="733"/>
    </row>
    <row r="81" spans="1:86" ht="15" customHeight="1">
      <c r="A81" s="706" t="s">
        <v>653</v>
      </c>
      <c r="B81" s="1971"/>
      <c r="C81" s="1971"/>
      <c r="D81" s="1897"/>
      <c r="E81" s="1797">
        <f t="shared" si="118"/>
        <v>0</v>
      </c>
      <c r="F81" s="1813"/>
      <c r="G81" s="1971"/>
      <c r="H81" s="1971"/>
      <c r="I81" s="1897"/>
      <c r="J81" s="1797">
        <f t="shared" si="119"/>
        <v>0</v>
      </c>
      <c r="K81" s="1813"/>
      <c r="L81" s="1971"/>
      <c r="M81" s="1971"/>
      <c r="N81" s="1897"/>
      <c r="O81" s="1797">
        <f t="shared" si="120"/>
        <v>0</v>
      </c>
      <c r="P81" s="1813"/>
      <c r="Q81" s="1971"/>
      <c r="R81" s="1971"/>
      <c r="S81" s="1897"/>
      <c r="T81" s="1797">
        <f t="shared" si="121"/>
        <v>0</v>
      </c>
      <c r="U81" s="1813"/>
      <c r="V81" s="1971"/>
      <c r="W81" s="1971"/>
      <c r="X81" s="1897"/>
      <c r="Y81" s="1797">
        <f t="shared" si="122"/>
        <v>0</v>
      </c>
      <c r="Z81" s="1813"/>
      <c r="AA81" s="1971"/>
      <c r="AB81" s="1971"/>
      <c r="AC81" s="1897"/>
      <c r="AD81" s="1797">
        <f t="shared" si="123"/>
        <v>0</v>
      </c>
      <c r="AE81" s="1813"/>
      <c r="AF81" s="1971"/>
      <c r="AG81" s="1971"/>
      <c r="AH81" s="1897"/>
      <c r="AI81" s="1797">
        <f t="shared" si="124"/>
        <v>0</v>
      </c>
      <c r="AJ81" s="1813"/>
      <c r="AK81" s="1881"/>
      <c r="AL81" s="1881"/>
      <c r="AM81" s="1882"/>
      <c r="AN81" s="1797">
        <f t="shared" si="125"/>
        <v>0</v>
      </c>
      <c r="AO81" s="1813">
        <f t="shared" si="126"/>
        <v>0</v>
      </c>
      <c r="AP81" s="1881"/>
      <c r="AQ81" s="1881"/>
      <c r="AR81" s="1882"/>
      <c r="AS81" s="1797">
        <f t="shared" si="127"/>
        <v>0</v>
      </c>
      <c r="AT81" s="1813"/>
      <c r="AU81" s="1881"/>
      <c r="AV81" s="1881"/>
      <c r="AW81" s="1882"/>
      <c r="AX81" s="1797">
        <f t="shared" si="128"/>
        <v>0</v>
      </c>
      <c r="AY81" s="1813"/>
      <c r="AZ81" s="1881"/>
      <c r="BA81" s="1881"/>
      <c r="BB81" s="1882"/>
      <c r="BC81" s="1797">
        <f t="shared" si="129"/>
        <v>0</v>
      </c>
      <c r="BD81" s="1813"/>
      <c r="BE81" s="1797"/>
      <c r="BF81" s="1797"/>
      <c r="BG81" s="1973"/>
      <c r="BH81" s="1797">
        <f t="shared" si="135"/>
        <v>0</v>
      </c>
      <c r="BI81" s="1813"/>
      <c r="BJ81" s="1797"/>
      <c r="BK81" s="1797"/>
      <c r="BL81" s="1973"/>
      <c r="BM81" s="1797">
        <f t="shared" si="136"/>
        <v>0</v>
      </c>
      <c r="BN81" s="1813"/>
      <c r="BO81" s="1797"/>
      <c r="BP81" s="1797"/>
      <c r="BQ81" s="1973"/>
      <c r="BR81" s="1797">
        <f t="shared" si="137"/>
        <v>0</v>
      </c>
      <c r="BS81" s="1813"/>
      <c r="BT81" s="1797"/>
      <c r="BU81" s="1797"/>
      <c r="BV81" s="1973"/>
      <c r="BW81" s="1797">
        <f t="shared" si="130"/>
        <v>0</v>
      </c>
      <c r="BX81" s="1813"/>
      <c r="BY81" s="2011">
        <f t="shared" si="131"/>
        <v>0</v>
      </c>
      <c r="BZ81" s="2011">
        <f t="shared" si="131"/>
        <v>0</v>
      </c>
      <c r="CA81" s="2013">
        <f t="shared" si="132"/>
        <v>0</v>
      </c>
      <c r="CB81" s="1974">
        <f t="shared" si="133"/>
        <v>0</v>
      </c>
      <c r="CC81" s="1966">
        <f t="shared" si="134"/>
        <v>0</v>
      </c>
      <c r="CD81" s="1906"/>
      <c r="CE81" s="1906"/>
      <c r="CF81" s="1907"/>
      <c r="CG81" s="733"/>
      <c r="CH81" s="733"/>
    </row>
    <row r="82" spans="1:86" ht="15" customHeight="1">
      <c r="A82" s="706" t="s">
        <v>654</v>
      </c>
      <c r="B82" s="1971"/>
      <c r="C82" s="1971"/>
      <c r="D82" s="1897"/>
      <c r="E82" s="1797">
        <f>SUM(C82+D82)</f>
        <v>0</v>
      </c>
      <c r="F82" s="1813"/>
      <c r="G82" s="1971"/>
      <c r="H82" s="1971"/>
      <c r="I82" s="1897"/>
      <c r="J82" s="1797">
        <f>SUM(H82+I82)</f>
        <v>0</v>
      </c>
      <c r="K82" s="1813"/>
      <c r="L82" s="1971"/>
      <c r="M82" s="1971"/>
      <c r="N82" s="1897"/>
      <c r="O82" s="1797">
        <f>SUM(M82+N82)</f>
        <v>0</v>
      </c>
      <c r="P82" s="1813"/>
      <c r="Q82" s="1971"/>
      <c r="R82" s="1971"/>
      <c r="S82" s="1897"/>
      <c r="T82" s="1797">
        <f>SUM(R82+S82)</f>
        <v>0</v>
      </c>
      <c r="U82" s="1813"/>
      <c r="V82" s="1971"/>
      <c r="W82" s="1971"/>
      <c r="X82" s="1897"/>
      <c r="Y82" s="1797">
        <f>SUM(W82+X82)</f>
        <v>0</v>
      </c>
      <c r="Z82" s="1813"/>
      <c r="AA82" s="1971"/>
      <c r="AB82" s="1971"/>
      <c r="AC82" s="1897"/>
      <c r="AD82" s="1797">
        <f>SUM(AB82+AC82)</f>
        <v>0</v>
      </c>
      <c r="AE82" s="1813"/>
      <c r="AF82" s="1971"/>
      <c r="AG82" s="1971"/>
      <c r="AH82" s="1897"/>
      <c r="AI82" s="1797">
        <f>SUM(AG82+AH82)</f>
        <v>0</v>
      </c>
      <c r="AJ82" s="1813"/>
      <c r="AK82" s="1881"/>
      <c r="AL82" s="1881"/>
      <c r="AM82" s="1882"/>
      <c r="AN82" s="1797">
        <f>SUM(AL82+AM82)</f>
        <v>0</v>
      </c>
      <c r="AO82" s="1813">
        <f t="shared" si="126"/>
        <v>0</v>
      </c>
      <c r="AP82" s="1881"/>
      <c r="AQ82" s="1881"/>
      <c r="AR82" s="1882"/>
      <c r="AS82" s="1797">
        <f>SUM(AQ82+AR82)</f>
        <v>0</v>
      </c>
      <c r="AT82" s="1813"/>
      <c r="AU82" s="1881"/>
      <c r="AV82" s="1881"/>
      <c r="AW82" s="1882"/>
      <c r="AX82" s="1797">
        <f>SUM(AV82+AW82)</f>
        <v>0</v>
      </c>
      <c r="AY82" s="1813"/>
      <c r="AZ82" s="1881"/>
      <c r="BA82" s="1881"/>
      <c r="BB82" s="1882"/>
      <c r="BC82" s="1797">
        <f>SUM(BA82+BB82)</f>
        <v>0</v>
      </c>
      <c r="BD82" s="1813"/>
      <c r="BE82" s="1797"/>
      <c r="BF82" s="1797"/>
      <c r="BG82" s="1973"/>
      <c r="BH82" s="1797">
        <f t="shared" si="135"/>
        <v>0</v>
      </c>
      <c r="BI82" s="1813"/>
      <c r="BJ82" s="1797"/>
      <c r="BK82" s="1797"/>
      <c r="BL82" s="1973"/>
      <c r="BM82" s="1797">
        <f t="shared" si="136"/>
        <v>0</v>
      </c>
      <c r="BN82" s="1813"/>
      <c r="BO82" s="1797"/>
      <c r="BP82" s="1797"/>
      <c r="BQ82" s="1973"/>
      <c r="BR82" s="1797">
        <f t="shared" si="137"/>
        <v>0</v>
      </c>
      <c r="BS82" s="1813"/>
      <c r="BT82" s="1797"/>
      <c r="BU82" s="1797"/>
      <c r="BV82" s="1973"/>
      <c r="BW82" s="1797">
        <f>SUM(BU82+BV82)</f>
        <v>0</v>
      </c>
      <c r="BX82" s="1813"/>
      <c r="BY82" s="2011">
        <f t="shared" si="131"/>
        <v>0</v>
      </c>
      <c r="BZ82" s="2011">
        <f t="shared" si="131"/>
        <v>0</v>
      </c>
      <c r="CA82" s="2013">
        <f t="shared" si="132"/>
        <v>0</v>
      </c>
      <c r="CB82" s="1974">
        <f t="shared" si="133"/>
        <v>0</v>
      </c>
      <c r="CC82" s="1966">
        <f t="shared" si="134"/>
        <v>0</v>
      </c>
      <c r="CD82" s="1399"/>
      <c r="CE82" s="1399"/>
      <c r="CF82" s="733"/>
      <c r="CG82" s="733"/>
      <c r="CH82" s="733"/>
    </row>
    <row r="83" spans="1:86" s="706" customFormat="1" ht="15" customHeight="1">
      <c r="A83" s="1908" t="s">
        <v>655</v>
      </c>
      <c r="B83" s="1972">
        <f>SUM(B75:B82)</f>
        <v>0</v>
      </c>
      <c r="C83" s="1972">
        <f t="shared" ref="C83:BN83" si="138">SUM(C75:C82)</f>
        <v>0</v>
      </c>
      <c r="D83" s="1972">
        <f t="shared" si="138"/>
        <v>0</v>
      </c>
      <c r="E83" s="1972">
        <f t="shared" si="138"/>
        <v>0</v>
      </c>
      <c r="F83" s="1972">
        <f t="shared" si="138"/>
        <v>0</v>
      </c>
      <c r="G83" s="1972">
        <f t="shared" si="138"/>
        <v>0</v>
      </c>
      <c r="H83" s="1972">
        <f t="shared" si="138"/>
        <v>0</v>
      </c>
      <c r="I83" s="1972">
        <f t="shared" si="138"/>
        <v>0</v>
      </c>
      <c r="J83" s="1972">
        <f t="shared" si="138"/>
        <v>0</v>
      </c>
      <c r="K83" s="1972">
        <f t="shared" si="138"/>
        <v>0</v>
      </c>
      <c r="L83" s="1972">
        <f t="shared" si="138"/>
        <v>0</v>
      </c>
      <c r="M83" s="1972">
        <f t="shared" si="138"/>
        <v>0</v>
      </c>
      <c r="N83" s="1972">
        <f t="shared" si="138"/>
        <v>0</v>
      </c>
      <c r="O83" s="1972">
        <f t="shared" si="138"/>
        <v>0</v>
      </c>
      <c r="P83" s="1972">
        <f t="shared" si="138"/>
        <v>0</v>
      </c>
      <c r="Q83" s="1972">
        <f t="shared" si="138"/>
        <v>0</v>
      </c>
      <c r="R83" s="1972">
        <f t="shared" si="138"/>
        <v>0</v>
      </c>
      <c r="S83" s="1972">
        <f t="shared" si="138"/>
        <v>0</v>
      </c>
      <c r="T83" s="1972">
        <f t="shared" si="138"/>
        <v>0</v>
      </c>
      <c r="U83" s="1972">
        <f t="shared" si="138"/>
        <v>0</v>
      </c>
      <c r="V83" s="1972">
        <f t="shared" si="138"/>
        <v>0</v>
      </c>
      <c r="W83" s="1972">
        <f t="shared" si="138"/>
        <v>0</v>
      </c>
      <c r="X83" s="1972">
        <f t="shared" si="138"/>
        <v>0</v>
      </c>
      <c r="Y83" s="1972">
        <f t="shared" si="138"/>
        <v>0</v>
      </c>
      <c r="Z83" s="1972">
        <f t="shared" si="138"/>
        <v>0</v>
      </c>
      <c r="AA83" s="1972">
        <f t="shared" si="138"/>
        <v>0</v>
      </c>
      <c r="AB83" s="1972">
        <f t="shared" si="138"/>
        <v>0</v>
      </c>
      <c r="AC83" s="1972">
        <f t="shared" si="138"/>
        <v>0</v>
      </c>
      <c r="AD83" s="1972">
        <f t="shared" si="138"/>
        <v>0</v>
      </c>
      <c r="AE83" s="1972">
        <f t="shared" si="138"/>
        <v>0</v>
      </c>
      <c r="AF83" s="1972">
        <f t="shared" si="138"/>
        <v>0</v>
      </c>
      <c r="AG83" s="1972">
        <f t="shared" si="138"/>
        <v>0</v>
      </c>
      <c r="AH83" s="1972">
        <f t="shared" si="138"/>
        <v>0</v>
      </c>
      <c r="AI83" s="1972">
        <f t="shared" si="138"/>
        <v>0</v>
      </c>
      <c r="AJ83" s="1972">
        <f t="shared" si="138"/>
        <v>0</v>
      </c>
      <c r="AK83" s="1972">
        <f t="shared" si="138"/>
        <v>0</v>
      </c>
      <c r="AL83" s="1972">
        <f t="shared" si="138"/>
        <v>0</v>
      </c>
      <c r="AM83" s="1972">
        <f t="shared" si="138"/>
        <v>0</v>
      </c>
      <c r="AN83" s="1972">
        <f t="shared" si="138"/>
        <v>0</v>
      </c>
      <c r="AO83" s="1972">
        <f t="shared" si="138"/>
        <v>0</v>
      </c>
      <c r="AP83" s="1972">
        <f t="shared" si="138"/>
        <v>0</v>
      </c>
      <c r="AQ83" s="1972">
        <f t="shared" si="138"/>
        <v>0</v>
      </c>
      <c r="AR83" s="1972">
        <f t="shared" si="138"/>
        <v>0</v>
      </c>
      <c r="AS83" s="1972">
        <f t="shared" si="138"/>
        <v>0</v>
      </c>
      <c r="AT83" s="1972">
        <f t="shared" si="138"/>
        <v>0</v>
      </c>
      <c r="AU83" s="1972">
        <f t="shared" si="138"/>
        <v>0</v>
      </c>
      <c r="AV83" s="1972">
        <f t="shared" si="138"/>
        <v>0</v>
      </c>
      <c r="AW83" s="1972">
        <f t="shared" si="138"/>
        <v>0</v>
      </c>
      <c r="AX83" s="1972">
        <f t="shared" si="138"/>
        <v>0</v>
      </c>
      <c r="AY83" s="1972">
        <f t="shared" si="138"/>
        <v>0</v>
      </c>
      <c r="AZ83" s="1972">
        <f t="shared" si="138"/>
        <v>0</v>
      </c>
      <c r="BA83" s="1972">
        <f t="shared" si="138"/>
        <v>0</v>
      </c>
      <c r="BB83" s="1972">
        <f t="shared" si="138"/>
        <v>0</v>
      </c>
      <c r="BC83" s="1972">
        <f t="shared" si="138"/>
        <v>0</v>
      </c>
      <c r="BD83" s="1972">
        <f t="shared" si="138"/>
        <v>0</v>
      </c>
      <c r="BE83" s="1972">
        <f t="shared" si="138"/>
        <v>0</v>
      </c>
      <c r="BF83" s="1972">
        <f t="shared" si="138"/>
        <v>0</v>
      </c>
      <c r="BG83" s="1972">
        <f t="shared" si="138"/>
        <v>0</v>
      </c>
      <c r="BH83" s="1972">
        <f t="shared" si="138"/>
        <v>0</v>
      </c>
      <c r="BI83" s="1972">
        <f t="shared" si="138"/>
        <v>0</v>
      </c>
      <c r="BJ83" s="1972">
        <f t="shared" si="138"/>
        <v>0</v>
      </c>
      <c r="BK83" s="1972">
        <f t="shared" si="138"/>
        <v>0</v>
      </c>
      <c r="BL83" s="1972">
        <f t="shared" si="138"/>
        <v>0</v>
      </c>
      <c r="BM83" s="1972">
        <f t="shared" si="138"/>
        <v>0</v>
      </c>
      <c r="BN83" s="1972">
        <f t="shared" si="138"/>
        <v>0</v>
      </c>
      <c r="BO83" s="1972">
        <f>SUM(BO75:BO82)</f>
        <v>0</v>
      </c>
      <c r="BP83" s="1972">
        <f t="shared" ref="BP83:CC83" si="139">SUM(BP75:BP82)</f>
        <v>0</v>
      </c>
      <c r="BQ83" s="1972">
        <f t="shared" si="139"/>
        <v>0</v>
      </c>
      <c r="BR83" s="1972">
        <f t="shared" si="139"/>
        <v>0</v>
      </c>
      <c r="BS83" s="1972">
        <f t="shared" si="139"/>
        <v>0</v>
      </c>
      <c r="BT83" s="1972">
        <f t="shared" si="139"/>
        <v>0</v>
      </c>
      <c r="BU83" s="1972">
        <f t="shared" si="139"/>
        <v>0</v>
      </c>
      <c r="BV83" s="1972">
        <f t="shared" si="139"/>
        <v>0</v>
      </c>
      <c r="BW83" s="1972">
        <f t="shared" si="139"/>
        <v>0</v>
      </c>
      <c r="BX83" s="1972">
        <f t="shared" si="139"/>
        <v>0</v>
      </c>
      <c r="BY83" s="1890">
        <f t="shared" si="139"/>
        <v>0</v>
      </c>
      <c r="BZ83" s="1890">
        <f t="shared" si="139"/>
        <v>0</v>
      </c>
      <c r="CA83" s="1890">
        <f t="shared" si="139"/>
        <v>0</v>
      </c>
      <c r="CB83" s="1890">
        <f t="shared" si="139"/>
        <v>0</v>
      </c>
      <c r="CC83" s="1890">
        <f t="shared" si="139"/>
        <v>0</v>
      </c>
      <c r="CD83" s="892"/>
      <c r="CE83" s="892"/>
    </row>
    <row r="84" spans="1:86" s="706" customFormat="1" ht="15" customHeight="1">
      <c r="A84" s="1889" t="s">
        <v>656</v>
      </c>
      <c r="B84" s="1896">
        <f>B83+B74</f>
        <v>0</v>
      </c>
      <c r="C84" s="1896">
        <f t="shared" ref="C84:BN84" si="140">C83+C74</f>
        <v>0</v>
      </c>
      <c r="D84" s="1896">
        <f t="shared" si="140"/>
        <v>0</v>
      </c>
      <c r="E84" s="1896">
        <f t="shared" si="140"/>
        <v>0</v>
      </c>
      <c r="F84" s="1896">
        <f t="shared" si="140"/>
        <v>0</v>
      </c>
      <c r="G84" s="1896">
        <f t="shared" si="140"/>
        <v>0</v>
      </c>
      <c r="H84" s="1896">
        <f t="shared" si="140"/>
        <v>0</v>
      </c>
      <c r="I84" s="1896">
        <f t="shared" si="140"/>
        <v>0</v>
      </c>
      <c r="J84" s="1896">
        <f t="shared" si="140"/>
        <v>0</v>
      </c>
      <c r="K84" s="1896">
        <f t="shared" si="140"/>
        <v>0</v>
      </c>
      <c r="L84" s="1896">
        <f t="shared" si="140"/>
        <v>0</v>
      </c>
      <c r="M84" s="1896">
        <f t="shared" si="140"/>
        <v>0</v>
      </c>
      <c r="N84" s="1896">
        <f t="shared" si="140"/>
        <v>0</v>
      </c>
      <c r="O84" s="1896">
        <f t="shared" si="140"/>
        <v>0</v>
      </c>
      <c r="P84" s="1896">
        <f t="shared" si="140"/>
        <v>0</v>
      </c>
      <c r="Q84" s="1896">
        <f t="shared" si="140"/>
        <v>0</v>
      </c>
      <c r="R84" s="1896">
        <f t="shared" si="140"/>
        <v>0</v>
      </c>
      <c r="S84" s="1896">
        <f t="shared" si="140"/>
        <v>0</v>
      </c>
      <c r="T84" s="1896">
        <f t="shared" si="140"/>
        <v>0</v>
      </c>
      <c r="U84" s="1896">
        <f t="shared" si="140"/>
        <v>0</v>
      </c>
      <c r="V84" s="1896">
        <f t="shared" si="140"/>
        <v>0</v>
      </c>
      <c r="W84" s="1896">
        <f t="shared" si="140"/>
        <v>0</v>
      </c>
      <c r="X84" s="1896">
        <f t="shared" si="140"/>
        <v>0</v>
      </c>
      <c r="Y84" s="1896">
        <f t="shared" si="140"/>
        <v>0</v>
      </c>
      <c r="Z84" s="1896">
        <f t="shared" si="140"/>
        <v>0</v>
      </c>
      <c r="AA84" s="1896">
        <f t="shared" si="140"/>
        <v>0</v>
      </c>
      <c r="AB84" s="1896">
        <f t="shared" si="140"/>
        <v>0</v>
      </c>
      <c r="AC84" s="1896">
        <f t="shared" si="140"/>
        <v>0</v>
      </c>
      <c r="AD84" s="1896">
        <f t="shared" si="140"/>
        <v>0</v>
      </c>
      <c r="AE84" s="1896">
        <f t="shared" si="140"/>
        <v>0</v>
      </c>
      <c r="AF84" s="1896">
        <f t="shared" si="140"/>
        <v>0</v>
      </c>
      <c r="AG84" s="1896">
        <f t="shared" si="140"/>
        <v>0</v>
      </c>
      <c r="AH84" s="1896">
        <f t="shared" si="140"/>
        <v>0</v>
      </c>
      <c r="AI84" s="1896">
        <f t="shared" si="140"/>
        <v>0</v>
      </c>
      <c r="AJ84" s="1896">
        <f t="shared" si="140"/>
        <v>0</v>
      </c>
      <c r="AK84" s="1896">
        <f t="shared" si="140"/>
        <v>0</v>
      </c>
      <c r="AL84" s="1896">
        <f t="shared" si="140"/>
        <v>0</v>
      </c>
      <c r="AM84" s="1896">
        <f t="shared" si="140"/>
        <v>0</v>
      </c>
      <c r="AN84" s="1896">
        <f t="shared" si="140"/>
        <v>0</v>
      </c>
      <c r="AO84" s="1896">
        <f t="shared" si="140"/>
        <v>0</v>
      </c>
      <c r="AP84" s="1896">
        <f t="shared" si="140"/>
        <v>0</v>
      </c>
      <c r="AQ84" s="1896">
        <f t="shared" si="140"/>
        <v>0</v>
      </c>
      <c r="AR84" s="1896">
        <f t="shared" si="140"/>
        <v>0</v>
      </c>
      <c r="AS84" s="1896">
        <f t="shared" si="140"/>
        <v>0</v>
      </c>
      <c r="AT84" s="1896">
        <f t="shared" si="140"/>
        <v>0</v>
      </c>
      <c r="AU84" s="1896">
        <f t="shared" si="140"/>
        <v>0</v>
      </c>
      <c r="AV84" s="1896">
        <f t="shared" si="140"/>
        <v>0</v>
      </c>
      <c r="AW84" s="1896">
        <f t="shared" si="140"/>
        <v>0</v>
      </c>
      <c r="AX84" s="1896">
        <f t="shared" si="140"/>
        <v>0</v>
      </c>
      <c r="AY84" s="1896">
        <f t="shared" si="140"/>
        <v>0</v>
      </c>
      <c r="AZ84" s="1896">
        <f t="shared" si="140"/>
        <v>0</v>
      </c>
      <c r="BA84" s="1896">
        <f t="shared" si="140"/>
        <v>0</v>
      </c>
      <c r="BB84" s="1896">
        <f t="shared" si="140"/>
        <v>0</v>
      </c>
      <c r="BC84" s="1896">
        <f t="shared" si="140"/>
        <v>0</v>
      </c>
      <c r="BD84" s="1896">
        <f t="shared" si="140"/>
        <v>373</v>
      </c>
      <c r="BE84" s="1896">
        <f t="shared" si="140"/>
        <v>0</v>
      </c>
      <c r="BF84" s="1896">
        <f t="shared" si="140"/>
        <v>0</v>
      </c>
      <c r="BG84" s="1896">
        <f t="shared" si="140"/>
        <v>0</v>
      </c>
      <c r="BH84" s="1896">
        <f t="shared" si="140"/>
        <v>0</v>
      </c>
      <c r="BI84" s="1896">
        <f t="shared" si="140"/>
        <v>0</v>
      </c>
      <c r="BJ84" s="1896">
        <f t="shared" si="140"/>
        <v>0</v>
      </c>
      <c r="BK84" s="1896">
        <f t="shared" si="140"/>
        <v>0</v>
      </c>
      <c r="BL84" s="1896">
        <f t="shared" si="140"/>
        <v>0</v>
      </c>
      <c r="BM84" s="1896">
        <f t="shared" si="140"/>
        <v>0</v>
      </c>
      <c r="BN84" s="1896">
        <f t="shared" si="140"/>
        <v>0</v>
      </c>
      <c r="BO84" s="1896">
        <f>BO83+BO74</f>
        <v>0</v>
      </c>
      <c r="BP84" s="1896">
        <f t="shared" ref="BP84:CC84" si="141">BP83+BP74</f>
        <v>0</v>
      </c>
      <c r="BQ84" s="1896">
        <f t="shared" si="141"/>
        <v>0</v>
      </c>
      <c r="BR84" s="1896">
        <f t="shared" si="141"/>
        <v>0</v>
      </c>
      <c r="BS84" s="1896">
        <f t="shared" si="141"/>
        <v>0</v>
      </c>
      <c r="BT84" s="1896">
        <f t="shared" si="141"/>
        <v>0</v>
      </c>
      <c r="BU84" s="1896">
        <f t="shared" si="141"/>
        <v>18311</v>
      </c>
      <c r="BV84" s="1896">
        <f t="shared" si="141"/>
        <v>0</v>
      </c>
      <c r="BW84" s="1896">
        <f t="shared" si="141"/>
        <v>18311</v>
      </c>
      <c r="BX84" s="1896">
        <f t="shared" si="141"/>
        <v>16249</v>
      </c>
      <c r="BY84" s="1896">
        <f t="shared" si="141"/>
        <v>0</v>
      </c>
      <c r="BZ84" s="1896">
        <f t="shared" si="141"/>
        <v>18311</v>
      </c>
      <c r="CA84" s="1896">
        <f t="shared" si="141"/>
        <v>0</v>
      </c>
      <c r="CB84" s="1896">
        <f t="shared" si="141"/>
        <v>18311</v>
      </c>
      <c r="CC84" s="1896">
        <f t="shared" si="141"/>
        <v>16622</v>
      </c>
      <c r="CD84" s="892"/>
      <c r="CE84" s="892"/>
    </row>
    <row r="85" spans="1:86" ht="15" hidden="1" customHeight="1">
      <c r="A85" s="706" t="s">
        <v>657</v>
      </c>
      <c r="B85" s="1971"/>
      <c r="C85" s="1971"/>
      <c r="D85" s="1897"/>
      <c r="E85" s="1980">
        <f t="shared" si="112"/>
        <v>0</v>
      </c>
      <c r="F85" s="1980"/>
      <c r="G85" s="1971"/>
      <c r="H85" s="1971"/>
      <c r="I85" s="1897"/>
      <c r="J85" s="1980">
        <f t="shared" ref="J85:J100" si="142">SUM(H85+I85)</f>
        <v>0</v>
      </c>
      <c r="K85" s="1980"/>
      <c r="L85" s="1971"/>
      <c r="M85" s="1971"/>
      <c r="N85" s="1897"/>
      <c r="O85" s="1980">
        <f t="shared" ref="O85:O100" si="143">SUM(M85+N85)</f>
        <v>0</v>
      </c>
      <c r="P85" s="1980"/>
      <c r="Q85" s="1971"/>
      <c r="R85" s="1971"/>
      <c r="S85" s="1897"/>
      <c r="T85" s="1980">
        <f t="shared" ref="T85:T100" si="144">SUM(R85+S85)</f>
        <v>0</v>
      </c>
      <c r="U85" s="1980"/>
      <c r="V85" s="1971"/>
      <c r="W85" s="1971"/>
      <c r="X85" s="1897"/>
      <c r="Y85" s="1980">
        <f t="shared" ref="Y85:Y100" si="145">SUM(W85+X85)</f>
        <v>0</v>
      </c>
      <c r="Z85" s="1980"/>
      <c r="AA85" s="1971"/>
      <c r="AB85" s="1971"/>
      <c r="AC85" s="1897"/>
      <c r="AD85" s="1980">
        <f t="shared" ref="AD85:AD100" si="146">SUM(AB85+AC85)</f>
        <v>0</v>
      </c>
      <c r="AE85" s="1980"/>
      <c r="AF85" s="1971"/>
      <c r="AG85" s="1971"/>
      <c r="AH85" s="1897"/>
      <c r="AI85" s="1980">
        <f t="shared" ref="AI85:AI100" si="147">SUM(AG85+AH85)</f>
        <v>0</v>
      </c>
      <c r="AJ85" s="1980"/>
      <c r="AK85" s="1971"/>
      <c r="AL85" s="1971"/>
      <c r="AM85" s="1897"/>
      <c r="AN85" s="1980">
        <f t="shared" ref="AN85:AN100" si="148">SUM(AL85+AM85)</f>
        <v>0</v>
      </c>
      <c r="AO85" s="1980"/>
      <c r="AP85" s="1971"/>
      <c r="AQ85" s="1971"/>
      <c r="AR85" s="1897"/>
      <c r="AS85" s="1980">
        <f t="shared" ref="AS85:AS100" si="149">SUM(AQ85+AR85)</f>
        <v>0</v>
      </c>
      <c r="AT85" s="1980"/>
      <c r="AU85" s="1971"/>
      <c r="AV85" s="1971"/>
      <c r="AW85" s="1897"/>
      <c r="AX85" s="1980">
        <f t="shared" si="113"/>
        <v>0</v>
      </c>
      <c r="AY85" s="1980"/>
      <c r="AZ85" s="1971"/>
      <c r="BA85" s="1971"/>
      <c r="BB85" s="1897"/>
      <c r="BC85" s="1980">
        <f t="shared" si="114"/>
        <v>0</v>
      </c>
      <c r="BD85" s="1980"/>
      <c r="BE85" s="1980"/>
      <c r="BF85" s="1980"/>
      <c r="BG85" s="1981"/>
      <c r="BH85" s="1980">
        <f t="shared" ref="BH85:BH100" si="150">SUM(BF85+BG85)</f>
        <v>0</v>
      </c>
      <c r="BI85" s="1980"/>
      <c r="BJ85" s="1980"/>
      <c r="BK85" s="1980"/>
      <c r="BL85" s="1981"/>
      <c r="BM85" s="1980">
        <f t="shared" ref="BM85:BM100" si="151">SUM(BK85+BL85)</f>
        <v>0</v>
      </c>
      <c r="BN85" s="1980"/>
      <c r="BO85" s="1980"/>
      <c r="BP85" s="1980"/>
      <c r="BQ85" s="1981"/>
      <c r="BR85" s="1980">
        <f t="shared" ref="BR85:BR100" si="152">SUM(BP85+BQ85)</f>
        <v>0</v>
      </c>
      <c r="BS85" s="1980"/>
      <c r="BT85" s="1980"/>
      <c r="BU85" s="1980"/>
      <c r="BV85" s="1981"/>
      <c r="BW85" s="1980">
        <f t="shared" si="115"/>
        <v>0</v>
      </c>
      <c r="BX85" s="1980"/>
      <c r="BY85" s="1982"/>
      <c r="BZ85" s="2011">
        <f t="shared" ref="BY85:BZ100" si="153">SUM(C85+H85+M85+R85+W85+AB85+AG85+AL85+AQ85+AV85+BA85+BF85+BK85+BP85+BU85)</f>
        <v>0</v>
      </c>
      <c r="CA85" s="2012">
        <f t="shared" ref="CA85:CA100" si="154">SUM(D85+I85+N85+S85+X85+AC85+AH85+AM85+AR85+AW85+BB85+BG85+BL85+BQ85+BV85)</f>
        <v>0</v>
      </c>
      <c r="CB85" s="1982">
        <f t="shared" ref="CB85:CB104" si="155">SUM(BZ85+CA85)</f>
        <v>0</v>
      </c>
      <c r="CC85" s="1891"/>
      <c r="CD85" s="1399"/>
      <c r="CE85" s="1399"/>
      <c r="CF85" s="733"/>
      <c r="CG85" s="733"/>
      <c r="CH85" s="733"/>
    </row>
    <row r="86" spans="1:86" ht="15" hidden="1" customHeight="1">
      <c r="A86" s="1414" t="s">
        <v>658</v>
      </c>
      <c r="B86" s="1971"/>
      <c r="C86" s="1971"/>
      <c r="D86" s="1897"/>
      <c r="E86" s="1980">
        <f t="shared" si="112"/>
        <v>0</v>
      </c>
      <c r="F86" s="1980"/>
      <c r="G86" s="1971"/>
      <c r="H86" s="1971"/>
      <c r="I86" s="1897"/>
      <c r="J86" s="1980">
        <f t="shared" si="142"/>
        <v>0</v>
      </c>
      <c r="K86" s="1980"/>
      <c r="L86" s="1971"/>
      <c r="M86" s="1971"/>
      <c r="N86" s="1897"/>
      <c r="O86" s="1980">
        <f t="shared" si="143"/>
        <v>0</v>
      </c>
      <c r="P86" s="1980"/>
      <c r="Q86" s="1971"/>
      <c r="R86" s="1971"/>
      <c r="S86" s="1897"/>
      <c r="T86" s="1980">
        <f t="shared" si="144"/>
        <v>0</v>
      </c>
      <c r="U86" s="1980"/>
      <c r="V86" s="1971"/>
      <c r="W86" s="1971"/>
      <c r="X86" s="1897"/>
      <c r="Y86" s="1980">
        <f t="shared" si="145"/>
        <v>0</v>
      </c>
      <c r="Z86" s="1980"/>
      <c r="AA86" s="1971"/>
      <c r="AB86" s="1971"/>
      <c r="AC86" s="1897"/>
      <c r="AD86" s="1980">
        <f t="shared" si="146"/>
        <v>0</v>
      </c>
      <c r="AE86" s="1980"/>
      <c r="AF86" s="1971"/>
      <c r="AG86" s="1971"/>
      <c r="AH86" s="1897"/>
      <c r="AI86" s="1980">
        <f t="shared" si="147"/>
        <v>0</v>
      </c>
      <c r="AJ86" s="1980"/>
      <c r="AK86" s="1971"/>
      <c r="AL86" s="1971"/>
      <c r="AM86" s="1897"/>
      <c r="AN86" s="1980">
        <f t="shared" si="148"/>
        <v>0</v>
      </c>
      <c r="AO86" s="1980"/>
      <c r="AP86" s="1971"/>
      <c r="AQ86" s="1971"/>
      <c r="AR86" s="1897"/>
      <c r="AS86" s="1980">
        <f t="shared" si="149"/>
        <v>0</v>
      </c>
      <c r="AT86" s="1980"/>
      <c r="AU86" s="1971"/>
      <c r="AV86" s="1971"/>
      <c r="AW86" s="1897"/>
      <c r="AX86" s="1980">
        <f t="shared" si="113"/>
        <v>0</v>
      </c>
      <c r="AY86" s="1980"/>
      <c r="AZ86" s="1971"/>
      <c r="BA86" s="1971"/>
      <c r="BB86" s="1897"/>
      <c r="BC86" s="1980">
        <f t="shared" si="114"/>
        <v>0</v>
      </c>
      <c r="BD86" s="1980"/>
      <c r="BE86" s="1980"/>
      <c r="BF86" s="1980"/>
      <c r="BG86" s="1981"/>
      <c r="BH86" s="1980">
        <f t="shared" si="150"/>
        <v>0</v>
      </c>
      <c r="BI86" s="1980"/>
      <c r="BJ86" s="1980"/>
      <c r="BK86" s="1980"/>
      <c r="BL86" s="1981"/>
      <c r="BM86" s="1980">
        <f t="shared" si="151"/>
        <v>0</v>
      </c>
      <c r="BN86" s="1980"/>
      <c r="BO86" s="1980"/>
      <c r="BP86" s="1980"/>
      <c r="BQ86" s="1981"/>
      <c r="BR86" s="1980">
        <f t="shared" si="152"/>
        <v>0</v>
      </c>
      <c r="BS86" s="1980"/>
      <c r="BT86" s="1980"/>
      <c r="BU86" s="1980"/>
      <c r="BV86" s="1981"/>
      <c r="BW86" s="1980">
        <f t="shared" si="115"/>
        <v>0</v>
      </c>
      <c r="BX86" s="1980"/>
      <c r="BY86" s="1982"/>
      <c r="BZ86" s="2011">
        <f t="shared" si="153"/>
        <v>0</v>
      </c>
      <c r="CA86" s="2012">
        <f t="shared" si="154"/>
        <v>0</v>
      </c>
      <c r="CB86" s="1982">
        <f t="shared" si="155"/>
        <v>0</v>
      </c>
      <c r="CC86" s="1891"/>
      <c r="CD86" s="1399"/>
      <c r="CE86" s="1399"/>
      <c r="CF86" s="733"/>
      <c r="CG86" s="733"/>
      <c r="CH86" s="733"/>
    </row>
    <row r="87" spans="1:86" ht="15" customHeight="1">
      <c r="A87" s="1414" t="s">
        <v>659</v>
      </c>
      <c r="B87" s="1971"/>
      <c r="C87" s="1971"/>
      <c r="D87" s="1897"/>
      <c r="E87" s="1980">
        <f t="shared" si="112"/>
        <v>0</v>
      </c>
      <c r="F87" s="1813"/>
      <c r="G87" s="1971"/>
      <c r="H87" s="1971"/>
      <c r="I87" s="1897"/>
      <c r="J87" s="1980">
        <f t="shared" si="142"/>
        <v>0</v>
      </c>
      <c r="K87" s="1813"/>
      <c r="L87" s="1971"/>
      <c r="M87" s="1971"/>
      <c r="N87" s="1897"/>
      <c r="O87" s="1980">
        <f t="shared" si="143"/>
        <v>0</v>
      </c>
      <c r="P87" s="1813"/>
      <c r="Q87" s="1971"/>
      <c r="R87" s="1971"/>
      <c r="S87" s="1897"/>
      <c r="T87" s="1980">
        <f t="shared" si="144"/>
        <v>0</v>
      </c>
      <c r="U87" s="1813"/>
      <c r="V87" s="1971"/>
      <c r="W87" s="1971"/>
      <c r="X87" s="1897"/>
      <c r="Y87" s="1980">
        <f t="shared" si="145"/>
        <v>0</v>
      </c>
      <c r="Z87" s="1813"/>
      <c r="AA87" s="1971"/>
      <c r="AB87" s="1971"/>
      <c r="AC87" s="1897"/>
      <c r="AD87" s="1980">
        <f t="shared" si="146"/>
        <v>0</v>
      </c>
      <c r="AE87" s="1813"/>
      <c r="AF87" s="1971"/>
      <c r="AG87" s="1971"/>
      <c r="AH87" s="1897"/>
      <c r="AI87" s="1980">
        <f t="shared" si="147"/>
        <v>0</v>
      </c>
      <c r="AJ87" s="1813"/>
      <c r="AK87" s="1971"/>
      <c r="AL87" s="1971"/>
      <c r="AM87" s="1897"/>
      <c r="AN87" s="1980">
        <f t="shared" si="148"/>
        <v>0</v>
      </c>
      <c r="AO87" s="1813">
        <f t="shared" ref="AO87:AO94" si="156">AL87-AK87</f>
        <v>0</v>
      </c>
      <c r="AP87" s="1971"/>
      <c r="AQ87" s="1971"/>
      <c r="AR87" s="1897"/>
      <c r="AS87" s="1980">
        <f t="shared" si="149"/>
        <v>0</v>
      </c>
      <c r="AT87" s="1813"/>
      <c r="AU87" s="1971"/>
      <c r="AV87" s="1971"/>
      <c r="AW87" s="1897"/>
      <c r="AX87" s="1980">
        <f t="shared" si="113"/>
        <v>0</v>
      </c>
      <c r="AY87" s="1813"/>
      <c r="AZ87" s="1971"/>
      <c r="BA87" s="1971"/>
      <c r="BB87" s="1897"/>
      <c r="BC87" s="1980">
        <f t="shared" si="114"/>
        <v>0</v>
      </c>
      <c r="BD87" s="1813"/>
      <c r="BE87" s="1980"/>
      <c r="BF87" s="1980"/>
      <c r="BG87" s="1981"/>
      <c r="BH87" s="1980">
        <f t="shared" si="150"/>
        <v>0</v>
      </c>
      <c r="BI87" s="1813"/>
      <c r="BJ87" s="1980"/>
      <c r="BK87" s="1980"/>
      <c r="BL87" s="1981"/>
      <c r="BM87" s="1980">
        <f t="shared" si="151"/>
        <v>0</v>
      </c>
      <c r="BN87" s="1813"/>
      <c r="BO87" s="1980"/>
      <c r="BP87" s="1980"/>
      <c r="BQ87" s="1981"/>
      <c r="BR87" s="1980">
        <f t="shared" si="152"/>
        <v>0</v>
      </c>
      <c r="BS87" s="1813"/>
      <c r="BT87" s="1980"/>
      <c r="BU87" s="1980"/>
      <c r="BV87" s="1981"/>
      <c r="BW87" s="1980">
        <f t="shared" si="115"/>
        <v>0</v>
      </c>
      <c r="BX87" s="1813"/>
      <c r="BY87" s="2011">
        <f t="shared" si="153"/>
        <v>0</v>
      </c>
      <c r="BZ87" s="2011">
        <f t="shared" si="153"/>
        <v>0</v>
      </c>
      <c r="CA87" s="2013">
        <f t="shared" si="154"/>
        <v>0</v>
      </c>
      <c r="CB87" s="1982">
        <f t="shared" ref="CB87:CB94" si="157">SUM(E87+J87+O87+T87+Y87+AD87+AI87+AN87+AS87+AX87+BC87+BH87+BM87+BR87+BW87)</f>
        <v>0</v>
      </c>
      <c r="CC87" s="1966">
        <f t="shared" ref="CC87:CC94" si="158">SUM(F87+K87+P87+U87+Z87+AE87+AJ87+AO87+AT87+AY87+BD87+BI87+BN87+BS87+BX87)</f>
        <v>0</v>
      </c>
      <c r="CD87" s="1399"/>
      <c r="CE87" s="1399"/>
      <c r="CF87" s="733"/>
      <c r="CG87" s="733"/>
      <c r="CH87" s="733"/>
    </row>
    <row r="88" spans="1:86" ht="15" customHeight="1">
      <c r="A88" s="1414" t="s">
        <v>660</v>
      </c>
      <c r="B88" s="1971"/>
      <c r="C88" s="1971"/>
      <c r="D88" s="1897"/>
      <c r="E88" s="1980">
        <f t="shared" si="112"/>
        <v>0</v>
      </c>
      <c r="F88" s="1813"/>
      <c r="G88" s="1971"/>
      <c r="H88" s="1971"/>
      <c r="I88" s="1897"/>
      <c r="J88" s="1980">
        <f t="shared" si="142"/>
        <v>0</v>
      </c>
      <c r="K88" s="1813"/>
      <c r="L88" s="1971"/>
      <c r="M88" s="1971"/>
      <c r="N88" s="1897"/>
      <c r="O88" s="1980">
        <f t="shared" si="143"/>
        <v>0</v>
      </c>
      <c r="P88" s="1813"/>
      <c r="Q88" s="1971"/>
      <c r="R88" s="1971"/>
      <c r="S88" s="1897"/>
      <c r="T88" s="1980">
        <f t="shared" si="144"/>
        <v>0</v>
      </c>
      <c r="U88" s="1813"/>
      <c r="V88" s="1971"/>
      <c r="W88" s="1971"/>
      <c r="X88" s="1897"/>
      <c r="Y88" s="1980">
        <f t="shared" si="145"/>
        <v>0</v>
      </c>
      <c r="Z88" s="1813"/>
      <c r="AA88" s="1971"/>
      <c r="AB88" s="1971"/>
      <c r="AC88" s="1897"/>
      <c r="AD88" s="1980">
        <f t="shared" si="146"/>
        <v>0</v>
      </c>
      <c r="AE88" s="1813"/>
      <c r="AF88" s="1971"/>
      <c r="AG88" s="1971"/>
      <c r="AH88" s="1897"/>
      <c r="AI88" s="1980">
        <f t="shared" si="147"/>
        <v>0</v>
      </c>
      <c r="AJ88" s="1813"/>
      <c r="AK88" s="1971"/>
      <c r="AL88" s="1971"/>
      <c r="AM88" s="1897"/>
      <c r="AN88" s="1980">
        <f t="shared" si="148"/>
        <v>0</v>
      </c>
      <c r="AO88" s="1813">
        <f t="shared" si="156"/>
        <v>0</v>
      </c>
      <c r="AP88" s="1971"/>
      <c r="AQ88" s="1971"/>
      <c r="AR88" s="1897"/>
      <c r="AS88" s="1980">
        <f t="shared" si="149"/>
        <v>0</v>
      </c>
      <c r="AT88" s="1813"/>
      <c r="AU88" s="1971"/>
      <c r="AV88" s="1971"/>
      <c r="AW88" s="1897"/>
      <c r="AX88" s="1980">
        <f t="shared" si="113"/>
        <v>0</v>
      </c>
      <c r="AY88" s="1813"/>
      <c r="AZ88" s="1971"/>
      <c r="BA88" s="1971"/>
      <c r="BB88" s="1897"/>
      <c r="BC88" s="1980">
        <f t="shared" si="114"/>
        <v>0</v>
      </c>
      <c r="BD88" s="1813"/>
      <c r="BE88" s="1980"/>
      <c r="BF88" s="1980"/>
      <c r="BG88" s="1981"/>
      <c r="BH88" s="1980">
        <f t="shared" si="150"/>
        <v>0</v>
      </c>
      <c r="BI88" s="1813"/>
      <c r="BJ88" s="1980"/>
      <c r="BK88" s="1980"/>
      <c r="BL88" s="1981"/>
      <c r="BM88" s="1980">
        <f t="shared" si="151"/>
        <v>0</v>
      </c>
      <c r="BN88" s="1813"/>
      <c r="BO88" s="1980"/>
      <c r="BP88" s="1980"/>
      <c r="BQ88" s="1981"/>
      <c r="BR88" s="1980">
        <f t="shared" si="152"/>
        <v>0</v>
      </c>
      <c r="BS88" s="1813"/>
      <c r="BT88" s="1980"/>
      <c r="BU88" s="1980"/>
      <c r="BV88" s="1981"/>
      <c r="BW88" s="1980">
        <f t="shared" si="115"/>
        <v>0</v>
      </c>
      <c r="BX88" s="1813"/>
      <c r="BY88" s="2011">
        <f t="shared" si="153"/>
        <v>0</v>
      </c>
      <c r="BZ88" s="2011">
        <f t="shared" si="153"/>
        <v>0</v>
      </c>
      <c r="CA88" s="2013">
        <f t="shared" si="154"/>
        <v>0</v>
      </c>
      <c r="CB88" s="1982">
        <f t="shared" si="157"/>
        <v>0</v>
      </c>
      <c r="CC88" s="1966">
        <f t="shared" si="158"/>
        <v>0</v>
      </c>
      <c r="CD88" s="1399"/>
      <c r="CE88" s="1399"/>
      <c r="CF88" s="733"/>
      <c r="CG88" s="733"/>
      <c r="CH88" s="733"/>
    </row>
    <row r="89" spans="1:86" ht="15" hidden="1" customHeight="1">
      <c r="A89" s="1414" t="s">
        <v>774</v>
      </c>
      <c r="B89" s="1971"/>
      <c r="C89" s="1971"/>
      <c r="D89" s="1897"/>
      <c r="E89" s="1980">
        <f t="shared" si="112"/>
        <v>0</v>
      </c>
      <c r="F89" s="1813"/>
      <c r="G89" s="1971"/>
      <c r="H89" s="1971"/>
      <c r="I89" s="1897"/>
      <c r="J89" s="1980">
        <f t="shared" si="142"/>
        <v>0</v>
      </c>
      <c r="K89" s="1813"/>
      <c r="L89" s="1971"/>
      <c r="M89" s="1971"/>
      <c r="N89" s="1897"/>
      <c r="O89" s="1980">
        <f t="shared" si="143"/>
        <v>0</v>
      </c>
      <c r="P89" s="1813"/>
      <c r="Q89" s="1971"/>
      <c r="R89" s="1971"/>
      <c r="S89" s="1897"/>
      <c r="T89" s="1980">
        <f t="shared" si="144"/>
        <v>0</v>
      </c>
      <c r="U89" s="1813"/>
      <c r="V89" s="1971"/>
      <c r="W89" s="1971"/>
      <c r="X89" s="1897"/>
      <c r="Y89" s="1980">
        <f t="shared" si="145"/>
        <v>0</v>
      </c>
      <c r="Z89" s="1813"/>
      <c r="AA89" s="1971"/>
      <c r="AB89" s="1971"/>
      <c r="AC89" s="1897"/>
      <c r="AD89" s="1980">
        <f t="shared" si="146"/>
        <v>0</v>
      </c>
      <c r="AE89" s="1813"/>
      <c r="AF89" s="1971"/>
      <c r="AG89" s="1971"/>
      <c r="AH89" s="1897"/>
      <c r="AI89" s="1980">
        <f t="shared" si="147"/>
        <v>0</v>
      </c>
      <c r="AJ89" s="1813"/>
      <c r="AK89" s="1971"/>
      <c r="AL89" s="1971"/>
      <c r="AM89" s="1897"/>
      <c r="AN89" s="1980">
        <f t="shared" si="148"/>
        <v>0</v>
      </c>
      <c r="AO89" s="1813">
        <f t="shared" si="156"/>
        <v>0</v>
      </c>
      <c r="AP89" s="1971"/>
      <c r="AQ89" s="1971"/>
      <c r="AR89" s="1897"/>
      <c r="AS89" s="1980">
        <f t="shared" si="149"/>
        <v>0</v>
      </c>
      <c r="AT89" s="1813"/>
      <c r="AU89" s="1971"/>
      <c r="AV89" s="1971"/>
      <c r="AW89" s="1897"/>
      <c r="AX89" s="1980">
        <f t="shared" si="113"/>
        <v>0</v>
      </c>
      <c r="AY89" s="1813"/>
      <c r="AZ89" s="1971"/>
      <c r="BA89" s="1971"/>
      <c r="BB89" s="1897"/>
      <c r="BC89" s="1980">
        <f t="shared" si="114"/>
        <v>0</v>
      </c>
      <c r="BD89" s="1813"/>
      <c r="BE89" s="1980"/>
      <c r="BF89" s="1980"/>
      <c r="BG89" s="1981"/>
      <c r="BH89" s="1980">
        <f t="shared" si="150"/>
        <v>0</v>
      </c>
      <c r="BI89" s="1813"/>
      <c r="BJ89" s="1980"/>
      <c r="BK89" s="1980"/>
      <c r="BL89" s="1981"/>
      <c r="BM89" s="1980">
        <f t="shared" si="151"/>
        <v>0</v>
      </c>
      <c r="BN89" s="1813"/>
      <c r="BO89" s="1980"/>
      <c r="BP89" s="1980"/>
      <c r="BQ89" s="1981"/>
      <c r="BR89" s="1980">
        <f t="shared" si="152"/>
        <v>0</v>
      </c>
      <c r="BS89" s="1813"/>
      <c r="BT89" s="1980"/>
      <c r="BU89" s="1980"/>
      <c r="BV89" s="1981"/>
      <c r="BW89" s="1980">
        <f t="shared" si="115"/>
        <v>0</v>
      </c>
      <c r="BX89" s="1813"/>
      <c r="BY89" s="2011">
        <f t="shared" si="153"/>
        <v>0</v>
      </c>
      <c r="BZ89" s="2011">
        <f t="shared" si="153"/>
        <v>0</v>
      </c>
      <c r="CA89" s="2013">
        <f t="shared" si="154"/>
        <v>0</v>
      </c>
      <c r="CB89" s="1982">
        <f t="shared" si="157"/>
        <v>0</v>
      </c>
      <c r="CC89" s="1966">
        <f t="shared" si="158"/>
        <v>0</v>
      </c>
      <c r="CD89" s="1399"/>
      <c r="CE89" s="1399"/>
      <c r="CF89" s="733"/>
      <c r="CG89" s="733"/>
      <c r="CH89" s="733"/>
    </row>
    <row r="90" spans="1:86" ht="15" customHeight="1">
      <c r="A90" s="1414" t="s">
        <v>775</v>
      </c>
      <c r="B90" s="1971"/>
      <c r="C90" s="1971"/>
      <c r="D90" s="1897"/>
      <c r="E90" s="1980">
        <f t="shared" si="112"/>
        <v>0</v>
      </c>
      <c r="F90" s="1813"/>
      <c r="G90" s="1971"/>
      <c r="H90" s="1971"/>
      <c r="I90" s="1897"/>
      <c r="J90" s="1980">
        <f t="shared" si="142"/>
        <v>0</v>
      </c>
      <c r="K90" s="1813"/>
      <c r="L90" s="1971"/>
      <c r="M90" s="1971"/>
      <c r="N90" s="1897"/>
      <c r="O90" s="1980">
        <f t="shared" si="143"/>
        <v>0</v>
      </c>
      <c r="P90" s="1813"/>
      <c r="Q90" s="1971"/>
      <c r="R90" s="1971"/>
      <c r="S90" s="1897"/>
      <c r="T90" s="1980">
        <f t="shared" si="144"/>
        <v>0</v>
      </c>
      <c r="U90" s="1813"/>
      <c r="V90" s="1971"/>
      <c r="W90" s="1971"/>
      <c r="X90" s="1897"/>
      <c r="Y90" s="1980">
        <f t="shared" si="145"/>
        <v>0</v>
      </c>
      <c r="Z90" s="1813"/>
      <c r="AA90" s="1971"/>
      <c r="AB90" s="1971"/>
      <c r="AC90" s="1897"/>
      <c r="AD90" s="1980">
        <f t="shared" si="146"/>
        <v>0</v>
      </c>
      <c r="AE90" s="1813"/>
      <c r="AF90" s="1971"/>
      <c r="AG90" s="1971"/>
      <c r="AH90" s="1897"/>
      <c r="AI90" s="1980">
        <f t="shared" si="147"/>
        <v>0</v>
      </c>
      <c r="AJ90" s="1813"/>
      <c r="AK90" s="1971"/>
      <c r="AL90" s="1971"/>
      <c r="AM90" s="1897"/>
      <c r="AN90" s="1980">
        <f t="shared" si="148"/>
        <v>0</v>
      </c>
      <c r="AO90" s="1813">
        <f t="shared" si="156"/>
        <v>0</v>
      </c>
      <c r="AP90" s="1971"/>
      <c r="AQ90" s="1971"/>
      <c r="AR90" s="1897"/>
      <c r="AS90" s="1980">
        <f t="shared" si="149"/>
        <v>0</v>
      </c>
      <c r="AT90" s="1813"/>
      <c r="AU90" s="1971"/>
      <c r="AV90" s="1971"/>
      <c r="AW90" s="1897"/>
      <c r="AX90" s="1980">
        <f t="shared" si="113"/>
        <v>0</v>
      </c>
      <c r="AY90" s="1813"/>
      <c r="AZ90" s="1971"/>
      <c r="BA90" s="1971"/>
      <c r="BB90" s="1897"/>
      <c r="BC90" s="1980">
        <f t="shared" si="114"/>
        <v>0</v>
      </c>
      <c r="BD90" s="1813"/>
      <c r="BE90" s="1980"/>
      <c r="BF90" s="1980"/>
      <c r="BG90" s="1981"/>
      <c r="BH90" s="1980">
        <f t="shared" si="150"/>
        <v>0</v>
      </c>
      <c r="BI90" s="1813"/>
      <c r="BJ90" s="1980"/>
      <c r="BK90" s="1980"/>
      <c r="BL90" s="1981"/>
      <c r="BM90" s="1980">
        <f t="shared" si="151"/>
        <v>0</v>
      </c>
      <c r="BN90" s="1813"/>
      <c r="BO90" s="1980"/>
      <c r="BP90" s="1980"/>
      <c r="BQ90" s="1981"/>
      <c r="BR90" s="1980">
        <f t="shared" si="152"/>
        <v>0</v>
      </c>
      <c r="BS90" s="1813"/>
      <c r="BT90" s="1980"/>
      <c r="BU90" s="1980"/>
      <c r="BV90" s="1981"/>
      <c r="BW90" s="1980">
        <f t="shared" si="115"/>
        <v>0</v>
      </c>
      <c r="BX90" s="1813"/>
      <c r="BY90" s="2011">
        <f t="shared" si="153"/>
        <v>0</v>
      </c>
      <c r="BZ90" s="2011">
        <f t="shared" si="153"/>
        <v>0</v>
      </c>
      <c r="CA90" s="2013">
        <f t="shared" si="154"/>
        <v>0</v>
      </c>
      <c r="CB90" s="1982">
        <f t="shared" si="157"/>
        <v>0</v>
      </c>
      <c r="CC90" s="1966">
        <f t="shared" si="158"/>
        <v>0</v>
      </c>
      <c r="CD90" s="1399"/>
      <c r="CE90" s="1399"/>
      <c r="CF90" s="733"/>
      <c r="CG90" s="733"/>
      <c r="CH90" s="733"/>
    </row>
    <row r="91" spans="1:86" ht="15" customHeight="1">
      <c r="A91" s="1414" t="s">
        <v>776</v>
      </c>
      <c r="B91" s="1971"/>
      <c r="C91" s="1971"/>
      <c r="D91" s="1897"/>
      <c r="E91" s="1980">
        <f t="shared" si="112"/>
        <v>0</v>
      </c>
      <c r="F91" s="1813"/>
      <c r="G91" s="1971"/>
      <c r="H91" s="1971"/>
      <c r="I91" s="1897"/>
      <c r="J91" s="1980">
        <f t="shared" si="142"/>
        <v>0</v>
      </c>
      <c r="K91" s="1813"/>
      <c r="L91" s="1971"/>
      <c r="M91" s="1971"/>
      <c r="N91" s="1897"/>
      <c r="O91" s="1980">
        <f t="shared" si="143"/>
        <v>0</v>
      </c>
      <c r="P91" s="1813"/>
      <c r="Q91" s="1971"/>
      <c r="R91" s="1971"/>
      <c r="S91" s="1897"/>
      <c r="T91" s="1980">
        <f t="shared" si="144"/>
        <v>0</v>
      </c>
      <c r="U91" s="1813"/>
      <c r="V91" s="1971"/>
      <c r="W91" s="1971"/>
      <c r="X91" s="1897"/>
      <c r="Y91" s="1980">
        <f t="shared" si="145"/>
        <v>0</v>
      </c>
      <c r="Z91" s="1813"/>
      <c r="AA91" s="1971"/>
      <c r="AB91" s="1971"/>
      <c r="AC91" s="1897"/>
      <c r="AD91" s="1980">
        <f t="shared" si="146"/>
        <v>0</v>
      </c>
      <c r="AE91" s="1813"/>
      <c r="AF91" s="1971"/>
      <c r="AG91" s="1971"/>
      <c r="AH91" s="1897"/>
      <c r="AI91" s="1980">
        <f t="shared" si="147"/>
        <v>0</v>
      </c>
      <c r="AJ91" s="1813"/>
      <c r="AK91" s="1971"/>
      <c r="AL91" s="1971"/>
      <c r="AM91" s="1897"/>
      <c r="AN91" s="1980">
        <f t="shared" si="148"/>
        <v>0</v>
      </c>
      <c r="AO91" s="1813">
        <f t="shared" si="156"/>
        <v>0</v>
      </c>
      <c r="AP91" s="1971"/>
      <c r="AQ91" s="1971"/>
      <c r="AR91" s="1897"/>
      <c r="AS91" s="1980">
        <f t="shared" si="149"/>
        <v>0</v>
      </c>
      <c r="AT91" s="1813"/>
      <c r="AU91" s="1971"/>
      <c r="AV91" s="1971"/>
      <c r="AW91" s="1897"/>
      <c r="AX91" s="1980">
        <f t="shared" si="113"/>
        <v>0</v>
      </c>
      <c r="AY91" s="1813"/>
      <c r="AZ91" s="1971"/>
      <c r="BA91" s="1971"/>
      <c r="BB91" s="1897"/>
      <c r="BC91" s="1980">
        <f t="shared" si="114"/>
        <v>0</v>
      </c>
      <c r="BD91" s="1813"/>
      <c r="BE91" s="1980"/>
      <c r="BF91" s="1980"/>
      <c r="BG91" s="1981"/>
      <c r="BH91" s="1980">
        <f t="shared" si="150"/>
        <v>0</v>
      </c>
      <c r="BI91" s="1813"/>
      <c r="BJ91" s="1980"/>
      <c r="BK91" s="1980"/>
      <c r="BL91" s="1981"/>
      <c r="BM91" s="1980">
        <f t="shared" si="151"/>
        <v>0</v>
      </c>
      <c r="BN91" s="1813"/>
      <c r="BO91" s="1980"/>
      <c r="BP91" s="1980"/>
      <c r="BQ91" s="1981"/>
      <c r="BR91" s="1980">
        <f t="shared" si="152"/>
        <v>0</v>
      </c>
      <c r="BS91" s="1813"/>
      <c r="BT91" s="1980"/>
      <c r="BU91" s="1980"/>
      <c r="BV91" s="1981"/>
      <c r="BW91" s="1980">
        <f t="shared" si="115"/>
        <v>0</v>
      </c>
      <c r="BX91" s="1813"/>
      <c r="BY91" s="2011">
        <f t="shared" si="153"/>
        <v>0</v>
      </c>
      <c r="BZ91" s="2011">
        <f t="shared" si="153"/>
        <v>0</v>
      </c>
      <c r="CA91" s="2013">
        <f t="shared" si="154"/>
        <v>0</v>
      </c>
      <c r="CB91" s="1982">
        <f t="shared" si="157"/>
        <v>0</v>
      </c>
      <c r="CC91" s="1966">
        <f t="shared" si="158"/>
        <v>0</v>
      </c>
      <c r="CD91" s="1399"/>
      <c r="CE91" s="1399"/>
      <c r="CF91" s="733"/>
      <c r="CG91" s="733"/>
      <c r="CH91" s="733"/>
    </row>
    <row r="92" spans="1:86" ht="15" customHeight="1">
      <c r="A92" s="706" t="s">
        <v>664</v>
      </c>
      <c r="B92" s="1971"/>
      <c r="C92" s="1971"/>
      <c r="D92" s="1897"/>
      <c r="E92" s="1980">
        <f t="shared" si="112"/>
        <v>0</v>
      </c>
      <c r="F92" s="1813"/>
      <c r="G92" s="1971"/>
      <c r="H92" s="1971"/>
      <c r="I92" s="1897"/>
      <c r="J92" s="1980">
        <f t="shared" si="142"/>
        <v>0</v>
      </c>
      <c r="K92" s="1813"/>
      <c r="L92" s="1971"/>
      <c r="M92" s="1971"/>
      <c r="N92" s="1897"/>
      <c r="O92" s="1980">
        <f t="shared" si="143"/>
        <v>0</v>
      </c>
      <c r="P92" s="1813"/>
      <c r="Q92" s="1971"/>
      <c r="R92" s="1971"/>
      <c r="S92" s="1897"/>
      <c r="T92" s="1980">
        <f t="shared" si="144"/>
        <v>0</v>
      </c>
      <c r="U92" s="1813"/>
      <c r="V92" s="1971"/>
      <c r="W92" s="1971"/>
      <c r="X92" s="1897"/>
      <c r="Y92" s="1980">
        <f t="shared" si="145"/>
        <v>0</v>
      </c>
      <c r="Z92" s="1813"/>
      <c r="AA92" s="1971"/>
      <c r="AB92" s="1971"/>
      <c r="AC92" s="1897"/>
      <c r="AD92" s="1980">
        <f t="shared" si="146"/>
        <v>0</v>
      </c>
      <c r="AE92" s="1813"/>
      <c r="AF92" s="1971"/>
      <c r="AG92" s="1971"/>
      <c r="AH92" s="1897"/>
      <c r="AI92" s="1980">
        <f t="shared" si="147"/>
        <v>0</v>
      </c>
      <c r="AJ92" s="1813"/>
      <c r="AK92" s="1971"/>
      <c r="AL92" s="1971"/>
      <c r="AM92" s="1897"/>
      <c r="AN92" s="1980">
        <f t="shared" si="148"/>
        <v>0</v>
      </c>
      <c r="AO92" s="1813">
        <f t="shared" si="156"/>
        <v>0</v>
      </c>
      <c r="AP92" s="1971"/>
      <c r="AQ92" s="1971"/>
      <c r="AR92" s="1897"/>
      <c r="AS92" s="1980">
        <f t="shared" si="149"/>
        <v>0</v>
      </c>
      <c r="AT92" s="1813"/>
      <c r="AU92" s="1971"/>
      <c r="AV92" s="1971"/>
      <c r="AW92" s="1897"/>
      <c r="AX92" s="1980">
        <f t="shared" si="113"/>
        <v>0</v>
      </c>
      <c r="AY92" s="1813"/>
      <c r="AZ92" s="1971"/>
      <c r="BA92" s="1971"/>
      <c r="BB92" s="1897"/>
      <c r="BC92" s="1980">
        <f t="shared" si="114"/>
        <v>0</v>
      </c>
      <c r="BD92" s="1813"/>
      <c r="BE92" s="1980"/>
      <c r="BF92" s="1980"/>
      <c r="BG92" s="1981"/>
      <c r="BH92" s="1980">
        <f t="shared" si="150"/>
        <v>0</v>
      </c>
      <c r="BI92" s="1813"/>
      <c r="BJ92" s="1980"/>
      <c r="BK92" s="1980"/>
      <c r="BL92" s="1981"/>
      <c r="BM92" s="1980">
        <f t="shared" si="151"/>
        <v>0</v>
      </c>
      <c r="BN92" s="1813"/>
      <c r="BO92" s="1980"/>
      <c r="BP92" s="1980"/>
      <c r="BQ92" s="1981"/>
      <c r="BR92" s="1980">
        <f t="shared" si="152"/>
        <v>0</v>
      </c>
      <c r="BS92" s="1813"/>
      <c r="BT92" s="1980"/>
      <c r="BU92" s="1980"/>
      <c r="BV92" s="1981"/>
      <c r="BW92" s="1980">
        <f t="shared" si="115"/>
        <v>0</v>
      </c>
      <c r="BX92" s="1813"/>
      <c r="BY92" s="2011">
        <f t="shared" si="153"/>
        <v>0</v>
      </c>
      <c r="BZ92" s="2011">
        <f t="shared" si="153"/>
        <v>0</v>
      </c>
      <c r="CA92" s="2013">
        <f t="shared" si="154"/>
        <v>0</v>
      </c>
      <c r="CB92" s="1982">
        <f t="shared" si="157"/>
        <v>0</v>
      </c>
      <c r="CC92" s="1966">
        <f t="shared" si="158"/>
        <v>0</v>
      </c>
      <c r="CD92" s="1399"/>
      <c r="CE92" s="1399"/>
      <c r="CF92" s="733"/>
      <c r="CG92" s="733"/>
      <c r="CH92" s="733"/>
    </row>
    <row r="93" spans="1:86" ht="15" customHeight="1">
      <c r="A93" s="706" t="s">
        <v>665</v>
      </c>
      <c r="B93" s="1971"/>
      <c r="C93" s="1971"/>
      <c r="D93" s="1897"/>
      <c r="E93" s="1980">
        <f t="shared" si="112"/>
        <v>0</v>
      </c>
      <c r="F93" s="1813"/>
      <c r="G93" s="1971"/>
      <c r="H93" s="1971"/>
      <c r="I93" s="1897"/>
      <c r="J93" s="1980">
        <f t="shared" si="142"/>
        <v>0</v>
      </c>
      <c r="K93" s="1813"/>
      <c r="L93" s="1971"/>
      <c r="M93" s="1971"/>
      <c r="N93" s="1897"/>
      <c r="O93" s="1980">
        <f t="shared" si="143"/>
        <v>0</v>
      </c>
      <c r="P93" s="1813"/>
      <c r="Q93" s="1971"/>
      <c r="R93" s="1971"/>
      <c r="S93" s="1897"/>
      <c r="T93" s="1980">
        <f t="shared" si="144"/>
        <v>0</v>
      </c>
      <c r="U93" s="1813"/>
      <c r="V93" s="1971"/>
      <c r="W93" s="1971"/>
      <c r="X93" s="1897"/>
      <c r="Y93" s="1980">
        <f t="shared" si="145"/>
        <v>0</v>
      </c>
      <c r="Z93" s="1813"/>
      <c r="AA93" s="1971"/>
      <c r="AB93" s="1971"/>
      <c r="AC93" s="1897"/>
      <c r="AD93" s="1980">
        <f t="shared" si="146"/>
        <v>0</v>
      </c>
      <c r="AE93" s="1813"/>
      <c r="AF93" s="1971"/>
      <c r="AG93" s="1971"/>
      <c r="AH93" s="1897"/>
      <c r="AI93" s="1980">
        <f t="shared" si="147"/>
        <v>0</v>
      </c>
      <c r="AJ93" s="1813"/>
      <c r="AK93" s="1971"/>
      <c r="AL93" s="1971"/>
      <c r="AM93" s="1897"/>
      <c r="AN93" s="1980">
        <f t="shared" si="148"/>
        <v>0</v>
      </c>
      <c r="AO93" s="1813">
        <f t="shared" si="156"/>
        <v>0</v>
      </c>
      <c r="AP93" s="1971"/>
      <c r="AQ93" s="1971"/>
      <c r="AR93" s="1897"/>
      <c r="AS93" s="1980">
        <f t="shared" si="149"/>
        <v>0</v>
      </c>
      <c r="AT93" s="1813"/>
      <c r="AU93" s="1971"/>
      <c r="AV93" s="1971"/>
      <c r="AW93" s="1897"/>
      <c r="AX93" s="1980">
        <f t="shared" si="113"/>
        <v>0</v>
      </c>
      <c r="AY93" s="1813"/>
      <c r="AZ93" s="1971"/>
      <c r="BA93" s="1971"/>
      <c r="BB93" s="1897"/>
      <c r="BC93" s="1980">
        <f t="shared" si="114"/>
        <v>0</v>
      </c>
      <c r="BD93" s="1813"/>
      <c r="BE93" s="1980"/>
      <c r="BF93" s="1980"/>
      <c r="BG93" s="1981"/>
      <c r="BH93" s="1980">
        <f t="shared" si="150"/>
        <v>0</v>
      </c>
      <c r="BI93" s="1813"/>
      <c r="BJ93" s="1980"/>
      <c r="BK93" s="1980"/>
      <c r="BL93" s="1981"/>
      <c r="BM93" s="1980">
        <f t="shared" si="151"/>
        <v>0</v>
      </c>
      <c r="BN93" s="1813"/>
      <c r="BO93" s="1980"/>
      <c r="BP93" s="1980"/>
      <c r="BQ93" s="1981"/>
      <c r="BR93" s="1980">
        <f t="shared" si="152"/>
        <v>0</v>
      </c>
      <c r="BS93" s="1813"/>
      <c r="BT93" s="1980"/>
      <c r="BU93" s="1980"/>
      <c r="BV93" s="1981"/>
      <c r="BW93" s="1980">
        <f t="shared" si="115"/>
        <v>0</v>
      </c>
      <c r="BX93" s="1813"/>
      <c r="BY93" s="2011">
        <f t="shared" si="153"/>
        <v>0</v>
      </c>
      <c r="BZ93" s="2011">
        <f t="shared" si="153"/>
        <v>0</v>
      </c>
      <c r="CA93" s="2013">
        <f t="shared" si="154"/>
        <v>0</v>
      </c>
      <c r="CB93" s="1982">
        <f t="shared" si="157"/>
        <v>0</v>
      </c>
      <c r="CC93" s="1966">
        <f t="shared" si="158"/>
        <v>0</v>
      </c>
      <c r="CD93" s="1399"/>
      <c r="CE93" s="1399"/>
      <c r="CF93" s="733"/>
      <c r="CG93" s="733"/>
      <c r="CH93" s="733"/>
    </row>
    <row r="94" spans="1:86" ht="15" customHeight="1">
      <c r="A94" s="706" t="s">
        <v>666</v>
      </c>
      <c r="B94" s="1971"/>
      <c r="C94" s="1971"/>
      <c r="D94" s="1897"/>
      <c r="E94" s="1980">
        <f t="shared" si="112"/>
        <v>0</v>
      </c>
      <c r="F94" s="1813"/>
      <c r="G94" s="1971"/>
      <c r="H94" s="1971"/>
      <c r="I94" s="1897"/>
      <c r="J94" s="1980">
        <f t="shared" si="142"/>
        <v>0</v>
      </c>
      <c r="K94" s="1813"/>
      <c r="L94" s="1971"/>
      <c r="M94" s="1971"/>
      <c r="N94" s="1897"/>
      <c r="O94" s="1980">
        <f t="shared" si="143"/>
        <v>0</v>
      </c>
      <c r="P94" s="1813"/>
      <c r="Q94" s="1971"/>
      <c r="R94" s="1971"/>
      <c r="S94" s="1897"/>
      <c r="T94" s="1980">
        <f t="shared" si="144"/>
        <v>0</v>
      </c>
      <c r="U94" s="1813"/>
      <c r="V94" s="1971"/>
      <c r="W94" s="1971"/>
      <c r="X94" s="1897"/>
      <c r="Y94" s="1980">
        <f t="shared" si="145"/>
        <v>0</v>
      </c>
      <c r="Z94" s="1813"/>
      <c r="AA94" s="1971"/>
      <c r="AB94" s="1971"/>
      <c r="AC94" s="1897"/>
      <c r="AD94" s="1980">
        <f t="shared" si="146"/>
        <v>0</v>
      </c>
      <c r="AE94" s="1813"/>
      <c r="AF94" s="1971"/>
      <c r="AG94" s="1971"/>
      <c r="AH94" s="1897"/>
      <c r="AI94" s="1980">
        <f t="shared" si="147"/>
        <v>0</v>
      </c>
      <c r="AJ94" s="1813"/>
      <c r="AK94" s="1971"/>
      <c r="AL94" s="1971"/>
      <c r="AM94" s="1897"/>
      <c r="AN94" s="1980">
        <f t="shared" si="148"/>
        <v>0</v>
      </c>
      <c r="AO94" s="1813">
        <f t="shared" si="156"/>
        <v>0</v>
      </c>
      <c r="AP94" s="1971"/>
      <c r="AQ94" s="1971"/>
      <c r="AR94" s="1897"/>
      <c r="AS94" s="1980">
        <f t="shared" si="149"/>
        <v>0</v>
      </c>
      <c r="AT94" s="1813"/>
      <c r="AU94" s="1971"/>
      <c r="AV94" s="1971"/>
      <c r="AW94" s="1897"/>
      <c r="AX94" s="1980">
        <f t="shared" si="113"/>
        <v>0</v>
      </c>
      <c r="AY94" s="1813"/>
      <c r="AZ94" s="1971"/>
      <c r="BA94" s="1971"/>
      <c r="BB94" s="1897"/>
      <c r="BC94" s="1980">
        <f t="shared" si="114"/>
        <v>0</v>
      </c>
      <c r="BD94" s="1813"/>
      <c r="BE94" s="1980"/>
      <c r="BF94" s="1980"/>
      <c r="BG94" s="1981"/>
      <c r="BH94" s="1980">
        <f t="shared" si="150"/>
        <v>0</v>
      </c>
      <c r="BI94" s="1813"/>
      <c r="BJ94" s="1980"/>
      <c r="BK94" s="1980"/>
      <c r="BL94" s="1981"/>
      <c r="BM94" s="1980">
        <f t="shared" si="151"/>
        <v>0</v>
      </c>
      <c r="BN94" s="1813"/>
      <c r="BO94" s="1980"/>
      <c r="BP94" s="1980"/>
      <c r="BQ94" s="1981"/>
      <c r="BR94" s="1980">
        <f t="shared" si="152"/>
        <v>0</v>
      </c>
      <c r="BS94" s="1813"/>
      <c r="BT94" s="1980"/>
      <c r="BU94" s="1980"/>
      <c r="BV94" s="1981"/>
      <c r="BW94" s="1980">
        <f t="shared" si="115"/>
        <v>0</v>
      </c>
      <c r="BX94" s="1813"/>
      <c r="BY94" s="2011">
        <f t="shared" si="153"/>
        <v>0</v>
      </c>
      <c r="BZ94" s="2011">
        <f t="shared" si="153"/>
        <v>0</v>
      </c>
      <c r="CA94" s="2013">
        <f t="shared" si="154"/>
        <v>0</v>
      </c>
      <c r="CB94" s="1982">
        <f t="shared" si="157"/>
        <v>0</v>
      </c>
      <c r="CC94" s="1966">
        <f t="shared" si="158"/>
        <v>0</v>
      </c>
      <c r="CD94" s="1399"/>
      <c r="CE94" s="1399"/>
      <c r="CF94" s="733"/>
      <c r="CG94" s="733"/>
      <c r="CH94" s="733"/>
    </row>
    <row r="95" spans="1:86" ht="15" hidden="1" customHeight="1">
      <c r="A95" s="1414" t="s">
        <v>667</v>
      </c>
      <c r="B95" s="1971"/>
      <c r="C95" s="1971"/>
      <c r="D95" s="1897"/>
      <c r="E95" s="1980">
        <f t="shared" si="112"/>
        <v>0</v>
      </c>
      <c r="F95" s="1980"/>
      <c r="G95" s="1971"/>
      <c r="H95" s="1971"/>
      <c r="I95" s="1897"/>
      <c r="J95" s="1980">
        <f t="shared" si="142"/>
        <v>0</v>
      </c>
      <c r="K95" s="1980"/>
      <c r="L95" s="1971"/>
      <c r="M95" s="1971"/>
      <c r="N95" s="1897"/>
      <c r="O95" s="1980">
        <f t="shared" si="143"/>
        <v>0</v>
      </c>
      <c r="P95" s="1980"/>
      <c r="Q95" s="1971"/>
      <c r="R95" s="1971"/>
      <c r="S95" s="1897"/>
      <c r="T95" s="1980">
        <f t="shared" si="144"/>
        <v>0</v>
      </c>
      <c r="U95" s="1980"/>
      <c r="V95" s="1971"/>
      <c r="W95" s="1971"/>
      <c r="X95" s="1897"/>
      <c r="Y95" s="1980">
        <f t="shared" si="145"/>
        <v>0</v>
      </c>
      <c r="Z95" s="1980"/>
      <c r="AA95" s="1971"/>
      <c r="AB95" s="1971"/>
      <c r="AC95" s="1897"/>
      <c r="AD95" s="1980">
        <f t="shared" si="146"/>
        <v>0</v>
      </c>
      <c r="AE95" s="1980"/>
      <c r="AF95" s="1971"/>
      <c r="AG95" s="1971"/>
      <c r="AH95" s="1897"/>
      <c r="AI95" s="1980">
        <f t="shared" si="147"/>
        <v>0</v>
      </c>
      <c r="AJ95" s="1980"/>
      <c r="AK95" s="1971"/>
      <c r="AL95" s="1971"/>
      <c r="AM95" s="1897"/>
      <c r="AN95" s="1980">
        <f t="shared" si="148"/>
        <v>0</v>
      </c>
      <c r="AO95" s="1980"/>
      <c r="AP95" s="1971"/>
      <c r="AQ95" s="1971"/>
      <c r="AR95" s="1897"/>
      <c r="AS95" s="1980">
        <f t="shared" si="149"/>
        <v>0</v>
      </c>
      <c r="AT95" s="1980"/>
      <c r="AU95" s="1971"/>
      <c r="AV95" s="1971"/>
      <c r="AW95" s="1897"/>
      <c r="AX95" s="1980">
        <f t="shared" si="113"/>
        <v>0</v>
      </c>
      <c r="AY95" s="1980"/>
      <c r="AZ95" s="1971"/>
      <c r="BA95" s="1971"/>
      <c r="BB95" s="1897"/>
      <c r="BC95" s="1980">
        <f t="shared" si="114"/>
        <v>0</v>
      </c>
      <c r="BD95" s="1980"/>
      <c r="BE95" s="1980"/>
      <c r="BF95" s="1980"/>
      <c r="BG95" s="1981"/>
      <c r="BH95" s="1980">
        <f t="shared" si="150"/>
        <v>0</v>
      </c>
      <c r="BI95" s="1980"/>
      <c r="BJ95" s="1980"/>
      <c r="BK95" s="1980"/>
      <c r="BL95" s="1981"/>
      <c r="BM95" s="1980">
        <f t="shared" si="151"/>
        <v>0</v>
      </c>
      <c r="BN95" s="1980"/>
      <c r="BO95" s="1980"/>
      <c r="BP95" s="1980"/>
      <c r="BQ95" s="1981"/>
      <c r="BR95" s="1980">
        <f t="shared" si="152"/>
        <v>0</v>
      </c>
      <c r="BS95" s="1980"/>
      <c r="BT95" s="1980"/>
      <c r="BU95" s="1980"/>
      <c r="BV95" s="1981"/>
      <c r="BW95" s="1980">
        <f t="shared" si="115"/>
        <v>0</v>
      </c>
      <c r="BX95" s="1980"/>
      <c r="BY95" s="1982"/>
      <c r="BZ95" s="2011">
        <f t="shared" si="153"/>
        <v>0</v>
      </c>
      <c r="CA95" s="2012">
        <f t="shared" si="154"/>
        <v>0</v>
      </c>
      <c r="CB95" s="1982">
        <f t="shared" si="155"/>
        <v>0</v>
      </c>
      <c r="CC95" s="1891"/>
      <c r="CD95" s="1399"/>
      <c r="CE95" s="1399"/>
      <c r="CF95" s="733"/>
      <c r="CG95" s="733"/>
      <c r="CH95" s="733"/>
    </row>
    <row r="96" spans="1:86" ht="15" hidden="1" customHeight="1">
      <c r="A96" s="1414" t="s">
        <v>668</v>
      </c>
      <c r="B96" s="1971"/>
      <c r="C96" s="1971"/>
      <c r="D96" s="1897"/>
      <c r="E96" s="1980">
        <f t="shared" si="112"/>
        <v>0</v>
      </c>
      <c r="F96" s="1980"/>
      <c r="G96" s="1971"/>
      <c r="H96" s="1971"/>
      <c r="I96" s="1897"/>
      <c r="J96" s="1980">
        <f t="shared" si="142"/>
        <v>0</v>
      </c>
      <c r="K96" s="1980"/>
      <c r="L96" s="1971"/>
      <c r="M96" s="1971"/>
      <c r="N96" s="1897"/>
      <c r="O96" s="1980">
        <f t="shared" si="143"/>
        <v>0</v>
      </c>
      <c r="P96" s="1980"/>
      <c r="Q96" s="1971"/>
      <c r="R96" s="1971"/>
      <c r="S96" s="1897"/>
      <c r="T96" s="1980">
        <f t="shared" si="144"/>
        <v>0</v>
      </c>
      <c r="U96" s="1980"/>
      <c r="V96" s="1971"/>
      <c r="W96" s="1971"/>
      <c r="X96" s="1897"/>
      <c r="Y96" s="1980">
        <f t="shared" si="145"/>
        <v>0</v>
      </c>
      <c r="Z96" s="1980"/>
      <c r="AA96" s="1971"/>
      <c r="AB96" s="1971"/>
      <c r="AC96" s="1897"/>
      <c r="AD96" s="1980">
        <f t="shared" si="146"/>
        <v>0</v>
      </c>
      <c r="AE96" s="1980"/>
      <c r="AF96" s="1971"/>
      <c r="AG96" s="1971"/>
      <c r="AH96" s="1897"/>
      <c r="AI96" s="1980">
        <f t="shared" si="147"/>
        <v>0</v>
      </c>
      <c r="AJ96" s="1980"/>
      <c r="AK96" s="1971"/>
      <c r="AL96" s="1971"/>
      <c r="AM96" s="1897"/>
      <c r="AN96" s="1980">
        <f t="shared" si="148"/>
        <v>0</v>
      </c>
      <c r="AO96" s="1980"/>
      <c r="AP96" s="1971"/>
      <c r="AQ96" s="1971"/>
      <c r="AR96" s="1897"/>
      <c r="AS96" s="1980">
        <f t="shared" si="149"/>
        <v>0</v>
      </c>
      <c r="AT96" s="1980"/>
      <c r="AU96" s="1971"/>
      <c r="AV96" s="1971"/>
      <c r="AW96" s="1897"/>
      <c r="AX96" s="1980">
        <f t="shared" si="113"/>
        <v>0</v>
      </c>
      <c r="AY96" s="1980"/>
      <c r="AZ96" s="1971"/>
      <c r="BA96" s="1971"/>
      <c r="BB96" s="1897"/>
      <c r="BC96" s="1980">
        <f t="shared" si="114"/>
        <v>0</v>
      </c>
      <c r="BD96" s="1980"/>
      <c r="BE96" s="1980"/>
      <c r="BF96" s="1980"/>
      <c r="BG96" s="1981"/>
      <c r="BH96" s="1980">
        <f t="shared" si="150"/>
        <v>0</v>
      </c>
      <c r="BI96" s="1980"/>
      <c r="BJ96" s="1980"/>
      <c r="BK96" s="1980"/>
      <c r="BL96" s="1981"/>
      <c r="BM96" s="1980">
        <f t="shared" si="151"/>
        <v>0</v>
      </c>
      <c r="BN96" s="1980"/>
      <c r="BO96" s="1980"/>
      <c r="BP96" s="1980"/>
      <c r="BQ96" s="1981"/>
      <c r="BR96" s="1980">
        <f t="shared" si="152"/>
        <v>0</v>
      </c>
      <c r="BS96" s="1980"/>
      <c r="BT96" s="1980"/>
      <c r="BU96" s="1980"/>
      <c r="BV96" s="1981"/>
      <c r="BW96" s="1980">
        <f t="shared" si="115"/>
        <v>0</v>
      </c>
      <c r="BX96" s="1980"/>
      <c r="BY96" s="1982"/>
      <c r="BZ96" s="2011">
        <f t="shared" si="153"/>
        <v>0</v>
      </c>
      <c r="CA96" s="2012">
        <f t="shared" si="154"/>
        <v>0</v>
      </c>
      <c r="CB96" s="1982">
        <f t="shared" si="155"/>
        <v>0</v>
      </c>
      <c r="CC96" s="1891"/>
      <c r="CD96" s="1399"/>
      <c r="CE96" s="1399"/>
      <c r="CF96" s="733"/>
      <c r="CG96" s="733"/>
      <c r="CH96" s="733"/>
    </row>
    <row r="97" spans="1:86" ht="15" hidden="1" customHeight="1">
      <c r="A97" s="1911" t="s">
        <v>669</v>
      </c>
      <c r="B97" s="1971"/>
      <c r="C97" s="1971"/>
      <c r="D97" s="1897"/>
      <c r="E97" s="1980">
        <f t="shared" si="112"/>
        <v>0</v>
      </c>
      <c r="F97" s="1980"/>
      <c r="G97" s="1971"/>
      <c r="H97" s="1971"/>
      <c r="I97" s="1897"/>
      <c r="J97" s="1980">
        <f t="shared" si="142"/>
        <v>0</v>
      </c>
      <c r="K97" s="1980"/>
      <c r="L97" s="1971"/>
      <c r="M97" s="1971"/>
      <c r="N97" s="1897"/>
      <c r="O97" s="1980">
        <f t="shared" si="143"/>
        <v>0</v>
      </c>
      <c r="P97" s="1980"/>
      <c r="Q97" s="1971"/>
      <c r="R97" s="1971"/>
      <c r="S97" s="1897"/>
      <c r="T97" s="1980">
        <f t="shared" si="144"/>
        <v>0</v>
      </c>
      <c r="U97" s="1980"/>
      <c r="V97" s="1971"/>
      <c r="W97" s="1971"/>
      <c r="X97" s="1897"/>
      <c r="Y97" s="1980">
        <f t="shared" si="145"/>
        <v>0</v>
      </c>
      <c r="Z97" s="1980"/>
      <c r="AA97" s="1971"/>
      <c r="AB97" s="1971"/>
      <c r="AC97" s="1897"/>
      <c r="AD97" s="1980">
        <f t="shared" si="146"/>
        <v>0</v>
      </c>
      <c r="AE97" s="1980"/>
      <c r="AF97" s="1971"/>
      <c r="AG97" s="1971"/>
      <c r="AH97" s="1897"/>
      <c r="AI97" s="1980">
        <f t="shared" si="147"/>
        <v>0</v>
      </c>
      <c r="AJ97" s="1980"/>
      <c r="AK97" s="1971"/>
      <c r="AL97" s="1971"/>
      <c r="AM97" s="1897"/>
      <c r="AN97" s="1980">
        <f t="shared" si="148"/>
        <v>0</v>
      </c>
      <c r="AO97" s="1980"/>
      <c r="AP97" s="1971"/>
      <c r="AQ97" s="1971"/>
      <c r="AR97" s="1897"/>
      <c r="AS97" s="1980">
        <f t="shared" si="149"/>
        <v>0</v>
      </c>
      <c r="AT97" s="1980"/>
      <c r="AU97" s="1971"/>
      <c r="AV97" s="1971"/>
      <c r="AW97" s="1897"/>
      <c r="AX97" s="1980">
        <f t="shared" si="113"/>
        <v>0</v>
      </c>
      <c r="AY97" s="1980"/>
      <c r="AZ97" s="1971"/>
      <c r="BA97" s="1971"/>
      <c r="BB97" s="1897"/>
      <c r="BC97" s="1980">
        <f t="shared" si="114"/>
        <v>0</v>
      </c>
      <c r="BD97" s="1980"/>
      <c r="BE97" s="1980"/>
      <c r="BF97" s="1980"/>
      <c r="BG97" s="1981"/>
      <c r="BH97" s="1980">
        <f t="shared" si="150"/>
        <v>0</v>
      </c>
      <c r="BI97" s="1980"/>
      <c r="BJ97" s="1980"/>
      <c r="BK97" s="1980"/>
      <c r="BL97" s="1981"/>
      <c r="BM97" s="1980">
        <f t="shared" si="151"/>
        <v>0</v>
      </c>
      <c r="BN97" s="1980"/>
      <c r="BO97" s="1980"/>
      <c r="BP97" s="1980"/>
      <c r="BQ97" s="1981"/>
      <c r="BR97" s="1980">
        <f t="shared" si="152"/>
        <v>0</v>
      </c>
      <c r="BS97" s="1980"/>
      <c r="BT97" s="1980"/>
      <c r="BU97" s="1980"/>
      <c r="BV97" s="1981"/>
      <c r="BW97" s="1980">
        <f t="shared" si="115"/>
        <v>0</v>
      </c>
      <c r="BX97" s="1980"/>
      <c r="BY97" s="1982"/>
      <c r="BZ97" s="2011">
        <f t="shared" si="153"/>
        <v>0</v>
      </c>
      <c r="CA97" s="2012">
        <f t="shared" si="154"/>
        <v>0</v>
      </c>
      <c r="CB97" s="1982">
        <f t="shared" si="155"/>
        <v>0</v>
      </c>
      <c r="CC97" s="1891"/>
      <c r="CD97" s="1399"/>
      <c r="CE97" s="1399"/>
      <c r="CF97" s="733"/>
      <c r="CG97" s="733"/>
      <c r="CH97" s="733"/>
    </row>
    <row r="98" spans="1:86" ht="15" hidden="1" customHeight="1">
      <c r="A98" s="1414" t="s">
        <v>670</v>
      </c>
      <c r="B98" s="1971"/>
      <c r="C98" s="1971"/>
      <c r="D98" s="1897"/>
      <c r="E98" s="1980">
        <f t="shared" si="112"/>
        <v>0</v>
      </c>
      <c r="F98" s="1980"/>
      <c r="G98" s="1971"/>
      <c r="H98" s="1971"/>
      <c r="I98" s="1897"/>
      <c r="J98" s="1980">
        <f t="shared" si="142"/>
        <v>0</v>
      </c>
      <c r="K98" s="1980"/>
      <c r="L98" s="1971"/>
      <c r="M98" s="1971"/>
      <c r="N98" s="1897"/>
      <c r="O98" s="1980">
        <f t="shared" si="143"/>
        <v>0</v>
      </c>
      <c r="P98" s="1980"/>
      <c r="Q98" s="1971"/>
      <c r="R98" s="1971"/>
      <c r="S98" s="1897"/>
      <c r="T98" s="1980">
        <f t="shared" si="144"/>
        <v>0</v>
      </c>
      <c r="U98" s="1980"/>
      <c r="V98" s="1971"/>
      <c r="W98" s="1971"/>
      <c r="X98" s="1897"/>
      <c r="Y98" s="1980">
        <f t="shared" si="145"/>
        <v>0</v>
      </c>
      <c r="Z98" s="1980"/>
      <c r="AA98" s="1971"/>
      <c r="AB98" s="1971"/>
      <c r="AC98" s="1897"/>
      <c r="AD98" s="1980">
        <f t="shared" si="146"/>
        <v>0</v>
      </c>
      <c r="AE98" s="1980"/>
      <c r="AF98" s="1971"/>
      <c r="AG98" s="1971"/>
      <c r="AH98" s="1897"/>
      <c r="AI98" s="1980">
        <f t="shared" si="147"/>
        <v>0</v>
      </c>
      <c r="AJ98" s="1980"/>
      <c r="AK98" s="1971"/>
      <c r="AL98" s="1971"/>
      <c r="AM98" s="1897"/>
      <c r="AN98" s="1980">
        <f t="shared" si="148"/>
        <v>0</v>
      </c>
      <c r="AO98" s="1980"/>
      <c r="AP98" s="1971"/>
      <c r="AQ98" s="1971"/>
      <c r="AR98" s="1897"/>
      <c r="AS98" s="1980">
        <f t="shared" si="149"/>
        <v>0</v>
      </c>
      <c r="AT98" s="1980"/>
      <c r="AU98" s="1971"/>
      <c r="AV98" s="1971"/>
      <c r="AW98" s="1897"/>
      <c r="AX98" s="1980">
        <f t="shared" si="113"/>
        <v>0</v>
      </c>
      <c r="AY98" s="1980"/>
      <c r="AZ98" s="1971"/>
      <c r="BA98" s="1971"/>
      <c r="BB98" s="1897"/>
      <c r="BC98" s="1980">
        <f t="shared" si="114"/>
        <v>0</v>
      </c>
      <c r="BD98" s="1980"/>
      <c r="BE98" s="1980"/>
      <c r="BF98" s="1980"/>
      <c r="BG98" s="1981"/>
      <c r="BH98" s="1980">
        <f t="shared" si="150"/>
        <v>0</v>
      </c>
      <c r="BI98" s="1980"/>
      <c r="BJ98" s="1980"/>
      <c r="BK98" s="1980"/>
      <c r="BL98" s="1981"/>
      <c r="BM98" s="1980">
        <f t="shared" si="151"/>
        <v>0</v>
      </c>
      <c r="BN98" s="1980"/>
      <c r="BO98" s="1980"/>
      <c r="BP98" s="1980"/>
      <c r="BQ98" s="1981"/>
      <c r="BR98" s="1980">
        <f t="shared" si="152"/>
        <v>0</v>
      </c>
      <c r="BS98" s="1980"/>
      <c r="BT98" s="1980"/>
      <c r="BU98" s="1980"/>
      <c r="BV98" s="1981"/>
      <c r="BW98" s="1980">
        <f t="shared" si="115"/>
        <v>0</v>
      </c>
      <c r="BX98" s="1980"/>
      <c r="BY98" s="1982"/>
      <c r="BZ98" s="2011">
        <f t="shared" si="153"/>
        <v>0</v>
      </c>
      <c r="CA98" s="2012">
        <f t="shared" si="154"/>
        <v>0</v>
      </c>
      <c r="CB98" s="1982">
        <f t="shared" si="155"/>
        <v>0</v>
      </c>
      <c r="CC98" s="1891"/>
      <c r="CD98" s="1399"/>
      <c r="CE98" s="1399"/>
      <c r="CF98" s="733"/>
      <c r="CG98" s="733"/>
      <c r="CH98" s="733"/>
    </row>
    <row r="99" spans="1:86" ht="15" hidden="1" customHeight="1">
      <c r="A99" s="1414" t="s">
        <v>671</v>
      </c>
      <c r="B99" s="1971"/>
      <c r="C99" s="1971"/>
      <c r="D99" s="1897"/>
      <c r="E99" s="1980">
        <f t="shared" si="112"/>
        <v>0</v>
      </c>
      <c r="F99" s="1980"/>
      <c r="G99" s="1971"/>
      <c r="H99" s="1971"/>
      <c r="I99" s="1897"/>
      <c r="J99" s="1980">
        <f t="shared" si="142"/>
        <v>0</v>
      </c>
      <c r="K99" s="1980"/>
      <c r="L99" s="1971"/>
      <c r="M99" s="1971"/>
      <c r="N99" s="1897"/>
      <c r="O99" s="1980">
        <f t="shared" si="143"/>
        <v>0</v>
      </c>
      <c r="P99" s="1980"/>
      <c r="Q99" s="1971"/>
      <c r="R99" s="1971"/>
      <c r="S99" s="1897"/>
      <c r="T99" s="1980">
        <f t="shared" si="144"/>
        <v>0</v>
      </c>
      <c r="U99" s="1980"/>
      <c r="V99" s="1971"/>
      <c r="W99" s="1971"/>
      <c r="X99" s="1897"/>
      <c r="Y99" s="1980">
        <f t="shared" si="145"/>
        <v>0</v>
      </c>
      <c r="Z99" s="1980"/>
      <c r="AA99" s="1971"/>
      <c r="AB99" s="1971"/>
      <c r="AC99" s="1897"/>
      <c r="AD99" s="1980">
        <f t="shared" si="146"/>
        <v>0</v>
      </c>
      <c r="AE99" s="1980"/>
      <c r="AF99" s="1971"/>
      <c r="AG99" s="1971"/>
      <c r="AH99" s="1897"/>
      <c r="AI99" s="1980">
        <f t="shared" si="147"/>
        <v>0</v>
      </c>
      <c r="AJ99" s="1980"/>
      <c r="AK99" s="1971"/>
      <c r="AL99" s="1971"/>
      <c r="AM99" s="1897"/>
      <c r="AN99" s="1980">
        <f t="shared" si="148"/>
        <v>0</v>
      </c>
      <c r="AO99" s="1980"/>
      <c r="AP99" s="1971"/>
      <c r="AQ99" s="1971"/>
      <c r="AR99" s="1897"/>
      <c r="AS99" s="1980">
        <f t="shared" si="149"/>
        <v>0</v>
      </c>
      <c r="AT99" s="1980"/>
      <c r="AU99" s="1971"/>
      <c r="AV99" s="1971"/>
      <c r="AW99" s="1897"/>
      <c r="AX99" s="1980">
        <f t="shared" si="113"/>
        <v>0</v>
      </c>
      <c r="AY99" s="1980"/>
      <c r="AZ99" s="1971"/>
      <c r="BA99" s="1971"/>
      <c r="BB99" s="1897"/>
      <c r="BC99" s="1980">
        <f t="shared" si="114"/>
        <v>0</v>
      </c>
      <c r="BD99" s="1980"/>
      <c r="BE99" s="1980"/>
      <c r="BF99" s="1980"/>
      <c r="BG99" s="1981"/>
      <c r="BH99" s="1980">
        <f t="shared" si="150"/>
        <v>0</v>
      </c>
      <c r="BI99" s="1980"/>
      <c r="BJ99" s="1980"/>
      <c r="BK99" s="1980"/>
      <c r="BL99" s="1981"/>
      <c r="BM99" s="1980">
        <f t="shared" si="151"/>
        <v>0</v>
      </c>
      <c r="BN99" s="1980"/>
      <c r="BO99" s="1980"/>
      <c r="BP99" s="1980"/>
      <c r="BQ99" s="1981"/>
      <c r="BR99" s="1980">
        <f t="shared" si="152"/>
        <v>0</v>
      </c>
      <c r="BS99" s="1980"/>
      <c r="BT99" s="1980"/>
      <c r="BU99" s="1980"/>
      <c r="BV99" s="1981"/>
      <c r="BW99" s="1980">
        <f t="shared" si="115"/>
        <v>0</v>
      </c>
      <c r="BX99" s="1980"/>
      <c r="BY99" s="1982"/>
      <c r="BZ99" s="2011">
        <f t="shared" si="153"/>
        <v>0</v>
      </c>
      <c r="CA99" s="2012">
        <f t="shared" si="154"/>
        <v>0</v>
      </c>
      <c r="CB99" s="1982">
        <f t="shared" si="155"/>
        <v>0</v>
      </c>
      <c r="CC99" s="1891"/>
      <c r="CD99" s="1399"/>
      <c r="CE99" s="1399"/>
      <c r="CF99" s="733"/>
      <c r="CG99" s="733"/>
      <c r="CH99" s="733"/>
    </row>
    <row r="100" spans="1:86" ht="15" hidden="1" customHeight="1">
      <c r="A100" s="1414" t="s">
        <v>672</v>
      </c>
      <c r="B100" s="1971"/>
      <c r="C100" s="1971"/>
      <c r="D100" s="1897"/>
      <c r="E100" s="1980">
        <f t="shared" si="112"/>
        <v>0</v>
      </c>
      <c r="F100" s="1980"/>
      <c r="G100" s="1971"/>
      <c r="H100" s="1971"/>
      <c r="I100" s="1897"/>
      <c r="J100" s="1980">
        <f t="shared" si="142"/>
        <v>0</v>
      </c>
      <c r="K100" s="1980"/>
      <c r="L100" s="1971"/>
      <c r="M100" s="1971"/>
      <c r="N100" s="1897"/>
      <c r="O100" s="1980">
        <f t="shared" si="143"/>
        <v>0</v>
      </c>
      <c r="P100" s="1980"/>
      <c r="Q100" s="1971"/>
      <c r="R100" s="1971"/>
      <c r="S100" s="1897"/>
      <c r="T100" s="1980">
        <f t="shared" si="144"/>
        <v>0</v>
      </c>
      <c r="U100" s="1980"/>
      <c r="V100" s="1971"/>
      <c r="W100" s="1971"/>
      <c r="X100" s="1897"/>
      <c r="Y100" s="1980">
        <f t="shared" si="145"/>
        <v>0</v>
      </c>
      <c r="Z100" s="1980"/>
      <c r="AA100" s="1971"/>
      <c r="AB100" s="1971"/>
      <c r="AC100" s="1897"/>
      <c r="AD100" s="1980">
        <f t="shared" si="146"/>
        <v>0</v>
      </c>
      <c r="AE100" s="1980"/>
      <c r="AF100" s="1971"/>
      <c r="AG100" s="1971"/>
      <c r="AH100" s="1897"/>
      <c r="AI100" s="1980">
        <f t="shared" si="147"/>
        <v>0</v>
      </c>
      <c r="AJ100" s="1980"/>
      <c r="AK100" s="1971"/>
      <c r="AL100" s="1971"/>
      <c r="AM100" s="1897"/>
      <c r="AN100" s="1980">
        <f t="shared" si="148"/>
        <v>0</v>
      </c>
      <c r="AO100" s="1980"/>
      <c r="AP100" s="1971"/>
      <c r="AQ100" s="1971"/>
      <c r="AR100" s="1897"/>
      <c r="AS100" s="1980">
        <f t="shared" si="149"/>
        <v>0</v>
      </c>
      <c r="AT100" s="1980"/>
      <c r="AU100" s="1971"/>
      <c r="AV100" s="1971"/>
      <c r="AW100" s="1897"/>
      <c r="AX100" s="1980">
        <f t="shared" si="113"/>
        <v>0</v>
      </c>
      <c r="AY100" s="1980"/>
      <c r="AZ100" s="1971"/>
      <c r="BA100" s="1971"/>
      <c r="BB100" s="1897"/>
      <c r="BC100" s="1980">
        <f t="shared" si="114"/>
        <v>0</v>
      </c>
      <c r="BD100" s="1980"/>
      <c r="BE100" s="1980"/>
      <c r="BF100" s="1980"/>
      <c r="BG100" s="1981"/>
      <c r="BH100" s="1980">
        <f t="shared" si="150"/>
        <v>0</v>
      </c>
      <c r="BI100" s="1980"/>
      <c r="BJ100" s="1980"/>
      <c r="BK100" s="1980"/>
      <c r="BL100" s="1981"/>
      <c r="BM100" s="1980">
        <f t="shared" si="151"/>
        <v>0</v>
      </c>
      <c r="BN100" s="1980"/>
      <c r="BO100" s="1980"/>
      <c r="BP100" s="1980"/>
      <c r="BQ100" s="1981"/>
      <c r="BR100" s="1980">
        <f t="shared" si="152"/>
        <v>0</v>
      </c>
      <c r="BS100" s="1980"/>
      <c r="BT100" s="1980"/>
      <c r="BU100" s="1980"/>
      <c r="BV100" s="1981"/>
      <c r="BW100" s="1980">
        <f t="shared" si="115"/>
        <v>0</v>
      </c>
      <c r="BX100" s="1980"/>
      <c r="BY100" s="1982"/>
      <c r="BZ100" s="2011">
        <f t="shared" si="153"/>
        <v>0</v>
      </c>
      <c r="CA100" s="2012">
        <f t="shared" si="154"/>
        <v>0</v>
      </c>
      <c r="CB100" s="1982">
        <f t="shared" si="155"/>
        <v>0</v>
      </c>
      <c r="CC100" s="1891"/>
      <c r="CD100" s="1399"/>
      <c r="CE100" s="1399"/>
      <c r="CF100" s="733"/>
      <c r="CG100" s="733"/>
      <c r="CH100" s="733"/>
    </row>
    <row r="101" spans="1:86" s="706" customFormat="1" ht="15" customHeight="1">
      <c r="A101" s="1908" t="s">
        <v>673</v>
      </c>
      <c r="B101" s="1972">
        <f>SUM(B85:B100)</f>
        <v>0</v>
      </c>
      <c r="C101" s="1972">
        <f t="shared" ref="C101:BN101" si="159">SUM(C85:C100)</f>
        <v>0</v>
      </c>
      <c r="D101" s="1972">
        <f t="shared" si="159"/>
        <v>0</v>
      </c>
      <c r="E101" s="1972">
        <f t="shared" si="159"/>
        <v>0</v>
      </c>
      <c r="F101" s="1972">
        <f t="shared" si="159"/>
        <v>0</v>
      </c>
      <c r="G101" s="1972">
        <f t="shared" si="159"/>
        <v>0</v>
      </c>
      <c r="H101" s="1972">
        <f t="shared" si="159"/>
        <v>0</v>
      </c>
      <c r="I101" s="1972">
        <f t="shared" si="159"/>
        <v>0</v>
      </c>
      <c r="J101" s="1972">
        <f t="shared" si="159"/>
        <v>0</v>
      </c>
      <c r="K101" s="1972">
        <f t="shared" si="159"/>
        <v>0</v>
      </c>
      <c r="L101" s="1972">
        <f t="shared" si="159"/>
        <v>0</v>
      </c>
      <c r="M101" s="1972">
        <f t="shared" si="159"/>
        <v>0</v>
      </c>
      <c r="N101" s="1972">
        <f t="shared" si="159"/>
        <v>0</v>
      </c>
      <c r="O101" s="1972">
        <f t="shared" si="159"/>
        <v>0</v>
      </c>
      <c r="P101" s="1972">
        <f t="shared" si="159"/>
        <v>0</v>
      </c>
      <c r="Q101" s="1972">
        <f t="shared" si="159"/>
        <v>0</v>
      </c>
      <c r="R101" s="1972">
        <f t="shared" si="159"/>
        <v>0</v>
      </c>
      <c r="S101" s="1972">
        <f t="shared" si="159"/>
        <v>0</v>
      </c>
      <c r="T101" s="1972">
        <f t="shared" si="159"/>
        <v>0</v>
      </c>
      <c r="U101" s="1972">
        <f t="shared" si="159"/>
        <v>0</v>
      </c>
      <c r="V101" s="1972">
        <f t="shared" si="159"/>
        <v>0</v>
      </c>
      <c r="W101" s="1972">
        <f t="shared" si="159"/>
        <v>0</v>
      </c>
      <c r="X101" s="1972">
        <f t="shared" si="159"/>
        <v>0</v>
      </c>
      <c r="Y101" s="1972">
        <f t="shared" si="159"/>
        <v>0</v>
      </c>
      <c r="Z101" s="1972">
        <f t="shared" si="159"/>
        <v>0</v>
      </c>
      <c r="AA101" s="1972">
        <f t="shared" si="159"/>
        <v>0</v>
      </c>
      <c r="AB101" s="1972">
        <f t="shared" si="159"/>
        <v>0</v>
      </c>
      <c r="AC101" s="1972">
        <f t="shared" si="159"/>
        <v>0</v>
      </c>
      <c r="AD101" s="1972">
        <f t="shared" si="159"/>
        <v>0</v>
      </c>
      <c r="AE101" s="1972">
        <f t="shared" si="159"/>
        <v>0</v>
      </c>
      <c r="AF101" s="1972">
        <f t="shared" si="159"/>
        <v>0</v>
      </c>
      <c r="AG101" s="1972">
        <f t="shared" si="159"/>
        <v>0</v>
      </c>
      <c r="AH101" s="1972">
        <f t="shared" si="159"/>
        <v>0</v>
      </c>
      <c r="AI101" s="1972">
        <f t="shared" si="159"/>
        <v>0</v>
      </c>
      <c r="AJ101" s="1972">
        <f t="shared" si="159"/>
        <v>0</v>
      </c>
      <c r="AK101" s="1972">
        <f t="shared" si="159"/>
        <v>0</v>
      </c>
      <c r="AL101" s="1972">
        <f t="shared" si="159"/>
        <v>0</v>
      </c>
      <c r="AM101" s="1972">
        <f t="shared" si="159"/>
        <v>0</v>
      </c>
      <c r="AN101" s="1972">
        <f t="shared" si="159"/>
        <v>0</v>
      </c>
      <c r="AO101" s="1972">
        <f t="shared" si="159"/>
        <v>0</v>
      </c>
      <c r="AP101" s="1972">
        <f t="shared" si="159"/>
        <v>0</v>
      </c>
      <c r="AQ101" s="1972">
        <f t="shared" si="159"/>
        <v>0</v>
      </c>
      <c r="AR101" s="1972">
        <f t="shared" si="159"/>
        <v>0</v>
      </c>
      <c r="AS101" s="1972">
        <f t="shared" si="159"/>
        <v>0</v>
      </c>
      <c r="AT101" s="1972">
        <f t="shared" si="159"/>
        <v>0</v>
      </c>
      <c r="AU101" s="1972">
        <f t="shared" si="159"/>
        <v>0</v>
      </c>
      <c r="AV101" s="1972">
        <f t="shared" si="159"/>
        <v>0</v>
      </c>
      <c r="AW101" s="1972">
        <f t="shared" si="159"/>
        <v>0</v>
      </c>
      <c r="AX101" s="1972">
        <f t="shared" si="159"/>
        <v>0</v>
      </c>
      <c r="AY101" s="1972">
        <f t="shared" si="159"/>
        <v>0</v>
      </c>
      <c r="AZ101" s="1972">
        <f t="shared" si="159"/>
        <v>0</v>
      </c>
      <c r="BA101" s="1972">
        <f t="shared" si="159"/>
        <v>0</v>
      </c>
      <c r="BB101" s="1972">
        <f t="shared" si="159"/>
        <v>0</v>
      </c>
      <c r="BC101" s="1972">
        <f t="shared" si="159"/>
        <v>0</v>
      </c>
      <c r="BD101" s="1972">
        <f t="shared" si="159"/>
        <v>0</v>
      </c>
      <c r="BE101" s="1972">
        <f t="shared" si="159"/>
        <v>0</v>
      </c>
      <c r="BF101" s="1972">
        <f t="shared" si="159"/>
        <v>0</v>
      </c>
      <c r="BG101" s="1972">
        <f t="shared" si="159"/>
        <v>0</v>
      </c>
      <c r="BH101" s="1972">
        <f t="shared" si="159"/>
        <v>0</v>
      </c>
      <c r="BI101" s="1972">
        <f t="shared" si="159"/>
        <v>0</v>
      </c>
      <c r="BJ101" s="1972">
        <f t="shared" si="159"/>
        <v>0</v>
      </c>
      <c r="BK101" s="1972">
        <f t="shared" si="159"/>
        <v>0</v>
      </c>
      <c r="BL101" s="1972">
        <f t="shared" si="159"/>
        <v>0</v>
      </c>
      <c r="BM101" s="1972">
        <f t="shared" si="159"/>
        <v>0</v>
      </c>
      <c r="BN101" s="1972">
        <f t="shared" si="159"/>
        <v>0</v>
      </c>
      <c r="BO101" s="1972">
        <f>SUM(BO85:BO100)</f>
        <v>0</v>
      </c>
      <c r="BP101" s="1972">
        <f t="shared" ref="BP101:CC101" si="160">SUM(BP85:BP100)</f>
        <v>0</v>
      </c>
      <c r="BQ101" s="1972">
        <f t="shared" si="160"/>
        <v>0</v>
      </c>
      <c r="BR101" s="1972">
        <f t="shared" si="160"/>
        <v>0</v>
      </c>
      <c r="BS101" s="1972">
        <f t="shared" si="160"/>
        <v>0</v>
      </c>
      <c r="BT101" s="1972">
        <f t="shared" si="160"/>
        <v>0</v>
      </c>
      <c r="BU101" s="1972">
        <f t="shared" si="160"/>
        <v>0</v>
      </c>
      <c r="BV101" s="1972">
        <f t="shared" si="160"/>
        <v>0</v>
      </c>
      <c r="BW101" s="1972">
        <f t="shared" si="160"/>
        <v>0</v>
      </c>
      <c r="BX101" s="1972">
        <f t="shared" si="160"/>
        <v>0</v>
      </c>
      <c r="BY101" s="1890">
        <f t="shared" si="160"/>
        <v>0</v>
      </c>
      <c r="BZ101" s="1890">
        <f t="shared" si="160"/>
        <v>0</v>
      </c>
      <c r="CA101" s="1890">
        <f t="shared" si="160"/>
        <v>0</v>
      </c>
      <c r="CB101" s="1890">
        <f t="shared" si="160"/>
        <v>0</v>
      </c>
      <c r="CC101" s="1890">
        <f t="shared" si="160"/>
        <v>0</v>
      </c>
      <c r="CD101" s="892"/>
      <c r="CE101" s="892"/>
    </row>
    <row r="102" spans="1:86" s="706" customFormat="1" ht="15" customHeight="1">
      <c r="A102" s="1914" t="s">
        <v>674</v>
      </c>
      <c r="B102" s="2042">
        <f>SUM(B84+B101)</f>
        <v>0</v>
      </c>
      <c r="C102" s="2042">
        <f t="shared" ref="C102:BN102" si="161">SUM(C84+C101)</f>
        <v>0</v>
      </c>
      <c r="D102" s="2042">
        <f t="shared" si="161"/>
        <v>0</v>
      </c>
      <c r="E102" s="2042">
        <f t="shared" si="161"/>
        <v>0</v>
      </c>
      <c r="F102" s="2042">
        <f t="shared" si="161"/>
        <v>0</v>
      </c>
      <c r="G102" s="2042">
        <f t="shared" si="161"/>
        <v>0</v>
      </c>
      <c r="H102" s="2042">
        <f t="shared" si="161"/>
        <v>0</v>
      </c>
      <c r="I102" s="2042">
        <f t="shared" si="161"/>
        <v>0</v>
      </c>
      <c r="J102" s="2042">
        <f t="shared" si="161"/>
        <v>0</v>
      </c>
      <c r="K102" s="2042">
        <f t="shared" si="161"/>
        <v>0</v>
      </c>
      <c r="L102" s="2042">
        <f t="shared" si="161"/>
        <v>0</v>
      </c>
      <c r="M102" s="2042">
        <f t="shared" si="161"/>
        <v>0</v>
      </c>
      <c r="N102" s="2042">
        <f t="shared" si="161"/>
        <v>0</v>
      </c>
      <c r="O102" s="2042">
        <f t="shared" si="161"/>
        <v>0</v>
      </c>
      <c r="P102" s="2042">
        <f t="shared" si="161"/>
        <v>0</v>
      </c>
      <c r="Q102" s="2042">
        <f t="shared" si="161"/>
        <v>0</v>
      </c>
      <c r="R102" s="2042">
        <f t="shared" si="161"/>
        <v>0</v>
      </c>
      <c r="S102" s="2042">
        <f t="shared" si="161"/>
        <v>0</v>
      </c>
      <c r="T102" s="2042">
        <f t="shared" si="161"/>
        <v>0</v>
      </c>
      <c r="U102" s="2042">
        <f t="shared" si="161"/>
        <v>0</v>
      </c>
      <c r="V102" s="2042">
        <f t="shared" si="161"/>
        <v>0</v>
      </c>
      <c r="W102" s="2042">
        <f t="shared" si="161"/>
        <v>0</v>
      </c>
      <c r="X102" s="2042">
        <f t="shared" si="161"/>
        <v>0</v>
      </c>
      <c r="Y102" s="2042">
        <f t="shared" si="161"/>
        <v>0</v>
      </c>
      <c r="Z102" s="2042">
        <f t="shared" si="161"/>
        <v>0</v>
      </c>
      <c r="AA102" s="2042">
        <f t="shared" si="161"/>
        <v>0</v>
      </c>
      <c r="AB102" s="2042">
        <f t="shared" si="161"/>
        <v>0</v>
      </c>
      <c r="AC102" s="2042">
        <f t="shared" si="161"/>
        <v>0</v>
      </c>
      <c r="AD102" s="2042">
        <f t="shared" si="161"/>
        <v>0</v>
      </c>
      <c r="AE102" s="2042">
        <f t="shared" si="161"/>
        <v>0</v>
      </c>
      <c r="AF102" s="2042">
        <f t="shared" si="161"/>
        <v>0</v>
      </c>
      <c r="AG102" s="2042">
        <f t="shared" si="161"/>
        <v>0</v>
      </c>
      <c r="AH102" s="2042">
        <f t="shared" si="161"/>
        <v>0</v>
      </c>
      <c r="AI102" s="2042">
        <f t="shared" si="161"/>
        <v>0</v>
      </c>
      <c r="AJ102" s="2042">
        <f t="shared" si="161"/>
        <v>0</v>
      </c>
      <c r="AK102" s="2042">
        <f t="shared" si="161"/>
        <v>0</v>
      </c>
      <c r="AL102" s="2042">
        <f t="shared" si="161"/>
        <v>0</v>
      </c>
      <c r="AM102" s="2042">
        <f t="shared" si="161"/>
        <v>0</v>
      </c>
      <c r="AN102" s="2042">
        <f t="shared" si="161"/>
        <v>0</v>
      </c>
      <c r="AO102" s="2042">
        <f t="shared" si="161"/>
        <v>0</v>
      </c>
      <c r="AP102" s="2042">
        <f t="shared" si="161"/>
        <v>0</v>
      </c>
      <c r="AQ102" s="2042">
        <f t="shared" si="161"/>
        <v>0</v>
      </c>
      <c r="AR102" s="2042">
        <f t="shared" si="161"/>
        <v>0</v>
      </c>
      <c r="AS102" s="2042">
        <f t="shared" si="161"/>
        <v>0</v>
      </c>
      <c r="AT102" s="2042">
        <f t="shared" si="161"/>
        <v>0</v>
      </c>
      <c r="AU102" s="2042">
        <f t="shared" si="161"/>
        <v>0</v>
      </c>
      <c r="AV102" s="2042">
        <f t="shared" si="161"/>
        <v>0</v>
      </c>
      <c r="AW102" s="2042">
        <f t="shared" si="161"/>
        <v>0</v>
      </c>
      <c r="AX102" s="2042">
        <f t="shared" si="161"/>
        <v>0</v>
      </c>
      <c r="AY102" s="2042">
        <f t="shared" si="161"/>
        <v>0</v>
      </c>
      <c r="AZ102" s="2042">
        <f t="shared" si="161"/>
        <v>0</v>
      </c>
      <c r="BA102" s="2042">
        <f t="shared" si="161"/>
        <v>0</v>
      </c>
      <c r="BB102" s="2042">
        <f t="shared" si="161"/>
        <v>0</v>
      </c>
      <c r="BC102" s="2042">
        <f t="shared" si="161"/>
        <v>0</v>
      </c>
      <c r="BD102" s="2042">
        <f t="shared" si="161"/>
        <v>373</v>
      </c>
      <c r="BE102" s="2042">
        <f t="shared" si="161"/>
        <v>0</v>
      </c>
      <c r="BF102" s="2042">
        <f t="shared" si="161"/>
        <v>0</v>
      </c>
      <c r="BG102" s="2042">
        <f t="shared" si="161"/>
        <v>0</v>
      </c>
      <c r="BH102" s="2042">
        <f t="shared" si="161"/>
        <v>0</v>
      </c>
      <c r="BI102" s="2042">
        <f t="shared" si="161"/>
        <v>0</v>
      </c>
      <c r="BJ102" s="2042">
        <f t="shared" si="161"/>
        <v>0</v>
      </c>
      <c r="BK102" s="2042">
        <f t="shared" si="161"/>
        <v>0</v>
      </c>
      <c r="BL102" s="2042">
        <f t="shared" si="161"/>
        <v>0</v>
      </c>
      <c r="BM102" s="2042">
        <f t="shared" si="161"/>
        <v>0</v>
      </c>
      <c r="BN102" s="2042">
        <f t="shared" si="161"/>
        <v>0</v>
      </c>
      <c r="BO102" s="2042">
        <f>SUM(BO84+BO101)</f>
        <v>0</v>
      </c>
      <c r="BP102" s="2042">
        <f t="shared" ref="BP102:CC102" si="162">SUM(BP84+BP101)</f>
        <v>0</v>
      </c>
      <c r="BQ102" s="2042">
        <f t="shared" si="162"/>
        <v>0</v>
      </c>
      <c r="BR102" s="2042">
        <f t="shared" si="162"/>
        <v>0</v>
      </c>
      <c r="BS102" s="2042">
        <f t="shared" si="162"/>
        <v>0</v>
      </c>
      <c r="BT102" s="2042">
        <f t="shared" si="162"/>
        <v>0</v>
      </c>
      <c r="BU102" s="2042">
        <f t="shared" si="162"/>
        <v>18311</v>
      </c>
      <c r="BV102" s="2042">
        <f t="shared" si="162"/>
        <v>0</v>
      </c>
      <c r="BW102" s="2042">
        <f t="shared" si="162"/>
        <v>18311</v>
      </c>
      <c r="BX102" s="2042">
        <f t="shared" si="162"/>
        <v>16249</v>
      </c>
      <c r="BY102" s="1899">
        <f t="shared" si="162"/>
        <v>0</v>
      </c>
      <c r="BZ102" s="1899">
        <f t="shared" si="162"/>
        <v>18311</v>
      </c>
      <c r="CA102" s="1899">
        <f t="shared" si="162"/>
        <v>0</v>
      </c>
      <c r="CB102" s="1899">
        <f t="shared" si="162"/>
        <v>18311</v>
      </c>
      <c r="CC102" s="1899">
        <f t="shared" si="162"/>
        <v>16622</v>
      </c>
      <c r="CD102" s="892"/>
      <c r="CE102" s="892"/>
    </row>
    <row r="103" spans="1:86" s="1857" customFormat="1" ht="15" customHeight="1">
      <c r="A103" s="1915" t="s">
        <v>726</v>
      </c>
      <c r="B103" s="1916"/>
      <c r="C103" s="1916"/>
      <c r="D103" s="1916"/>
      <c r="E103" s="1916">
        <f>C103+D103</f>
        <v>0</v>
      </c>
      <c r="F103" s="1813">
        <f>C103-B103</f>
        <v>0</v>
      </c>
      <c r="G103" s="1916"/>
      <c r="H103" s="1916"/>
      <c r="I103" s="1916"/>
      <c r="J103" s="1916">
        <f>H103+I103</f>
        <v>0</v>
      </c>
      <c r="K103" s="1813">
        <f>H103-G103</f>
        <v>0</v>
      </c>
      <c r="L103" s="1916"/>
      <c r="M103" s="1916"/>
      <c r="N103" s="1916"/>
      <c r="O103" s="1916">
        <f>M103+N103</f>
        <v>0</v>
      </c>
      <c r="P103" s="1813">
        <f>M103-L103</f>
        <v>0</v>
      </c>
      <c r="Q103" s="1916"/>
      <c r="R103" s="1916"/>
      <c r="S103" s="1916"/>
      <c r="T103" s="1916">
        <f>R103+S103</f>
        <v>0</v>
      </c>
      <c r="U103" s="1813">
        <f>R103-Q103</f>
        <v>0</v>
      </c>
      <c r="V103" s="1916"/>
      <c r="W103" s="1916"/>
      <c r="X103" s="1916"/>
      <c r="Y103" s="1916">
        <f>W103+X103</f>
        <v>0</v>
      </c>
      <c r="Z103" s="1813">
        <f>W103-V103</f>
        <v>0</v>
      </c>
      <c r="AA103" s="1916"/>
      <c r="AB103" s="1916"/>
      <c r="AC103" s="1916"/>
      <c r="AD103" s="1916">
        <f>AB103+AC103</f>
        <v>0</v>
      </c>
      <c r="AE103" s="1813">
        <f>AB103-AA103</f>
        <v>0</v>
      </c>
      <c r="AF103" s="1916"/>
      <c r="AG103" s="1916"/>
      <c r="AH103" s="1916"/>
      <c r="AI103" s="1916">
        <f>AG103+AH103</f>
        <v>0</v>
      </c>
      <c r="AJ103" s="1813">
        <f>AG103-AF103</f>
        <v>0</v>
      </c>
      <c r="AK103" s="1916"/>
      <c r="AL103" s="1916"/>
      <c r="AM103" s="1916"/>
      <c r="AN103" s="1916">
        <f>AL103+AM103</f>
        <v>0</v>
      </c>
      <c r="AO103" s="1813">
        <f>AL103-AK103</f>
        <v>0</v>
      </c>
      <c r="AP103" s="1916"/>
      <c r="AQ103" s="1916"/>
      <c r="AR103" s="1916"/>
      <c r="AS103" s="1916">
        <f>AQ103+AR103</f>
        <v>0</v>
      </c>
      <c r="AT103" s="1813">
        <f>AQ103-AP103</f>
        <v>0</v>
      </c>
      <c r="AU103" s="1916"/>
      <c r="AV103" s="1916"/>
      <c r="AW103" s="1916"/>
      <c r="AX103" s="1916">
        <f>AV103+AW103</f>
        <v>0</v>
      </c>
      <c r="AY103" s="1813">
        <f>AV103-AU103</f>
        <v>0</v>
      </c>
      <c r="AZ103" s="1916"/>
      <c r="BA103" s="1916"/>
      <c r="BB103" s="1916"/>
      <c r="BC103" s="1916">
        <f>BA103+BB103</f>
        <v>0</v>
      </c>
      <c r="BD103" s="1813">
        <f>BA103-AZ103</f>
        <v>0</v>
      </c>
      <c r="BE103" s="1916"/>
      <c r="BF103" s="1916"/>
      <c r="BG103" s="1916"/>
      <c r="BH103" s="1916">
        <f>BF103+BG103</f>
        <v>0</v>
      </c>
      <c r="BI103" s="1813">
        <f>BF103-BE103</f>
        <v>0</v>
      </c>
      <c r="BJ103" s="1916"/>
      <c r="BK103" s="1916"/>
      <c r="BL103" s="1916"/>
      <c r="BM103" s="1916">
        <f>BK103+BL103</f>
        <v>0</v>
      </c>
      <c r="BN103" s="1813">
        <f>BK103-BJ103</f>
        <v>0</v>
      </c>
      <c r="BO103" s="1916"/>
      <c r="BP103" s="1916"/>
      <c r="BQ103" s="1916"/>
      <c r="BR103" s="1916">
        <f>BP103+BQ103</f>
        <v>0</v>
      </c>
      <c r="BS103" s="1813">
        <f>BP103-BO103</f>
        <v>0</v>
      </c>
      <c r="BT103" s="1916"/>
      <c r="BU103" s="1916"/>
      <c r="BV103" s="1916"/>
      <c r="BW103" s="1916">
        <f>BU103+BV103</f>
        <v>0</v>
      </c>
      <c r="BX103" s="1813">
        <f>BU103-BT103</f>
        <v>0</v>
      </c>
      <c r="BY103" s="2043">
        <f t="shared" ref="BY103:CA104" si="163">SUM(B103+G103+L103+Q103+V103+AA103+AF103+AK103+AP103+AU103+AZ103+BE103+BJ103+BO103+BT103)</f>
        <v>0</v>
      </c>
      <c r="BZ103" s="2043">
        <f t="shared" si="163"/>
        <v>0</v>
      </c>
      <c r="CA103" s="2043">
        <f t="shared" si="163"/>
        <v>0</v>
      </c>
      <c r="CB103" s="1992">
        <f t="shared" si="155"/>
        <v>0</v>
      </c>
      <c r="CC103" s="1966">
        <f>BZ103-BY103</f>
        <v>0</v>
      </c>
      <c r="CD103" s="1856"/>
      <c r="CE103" s="1856"/>
    </row>
    <row r="104" spans="1:86" s="1919" customFormat="1" ht="15" customHeight="1">
      <c r="A104" s="1915" t="s">
        <v>727</v>
      </c>
      <c r="B104" s="1917">
        <f>B58-B102-B103</f>
        <v>74200</v>
      </c>
      <c r="C104" s="1917">
        <f>C58-C102-C103</f>
        <v>72950</v>
      </c>
      <c r="D104" s="1917">
        <f>D58-D102-D103</f>
        <v>2300</v>
      </c>
      <c r="E104" s="1917">
        <f>C104+D104</f>
        <v>75250</v>
      </c>
      <c r="F104" s="1813">
        <f>C104-B104</f>
        <v>-1250</v>
      </c>
      <c r="G104" s="1917">
        <f>G58-G102-G103</f>
        <v>8000</v>
      </c>
      <c r="H104" s="1917">
        <f>H58-H102-H103</f>
        <v>9487</v>
      </c>
      <c r="I104" s="1917">
        <f>I58-I102-I103</f>
        <v>0</v>
      </c>
      <c r="J104" s="1917">
        <f>H104+I104</f>
        <v>9487</v>
      </c>
      <c r="K104" s="1813">
        <f>H104-G104</f>
        <v>1487</v>
      </c>
      <c r="L104" s="1917">
        <f>L58-L102-L103</f>
        <v>9410</v>
      </c>
      <c r="M104" s="1917">
        <f>M58-M102-M103</f>
        <v>9410</v>
      </c>
      <c r="N104" s="1917">
        <f>N58-N102-N103</f>
        <v>0</v>
      </c>
      <c r="O104" s="1917">
        <f>M104+N104</f>
        <v>9410</v>
      </c>
      <c r="P104" s="1813">
        <f>M104-L104</f>
        <v>0</v>
      </c>
      <c r="Q104" s="1917">
        <f>Q58-Q102-Q103</f>
        <v>8000</v>
      </c>
      <c r="R104" s="1917">
        <f>R58-R102-R103</f>
        <v>8000</v>
      </c>
      <c r="S104" s="1917">
        <f>S58-S102-S103</f>
        <v>0</v>
      </c>
      <c r="T104" s="1917">
        <f>R104+S104</f>
        <v>8000</v>
      </c>
      <c r="U104" s="1813">
        <f>R104-Q104</f>
        <v>0</v>
      </c>
      <c r="V104" s="1917">
        <f>V58-V102-V103</f>
        <v>6000</v>
      </c>
      <c r="W104" s="1917">
        <f>W58-W102-W103</f>
        <v>6000</v>
      </c>
      <c r="X104" s="1917">
        <f>X58-X102-X103</f>
        <v>0</v>
      </c>
      <c r="Y104" s="1917">
        <f>W104+X104</f>
        <v>6000</v>
      </c>
      <c r="Z104" s="1813">
        <f>W104-V104</f>
        <v>0</v>
      </c>
      <c r="AA104" s="1917">
        <f>AA58-AA102-AA103</f>
        <v>30089</v>
      </c>
      <c r="AB104" s="1917">
        <f>AB58-AB102-AB103</f>
        <v>30089</v>
      </c>
      <c r="AC104" s="1917">
        <f>AC58-AC102-AC103</f>
        <v>-9540</v>
      </c>
      <c r="AD104" s="1917">
        <f>AB104+AC104</f>
        <v>20549</v>
      </c>
      <c r="AE104" s="1813">
        <f>AB104-AA104</f>
        <v>0</v>
      </c>
      <c r="AF104" s="1917">
        <f>AF58-AF102-AF103</f>
        <v>1000</v>
      </c>
      <c r="AG104" s="1917">
        <f>AG58-AG102-AG103</f>
        <v>1000</v>
      </c>
      <c r="AH104" s="1917">
        <f>AH58-AH102-AH103</f>
        <v>200</v>
      </c>
      <c r="AI104" s="1917">
        <f>AG104+AH104</f>
        <v>1200</v>
      </c>
      <c r="AJ104" s="1813">
        <f>AG104-AF104</f>
        <v>0</v>
      </c>
      <c r="AK104" s="1917">
        <f>AK58-AK102-AK103</f>
        <v>0</v>
      </c>
      <c r="AL104" s="1917">
        <f>AL58-AL102-AL103</f>
        <v>0</v>
      </c>
      <c r="AM104" s="1917">
        <f>AM58-AM102-AM103</f>
        <v>0</v>
      </c>
      <c r="AN104" s="1917">
        <f>AL104+AM104</f>
        <v>0</v>
      </c>
      <c r="AO104" s="1813">
        <f>AL104-AK104</f>
        <v>0</v>
      </c>
      <c r="AP104" s="1917">
        <f>AP58-AP102-AP103</f>
        <v>28500</v>
      </c>
      <c r="AQ104" s="1917">
        <f>AQ58-AQ102-AQ103</f>
        <v>26763</v>
      </c>
      <c r="AR104" s="1917">
        <f>AR58-AR102-AR103</f>
        <v>0</v>
      </c>
      <c r="AS104" s="1917">
        <f>AQ104+AR104</f>
        <v>26763</v>
      </c>
      <c r="AT104" s="1813">
        <f>AQ104-AP104</f>
        <v>-1737</v>
      </c>
      <c r="AU104" s="1917">
        <f>AU58-AU102-AU103</f>
        <v>3200</v>
      </c>
      <c r="AV104" s="1917">
        <f>AV58-AV102-AV103</f>
        <v>3450</v>
      </c>
      <c r="AW104" s="1917">
        <f>AW58-AW102-AW103</f>
        <v>6150</v>
      </c>
      <c r="AX104" s="1917">
        <f>AV104+AW104</f>
        <v>9600</v>
      </c>
      <c r="AY104" s="1813">
        <f>AV104-AU104</f>
        <v>250</v>
      </c>
      <c r="AZ104" s="1917">
        <f>AZ58-AZ102-AZ103</f>
        <v>35000</v>
      </c>
      <c r="BA104" s="1917">
        <f>BA58-BA102-BA103</f>
        <v>35000</v>
      </c>
      <c r="BB104" s="1917">
        <f>BB58-BB102-BB103</f>
        <v>0</v>
      </c>
      <c r="BC104" s="1917">
        <f>BA104+BB104</f>
        <v>35000</v>
      </c>
      <c r="BD104" s="1813">
        <f>BA104-AZ104</f>
        <v>0</v>
      </c>
      <c r="BE104" s="1917">
        <f>BE58-BE102-BE103</f>
        <v>500</v>
      </c>
      <c r="BF104" s="1917">
        <f>BF58-BF102-BF103</f>
        <v>691</v>
      </c>
      <c r="BG104" s="1917">
        <f>BG58-BG102-BG103</f>
        <v>0</v>
      </c>
      <c r="BH104" s="1917">
        <f>BF104+BG104</f>
        <v>691</v>
      </c>
      <c r="BI104" s="1813">
        <f>BF104-BE104</f>
        <v>191</v>
      </c>
      <c r="BJ104" s="1917">
        <f>BJ58-BJ102-BJ103</f>
        <v>2635</v>
      </c>
      <c r="BK104" s="1917">
        <f>BK58-BK102-BK103</f>
        <v>2559</v>
      </c>
      <c r="BL104" s="1917">
        <f>BL58-BL102-BL103</f>
        <v>0</v>
      </c>
      <c r="BM104" s="1917">
        <f>BK104+BL104</f>
        <v>2559</v>
      </c>
      <c r="BN104" s="1813">
        <f>BK104-BJ104</f>
        <v>-76</v>
      </c>
      <c r="BO104" s="1917">
        <f>BO58-BO102-BO103</f>
        <v>348</v>
      </c>
      <c r="BP104" s="1917">
        <f>BP58-BP102-BP103</f>
        <v>0</v>
      </c>
      <c r="BQ104" s="1917">
        <f>BQ58-BQ102-BQ103</f>
        <v>0</v>
      </c>
      <c r="BR104" s="1917">
        <f>BP104+BQ104</f>
        <v>0</v>
      </c>
      <c r="BS104" s="1813">
        <f>BP104-BO104</f>
        <v>-348</v>
      </c>
      <c r="BT104" s="1917">
        <f>BT58-BT102-BT103</f>
        <v>3415</v>
      </c>
      <c r="BU104" s="1917">
        <v>59387</v>
      </c>
      <c r="BV104" s="1917">
        <f>BV58-BV102-BV103</f>
        <v>0</v>
      </c>
      <c r="BW104" s="1917">
        <f>BU104+BV104</f>
        <v>59387</v>
      </c>
      <c r="BX104" s="1813">
        <f>BU104-BT104</f>
        <v>55972</v>
      </c>
      <c r="BY104" s="2043">
        <f>SUM(B104+G104+L104+Q104+V104+AA104+AF104+AK104+AP104+AU104+AZ104+BE104+BJ104+BO104+BT104)</f>
        <v>210297</v>
      </c>
      <c r="BZ104" s="2043">
        <f t="shared" si="163"/>
        <v>264786</v>
      </c>
      <c r="CA104" s="2043">
        <f t="shared" si="163"/>
        <v>-890</v>
      </c>
      <c r="CB104" s="1992">
        <f t="shared" si="155"/>
        <v>263896</v>
      </c>
      <c r="CC104" s="1966">
        <f>BZ104-BY104</f>
        <v>54489</v>
      </c>
      <c r="CD104" s="1918"/>
      <c r="CE104" s="1918"/>
    </row>
    <row r="105" spans="1:86" ht="15" customHeight="1">
      <c r="BZ105" s="89"/>
      <c r="CA105" s="89"/>
    </row>
    <row r="106" spans="1:86" ht="15" customHeight="1">
      <c r="BZ106" s="89"/>
      <c r="CA106" s="89"/>
      <c r="CB106" s="93" t="s">
        <v>32</v>
      </c>
    </row>
    <row r="107" spans="1:86" ht="15" customHeight="1">
      <c r="BZ107" s="89"/>
      <c r="CA107" s="89"/>
    </row>
    <row r="108" spans="1:86" ht="15" customHeight="1">
      <c r="BZ108" s="89"/>
      <c r="CA108" s="89"/>
    </row>
    <row r="109" spans="1:86" ht="15" customHeight="1">
      <c r="BZ109" s="89"/>
      <c r="CA109" s="89"/>
    </row>
    <row r="110" spans="1:86" ht="15" customHeight="1">
      <c r="BZ110" s="89"/>
      <c r="CA110" s="89"/>
    </row>
    <row r="111" spans="1:86" ht="15" customHeight="1">
      <c r="BZ111" s="89"/>
      <c r="CA111" s="89"/>
    </row>
    <row r="112" spans="1:86" ht="15" customHeight="1">
      <c r="BZ112" s="89"/>
      <c r="CA112" s="89"/>
    </row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</sheetData>
  <sheetProtection selectLockedCells="1" selectUnlockedCells="1"/>
  <mergeCells count="48">
    <mergeCell ref="AA2:AE2"/>
    <mergeCell ref="B2:F2"/>
    <mergeCell ref="G2:K2"/>
    <mergeCell ref="L2:P2"/>
    <mergeCell ref="Q2:U2"/>
    <mergeCell ref="V2:Z2"/>
    <mergeCell ref="BJ2:BN2"/>
    <mergeCell ref="BO2:BS2"/>
    <mergeCell ref="BT2:BX2"/>
    <mergeCell ref="BY2:CC2"/>
    <mergeCell ref="C3:E3"/>
    <mergeCell ref="H3:J3"/>
    <mergeCell ref="M3:O3"/>
    <mergeCell ref="R3:T3"/>
    <mergeCell ref="W3:Y3"/>
    <mergeCell ref="AB3:AD3"/>
    <mergeCell ref="AF2:AJ2"/>
    <mergeCell ref="AK2:AO2"/>
    <mergeCell ref="AP2:AT2"/>
    <mergeCell ref="AU2:AY2"/>
    <mergeCell ref="AZ2:BD2"/>
    <mergeCell ref="BE2:BI2"/>
    <mergeCell ref="BK3:BM3"/>
    <mergeCell ref="BP3:BR3"/>
    <mergeCell ref="BU3:BW3"/>
    <mergeCell ref="BZ3:CB3"/>
    <mergeCell ref="C4:E4"/>
    <mergeCell ref="H4:J4"/>
    <mergeCell ref="M4:O4"/>
    <mergeCell ref="R4:T4"/>
    <mergeCell ref="W4:Y4"/>
    <mergeCell ref="AB4:AD4"/>
    <mergeCell ref="AG3:AI3"/>
    <mergeCell ref="AL3:AN3"/>
    <mergeCell ref="AQ3:AS3"/>
    <mergeCell ref="AV3:AX3"/>
    <mergeCell ref="BA3:BC3"/>
    <mergeCell ref="BF3:BH3"/>
    <mergeCell ref="BK4:BM4"/>
    <mergeCell ref="BP4:BR4"/>
    <mergeCell ref="BU4:BW4"/>
    <mergeCell ref="BZ4:CB4"/>
    <mergeCell ref="AG4:AI4"/>
    <mergeCell ref="AL4:AN4"/>
    <mergeCell ref="AQ4:AS4"/>
    <mergeCell ref="AV4:AX4"/>
    <mergeCell ref="BA4:BC4"/>
    <mergeCell ref="BF4:BH4"/>
  </mergeCells>
  <printOptions horizontalCentered="1"/>
  <pageMargins left="0.43307086614173229" right="0.39370078740157483" top="0.74803149606299213" bottom="0.19685039370078741" header="0.19685039370078741" footer="0.19685039370078741"/>
  <pageSetup paperSize="9" scale="71" firstPageNumber="0" orientation="portrait" horizontalDpi="300" verticalDpi="300" r:id="rId1"/>
  <headerFooter alignWithMargins="0">
    <oddHeader>&amp;C&amp;"Arial CE,Félkövér"
Budapest Főváros XV.ker Önkormányzata 2015.évi  előirányzatának teljesítése (eFt)&amp;R&amp;8 4.3.m. a 9/2016.(V.04. ) önkormányzati rendelethez.</oddHeader>
    <oddFooter>&amp;C&amp;8                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F164"/>
  <sheetViews>
    <sheetView view="pageBreakPreview" zoomScaleNormal="92" zoomScaleSheetLayoutView="100" workbookViewId="0">
      <pane xSplit="11" ySplit="2" topLeftCell="L3" activePane="bottomRight" state="frozen"/>
      <selection pane="topRight" activeCell="L1" sqref="L1"/>
      <selection pane="bottomLeft" activeCell="A3" sqref="A3"/>
      <selection pane="bottomRight" activeCell="AA36" sqref="AA36"/>
    </sheetView>
  </sheetViews>
  <sheetFormatPr defaultRowHeight="12.75"/>
  <cols>
    <col min="1" max="1" width="49.5703125" style="706" customWidth="1"/>
    <col min="2" max="2" width="0" style="706" hidden="1" customWidth="1"/>
    <col min="3" max="6" width="0" style="92" hidden="1" customWidth="1"/>
    <col min="7" max="11" width="0" style="93" hidden="1" customWidth="1"/>
    <col min="12" max="12" width="12.5703125" style="93" customWidth="1"/>
    <col min="13" max="14" width="0" style="92" hidden="1" customWidth="1"/>
    <col min="15" max="17" width="14.28515625" style="92" customWidth="1"/>
    <col min="18" max="19" width="0" style="92" hidden="1" customWidth="1"/>
    <col min="20" max="22" width="14.28515625" style="92" customWidth="1"/>
    <col min="23" max="24" width="0" style="92" hidden="1" customWidth="1"/>
    <col min="25" max="27" width="14.28515625" style="92" customWidth="1"/>
    <col min="28" max="29" width="0" style="92" hidden="1" customWidth="1"/>
    <col min="30" max="32" width="14.28515625" style="92" customWidth="1"/>
    <col min="33" max="34" width="0" style="92" hidden="1" customWidth="1"/>
    <col min="35" max="37" width="14.28515625" style="92" customWidth="1"/>
    <col min="38" max="39" width="0" style="92" hidden="1" customWidth="1"/>
    <col min="40" max="42" width="14.28515625" style="92" customWidth="1"/>
    <col min="43" max="44" width="0" style="92" hidden="1" customWidth="1"/>
    <col min="45" max="47" width="14.28515625" style="92" customWidth="1"/>
    <col min="48" max="49" width="0" style="92" hidden="1" customWidth="1"/>
    <col min="50" max="52" width="14.28515625" style="92" customWidth="1"/>
    <col min="53" max="54" width="0" style="92" hidden="1" customWidth="1"/>
    <col min="55" max="57" width="14.28515625" style="92" customWidth="1"/>
    <col min="58" max="59" width="0" style="92" hidden="1" customWidth="1"/>
    <col min="60" max="62" width="14.28515625" style="92" customWidth="1"/>
    <col min="63" max="64" width="0" style="92" hidden="1" customWidth="1"/>
    <col min="65" max="67" width="14.28515625" style="92" customWidth="1"/>
    <col min="68" max="69" width="0" style="92" hidden="1" customWidth="1"/>
    <col min="70" max="72" width="14.28515625" style="92" customWidth="1"/>
    <col min="73" max="74" width="0" style="92" hidden="1" customWidth="1"/>
    <col min="75" max="77" width="14.28515625" style="92" customWidth="1"/>
    <col min="78" max="79" width="0" style="92" hidden="1" customWidth="1"/>
    <col min="80" max="82" width="14.28515625" style="92" customWidth="1"/>
    <col min="83" max="84" width="0" style="92" hidden="1" customWidth="1"/>
    <col min="85" max="87" width="14.28515625" style="92" customWidth="1"/>
    <col min="88" max="89" width="0" style="92" hidden="1" customWidth="1"/>
    <col min="90" max="91" width="14.28515625" style="92" customWidth="1"/>
    <col min="92" max="96" width="0" style="92" hidden="1" customWidth="1"/>
    <col min="97" max="97" width="14.28515625" style="92" customWidth="1"/>
    <col min="98" max="99" width="0" style="92" hidden="1" customWidth="1"/>
    <col min="100" max="101" width="14.28515625" style="92" customWidth="1"/>
    <col min="102" max="121" width="0" style="92" hidden="1" customWidth="1"/>
    <col min="122" max="122" width="14.28515625" style="93" customWidth="1"/>
    <col min="123" max="124" width="0" style="93" hidden="1" customWidth="1"/>
    <col min="125" max="126" width="14.28515625" style="93" customWidth="1"/>
    <col min="127" max="130" width="9.140625" style="93" hidden="1" customWidth="1"/>
    <col min="131" max="131" width="9.140625" style="1892" hidden="1" customWidth="1"/>
    <col min="132" max="132" width="11.140625" style="88" customWidth="1"/>
    <col min="133" max="133" width="10.42578125" style="88" customWidth="1"/>
    <col min="134" max="16384" width="9.140625" style="92"/>
  </cols>
  <sheetData>
    <row r="1" spans="1:133" s="1848" customFormat="1" ht="10.5" customHeight="1">
      <c r="A1" s="1837" t="s">
        <v>548</v>
      </c>
      <c r="B1" s="1838"/>
      <c r="C1" s="1839"/>
      <c r="D1" s="1840">
        <v>1</v>
      </c>
      <c r="E1" s="1841"/>
      <c r="F1" s="1840"/>
      <c r="G1" s="1925"/>
      <c r="H1" s="2044"/>
      <c r="I1" s="1925">
        <v>2</v>
      </c>
      <c r="J1" s="1926"/>
      <c r="K1" s="1925"/>
      <c r="L1" s="1925"/>
      <c r="M1" s="1839"/>
      <c r="N1" s="1840">
        <v>3</v>
      </c>
      <c r="O1" s="1841"/>
      <c r="P1" s="1840"/>
      <c r="Q1" s="1840"/>
      <c r="R1" s="1839"/>
      <c r="S1" s="1840">
        <v>4</v>
      </c>
      <c r="T1" s="1841"/>
      <c r="U1" s="1840"/>
      <c r="V1" s="1840"/>
      <c r="W1" s="1840"/>
      <c r="X1" s="1840">
        <v>5</v>
      </c>
      <c r="Y1" s="1840"/>
      <c r="Z1" s="1840"/>
      <c r="AA1" s="1840"/>
      <c r="AB1" s="1840"/>
      <c r="AC1" s="2019">
        <v>6</v>
      </c>
      <c r="AD1" s="1840"/>
      <c r="AE1" s="1840"/>
      <c r="AF1" s="1840"/>
      <c r="AG1" s="1840"/>
      <c r="AH1" s="1840">
        <v>7</v>
      </c>
      <c r="AI1" s="1840"/>
      <c r="AJ1" s="1840"/>
      <c r="AK1" s="1840"/>
      <c r="AL1" s="1840"/>
      <c r="AM1" s="2019">
        <v>8</v>
      </c>
      <c r="AN1" s="1840"/>
      <c r="AO1" s="1840"/>
      <c r="AP1" s="1840"/>
      <c r="AQ1" s="1839"/>
      <c r="AR1" s="1840">
        <v>9</v>
      </c>
      <c r="AS1" s="1841"/>
      <c r="AT1" s="1840"/>
      <c r="AU1" s="1840"/>
      <c r="AV1" s="1839"/>
      <c r="AW1" s="1840">
        <v>10</v>
      </c>
      <c r="AX1" s="1841"/>
      <c r="AY1" s="1840"/>
      <c r="AZ1" s="1840"/>
      <c r="BA1" s="1839"/>
      <c r="BB1" s="2019">
        <v>11</v>
      </c>
      <c r="BC1" s="1841"/>
      <c r="BD1" s="1840"/>
      <c r="BE1" s="1840"/>
      <c r="BF1" s="1840"/>
      <c r="BG1" s="1840">
        <v>12</v>
      </c>
      <c r="BH1" s="1840"/>
      <c r="BI1" s="1840"/>
      <c r="BJ1" s="1840"/>
      <c r="BK1" s="1840"/>
      <c r="BL1" s="1840">
        <v>13</v>
      </c>
      <c r="BM1" s="1840"/>
      <c r="BN1" s="1840"/>
      <c r="BO1" s="1840"/>
      <c r="BP1" s="1840"/>
      <c r="BQ1" s="1840">
        <v>14</v>
      </c>
      <c r="BR1" s="1840"/>
      <c r="BS1" s="1840"/>
      <c r="BT1" s="1840"/>
      <c r="BU1" s="1840"/>
      <c r="BV1" s="2019">
        <v>15</v>
      </c>
      <c r="BW1" s="1840"/>
      <c r="BX1" s="1840"/>
      <c r="BY1" s="1840"/>
      <c r="BZ1" s="1840"/>
      <c r="CA1" s="1840">
        <v>16</v>
      </c>
      <c r="CB1" s="1840"/>
      <c r="CC1" s="1840"/>
      <c r="CD1" s="1840"/>
      <c r="CE1" s="1840"/>
      <c r="CF1" s="1840">
        <v>17</v>
      </c>
      <c r="CG1" s="1840"/>
      <c r="CH1" s="1840"/>
      <c r="CI1" s="1840"/>
      <c r="CJ1" s="1840"/>
      <c r="CK1" s="1840">
        <v>18</v>
      </c>
      <c r="CL1" s="1840"/>
      <c r="CM1" s="1840"/>
      <c r="CN1" s="1840"/>
      <c r="CO1" s="1840"/>
      <c r="CP1" s="1840">
        <v>17</v>
      </c>
      <c r="CQ1" s="1840"/>
      <c r="CR1" s="1840"/>
      <c r="CS1" s="1840"/>
      <c r="CT1" s="1840"/>
      <c r="CU1" s="1840">
        <v>19</v>
      </c>
      <c r="CV1" s="1840"/>
      <c r="CW1" s="1840"/>
      <c r="CX1" s="1840"/>
      <c r="CY1" s="1840"/>
      <c r="CZ1" s="1840">
        <v>19</v>
      </c>
      <c r="DA1" s="1840"/>
      <c r="DB1" s="1840"/>
      <c r="DC1" s="1840"/>
      <c r="DD1" s="1840"/>
      <c r="DE1" s="1840">
        <v>20</v>
      </c>
      <c r="DF1" s="1840"/>
      <c r="DG1" s="1840"/>
      <c r="DH1" s="1840"/>
      <c r="DI1" s="1840"/>
      <c r="DJ1" s="1840">
        <v>21</v>
      </c>
      <c r="DK1" s="1840"/>
      <c r="DL1" s="1840"/>
      <c r="DM1" s="1840"/>
      <c r="DN1" s="1840"/>
      <c r="DO1" s="1840">
        <v>22</v>
      </c>
      <c r="DP1" s="1840"/>
      <c r="DQ1" s="1840"/>
      <c r="DR1" s="1925"/>
      <c r="DS1" s="1925"/>
      <c r="DT1" s="1925">
        <v>20</v>
      </c>
      <c r="DU1" s="1925"/>
      <c r="DV1" s="1925"/>
      <c r="DW1" s="1928"/>
      <c r="DX1" s="2021"/>
      <c r="DY1" s="1928">
        <v>24</v>
      </c>
      <c r="DZ1" s="2022"/>
      <c r="EA1" s="1929"/>
      <c r="EB1" s="1847"/>
      <c r="EC1" s="1847"/>
    </row>
    <row r="2" spans="1:133" s="706" customFormat="1" ht="27" customHeight="1">
      <c r="A2" s="1837" t="s">
        <v>690</v>
      </c>
      <c r="B2" s="2045" t="s">
        <v>863</v>
      </c>
      <c r="C2" s="2266" t="s">
        <v>863</v>
      </c>
      <c r="D2" s="2266"/>
      <c r="E2" s="2266"/>
      <c r="F2" s="2046"/>
      <c r="G2" s="2047" t="s">
        <v>864</v>
      </c>
      <c r="H2" s="2267" t="s">
        <v>864</v>
      </c>
      <c r="I2" s="2267"/>
      <c r="J2" s="2267"/>
      <c r="K2" s="2048"/>
      <c r="L2" s="2241" t="s">
        <v>865</v>
      </c>
      <c r="M2" s="2241"/>
      <c r="N2" s="2241"/>
      <c r="O2" s="2241"/>
      <c r="P2" s="2241"/>
      <c r="Q2" s="2241" t="s">
        <v>866</v>
      </c>
      <c r="R2" s="2241"/>
      <c r="S2" s="2241"/>
      <c r="T2" s="2241"/>
      <c r="U2" s="2241"/>
      <c r="V2" s="2241" t="s">
        <v>867</v>
      </c>
      <c r="W2" s="2241"/>
      <c r="X2" s="2241"/>
      <c r="Y2" s="2241"/>
      <c r="Z2" s="2241"/>
      <c r="AA2" s="2241" t="s">
        <v>868</v>
      </c>
      <c r="AB2" s="2241"/>
      <c r="AC2" s="2241"/>
      <c r="AD2" s="2241"/>
      <c r="AE2" s="2241"/>
      <c r="AF2" s="2241" t="s">
        <v>869</v>
      </c>
      <c r="AG2" s="2241"/>
      <c r="AH2" s="2241"/>
      <c r="AI2" s="2241"/>
      <c r="AJ2" s="2241"/>
      <c r="AK2" s="2241" t="s">
        <v>870</v>
      </c>
      <c r="AL2" s="2241"/>
      <c r="AM2" s="2241"/>
      <c r="AN2" s="2241"/>
      <c r="AO2" s="2241"/>
      <c r="AP2" s="2241" t="s">
        <v>871</v>
      </c>
      <c r="AQ2" s="2241"/>
      <c r="AR2" s="2241"/>
      <c r="AS2" s="2241"/>
      <c r="AT2" s="2241"/>
      <c r="AU2" s="2241" t="s">
        <v>872</v>
      </c>
      <c r="AV2" s="2241"/>
      <c r="AW2" s="2241"/>
      <c r="AX2" s="2241"/>
      <c r="AY2" s="2241"/>
      <c r="AZ2" s="2241" t="s">
        <v>873</v>
      </c>
      <c r="BA2" s="2241"/>
      <c r="BB2" s="2241"/>
      <c r="BC2" s="2241"/>
      <c r="BD2" s="2241"/>
      <c r="BE2" s="2241" t="s">
        <v>696</v>
      </c>
      <c r="BF2" s="2241"/>
      <c r="BG2" s="2241"/>
      <c r="BH2" s="2241"/>
      <c r="BI2" s="2241"/>
      <c r="BJ2" s="2264" t="s">
        <v>874</v>
      </c>
      <c r="BK2" s="2264"/>
      <c r="BL2" s="2264"/>
      <c r="BM2" s="2264"/>
      <c r="BN2" s="2264"/>
      <c r="BO2" s="2264" t="s">
        <v>875</v>
      </c>
      <c r="BP2" s="2264"/>
      <c r="BQ2" s="2264"/>
      <c r="BR2" s="2264"/>
      <c r="BS2" s="2264"/>
      <c r="BT2" s="2264" t="s">
        <v>876</v>
      </c>
      <c r="BU2" s="2264"/>
      <c r="BV2" s="2264"/>
      <c r="BW2" s="2264"/>
      <c r="BX2" s="2264"/>
      <c r="BY2" s="2264" t="s">
        <v>699</v>
      </c>
      <c r="BZ2" s="2264"/>
      <c r="CA2" s="2264"/>
      <c r="CB2" s="2264"/>
      <c r="CC2" s="2264"/>
      <c r="CD2" s="2264" t="s">
        <v>877</v>
      </c>
      <c r="CE2" s="2264"/>
      <c r="CF2" s="2264"/>
      <c r="CG2" s="2264"/>
      <c r="CH2" s="2264"/>
      <c r="CI2" s="2264" t="s">
        <v>878</v>
      </c>
      <c r="CJ2" s="2264"/>
      <c r="CK2" s="2264"/>
      <c r="CL2" s="2264"/>
      <c r="CM2" s="2264"/>
      <c r="CN2" s="2264" t="s">
        <v>879</v>
      </c>
      <c r="CO2" s="2264"/>
      <c r="CP2" s="2264"/>
      <c r="CQ2" s="2264"/>
      <c r="CR2" s="2264"/>
      <c r="CS2" s="2264" t="s">
        <v>880</v>
      </c>
      <c r="CT2" s="2264"/>
      <c r="CU2" s="2264"/>
      <c r="CV2" s="2264"/>
      <c r="CW2" s="2264"/>
      <c r="CX2" s="2265"/>
      <c r="CY2" s="2265"/>
      <c r="CZ2" s="2265"/>
      <c r="DA2" s="2265"/>
      <c r="DB2" s="2265"/>
      <c r="DC2" s="2265"/>
      <c r="DD2" s="2265"/>
      <c r="DE2" s="2265"/>
      <c r="DF2" s="2265"/>
      <c r="DG2" s="2265"/>
      <c r="DH2" s="2265"/>
      <c r="DI2" s="2265"/>
      <c r="DJ2" s="2265"/>
      <c r="DK2" s="2265"/>
      <c r="DL2" s="2265"/>
      <c r="DM2" s="2265"/>
      <c r="DN2" s="2265"/>
      <c r="DO2" s="2265"/>
      <c r="DP2" s="2265"/>
      <c r="DQ2" s="2265"/>
      <c r="DR2" s="2263" t="s">
        <v>881</v>
      </c>
      <c r="DS2" s="2263"/>
      <c r="DT2" s="2263"/>
      <c r="DU2" s="2263"/>
      <c r="DV2" s="2263"/>
      <c r="DW2" s="2263" t="s">
        <v>882</v>
      </c>
      <c r="DX2" s="2263"/>
      <c r="DY2" s="2263"/>
      <c r="DZ2" s="2263"/>
      <c r="EA2" s="2263"/>
      <c r="EB2" s="892"/>
      <c r="EC2" s="892"/>
    </row>
    <row r="3" spans="1:133" s="1939" customFormat="1" ht="18.75" customHeight="1">
      <c r="A3" s="1849" t="s">
        <v>556</v>
      </c>
      <c r="B3" s="1930"/>
      <c r="C3" s="2239" t="s">
        <v>883</v>
      </c>
      <c r="D3" s="2239"/>
      <c r="E3" s="2239"/>
      <c r="F3" s="2049"/>
      <c r="G3" s="2050"/>
      <c r="H3" s="2246" t="s">
        <v>817</v>
      </c>
      <c r="I3" s="2246"/>
      <c r="J3" s="2246"/>
      <c r="K3" s="2051"/>
      <c r="L3" s="2051"/>
      <c r="M3" s="2239" t="s">
        <v>884</v>
      </c>
      <c r="N3" s="2239"/>
      <c r="O3" s="2239"/>
      <c r="P3" s="2052"/>
      <c r="Q3" s="2052"/>
      <c r="R3" s="2239" t="s">
        <v>885</v>
      </c>
      <c r="S3" s="2239"/>
      <c r="T3" s="2239"/>
      <c r="U3" s="2052"/>
      <c r="V3" s="2052"/>
      <c r="W3" s="2239" t="s">
        <v>886</v>
      </c>
      <c r="X3" s="2239"/>
      <c r="Y3" s="2239"/>
      <c r="Z3" s="2052"/>
      <c r="AA3" s="2052"/>
      <c r="AB3" s="2239" t="s">
        <v>887</v>
      </c>
      <c r="AC3" s="2239"/>
      <c r="AD3" s="2239"/>
      <c r="AE3" s="2052"/>
      <c r="AF3" s="2052"/>
      <c r="AG3" s="2239" t="s">
        <v>888</v>
      </c>
      <c r="AH3" s="2239"/>
      <c r="AI3" s="2239"/>
      <c r="AJ3" s="2053"/>
      <c r="AK3" s="2053"/>
      <c r="AL3" s="2239" t="s">
        <v>889</v>
      </c>
      <c r="AM3" s="2239"/>
      <c r="AN3" s="2239"/>
      <c r="AO3" s="2053"/>
      <c r="AP3" s="2053"/>
      <c r="AQ3" s="2239" t="s">
        <v>890</v>
      </c>
      <c r="AR3" s="2239"/>
      <c r="AS3" s="2239"/>
      <c r="AT3" s="2053"/>
      <c r="AU3" s="2053"/>
      <c r="AV3" s="2239" t="s">
        <v>891</v>
      </c>
      <c r="AW3" s="2239"/>
      <c r="AX3" s="2239"/>
      <c r="AY3" s="2053"/>
      <c r="AZ3" s="2053"/>
      <c r="BA3" s="2239" t="s">
        <v>892</v>
      </c>
      <c r="BB3" s="2239"/>
      <c r="BC3" s="2239"/>
      <c r="BD3" s="2053"/>
      <c r="BE3" s="2053"/>
      <c r="BF3" s="2239" t="s">
        <v>707</v>
      </c>
      <c r="BG3" s="2239"/>
      <c r="BH3" s="2239"/>
      <c r="BI3" s="2053"/>
      <c r="BJ3" s="2053"/>
      <c r="BK3" s="2239" t="s">
        <v>893</v>
      </c>
      <c r="BL3" s="2239"/>
      <c r="BM3" s="2239"/>
      <c r="BN3" s="2054"/>
      <c r="BO3" s="2054"/>
      <c r="BP3" s="2239" t="s">
        <v>894</v>
      </c>
      <c r="BQ3" s="2239"/>
      <c r="BR3" s="2239"/>
      <c r="BS3" s="2054"/>
      <c r="BT3" s="2054"/>
      <c r="BU3" s="2239" t="s">
        <v>895</v>
      </c>
      <c r="BV3" s="2239"/>
      <c r="BW3" s="2239"/>
      <c r="BX3" s="2054"/>
      <c r="BY3" s="2054"/>
      <c r="BZ3" s="2239" t="s">
        <v>709</v>
      </c>
      <c r="CA3" s="2239"/>
      <c r="CB3" s="2239"/>
      <c r="CC3" s="2054"/>
      <c r="CD3" s="2054"/>
      <c r="CE3" s="2239" t="s">
        <v>896</v>
      </c>
      <c r="CF3" s="2239"/>
      <c r="CG3" s="2239"/>
      <c r="CH3" s="2054"/>
      <c r="CI3" s="2054"/>
      <c r="CJ3" s="2239" t="s">
        <v>897</v>
      </c>
      <c r="CK3" s="2239"/>
      <c r="CL3" s="2239"/>
      <c r="CM3" s="2054"/>
      <c r="CN3" s="2054"/>
      <c r="CO3" s="2239" t="s">
        <v>898</v>
      </c>
      <c r="CP3" s="2239"/>
      <c r="CQ3" s="2239"/>
      <c r="CR3" s="2054"/>
      <c r="CS3" s="2054"/>
      <c r="CT3" s="2239" t="s">
        <v>899</v>
      </c>
      <c r="CU3" s="2239"/>
      <c r="CV3" s="2239"/>
      <c r="CW3" s="2054"/>
      <c r="CX3" s="2054"/>
      <c r="CY3" s="2055"/>
      <c r="CZ3" s="2049"/>
      <c r="DA3" s="2056"/>
      <c r="DB3" s="2049"/>
      <c r="DC3" s="2049"/>
      <c r="DD3" s="2055"/>
      <c r="DE3" s="2049"/>
      <c r="DF3" s="2056"/>
      <c r="DG3" s="2049"/>
      <c r="DH3" s="2049"/>
      <c r="DI3" s="2055"/>
      <c r="DJ3" s="2049"/>
      <c r="DK3" s="2056"/>
      <c r="DL3" s="2049"/>
      <c r="DM3" s="2049"/>
      <c r="DN3" s="2239"/>
      <c r="DO3" s="2239"/>
      <c r="DP3" s="2239"/>
      <c r="DQ3" s="2049"/>
      <c r="DR3" s="2050"/>
      <c r="DS3" s="2246" t="s">
        <v>817</v>
      </c>
      <c r="DT3" s="2246"/>
      <c r="DU3" s="2246"/>
      <c r="DV3" s="2051"/>
      <c r="DW3" s="2051"/>
      <c r="DX3" s="2246" t="s">
        <v>817</v>
      </c>
      <c r="DY3" s="2246"/>
      <c r="DZ3" s="2246"/>
      <c r="EA3" s="2051"/>
      <c r="EB3" s="1938"/>
      <c r="EC3" s="1938"/>
    </row>
    <row r="4" spans="1:133" ht="16.5" hidden="1" customHeight="1">
      <c r="A4" s="1940"/>
      <c r="B4" s="1941"/>
      <c r="C4" s="2254"/>
      <c r="D4" s="2254"/>
      <c r="E4" s="2254"/>
      <c r="F4" s="2057"/>
      <c r="G4" s="2058"/>
      <c r="H4" s="2262"/>
      <c r="I4" s="2262"/>
      <c r="J4" s="2262"/>
      <c r="K4" s="2058"/>
      <c r="L4" s="2058"/>
      <c r="M4" s="2254"/>
      <c r="N4" s="2254"/>
      <c r="O4" s="2254"/>
      <c r="P4" s="2057"/>
      <c r="Q4" s="2057"/>
      <c r="R4" s="2254"/>
      <c r="S4" s="2254"/>
      <c r="T4" s="2254"/>
      <c r="U4" s="2057"/>
      <c r="V4" s="2057"/>
      <c r="W4" s="2254"/>
      <c r="X4" s="2254"/>
      <c r="Y4" s="2254"/>
      <c r="Z4" s="2057"/>
      <c r="AA4" s="2057"/>
      <c r="AB4" s="2254"/>
      <c r="AC4" s="2254"/>
      <c r="AD4" s="2254"/>
      <c r="AE4" s="2057"/>
      <c r="AF4" s="2057"/>
      <c r="AG4" s="2254"/>
      <c r="AH4" s="2254"/>
      <c r="AI4" s="2254"/>
      <c r="AJ4" s="2057"/>
      <c r="AK4" s="2057"/>
      <c r="AL4" s="2254"/>
      <c r="AM4" s="2254"/>
      <c r="AN4" s="2254"/>
      <c r="AO4" s="2057"/>
      <c r="AP4" s="2057"/>
      <c r="AQ4" s="2254"/>
      <c r="AR4" s="2254"/>
      <c r="AS4" s="2254"/>
      <c r="AT4" s="2001"/>
      <c r="AU4" s="2001"/>
      <c r="AV4" s="2238"/>
      <c r="AW4" s="2238"/>
      <c r="AX4" s="2238"/>
      <c r="AY4" s="1943"/>
      <c r="AZ4" s="1943"/>
      <c r="BA4" s="2238"/>
      <c r="BB4" s="2238"/>
      <c r="BC4" s="2238"/>
      <c r="BD4" s="1943"/>
      <c r="BE4" s="1943"/>
      <c r="BF4" s="2238"/>
      <c r="BG4" s="2238"/>
      <c r="BH4" s="2238"/>
      <c r="BI4" s="1943"/>
      <c r="BJ4" s="1943"/>
      <c r="BK4" s="2238"/>
      <c r="BL4" s="2238"/>
      <c r="BM4" s="2238"/>
      <c r="BN4" s="1943"/>
      <c r="BO4" s="1943"/>
      <c r="BP4" s="2238"/>
      <c r="BQ4" s="2238"/>
      <c r="BR4" s="2238"/>
      <c r="BS4" s="1943"/>
      <c r="BT4" s="1943"/>
      <c r="BU4" s="2238"/>
      <c r="BV4" s="2238"/>
      <c r="BW4" s="2238"/>
      <c r="BX4" s="1943"/>
      <c r="BY4" s="1943"/>
      <c r="BZ4" s="2238"/>
      <c r="CA4" s="2238"/>
      <c r="CB4" s="2238"/>
      <c r="CC4" s="1943"/>
      <c r="CD4" s="1943"/>
      <c r="CE4" s="2238"/>
      <c r="CF4" s="2238"/>
      <c r="CG4" s="2238"/>
      <c r="CH4" s="1943"/>
      <c r="CI4" s="1943"/>
      <c r="CJ4" s="2238"/>
      <c r="CK4" s="2238"/>
      <c r="CL4" s="2238"/>
      <c r="CM4" s="1943"/>
      <c r="CN4" s="1943"/>
      <c r="CO4" s="2238"/>
      <c r="CP4" s="2238"/>
      <c r="CQ4" s="2238"/>
      <c r="CR4" s="1943"/>
      <c r="CS4" s="1943"/>
      <c r="CT4" s="2238"/>
      <c r="CU4" s="2238"/>
      <c r="CV4" s="2238"/>
      <c r="CW4" s="1943"/>
      <c r="CX4" s="1943"/>
      <c r="CY4" s="2238"/>
      <c r="CZ4" s="2238"/>
      <c r="DA4" s="2238"/>
      <c r="DB4" s="1943"/>
      <c r="DC4" s="1943"/>
      <c r="DD4" s="2238"/>
      <c r="DE4" s="2238"/>
      <c r="DF4" s="2238"/>
      <c r="DG4" s="1943"/>
      <c r="DH4" s="1943"/>
      <c r="DI4" s="2238"/>
      <c r="DJ4" s="2238"/>
      <c r="DK4" s="2238"/>
      <c r="DL4" s="1943"/>
      <c r="DM4" s="1943"/>
      <c r="DN4" s="2238"/>
      <c r="DO4" s="2238"/>
      <c r="DP4" s="2238"/>
      <c r="DQ4" s="1943"/>
      <c r="DR4" s="2059"/>
      <c r="DS4" s="2261"/>
      <c r="DT4" s="2261"/>
      <c r="DU4" s="2261"/>
      <c r="DV4" s="2059"/>
      <c r="DW4" s="2059"/>
      <c r="DX4" s="2259" t="s">
        <v>790</v>
      </c>
      <c r="DY4" s="2259"/>
      <c r="DZ4" s="2259"/>
      <c r="EA4" s="2059"/>
    </row>
    <row r="5" spans="1:133" s="1848" customFormat="1" ht="33" customHeight="1">
      <c r="A5" s="1837" t="s">
        <v>561</v>
      </c>
      <c r="B5" s="1853" t="s">
        <v>711</v>
      </c>
      <c r="C5" s="1853" t="s">
        <v>2</v>
      </c>
      <c r="D5" s="4" t="s">
        <v>3</v>
      </c>
      <c r="E5" s="1853" t="s">
        <v>900</v>
      </c>
      <c r="F5" s="4" t="s">
        <v>3</v>
      </c>
      <c r="G5" s="1862" t="s">
        <v>711</v>
      </c>
      <c r="H5" s="1862" t="s">
        <v>2</v>
      </c>
      <c r="I5" s="5" t="s">
        <v>3</v>
      </c>
      <c r="J5" s="1862" t="s">
        <v>900</v>
      </c>
      <c r="K5" s="1862" t="s">
        <v>3</v>
      </c>
      <c r="L5" s="1853" t="s">
        <v>67</v>
      </c>
      <c r="M5" s="1853" t="s">
        <v>2</v>
      </c>
      <c r="N5" s="4" t="s">
        <v>3</v>
      </c>
      <c r="O5" s="1853" t="s">
        <v>4</v>
      </c>
      <c r="P5" s="4" t="s">
        <v>747</v>
      </c>
      <c r="Q5" s="1853" t="s">
        <v>67</v>
      </c>
      <c r="R5" s="1853" t="s">
        <v>2</v>
      </c>
      <c r="S5" s="4" t="s">
        <v>3</v>
      </c>
      <c r="T5" s="1853" t="s">
        <v>4</v>
      </c>
      <c r="U5" s="4" t="s">
        <v>747</v>
      </c>
      <c r="V5" s="1853" t="s">
        <v>67</v>
      </c>
      <c r="W5" s="1853" t="s">
        <v>2</v>
      </c>
      <c r="X5" s="4" t="s">
        <v>3</v>
      </c>
      <c r="Y5" s="1853" t="s">
        <v>4</v>
      </c>
      <c r="Z5" s="4" t="s">
        <v>747</v>
      </c>
      <c r="AA5" s="1853" t="s">
        <v>67</v>
      </c>
      <c r="AB5" s="1853" t="s">
        <v>2</v>
      </c>
      <c r="AC5" s="4" t="s">
        <v>3</v>
      </c>
      <c r="AD5" s="1853" t="s">
        <v>4</v>
      </c>
      <c r="AE5" s="4" t="s">
        <v>747</v>
      </c>
      <c r="AF5" s="1853" t="s">
        <v>67</v>
      </c>
      <c r="AG5" s="1853" t="s">
        <v>2</v>
      </c>
      <c r="AH5" s="4" t="s">
        <v>3</v>
      </c>
      <c r="AI5" s="1853" t="s">
        <v>4</v>
      </c>
      <c r="AJ5" s="4" t="s">
        <v>747</v>
      </c>
      <c r="AK5" s="1853" t="s">
        <v>67</v>
      </c>
      <c r="AL5" s="1853" t="s">
        <v>2</v>
      </c>
      <c r="AM5" s="4" t="s">
        <v>3</v>
      </c>
      <c r="AN5" s="1853" t="s">
        <v>4</v>
      </c>
      <c r="AO5" s="4" t="s">
        <v>747</v>
      </c>
      <c r="AP5" s="1853" t="s">
        <v>67</v>
      </c>
      <c r="AQ5" s="1853" t="s">
        <v>2</v>
      </c>
      <c r="AR5" s="4" t="s">
        <v>3</v>
      </c>
      <c r="AS5" s="1853" t="s">
        <v>4</v>
      </c>
      <c r="AT5" s="4" t="s">
        <v>747</v>
      </c>
      <c r="AU5" s="1853" t="s">
        <v>67</v>
      </c>
      <c r="AV5" s="1853" t="s">
        <v>2</v>
      </c>
      <c r="AW5" s="4" t="s">
        <v>3</v>
      </c>
      <c r="AX5" s="1853" t="s">
        <v>4</v>
      </c>
      <c r="AY5" s="4" t="s">
        <v>747</v>
      </c>
      <c r="AZ5" s="1853" t="s">
        <v>67</v>
      </c>
      <c r="BA5" s="1853" t="s">
        <v>2</v>
      </c>
      <c r="BB5" s="4" t="s">
        <v>3</v>
      </c>
      <c r="BC5" s="1853" t="s">
        <v>4</v>
      </c>
      <c r="BD5" s="4" t="s">
        <v>747</v>
      </c>
      <c r="BE5" s="1853" t="s">
        <v>67</v>
      </c>
      <c r="BF5" s="1853" t="s">
        <v>2</v>
      </c>
      <c r="BG5" s="4" t="s">
        <v>3</v>
      </c>
      <c r="BH5" s="1853" t="s">
        <v>4</v>
      </c>
      <c r="BI5" s="4" t="s">
        <v>747</v>
      </c>
      <c r="BJ5" s="1853" t="s">
        <v>67</v>
      </c>
      <c r="BK5" s="1853" t="s">
        <v>2</v>
      </c>
      <c r="BL5" s="4" t="s">
        <v>3</v>
      </c>
      <c r="BM5" s="1853" t="s">
        <v>4</v>
      </c>
      <c r="BN5" s="4" t="s">
        <v>747</v>
      </c>
      <c r="BO5" s="1853" t="s">
        <v>67</v>
      </c>
      <c r="BP5" s="1853" t="s">
        <v>2</v>
      </c>
      <c r="BQ5" s="4" t="s">
        <v>3</v>
      </c>
      <c r="BR5" s="1853" t="s">
        <v>4</v>
      </c>
      <c r="BS5" s="4" t="s">
        <v>747</v>
      </c>
      <c r="BT5" s="1853" t="s">
        <v>67</v>
      </c>
      <c r="BU5" s="1853" t="s">
        <v>2</v>
      </c>
      <c r="BV5" s="4" t="s">
        <v>3</v>
      </c>
      <c r="BW5" s="1853" t="s">
        <v>4</v>
      </c>
      <c r="BX5" s="4" t="s">
        <v>747</v>
      </c>
      <c r="BY5" s="1853" t="s">
        <v>67</v>
      </c>
      <c r="BZ5" s="1853" t="s">
        <v>2</v>
      </c>
      <c r="CA5" s="4" t="s">
        <v>3</v>
      </c>
      <c r="CB5" s="1853" t="s">
        <v>4</v>
      </c>
      <c r="CC5" s="4" t="s">
        <v>747</v>
      </c>
      <c r="CD5" s="1853" t="s">
        <v>67</v>
      </c>
      <c r="CE5" s="1853" t="s">
        <v>2</v>
      </c>
      <c r="CF5" s="4" t="s">
        <v>3</v>
      </c>
      <c r="CG5" s="1853" t="s">
        <v>4</v>
      </c>
      <c r="CH5" s="4" t="s">
        <v>747</v>
      </c>
      <c r="CI5" s="1853" t="s">
        <v>67</v>
      </c>
      <c r="CJ5" s="1853" t="s">
        <v>2</v>
      </c>
      <c r="CK5" s="4" t="s">
        <v>3</v>
      </c>
      <c r="CL5" s="1853" t="s">
        <v>4</v>
      </c>
      <c r="CM5" s="4" t="s">
        <v>747</v>
      </c>
      <c r="CN5" s="1853" t="s">
        <v>711</v>
      </c>
      <c r="CO5" s="1853" t="s">
        <v>901</v>
      </c>
      <c r="CP5" s="4" t="s">
        <v>3</v>
      </c>
      <c r="CQ5" s="1853" t="s">
        <v>902</v>
      </c>
      <c r="CR5" s="1853" t="s">
        <v>749</v>
      </c>
      <c r="CS5" s="1853" t="s">
        <v>67</v>
      </c>
      <c r="CT5" s="1853" t="s">
        <v>2</v>
      </c>
      <c r="CU5" s="4" t="s">
        <v>3</v>
      </c>
      <c r="CV5" s="1853" t="s">
        <v>4</v>
      </c>
      <c r="CW5" s="4" t="s">
        <v>747</v>
      </c>
      <c r="CX5" s="1853" t="s">
        <v>711</v>
      </c>
      <c r="CY5" s="1853" t="s">
        <v>1</v>
      </c>
      <c r="CZ5" s="4" t="s">
        <v>3</v>
      </c>
      <c r="DA5" s="1853" t="s">
        <v>748</v>
      </c>
      <c r="DB5" s="1853" t="s">
        <v>749</v>
      </c>
      <c r="DC5" s="1853" t="s">
        <v>711</v>
      </c>
      <c r="DD5" s="1853" t="s">
        <v>1</v>
      </c>
      <c r="DE5" s="4" t="s">
        <v>3</v>
      </c>
      <c r="DF5" s="1853" t="s">
        <v>748</v>
      </c>
      <c r="DG5" s="1853" t="s">
        <v>749</v>
      </c>
      <c r="DH5" s="1853" t="s">
        <v>711</v>
      </c>
      <c r="DI5" s="1853" t="s">
        <v>1</v>
      </c>
      <c r="DJ5" s="4" t="s">
        <v>3</v>
      </c>
      <c r="DK5" s="1853" t="s">
        <v>748</v>
      </c>
      <c r="DL5" s="1853" t="s">
        <v>749</v>
      </c>
      <c r="DM5" s="1853" t="s">
        <v>711</v>
      </c>
      <c r="DN5" s="1853" t="s">
        <v>1</v>
      </c>
      <c r="DO5" s="4" t="s">
        <v>3</v>
      </c>
      <c r="DP5" s="1853" t="s">
        <v>748</v>
      </c>
      <c r="DQ5" s="1853" t="s">
        <v>749</v>
      </c>
      <c r="DR5" s="1862" t="s">
        <v>67</v>
      </c>
      <c r="DS5" s="1862" t="s">
        <v>2</v>
      </c>
      <c r="DT5" s="5" t="s">
        <v>3</v>
      </c>
      <c r="DU5" s="1862" t="s">
        <v>4</v>
      </c>
      <c r="DV5" s="5" t="s">
        <v>747</v>
      </c>
      <c r="DW5" s="1862" t="s">
        <v>711</v>
      </c>
      <c r="DX5" s="1862" t="s">
        <v>1</v>
      </c>
      <c r="DY5" s="5" t="s">
        <v>3</v>
      </c>
      <c r="DZ5" s="1862" t="s">
        <v>748</v>
      </c>
      <c r="EA5" s="1862" t="s">
        <v>749</v>
      </c>
      <c r="EB5" s="1847"/>
      <c r="EC5" s="1847"/>
    </row>
    <row r="6" spans="1:133" s="1950" customFormat="1" ht="11.25" customHeight="1">
      <c r="A6" s="2037"/>
      <c r="B6" s="2004" t="s">
        <v>69</v>
      </c>
      <c r="C6" s="2004" t="s">
        <v>70</v>
      </c>
      <c r="D6" s="2004" t="s">
        <v>71</v>
      </c>
      <c r="E6" s="2004" t="s">
        <v>791</v>
      </c>
      <c r="F6" s="2004" t="s">
        <v>792</v>
      </c>
      <c r="G6" s="2005" t="s">
        <v>903</v>
      </c>
      <c r="H6" s="2005" t="s">
        <v>73</v>
      </c>
      <c r="I6" s="2005" t="s">
        <v>74</v>
      </c>
      <c r="J6" s="2005" t="s">
        <v>904</v>
      </c>
      <c r="K6" s="2005" t="s">
        <v>905</v>
      </c>
      <c r="L6" s="2004">
        <v>1</v>
      </c>
      <c r="M6" s="2004" t="s">
        <v>75</v>
      </c>
      <c r="N6" s="2004" t="s">
        <v>76</v>
      </c>
      <c r="O6" s="2004">
        <v>2</v>
      </c>
      <c r="P6" s="2004">
        <v>3</v>
      </c>
      <c r="Q6" s="2004">
        <v>4</v>
      </c>
      <c r="R6" s="2004" t="s">
        <v>563</v>
      </c>
      <c r="S6" s="2004" t="s">
        <v>564</v>
      </c>
      <c r="T6" s="2004">
        <v>5</v>
      </c>
      <c r="U6" s="2004">
        <v>6</v>
      </c>
      <c r="V6" s="2004">
        <v>7</v>
      </c>
      <c r="W6" s="2004" t="s">
        <v>565</v>
      </c>
      <c r="X6" s="2004" t="s">
        <v>566</v>
      </c>
      <c r="Y6" s="2004">
        <v>8</v>
      </c>
      <c r="Z6" s="2004">
        <v>9</v>
      </c>
      <c r="AA6" s="2004">
        <v>10</v>
      </c>
      <c r="AB6" s="2004" t="s">
        <v>567</v>
      </c>
      <c r="AC6" s="2004" t="s">
        <v>568</v>
      </c>
      <c r="AD6" s="2004">
        <v>11</v>
      </c>
      <c r="AE6" s="2004">
        <v>12</v>
      </c>
      <c r="AF6" s="2004">
        <v>13</v>
      </c>
      <c r="AG6" s="2004" t="s">
        <v>569</v>
      </c>
      <c r="AH6" s="2004" t="s">
        <v>570</v>
      </c>
      <c r="AI6" s="2004">
        <v>14</v>
      </c>
      <c r="AJ6" s="2004">
        <v>15</v>
      </c>
      <c r="AK6" s="2004">
        <v>16</v>
      </c>
      <c r="AL6" s="2004" t="s">
        <v>571</v>
      </c>
      <c r="AM6" s="2004" t="s">
        <v>572</v>
      </c>
      <c r="AN6" s="2004">
        <v>17</v>
      </c>
      <c r="AO6" s="2004">
        <v>18</v>
      </c>
      <c r="AP6" s="2004">
        <v>19</v>
      </c>
      <c r="AQ6" s="2004" t="s">
        <v>573</v>
      </c>
      <c r="AR6" s="2004" t="s">
        <v>574</v>
      </c>
      <c r="AS6" s="2004">
        <v>20</v>
      </c>
      <c r="AT6" s="2004">
        <v>21</v>
      </c>
      <c r="AU6" s="2004">
        <v>22</v>
      </c>
      <c r="AV6" s="2004" t="s">
        <v>575</v>
      </c>
      <c r="AW6" s="2004" t="s">
        <v>576</v>
      </c>
      <c r="AX6" s="2004">
        <v>23</v>
      </c>
      <c r="AY6" s="2004">
        <v>24</v>
      </c>
      <c r="AZ6" s="2004">
        <v>25</v>
      </c>
      <c r="BA6" s="2004" t="s">
        <v>577</v>
      </c>
      <c r="BB6" s="2004" t="s">
        <v>578</v>
      </c>
      <c r="BC6" s="2004">
        <v>26</v>
      </c>
      <c r="BD6" s="2004">
        <v>27</v>
      </c>
      <c r="BE6" s="2004">
        <v>28</v>
      </c>
      <c r="BF6" s="2004" t="s">
        <v>579</v>
      </c>
      <c r="BG6" s="2004" t="s">
        <v>580</v>
      </c>
      <c r="BH6" s="2004">
        <v>29</v>
      </c>
      <c r="BI6" s="2004">
        <v>30</v>
      </c>
      <c r="BJ6" s="2004">
        <v>31</v>
      </c>
      <c r="BK6" s="2004" t="s">
        <v>581</v>
      </c>
      <c r="BL6" s="2004" t="s">
        <v>582</v>
      </c>
      <c r="BM6" s="2004">
        <v>32</v>
      </c>
      <c r="BN6" s="2004">
        <v>33</v>
      </c>
      <c r="BO6" s="2004">
        <v>34</v>
      </c>
      <c r="BP6" s="2004" t="s">
        <v>583</v>
      </c>
      <c r="BQ6" s="2004" t="s">
        <v>584</v>
      </c>
      <c r="BR6" s="2004">
        <v>35</v>
      </c>
      <c r="BS6" s="2004">
        <v>36</v>
      </c>
      <c r="BT6" s="2004">
        <v>37</v>
      </c>
      <c r="BU6" s="2004" t="s">
        <v>585</v>
      </c>
      <c r="BV6" s="2004" t="s">
        <v>586</v>
      </c>
      <c r="BW6" s="2004">
        <v>38</v>
      </c>
      <c r="BX6" s="2004">
        <v>39</v>
      </c>
      <c r="BY6" s="2004">
        <v>40</v>
      </c>
      <c r="BZ6" s="2004" t="s">
        <v>587</v>
      </c>
      <c r="CA6" s="2004" t="s">
        <v>588</v>
      </c>
      <c r="CB6" s="2004">
        <v>41</v>
      </c>
      <c r="CC6" s="2004">
        <v>42</v>
      </c>
      <c r="CD6" s="2004">
        <v>43</v>
      </c>
      <c r="CE6" s="2004" t="s">
        <v>589</v>
      </c>
      <c r="CF6" s="2004" t="s">
        <v>590</v>
      </c>
      <c r="CG6" s="2004">
        <v>44</v>
      </c>
      <c r="CH6" s="2004">
        <v>45</v>
      </c>
      <c r="CI6" s="2004">
        <v>46</v>
      </c>
      <c r="CJ6" s="2004" t="s">
        <v>591</v>
      </c>
      <c r="CK6" s="2004" t="s">
        <v>592</v>
      </c>
      <c r="CL6" s="2004">
        <v>47</v>
      </c>
      <c r="CM6" s="2004">
        <v>48</v>
      </c>
      <c r="CN6" s="2004" t="s">
        <v>768</v>
      </c>
      <c r="CO6" s="2004" t="s">
        <v>769</v>
      </c>
      <c r="CP6" s="2004" t="s">
        <v>770</v>
      </c>
      <c r="CQ6" s="2004" t="s">
        <v>771</v>
      </c>
      <c r="CR6" s="2004" t="s">
        <v>772</v>
      </c>
      <c r="CS6" s="2004">
        <v>49</v>
      </c>
      <c r="CT6" s="2004" t="s">
        <v>906</v>
      </c>
      <c r="CU6" s="2004" t="s">
        <v>907</v>
      </c>
      <c r="CV6" s="2004">
        <v>50</v>
      </c>
      <c r="CW6" s="2004">
        <v>51</v>
      </c>
      <c r="CX6" s="2004" t="s">
        <v>908</v>
      </c>
      <c r="CY6" s="2004" t="s">
        <v>909</v>
      </c>
      <c r="CZ6" s="2004" t="s">
        <v>910</v>
      </c>
      <c r="DA6" s="2004" t="s">
        <v>911</v>
      </c>
      <c r="DB6" s="2004" t="s">
        <v>912</v>
      </c>
      <c r="DC6" s="2004" t="s">
        <v>913</v>
      </c>
      <c r="DD6" s="2004" t="s">
        <v>914</v>
      </c>
      <c r="DE6" s="2004" t="s">
        <v>915</v>
      </c>
      <c r="DF6" s="2004" t="s">
        <v>916</v>
      </c>
      <c r="DG6" s="2004" t="s">
        <v>917</v>
      </c>
      <c r="DH6" s="2004" t="s">
        <v>918</v>
      </c>
      <c r="DI6" s="2004" t="s">
        <v>919</v>
      </c>
      <c r="DJ6" s="2004" t="s">
        <v>920</v>
      </c>
      <c r="DK6" s="2004" t="s">
        <v>921</v>
      </c>
      <c r="DL6" s="2004" t="s">
        <v>922</v>
      </c>
      <c r="DM6" s="2004" t="s">
        <v>923</v>
      </c>
      <c r="DN6" s="2004" t="s">
        <v>924</v>
      </c>
      <c r="DO6" s="2004" t="s">
        <v>925</v>
      </c>
      <c r="DP6" s="2004" t="s">
        <v>926</v>
      </c>
      <c r="DQ6" s="2004" t="s">
        <v>927</v>
      </c>
      <c r="DR6" s="2005">
        <v>52</v>
      </c>
      <c r="DS6" s="2005" t="s">
        <v>928</v>
      </c>
      <c r="DT6" s="2005" t="s">
        <v>929</v>
      </c>
      <c r="DU6" s="2005">
        <v>53</v>
      </c>
      <c r="DV6" s="2005">
        <v>54</v>
      </c>
      <c r="DW6" s="2005" t="s">
        <v>930</v>
      </c>
      <c r="DX6" s="2005" t="s">
        <v>931</v>
      </c>
      <c r="DY6" s="2005" t="s">
        <v>932</v>
      </c>
      <c r="DZ6" s="2005" t="s">
        <v>933</v>
      </c>
      <c r="EA6" s="2005" t="s">
        <v>934</v>
      </c>
      <c r="EB6" s="1949"/>
      <c r="EC6" s="1949"/>
    </row>
    <row r="7" spans="1:133" s="1866" customFormat="1" ht="14.25" hidden="1" customHeight="1">
      <c r="A7" s="1864"/>
      <c r="B7" s="1864"/>
      <c r="C7" s="1865"/>
      <c r="D7" s="1865"/>
      <c r="G7" s="1952"/>
      <c r="H7" s="1951"/>
      <c r="I7" s="1951"/>
      <c r="J7" s="1952"/>
      <c r="K7" s="1952"/>
      <c r="L7" s="1952"/>
      <c r="M7" s="1865"/>
      <c r="N7" s="1865"/>
      <c r="R7" s="1865"/>
      <c r="S7" s="1865"/>
      <c r="W7" s="1865"/>
      <c r="X7" s="1865"/>
      <c r="AB7" s="1865"/>
      <c r="AC7" s="1865"/>
      <c r="AG7" s="1865"/>
      <c r="AH7" s="1865"/>
      <c r="AL7" s="1865"/>
      <c r="AM7" s="1865"/>
      <c r="AQ7" s="1865"/>
      <c r="AR7" s="1865"/>
      <c r="AV7" s="1865"/>
      <c r="AW7" s="1865"/>
      <c r="BA7" s="1865"/>
      <c r="BB7" s="1865"/>
      <c r="BF7" s="1865"/>
      <c r="BG7" s="1865"/>
      <c r="BK7" s="1865"/>
      <c r="BL7" s="1865"/>
      <c r="BP7" s="1865"/>
      <c r="BQ7" s="1865"/>
      <c r="BU7" s="1865"/>
      <c r="BV7" s="1865"/>
      <c r="BZ7" s="1865"/>
      <c r="CA7" s="1865"/>
      <c r="CE7" s="1865"/>
      <c r="CF7" s="1865"/>
      <c r="CJ7" s="1865"/>
      <c r="CK7" s="1865"/>
      <c r="CO7" s="1865"/>
      <c r="CP7" s="1865"/>
      <c r="CT7" s="1865"/>
      <c r="CU7" s="1865"/>
      <c r="CY7" s="1865"/>
      <c r="CZ7" s="1865"/>
      <c r="DD7" s="1865"/>
      <c r="DE7" s="1865"/>
      <c r="DI7" s="1865"/>
      <c r="DJ7" s="1865"/>
      <c r="DN7" s="1865"/>
      <c r="DO7" s="1865"/>
      <c r="DR7" s="1952"/>
      <c r="DS7" s="1951"/>
      <c r="DT7" s="1951"/>
      <c r="DU7" s="1952"/>
      <c r="DV7" s="1952"/>
      <c r="DW7" s="1952"/>
      <c r="DX7" s="2006"/>
      <c r="DY7" s="2006"/>
      <c r="DZ7" s="2006"/>
      <c r="EA7" s="1952"/>
      <c r="EB7" s="892"/>
      <c r="EC7" s="892"/>
    </row>
    <row r="8" spans="1:133" s="1879" customFormat="1" ht="12" customHeight="1">
      <c r="A8" s="1877" t="s">
        <v>1512</v>
      </c>
      <c r="B8" s="1877"/>
      <c r="C8" s="1869"/>
      <c r="D8" s="1878"/>
      <c r="E8" s="1879">
        <f>SUM(C8+D8)</f>
        <v>0</v>
      </c>
      <c r="F8" s="1879">
        <f>E8-B8</f>
        <v>0</v>
      </c>
      <c r="G8" s="2060">
        <f>B8</f>
        <v>0</v>
      </c>
      <c r="H8" s="2060">
        <f>C8</f>
        <v>0</v>
      </c>
      <c r="I8" s="2061">
        <f>D8</f>
        <v>0</v>
      </c>
      <c r="J8" s="2009">
        <f>SUM(H8+I8)</f>
        <v>0</v>
      </c>
      <c r="K8" s="2009">
        <f>J8-G8</f>
        <v>0</v>
      </c>
      <c r="L8" s="1869"/>
      <c r="M8" s="1869"/>
      <c r="N8" s="1878"/>
      <c r="O8" s="1879">
        <f>SUM(M8+N8)</f>
        <v>0</v>
      </c>
      <c r="Q8" s="1869"/>
      <c r="R8" s="1869"/>
      <c r="S8" s="1878"/>
      <c r="T8" s="1879">
        <f>SUM(R8+S8)</f>
        <v>0</v>
      </c>
      <c r="V8" s="1869"/>
      <c r="W8" s="1869"/>
      <c r="X8" s="1878"/>
      <c r="Y8" s="1879">
        <f>SUM(W8+X8)</f>
        <v>0</v>
      </c>
      <c r="AA8" s="1869"/>
      <c r="AB8" s="1869"/>
      <c r="AC8" s="1878"/>
      <c r="AD8" s="1879">
        <f>SUM(AB8+AC8)</f>
        <v>0</v>
      </c>
      <c r="AF8" s="1869"/>
      <c r="AG8" s="1869"/>
      <c r="AH8" s="1878"/>
      <c r="AI8" s="1879">
        <f>SUM(AG8+AH8)</f>
        <v>0</v>
      </c>
      <c r="AK8" s="1869"/>
      <c r="AL8" s="1869"/>
      <c r="AM8" s="1878"/>
      <c r="AN8" s="1879">
        <f>SUM(AL8+AM8)</f>
        <v>0</v>
      </c>
      <c r="AP8" s="1869"/>
      <c r="AQ8" s="1869"/>
      <c r="AR8" s="1878"/>
      <c r="AS8" s="1879">
        <f>SUM(AQ8+AR8)</f>
        <v>0</v>
      </c>
      <c r="AV8" s="1869"/>
      <c r="AW8" s="1878"/>
      <c r="AX8" s="1879">
        <f>SUM(AV8+AW8)</f>
        <v>0</v>
      </c>
      <c r="AZ8" s="1869"/>
      <c r="BA8" s="1869"/>
      <c r="BB8" s="1878"/>
      <c r="BC8" s="1879">
        <f>SUM(BA8+BB8)</f>
        <v>0</v>
      </c>
      <c r="BE8" s="1869"/>
      <c r="BF8" s="1869"/>
      <c r="BG8" s="1878"/>
      <c r="BH8" s="1879">
        <f>SUM(BF8+BG8)</f>
        <v>0</v>
      </c>
      <c r="BJ8" s="1869"/>
      <c r="BK8" s="1869"/>
      <c r="BL8" s="1878"/>
      <c r="BM8" s="1879">
        <f>SUM(BK8+BL8)</f>
        <v>0</v>
      </c>
      <c r="BO8" s="1869"/>
      <c r="BP8" s="1869"/>
      <c r="BQ8" s="1878"/>
      <c r="BR8" s="1879">
        <f>SUM(BP8+BQ8)</f>
        <v>0</v>
      </c>
      <c r="BT8" s="1869"/>
      <c r="BU8" s="1869"/>
      <c r="BV8" s="1878"/>
      <c r="BW8" s="1879">
        <f>SUM(BU8+BV8)</f>
        <v>0</v>
      </c>
      <c r="BY8" s="1869"/>
      <c r="BZ8" s="1869"/>
      <c r="CA8" s="1878"/>
      <c r="CB8" s="1879">
        <f>SUM(BZ8+CA8)</f>
        <v>0</v>
      </c>
      <c r="CD8" s="1869"/>
      <c r="CE8" s="1869"/>
      <c r="CF8" s="1878"/>
      <c r="CG8" s="1879">
        <f>SUM(CE8+CF8)</f>
        <v>0</v>
      </c>
      <c r="CI8" s="1869"/>
      <c r="CJ8" s="1869"/>
      <c r="CK8" s="1878"/>
      <c r="CL8" s="1879">
        <f>SUM(CJ8+CK8)</f>
        <v>0</v>
      </c>
      <c r="CO8" s="1869"/>
      <c r="CP8" s="1878"/>
      <c r="CQ8" s="1879">
        <f>SUM(CO8+CP8)</f>
        <v>0</v>
      </c>
      <c r="CR8" s="1879">
        <f>CQ8-CN8</f>
        <v>0</v>
      </c>
      <c r="CS8" s="1869"/>
      <c r="CT8" s="1869"/>
      <c r="CU8" s="1878"/>
      <c r="CV8" s="1879">
        <f>SUM(CT8+CU8)</f>
        <v>0</v>
      </c>
      <c r="CY8" s="1869"/>
      <c r="CZ8" s="1878"/>
      <c r="DA8" s="1879">
        <f>SUM(CY8+CZ8)</f>
        <v>0</v>
      </c>
      <c r="DB8" s="1879">
        <f>DA8-CX8</f>
        <v>0</v>
      </c>
      <c r="DD8" s="1869"/>
      <c r="DE8" s="1878"/>
      <c r="DF8" s="1879">
        <f>SUM(DD8+DE8)</f>
        <v>0</v>
      </c>
      <c r="DG8" s="1879">
        <f>DF8-DC8</f>
        <v>0</v>
      </c>
      <c r="DI8" s="1869"/>
      <c r="DJ8" s="1878"/>
      <c r="DK8" s="1879">
        <f>SUM(DI8+DJ8)</f>
        <v>0</v>
      </c>
      <c r="DL8" s="1879">
        <f>DK8-DH8</f>
        <v>0</v>
      </c>
      <c r="DN8" s="1869"/>
      <c r="DO8" s="1878"/>
      <c r="DP8" s="1879">
        <f>SUM(DN8+DO8)</f>
        <v>0</v>
      </c>
      <c r="DQ8" s="1879">
        <f>DP8-DM8</f>
        <v>0</v>
      </c>
      <c r="DR8" s="2006">
        <f t="shared" ref="DR8:DS10" si="0">SUM(L8+Q8+V8+AA8+AF8+AK8+AP8+AU8+AZ8+BE8+BJ8+BO8+BT8+BY8+CD8+CI8+CN8+CS8+CX8+DC8+DH8+DM8)</f>
        <v>0</v>
      </c>
      <c r="DS8" s="2006">
        <f t="shared" si="0"/>
        <v>0</v>
      </c>
      <c r="DT8" s="2061">
        <f>SUM(N8+S8+X8+AC8+AH8+AM8+AR8+DJ8+AW8+BB8+BG8+BL8+BQ8+BV8+CA8+CF8+CK8+CP8+CU8+CZ8+DE8+DO8)</f>
        <v>0</v>
      </c>
      <c r="DU8" s="2009">
        <f>SUM(DS8+DT8)</f>
        <v>0</v>
      </c>
      <c r="DV8" s="2009">
        <f>SUM(P8+U8+Z8+AE8+AJ8+AO8+AT8+AY8+BD8+BI8+BN8+BS8+BX8+CC8+CH8+CM8+CR8+CW8+DB8+DG8+DL8+DQ8)</f>
        <v>0</v>
      </c>
      <c r="DW8" s="2006">
        <f>SUM(G8+DR8)</f>
        <v>0</v>
      </c>
      <c r="DX8" s="2006">
        <f>SUM(H8+DS8)</f>
        <v>0</v>
      </c>
      <c r="DY8" s="2029">
        <f>SUM(I8+DT8)</f>
        <v>0</v>
      </c>
      <c r="DZ8" s="2008">
        <f>SUM(DX8+DY8)</f>
        <v>0</v>
      </c>
      <c r="EA8" s="2009">
        <f>DZ8-DW8</f>
        <v>0</v>
      </c>
      <c r="EB8" s="88"/>
      <c r="EC8" s="88"/>
    </row>
    <row r="9" spans="1:133" s="1879" customFormat="1" ht="12" customHeight="1">
      <c r="A9" s="1877" t="s">
        <v>1513</v>
      </c>
      <c r="B9" s="1877"/>
      <c r="C9" s="1869"/>
      <c r="D9" s="1878"/>
      <c r="E9" s="1879">
        <f>SUM(C9+D9)</f>
        <v>0</v>
      </c>
      <c r="F9" s="1879">
        <f>E9-B9</f>
        <v>0</v>
      </c>
      <c r="G9" s="2060"/>
      <c r="H9" s="2060"/>
      <c r="I9" s="2061"/>
      <c r="J9" s="2009">
        <f>SUM(H9+I9)</f>
        <v>0</v>
      </c>
      <c r="K9" s="2009">
        <f>J9-G9</f>
        <v>0</v>
      </c>
      <c r="L9" s="1869"/>
      <c r="M9" s="1869"/>
      <c r="N9" s="1878"/>
      <c r="O9" s="1879">
        <f>SUM(M9+N9)</f>
        <v>0</v>
      </c>
      <c r="Q9" s="1869"/>
      <c r="R9" s="1869"/>
      <c r="S9" s="1878"/>
      <c r="T9" s="1879">
        <f>SUM(R9+S9)</f>
        <v>0</v>
      </c>
      <c r="V9" s="1869"/>
      <c r="W9" s="1869"/>
      <c r="X9" s="1878"/>
      <c r="Y9" s="1879">
        <f>SUM(W9+X9)</f>
        <v>0</v>
      </c>
      <c r="AA9" s="1869"/>
      <c r="AB9" s="1869"/>
      <c r="AC9" s="1878"/>
      <c r="AD9" s="1879">
        <f>SUM(AB9+AC9)</f>
        <v>0</v>
      </c>
      <c r="AF9" s="1869"/>
      <c r="AG9" s="1869"/>
      <c r="AH9" s="1878"/>
      <c r="AI9" s="1879">
        <f>SUM(AG9+AH9)</f>
        <v>0</v>
      </c>
      <c r="AK9" s="1869"/>
      <c r="AL9" s="1869"/>
      <c r="AM9" s="1878"/>
      <c r="AN9" s="1879">
        <f>SUM(AL9+AM9)</f>
        <v>0</v>
      </c>
      <c r="AP9" s="1869"/>
      <c r="AQ9" s="1869"/>
      <c r="AR9" s="1878"/>
      <c r="AS9" s="1879">
        <f>SUM(AQ9+AR9)</f>
        <v>0</v>
      </c>
      <c r="AV9" s="1869"/>
      <c r="AW9" s="1878"/>
      <c r="AX9" s="1879">
        <f>SUM(AV9+AW9)</f>
        <v>0</v>
      </c>
      <c r="AZ9" s="1869"/>
      <c r="BA9" s="1869"/>
      <c r="BB9" s="1878"/>
      <c r="BC9" s="1879">
        <f>SUM(BA9+BB9)</f>
        <v>0</v>
      </c>
      <c r="BE9" s="1869"/>
      <c r="BF9" s="1869"/>
      <c r="BG9" s="1878"/>
      <c r="BH9" s="1879">
        <f>SUM(BF9+BG9)</f>
        <v>0</v>
      </c>
      <c r="BJ9" s="1869"/>
      <c r="BK9" s="1869"/>
      <c r="BL9" s="1878"/>
      <c r="BM9" s="1879">
        <f>SUM(BK9+BL9)</f>
        <v>0</v>
      </c>
      <c r="BO9" s="1869"/>
      <c r="BP9" s="1869"/>
      <c r="BQ9" s="1878"/>
      <c r="BR9" s="1879">
        <f>SUM(BP9+BQ9)</f>
        <v>0</v>
      </c>
      <c r="BT9" s="1869"/>
      <c r="BU9" s="1869"/>
      <c r="BV9" s="1878"/>
      <c r="BW9" s="1879">
        <f>SUM(BU9+BV9)</f>
        <v>0</v>
      </c>
      <c r="BY9" s="1869"/>
      <c r="BZ9" s="1869"/>
      <c r="CA9" s="1878"/>
      <c r="CB9" s="1879">
        <f>SUM(BZ9+CA9)</f>
        <v>0</v>
      </c>
      <c r="CD9" s="1869"/>
      <c r="CE9" s="1869"/>
      <c r="CF9" s="1878"/>
      <c r="CG9" s="1879">
        <f>SUM(CE9+CF9)</f>
        <v>0</v>
      </c>
      <c r="CI9" s="1869"/>
      <c r="CJ9" s="1869"/>
      <c r="CK9" s="1878"/>
      <c r="CL9" s="1879">
        <f>SUM(CJ9+CK9)</f>
        <v>0</v>
      </c>
      <c r="CO9" s="1869"/>
      <c r="CP9" s="1878"/>
      <c r="CQ9" s="1879">
        <f>SUM(CO9+CP9)</f>
        <v>0</v>
      </c>
      <c r="CR9" s="1879">
        <f>CQ9-CN9</f>
        <v>0</v>
      </c>
      <c r="CS9" s="1869"/>
      <c r="CT9" s="1869"/>
      <c r="CU9" s="1878"/>
      <c r="CV9" s="1879">
        <f>SUM(CT9+CU9)</f>
        <v>0</v>
      </c>
      <c r="CY9" s="1869"/>
      <c r="CZ9" s="1878"/>
      <c r="DA9" s="1879">
        <f>SUM(CY9+CZ9)</f>
        <v>0</v>
      </c>
      <c r="DB9" s="1879">
        <f>DA9-CX9</f>
        <v>0</v>
      </c>
      <c r="DD9" s="1869"/>
      <c r="DE9" s="1878"/>
      <c r="DF9" s="1879">
        <f>SUM(DD9+DE9)</f>
        <v>0</v>
      </c>
      <c r="DG9" s="1879">
        <f>DF9-DC9</f>
        <v>0</v>
      </c>
      <c r="DI9" s="1869"/>
      <c r="DJ9" s="1878"/>
      <c r="DK9" s="1879">
        <f>SUM(DI9+DJ9)</f>
        <v>0</v>
      </c>
      <c r="DL9" s="1879">
        <f>DK9-DH9</f>
        <v>0</v>
      </c>
      <c r="DN9" s="1869"/>
      <c r="DO9" s="1878"/>
      <c r="DP9" s="1879">
        <f>SUM(DN9+DO9)</f>
        <v>0</v>
      </c>
      <c r="DQ9" s="1879">
        <f>DP9-DM9</f>
        <v>0</v>
      </c>
      <c r="DR9" s="2006">
        <f t="shared" si="0"/>
        <v>0</v>
      </c>
      <c r="DS9" s="2006">
        <f t="shared" si="0"/>
        <v>0</v>
      </c>
      <c r="DT9" s="2061">
        <f>SUM(N9+S9+X9+AC9+AH9+AM9+AR9+DJ9+AW9+BB9+BG9+BL9+BQ9+BV9+CA9+CF9+CK9+CP9+CU9+CZ9+DE9+DO9)</f>
        <v>0</v>
      </c>
      <c r="DU9" s="2009">
        <f>SUM(DS9+DT9)</f>
        <v>0</v>
      </c>
      <c r="DV9" s="2009">
        <f>SUM(P9+U9+Z9+AE9+AJ9+AO9+AT9+AY9+BD9+BI9+BN9+BS9+BX9+CC9+CH9+CM9+CR9+CW9+DB9+DG9+DL9+DQ9)</f>
        <v>0</v>
      </c>
      <c r="DW9" s="2006">
        <f t="shared" ref="DW9:DY11" si="1">SUM(B9+L9+Q9+V9+AA9+AF9+AK9+AP9+AU9+DM9)</f>
        <v>0</v>
      </c>
      <c r="DX9" s="2006">
        <f t="shared" si="1"/>
        <v>0</v>
      </c>
      <c r="DY9" s="2029">
        <f t="shared" si="1"/>
        <v>0</v>
      </c>
      <c r="DZ9" s="2008">
        <f>SUM(DX9+DY9)</f>
        <v>0</v>
      </c>
      <c r="EA9" s="2009">
        <f>DZ9-DW9</f>
        <v>0</v>
      </c>
      <c r="EB9" s="88"/>
      <c r="EC9" s="88"/>
    </row>
    <row r="10" spans="1:133" s="1879" customFormat="1" ht="12.75" customHeight="1">
      <c r="A10" s="1877" t="s">
        <v>1514</v>
      </c>
      <c r="B10" s="1877"/>
      <c r="C10" s="1869"/>
      <c r="D10" s="1878"/>
      <c r="E10" s="1879">
        <f>SUM(C10+D10)</f>
        <v>0</v>
      </c>
      <c r="F10" s="1879">
        <f>E10-B10</f>
        <v>0</v>
      </c>
      <c r="G10" s="2060"/>
      <c r="H10" s="2060"/>
      <c r="I10" s="2061"/>
      <c r="J10" s="2009">
        <f>SUM(H10+I10)</f>
        <v>0</v>
      </c>
      <c r="K10" s="2009">
        <f>J10-G10</f>
        <v>0</v>
      </c>
      <c r="L10" s="1869"/>
      <c r="M10" s="1869"/>
      <c r="N10" s="1878"/>
      <c r="O10" s="1879">
        <f>SUM(M10+N10)</f>
        <v>0</v>
      </c>
      <c r="Q10" s="1869"/>
      <c r="R10" s="1869"/>
      <c r="S10" s="1878"/>
      <c r="T10" s="1879">
        <f>SUM(R10+S10)</f>
        <v>0</v>
      </c>
      <c r="V10" s="1869"/>
      <c r="W10" s="1869"/>
      <c r="X10" s="1878"/>
      <c r="Y10" s="1879">
        <f>SUM(W10+X10)</f>
        <v>0</v>
      </c>
      <c r="AA10" s="1869"/>
      <c r="AB10" s="1869"/>
      <c r="AC10" s="1878"/>
      <c r="AD10" s="1879">
        <f>SUM(AB10+AC10)</f>
        <v>0</v>
      </c>
      <c r="AF10" s="1869"/>
      <c r="AG10" s="1869"/>
      <c r="AH10" s="1878"/>
      <c r="AI10" s="1879">
        <f>SUM(AG10+AH10)</f>
        <v>0</v>
      </c>
      <c r="AK10" s="1869"/>
      <c r="AL10" s="1869"/>
      <c r="AM10" s="1878"/>
      <c r="AN10" s="1879">
        <f>SUM(AL10+AM10)</f>
        <v>0</v>
      </c>
      <c r="AP10" s="1869"/>
      <c r="AQ10" s="1869"/>
      <c r="AR10" s="1878"/>
      <c r="AS10" s="1879">
        <f>SUM(AQ10+AR10)</f>
        <v>0</v>
      </c>
      <c r="AV10" s="1869"/>
      <c r="AW10" s="1878"/>
      <c r="AX10" s="1879">
        <f>SUM(AV10+AW10)</f>
        <v>0</v>
      </c>
      <c r="AZ10" s="1869"/>
      <c r="BA10" s="1869"/>
      <c r="BB10" s="1878"/>
      <c r="BC10" s="1879">
        <f>SUM(BA10+BB10)</f>
        <v>0</v>
      </c>
      <c r="BE10" s="1869"/>
      <c r="BF10" s="1869"/>
      <c r="BG10" s="1878"/>
      <c r="BH10" s="1879">
        <f>SUM(BF10+BG10)</f>
        <v>0</v>
      </c>
      <c r="BJ10" s="1869"/>
      <c r="BK10" s="1869"/>
      <c r="BL10" s="1878"/>
      <c r="BM10" s="1879">
        <f>SUM(BK10+BL10)</f>
        <v>0</v>
      </c>
      <c r="BO10" s="1869"/>
      <c r="BP10" s="1869"/>
      <c r="BQ10" s="1878"/>
      <c r="BR10" s="1879">
        <f>SUM(BP10+BQ10)</f>
        <v>0</v>
      </c>
      <c r="BT10" s="1869"/>
      <c r="BU10" s="1869"/>
      <c r="BV10" s="1878"/>
      <c r="BW10" s="1879">
        <f>SUM(BU10+BV10)</f>
        <v>0</v>
      </c>
      <c r="BY10" s="1869"/>
      <c r="BZ10" s="1869"/>
      <c r="CA10" s="1878"/>
      <c r="CB10" s="1879">
        <f>SUM(BZ10+CA10)</f>
        <v>0</v>
      </c>
      <c r="CD10" s="1869"/>
      <c r="CE10" s="1869"/>
      <c r="CF10" s="1878"/>
      <c r="CG10" s="1879">
        <f>SUM(CE10+CF10)</f>
        <v>0</v>
      </c>
      <c r="CI10" s="1869"/>
      <c r="CJ10" s="1869"/>
      <c r="CK10" s="1878"/>
      <c r="CL10" s="1879">
        <f>SUM(CJ10+CK10)</f>
        <v>0</v>
      </c>
      <c r="CO10" s="1869"/>
      <c r="CP10" s="1878"/>
      <c r="CQ10" s="1879">
        <f>SUM(CO10+CP10)</f>
        <v>0</v>
      </c>
      <c r="CR10" s="1879">
        <f>CQ10-CN10</f>
        <v>0</v>
      </c>
      <c r="CS10" s="1869"/>
      <c r="CT10" s="1869"/>
      <c r="CU10" s="1878"/>
      <c r="CV10" s="1879">
        <f>SUM(CT10+CU10)</f>
        <v>0</v>
      </c>
      <c r="CY10" s="1869"/>
      <c r="CZ10" s="1878"/>
      <c r="DA10" s="1879">
        <f>SUM(CY10+CZ10)</f>
        <v>0</v>
      </c>
      <c r="DB10" s="1879">
        <f>DA10-CX10</f>
        <v>0</v>
      </c>
      <c r="DD10" s="1869"/>
      <c r="DE10" s="1878"/>
      <c r="DF10" s="1879">
        <f>SUM(DD10+DE10)</f>
        <v>0</v>
      </c>
      <c r="DG10" s="1879">
        <f>DF10-DC10</f>
        <v>0</v>
      </c>
      <c r="DI10" s="1869"/>
      <c r="DJ10" s="1878"/>
      <c r="DK10" s="1879">
        <f>SUM(DI10+DJ10)</f>
        <v>0</v>
      </c>
      <c r="DL10" s="1879">
        <f>DK10-DH10</f>
        <v>0</v>
      </c>
      <c r="DN10" s="1869"/>
      <c r="DO10" s="1878"/>
      <c r="DP10" s="1879">
        <f>SUM(DN10+DO10)</f>
        <v>0</v>
      </c>
      <c r="DQ10" s="1879">
        <f>DP10-DM10</f>
        <v>0</v>
      </c>
      <c r="DR10" s="2006">
        <f t="shared" si="0"/>
        <v>0</v>
      </c>
      <c r="DS10" s="2006">
        <f t="shared" si="0"/>
        <v>0</v>
      </c>
      <c r="DT10" s="2061">
        <f>SUM(N10+S10+X10+AC10+AH10+AM10+AR10+DJ10+AW10+BB10+BG10+BL10+BQ10+BV10+CA10+CF10+CK10+CP10+CU10+CZ10+DE10+DO10)</f>
        <v>0</v>
      </c>
      <c r="DU10" s="2009">
        <f>SUM(DS10+DT10)</f>
        <v>0</v>
      </c>
      <c r="DV10" s="2009">
        <f>SUM(P10+U10+Z10+AE10+AJ10+AO10+AT10+AY10+BD10+BI10+BN10+BS10+BX10+CC10+CH10+CM10+CR10+CW10+DB10+DG10+DL10+DQ10)</f>
        <v>0</v>
      </c>
      <c r="DW10" s="2006">
        <f t="shared" si="1"/>
        <v>0</v>
      </c>
      <c r="DX10" s="2006">
        <f t="shared" si="1"/>
        <v>0</v>
      </c>
      <c r="DY10" s="2029">
        <f t="shared" si="1"/>
        <v>0</v>
      </c>
      <c r="DZ10" s="2008">
        <f>SUM(DX10+DY10)</f>
        <v>0</v>
      </c>
      <c r="EA10" s="2009">
        <f>DZ10-DW10</f>
        <v>0</v>
      </c>
      <c r="EB10" s="88"/>
      <c r="EC10" s="88"/>
    </row>
    <row r="11" spans="1:133" s="1879" customFormat="1" ht="12.75" hidden="1" customHeight="1">
      <c r="A11" s="1877" t="s">
        <v>1515</v>
      </c>
      <c r="B11" s="1864"/>
      <c r="C11" s="1869"/>
      <c r="D11" s="1878"/>
      <c r="E11" s="1879">
        <f>SUM(C11+D11)</f>
        <v>0</v>
      </c>
      <c r="F11" s="1879">
        <f>E11-B11</f>
        <v>0</v>
      </c>
      <c r="G11" s="2060"/>
      <c r="H11" s="2060"/>
      <c r="I11" s="2061"/>
      <c r="J11" s="2009">
        <f>SUM(H11+I11)</f>
        <v>0</v>
      </c>
      <c r="K11" s="2009">
        <f>J11-G11</f>
        <v>0</v>
      </c>
      <c r="L11" s="1869"/>
      <c r="M11" s="1869"/>
      <c r="N11" s="1878"/>
      <c r="O11" s="1879">
        <f>SUM(M11+N11)</f>
        <v>0</v>
      </c>
      <c r="Q11" s="1869"/>
      <c r="R11" s="1869"/>
      <c r="S11" s="1878"/>
      <c r="T11" s="1879">
        <f>SUM(R11+S11)</f>
        <v>0</v>
      </c>
      <c r="V11" s="1869"/>
      <c r="W11" s="1869"/>
      <c r="X11" s="1878"/>
      <c r="Y11" s="1879">
        <f>SUM(W11+X11)</f>
        <v>0</v>
      </c>
      <c r="AA11" s="1869"/>
      <c r="AB11" s="1869"/>
      <c r="AC11" s="1878"/>
      <c r="AD11" s="1879">
        <f>SUM(AB11+AC11)</f>
        <v>0</v>
      </c>
      <c r="AF11" s="1869"/>
      <c r="AG11" s="1869"/>
      <c r="AH11" s="1878"/>
      <c r="AI11" s="1879">
        <f>SUM(AG11+AH11)</f>
        <v>0</v>
      </c>
      <c r="AK11" s="1869"/>
      <c r="AL11" s="1869"/>
      <c r="AM11" s="1878"/>
      <c r="AN11" s="1879">
        <f>SUM(AL11+AM11)</f>
        <v>0</v>
      </c>
      <c r="AP11" s="1869"/>
      <c r="AQ11" s="1869"/>
      <c r="AR11" s="1878"/>
      <c r="AS11" s="1879">
        <f>SUM(AQ11+AR11)</f>
        <v>0</v>
      </c>
      <c r="AV11" s="1869"/>
      <c r="AW11" s="1878"/>
      <c r="AX11" s="1879">
        <f>SUM(AV11+AW11)</f>
        <v>0</v>
      </c>
      <c r="AZ11" s="1869"/>
      <c r="BA11" s="1869"/>
      <c r="BB11" s="1878"/>
      <c r="BC11" s="1879">
        <f>SUM(BA11+BB11)</f>
        <v>0</v>
      </c>
      <c r="BE11" s="1869"/>
      <c r="BF11" s="1869"/>
      <c r="BG11" s="1878"/>
      <c r="BJ11" s="1869"/>
      <c r="BK11" s="1869"/>
      <c r="BL11" s="1878"/>
      <c r="BO11" s="1869"/>
      <c r="BP11" s="1869"/>
      <c r="BQ11" s="1878"/>
      <c r="BT11" s="1869"/>
      <c r="BU11" s="1869"/>
      <c r="BV11" s="1878"/>
      <c r="BY11" s="1869"/>
      <c r="BZ11" s="1869"/>
      <c r="CA11" s="1878"/>
      <c r="CD11" s="1869"/>
      <c r="CE11" s="1869"/>
      <c r="CF11" s="1878"/>
      <c r="CI11" s="1869"/>
      <c r="CJ11" s="1869"/>
      <c r="CK11" s="1878"/>
      <c r="CO11" s="1869"/>
      <c r="CP11" s="1878"/>
      <c r="CR11" s="1879">
        <f>CQ11-CN11</f>
        <v>0</v>
      </c>
      <c r="CS11" s="1869"/>
      <c r="CT11" s="1869"/>
      <c r="CU11" s="1878"/>
      <c r="CY11" s="1869"/>
      <c r="CZ11" s="1878"/>
      <c r="DB11" s="1879">
        <f>DA11-CX11</f>
        <v>0</v>
      </c>
      <c r="DD11" s="1869"/>
      <c r="DE11" s="1878"/>
      <c r="DG11" s="1879">
        <f>DF11-DC11</f>
        <v>0</v>
      </c>
      <c r="DI11" s="1869"/>
      <c r="DJ11" s="1878"/>
      <c r="DL11" s="1879">
        <f>DK11-DH11</f>
        <v>0</v>
      </c>
      <c r="DN11" s="1869"/>
      <c r="DO11" s="1878"/>
      <c r="DQ11" s="1879">
        <f>DP11-DM11</f>
        <v>0</v>
      </c>
      <c r="DR11" s="2060"/>
      <c r="DS11" s="2060"/>
      <c r="DT11" s="2061"/>
      <c r="DU11" s="2009"/>
      <c r="DV11" s="2009">
        <f>SUM(P11+U11+Z11+AE11+AJ11+AO11+AT11+AY11+BD11+BI11+BN11+BS11+BX11+CC11+CH11+CM11+CR11+CW11+DB11+DG11+DL11+DQ11)</f>
        <v>0</v>
      </c>
      <c r="DW11" s="2006">
        <f t="shared" si="1"/>
        <v>0</v>
      </c>
      <c r="DX11" s="2006">
        <f t="shared" si="1"/>
        <v>0</v>
      </c>
      <c r="DY11" s="2029">
        <f t="shared" si="1"/>
        <v>0</v>
      </c>
      <c r="DZ11" s="2008">
        <f>SUM(DX11+DY11)</f>
        <v>0</v>
      </c>
      <c r="EA11" s="2009">
        <f>DZ11-DW11</f>
        <v>0</v>
      </c>
      <c r="EB11" s="88"/>
      <c r="EC11" s="88"/>
    </row>
    <row r="12" spans="1:133" s="1879" customFormat="1" ht="12.75" customHeight="1">
      <c r="A12" s="1864" t="s">
        <v>720</v>
      </c>
      <c r="B12" s="1864"/>
      <c r="C12" s="1869"/>
      <c r="D12" s="1878"/>
      <c r="E12" s="1879">
        <f>SUM(C12+D12)</f>
        <v>0</v>
      </c>
      <c r="F12" s="1879">
        <f>E12-B12</f>
        <v>0</v>
      </c>
      <c r="G12" s="2060">
        <f>B12</f>
        <v>0</v>
      </c>
      <c r="H12" s="2060">
        <f>C12</f>
        <v>0</v>
      </c>
      <c r="I12" s="2061">
        <f>D12</f>
        <v>0</v>
      </c>
      <c r="J12" s="2009">
        <f>SUM(H12+I12)</f>
        <v>0</v>
      </c>
      <c r="K12" s="2009">
        <f>J12-G12</f>
        <v>0</v>
      </c>
      <c r="L12" s="1869"/>
      <c r="M12" s="1869"/>
      <c r="N12" s="1878"/>
      <c r="O12" s="1879">
        <f>SUM(M12+N12)</f>
        <v>0</v>
      </c>
      <c r="Q12" s="1869"/>
      <c r="R12" s="1869"/>
      <c r="S12" s="1878"/>
      <c r="T12" s="1879">
        <f>SUM(R12+S12)</f>
        <v>0</v>
      </c>
      <c r="V12" s="1869"/>
      <c r="W12" s="1869"/>
      <c r="X12" s="1878"/>
      <c r="Y12" s="1879">
        <f>SUM(W12+X12)</f>
        <v>0</v>
      </c>
      <c r="AA12" s="1869"/>
      <c r="AB12" s="1869"/>
      <c r="AC12" s="1878"/>
      <c r="AD12" s="1879">
        <f>SUM(AB12+AC12)</f>
        <v>0</v>
      </c>
      <c r="AF12" s="1869"/>
      <c r="AG12" s="1869"/>
      <c r="AH12" s="1878"/>
      <c r="AI12" s="1879">
        <f>SUM(AG12+AH12)</f>
        <v>0</v>
      </c>
      <c r="AK12" s="1869"/>
      <c r="AL12" s="1869"/>
      <c r="AM12" s="1878"/>
      <c r="AN12" s="1879">
        <f>SUM(AL12+AM12)</f>
        <v>0</v>
      </c>
      <c r="AP12" s="1869"/>
      <c r="AQ12" s="1869"/>
      <c r="AR12" s="1878"/>
      <c r="AS12" s="1879">
        <f>SUM(AQ12+AR12)</f>
        <v>0</v>
      </c>
      <c r="AV12" s="1869"/>
      <c r="AW12" s="1878"/>
      <c r="AX12" s="1879">
        <f>SUM(AV12+AW12)</f>
        <v>0</v>
      </c>
      <c r="AZ12" s="1869"/>
      <c r="BA12" s="1869"/>
      <c r="BB12" s="1878"/>
      <c r="BC12" s="1879">
        <f>SUM(BA12+BB12)</f>
        <v>0</v>
      </c>
      <c r="BE12" s="1869"/>
      <c r="BF12" s="1869"/>
      <c r="BG12" s="1878"/>
      <c r="BH12" s="1879">
        <f>SUM(BF12+BG12)</f>
        <v>0</v>
      </c>
      <c r="BJ12" s="1869"/>
      <c r="BK12" s="1869"/>
      <c r="BL12" s="1878"/>
      <c r="BM12" s="1879">
        <f>SUM(BK12+BL12)</f>
        <v>0</v>
      </c>
      <c r="BO12" s="1869"/>
      <c r="BP12" s="1869"/>
      <c r="BQ12" s="1878"/>
      <c r="BR12" s="1879">
        <f>SUM(BP12+BQ12)</f>
        <v>0</v>
      </c>
      <c r="BT12" s="1869"/>
      <c r="BU12" s="1869"/>
      <c r="BV12" s="1878"/>
      <c r="BW12" s="1879">
        <f>SUM(BU12+BV12)</f>
        <v>0</v>
      </c>
      <c r="BY12" s="1869"/>
      <c r="BZ12" s="1869"/>
      <c r="CA12" s="1878"/>
      <c r="CB12" s="1879">
        <f>SUM(BZ12+CA12)</f>
        <v>0</v>
      </c>
      <c r="CD12" s="1869"/>
      <c r="CE12" s="1869"/>
      <c r="CF12" s="1878"/>
      <c r="CG12" s="1879">
        <f>SUM(CE12+CF12)</f>
        <v>0</v>
      </c>
      <c r="CI12" s="1869"/>
      <c r="CJ12" s="1869"/>
      <c r="CK12" s="1878"/>
      <c r="CL12" s="1879">
        <f>SUM(CJ12+CK12)</f>
        <v>0</v>
      </c>
      <c r="CO12" s="1869"/>
      <c r="CP12" s="1878"/>
      <c r="CQ12" s="1879">
        <f>SUM(CO12+CP12)</f>
        <v>0</v>
      </c>
      <c r="CR12" s="1879">
        <f>CQ12-CN12</f>
        <v>0</v>
      </c>
      <c r="CS12" s="1869"/>
      <c r="CT12" s="1869"/>
      <c r="CU12" s="1878"/>
      <c r="CV12" s="1879">
        <f>SUM(CT12+CU12)</f>
        <v>0</v>
      </c>
      <c r="CY12" s="1869"/>
      <c r="CZ12" s="1878"/>
      <c r="DA12" s="1879">
        <f>SUM(CY12+CZ12)</f>
        <v>0</v>
      </c>
      <c r="DB12" s="1879">
        <f>DA12-CX12</f>
        <v>0</v>
      </c>
      <c r="DD12" s="1869"/>
      <c r="DE12" s="1878"/>
      <c r="DF12" s="1879">
        <f>SUM(DD12+DE12)</f>
        <v>0</v>
      </c>
      <c r="DG12" s="1879">
        <f>DF12-DC12</f>
        <v>0</v>
      </c>
      <c r="DI12" s="1869"/>
      <c r="DJ12" s="1878"/>
      <c r="DK12" s="1879">
        <f>SUM(DI12+DJ12)</f>
        <v>0</v>
      </c>
      <c r="DL12" s="1879">
        <f>DK12-DH12</f>
        <v>0</v>
      </c>
      <c r="DN12" s="1869"/>
      <c r="DO12" s="1878"/>
      <c r="DP12" s="1879">
        <f>SUM(DN12+DO12)</f>
        <v>0</v>
      </c>
      <c r="DQ12" s="1879">
        <f>DP12-DM12</f>
        <v>0</v>
      </c>
      <c r="DR12" s="2060">
        <f>SUM(L12+Q12+V12+AA12+AF12+AK12+AP12+AU12+AZ12+BE12+BJ12+BO12+BT12+BY12+CD12+CI12+CN12+CS12+CX12+DC12+DH12+DM12)</f>
        <v>0</v>
      </c>
      <c r="DS12" s="2060">
        <f>SUM(M12+R12+W12+AB12+AG12+AL12+AQ12+AV12+BA12+BF12+BK12+BP12+BU12+BZ12+CE12+CJ12+CO12+CT12+CY12+DD12+DI12+DN12)</f>
        <v>0</v>
      </c>
      <c r="DT12" s="2061">
        <f>SUM(N12+S12+X12+AC12+AH12+AM12+AR12+DJ12+AW12+BB12+BG12+BL12+BQ12+BV12+CA12+CF12+CK12+CP12+CU12+CZ12+DE12+DO12)</f>
        <v>0</v>
      </c>
      <c r="DU12" s="2009">
        <f>SUM(DS12+DT12)</f>
        <v>0</v>
      </c>
      <c r="DV12" s="2009">
        <f>SUM(P12+U12+Z12+AE12+AJ12+AO12+AT12+AY12+BD12+BI12+BN12+BS12+BX12+CC12+CH12+CM12+CR12+CW12+DB12+DG12+DL12+DQ12)</f>
        <v>0</v>
      </c>
      <c r="DW12" s="2006">
        <f>SUM(G12+DR12)</f>
        <v>0</v>
      </c>
      <c r="DX12" s="2006">
        <f>SUM(H12+DS12)</f>
        <v>0</v>
      </c>
      <c r="DY12" s="2029">
        <f>SUM(I12+DT12)</f>
        <v>0</v>
      </c>
      <c r="DZ12" s="2008">
        <f>SUM(DX12+DY12)</f>
        <v>0</v>
      </c>
      <c r="EA12" s="2009">
        <f>DZ12-DW12</f>
        <v>0</v>
      </c>
      <c r="EB12" s="88"/>
      <c r="EC12" s="88"/>
    </row>
    <row r="13" spans="1:133" s="1866" customFormat="1" ht="12.75" hidden="1" customHeight="1">
      <c r="A13" s="1864"/>
      <c r="B13" s="1864"/>
      <c r="C13" s="1865"/>
      <c r="D13" s="1865"/>
      <c r="G13" s="1951"/>
      <c r="H13" s="1951"/>
      <c r="I13" s="1951"/>
      <c r="J13" s="1952"/>
      <c r="K13" s="1952"/>
      <c r="L13" s="1865"/>
      <c r="M13" s="1865"/>
      <c r="N13" s="1865"/>
      <c r="Q13" s="1865"/>
      <c r="R13" s="1865"/>
      <c r="S13" s="1865"/>
      <c r="V13" s="1865"/>
      <c r="W13" s="1865"/>
      <c r="X13" s="1865"/>
      <c r="AA13" s="1865"/>
      <c r="AB13" s="1865"/>
      <c r="AC13" s="1865"/>
      <c r="AF13" s="1865"/>
      <c r="AG13" s="1865"/>
      <c r="AH13" s="1865"/>
      <c r="AK13" s="1865"/>
      <c r="AL13" s="1865"/>
      <c r="AM13" s="1865"/>
      <c r="AP13" s="1865"/>
      <c r="AQ13" s="1865"/>
      <c r="AR13" s="1865"/>
      <c r="AV13" s="1865"/>
      <c r="AW13" s="1865"/>
      <c r="AZ13" s="1865"/>
      <c r="BA13" s="1865"/>
      <c r="BB13" s="1865"/>
      <c r="BE13" s="1865"/>
      <c r="BF13" s="1865"/>
      <c r="BG13" s="1865"/>
      <c r="BJ13" s="1865"/>
      <c r="BK13" s="1865"/>
      <c r="BL13" s="1865"/>
      <c r="BO13" s="1865"/>
      <c r="BP13" s="1865"/>
      <c r="BQ13" s="1865"/>
      <c r="BT13" s="1865"/>
      <c r="BU13" s="1865"/>
      <c r="BV13" s="1865"/>
      <c r="BY13" s="1865"/>
      <c r="BZ13" s="1865"/>
      <c r="CA13" s="1865"/>
      <c r="CD13" s="1865"/>
      <c r="CE13" s="1865"/>
      <c r="CF13" s="1865"/>
      <c r="CI13" s="1865"/>
      <c r="CJ13" s="1865"/>
      <c r="CK13" s="1865"/>
      <c r="CO13" s="1865"/>
      <c r="CP13" s="1865"/>
      <c r="CS13" s="1865"/>
      <c r="CT13" s="1865"/>
      <c r="CU13" s="1865"/>
      <c r="CY13" s="1865"/>
      <c r="CZ13" s="1865"/>
      <c r="DD13" s="1865"/>
      <c r="DE13" s="1865"/>
      <c r="DI13" s="1865"/>
      <c r="DJ13" s="1865"/>
      <c r="DN13" s="1865"/>
      <c r="DO13" s="1865"/>
      <c r="DR13" s="1951"/>
      <c r="DS13" s="1951"/>
      <c r="DT13" s="1951"/>
      <c r="DU13" s="1952"/>
      <c r="DV13" s="1952"/>
      <c r="DW13" s="2006"/>
      <c r="DX13" s="2006"/>
      <c r="DY13" s="2006"/>
      <c r="DZ13" s="2006"/>
      <c r="EA13" s="1952"/>
      <c r="EB13" s="892"/>
      <c r="EC13" s="892"/>
    </row>
    <row r="14" spans="1:133" s="706" customFormat="1" ht="15" customHeight="1">
      <c r="A14" s="1892" t="s">
        <v>1517</v>
      </c>
      <c r="B14" s="1892"/>
      <c r="C14" s="892"/>
      <c r="D14" s="1867"/>
      <c r="E14" s="892"/>
      <c r="F14" s="892"/>
      <c r="G14" s="1891"/>
      <c r="H14" s="1891"/>
      <c r="I14" s="1963"/>
      <c r="J14" s="1891"/>
      <c r="K14" s="1891"/>
      <c r="L14" s="892"/>
      <c r="M14" s="892"/>
      <c r="N14" s="1867"/>
      <c r="O14" s="892"/>
      <c r="P14" s="892"/>
      <c r="Q14" s="892"/>
      <c r="R14" s="892"/>
      <c r="S14" s="1867"/>
      <c r="T14" s="892"/>
      <c r="U14" s="892"/>
      <c r="V14" s="892"/>
      <c r="W14" s="892"/>
      <c r="X14" s="1867"/>
      <c r="Y14" s="892"/>
      <c r="Z14" s="892"/>
      <c r="AA14" s="892"/>
      <c r="AB14" s="892"/>
      <c r="AC14" s="1867"/>
      <c r="AD14" s="892"/>
      <c r="AE14" s="892"/>
      <c r="AF14" s="892"/>
      <c r="AG14" s="892"/>
      <c r="AH14" s="1867"/>
      <c r="AI14" s="892"/>
      <c r="AJ14" s="892"/>
      <c r="AK14" s="892"/>
      <c r="AL14" s="892"/>
      <c r="AM14" s="1867"/>
      <c r="AN14" s="892"/>
      <c r="AO14" s="892"/>
      <c r="AP14" s="892"/>
      <c r="AQ14" s="892"/>
      <c r="AR14" s="1867"/>
      <c r="AS14" s="892"/>
      <c r="AT14" s="892"/>
      <c r="AU14" s="892"/>
      <c r="AV14" s="892"/>
      <c r="AW14" s="1867"/>
      <c r="AX14" s="892"/>
      <c r="AY14" s="892"/>
      <c r="AZ14" s="892"/>
      <c r="BA14" s="892"/>
      <c r="BB14" s="1867"/>
      <c r="BC14" s="892"/>
      <c r="BD14" s="892"/>
      <c r="BE14" s="892"/>
      <c r="BF14" s="892"/>
      <c r="BG14" s="1867"/>
      <c r="BH14" s="892"/>
      <c r="BI14" s="892"/>
      <c r="BJ14" s="892"/>
      <c r="BK14" s="892"/>
      <c r="BL14" s="1867"/>
      <c r="BM14" s="892"/>
      <c r="BN14" s="892"/>
      <c r="BO14" s="892"/>
      <c r="BP14" s="892"/>
      <c r="BQ14" s="1867"/>
      <c r="BR14" s="892"/>
      <c r="BS14" s="892"/>
      <c r="BT14" s="892"/>
      <c r="BU14" s="892"/>
      <c r="BV14" s="1867"/>
      <c r="BW14" s="892"/>
      <c r="BX14" s="892"/>
      <c r="BY14" s="892"/>
      <c r="BZ14" s="892"/>
      <c r="CA14" s="1867"/>
      <c r="CB14" s="892"/>
      <c r="CC14" s="892"/>
      <c r="CD14" s="892"/>
      <c r="CE14" s="892"/>
      <c r="CF14" s="1867"/>
      <c r="CG14" s="892"/>
      <c r="CH14" s="892"/>
      <c r="CI14" s="892"/>
      <c r="CJ14" s="892"/>
      <c r="CK14" s="1867"/>
      <c r="CL14" s="892"/>
      <c r="CM14" s="892"/>
      <c r="CN14" s="892"/>
      <c r="CO14" s="892"/>
      <c r="CP14" s="1867"/>
      <c r="CQ14" s="892"/>
      <c r="CR14" s="892"/>
      <c r="CS14" s="892"/>
      <c r="CT14" s="892"/>
      <c r="CU14" s="1867"/>
      <c r="CV14" s="892"/>
      <c r="CW14" s="892"/>
      <c r="CX14" s="892"/>
      <c r="CY14" s="892"/>
      <c r="CZ14" s="1867"/>
      <c r="DA14" s="892"/>
      <c r="DB14" s="892"/>
      <c r="DC14" s="892"/>
      <c r="DD14" s="892"/>
      <c r="DE14" s="1867"/>
      <c r="DF14" s="892"/>
      <c r="DG14" s="892"/>
      <c r="DH14" s="892"/>
      <c r="DI14" s="892"/>
      <c r="DJ14" s="1867"/>
      <c r="DK14" s="892"/>
      <c r="DL14" s="892"/>
      <c r="DM14" s="892"/>
      <c r="DN14" s="892"/>
      <c r="DO14" s="1867"/>
      <c r="DP14" s="892"/>
      <c r="DQ14" s="892"/>
      <c r="DR14" s="1891"/>
      <c r="DS14" s="1891"/>
      <c r="DT14" s="1963"/>
      <c r="DU14" s="1891"/>
      <c r="DV14" s="1891"/>
      <c r="DW14" s="2011"/>
      <c r="DX14" s="2011"/>
      <c r="DY14" s="2011"/>
      <c r="DZ14" s="2011"/>
      <c r="EA14" s="1892"/>
      <c r="EB14" s="892"/>
      <c r="EC14" s="892"/>
    </row>
    <row r="15" spans="1:133" ht="15" hidden="1" customHeight="1">
      <c r="A15" s="1414" t="s">
        <v>10</v>
      </c>
      <c r="B15" s="1414"/>
      <c r="C15" s="1881"/>
      <c r="D15" s="1882"/>
      <c r="E15" s="1813">
        <f t="shared" ref="E15:E29" si="2">SUM(C15+D15)</f>
        <v>0</v>
      </c>
      <c r="F15" s="1813"/>
      <c r="G15" s="1964">
        <f t="shared" ref="G15:H31" si="3">B15</f>
        <v>0</v>
      </c>
      <c r="H15" s="1964">
        <f t="shared" si="3"/>
        <v>0</v>
      </c>
      <c r="I15" s="1975">
        <f t="shared" ref="I15:I31" si="4">D15</f>
        <v>0</v>
      </c>
      <c r="J15" s="1966">
        <f t="shared" ref="J15:J33" si="5">SUM(H15+I15)</f>
        <v>0</v>
      </c>
      <c r="K15" s="1966"/>
      <c r="L15" s="1881"/>
      <c r="M15" s="1881"/>
      <c r="N15" s="1882"/>
      <c r="O15" s="1813">
        <f t="shared" ref="O15:O29" si="6">SUM(M15+N15)</f>
        <v>0</v>
      </c>
      <c r="P15" s="1813"/>
      <c r="Q15" s="1881"/>
      <c r="R15" s="1881"/>
      <c r="S15" s="1882"/>
      <c r="T15" s="1813">
        <f t="shared" ref="T15:T29" si="7">SUM(R15+S15)</f>
        <v>0</v>
      </c>
      <c r="U15" s="1813"/>
      <c r="V15" s="1881"/>
      <c r="W15" s="1881"/>
      <c r="X15" s="1882"/>
      <c r="Y15" s="1813">
        <f t="shared" ref="Y15:Y29" si="8">SUM(W15+X15)</f>
        <v>0</v>
      </c>
      <c r="Z15" s="1813"/>
      <c r="AA15" s="1881"/>
      <c r="AB15" s="1881"/>
      <c r="AC15" s="1882"/>
      <c r="AD15" s="1813">
        <f t="shared" ref="AD15:AD29" si="9">SUM(AB15+AC15)</f>
        <v>0</v>
      </c>
      <c r="AE15" s="1813"/>
      <c r="AF15" s="1881"/>
      <c r="AG15" s="1881"/>
      <c r="AH15" s="1882"/>
      <c r="AI15" s="1813">
        <f t="shared" ref="AI15:AI29" si="10">SUM(AG15+AH15)</f>
        <v>0</v>
      </c>
      <c r="AJ15" s="1813"/>
      <c r="AK15" s="1881"/>
      <c r="AL15" s="1881"/>
      <c r="AM15" s="1882"/>
      <c r="AN15" s="1813">
        <f t="shared" ref="AN15:AN29" si="11">SUM(AL15+AM15)</f>
        <v>0</v>
      </c>
      <c r="AO15" s="1813"/>
      <c r="AP15" s="1881"/>
      <c r="AQ15" s="1881"/>
      <c r="AR15" s="1882"/>
      <c r="AS15" s="1813">
        <f t="shared" ref="AS15:AS29" si="12">SUM(AQ15+AR15)</f>
        <v>0</v>
      </c>
      <c r="AT15" s="1813"/>
      <c r="AU15" s="1813"/>
      <c r="AV15" s="1881"/>
      <c r="AW15" s="1882"/>
      <c r="AX15" s="1813">
        <f t="shared" ref="AX15:AX29" si="13">SUM(AV15+AW15)</f>
        <v>0</v>
      </c>
      <c r="AY15" s="1813"/>
      <c r="AZ15" s="1881"/>
      <c r="BA15" s="1881"/>
      <c r="BB15" s="1882"/>
      <c r="BC15" s="1813">
        <f t="shared" ref="BC15:BC21" si="14">SUM(BA15+BB15)</f>
        <v>0</v>
      </c>
      <c r="BD15" s="1813"/>
      <c r="BE15" s="1881"/>
      <c r="BF15" s="1881"/>
      <c r="BG15" s="1882"/>
      <c r="BH15" s="1813">
        <f t="shared" ref="BH15:BH27" si="15">SUM(BF15+BG15)</f>
        <v>0</v>
      </c>
      <c r="BI15" s="1813"/>
      <c r="BJ15" s="1881"/>
      <c r="BK15" s="1881"/>
      <c r="BL15" s="1882"/>
      <c r="BM15" s="1813">
        <f t="shared" ref="BM15:BM27" si="16">SUM(BK15+BL15)</f>
        <v>0</v>
      </c>
      <c r="BN15" s="1813"/>
      <c r="BO15" s="1881"/>
      <c r="BP15" s="1881"/>
      <c r="BQ15" s="1882"/>
      <c r="BR15" s="1813">
        <f t="shared" ref="BR15:BR27" si="17">SUM(BP15+BQ15)</f>
        <v>0</v>
      </c>
      <c r="BS15" s="1813"/>
      <c r="BT15" s="1881"/>
      <c r="BU15" s="1881"/>
      <c r="BV15" s="1882"/>
      <c r="BW15" s="1813">
        <f t="shared" ref="BW15:BW21" si="18">SUM(BU15+BV15)</f>
        <v>0</v>
      </c>
      <c r="BX15" s="1813"/>
      <c r="BY15" s="1881"/>
      <c r="BZ15" s="1881"/>
      <c r="CA15" s="1882"/>
      <c r="CB15" s="1813">
        <f t="shared" ref="CB15:CB27" si="19">SUM(BZ15+CA15)</f>
        <v>0</v>
      </c>
      <c r="CC15" s="1813"/>
      <c r="CD15" s="1881"/>
      <c r="CE15" s="1881"/>
      <c r="CF15" s="1882"/>
      <c r="CG15" s="1813">
        <f t="shared" ref="CG15:CG27" si="20">SUM(CE15+CF15)</f>
        <v>0</v>
      </c>
      <c r="CH15" s="1813"/>
      <c r="CI15" s="1881"/>
      <c r="CJ15" s="1881"/>
      <c r="CK15" s="1882"/>
      <c r="CL15" s="1813">
        <f t="shared" ref="CL15:CL27" si="21">SUM(CJ15+CK15)</f>
        <v>0</v>
      </c>
      <c r="CM15" s="1813"/>
      <c r="CN15" s="1813"/>
      <c r="CO15" s="1881"/>
      <c r="CP15" s="1882"/>
      <c r="CQ15" s="1813">
        <f t="shared" ref="CQ15:CQ27" si="22">SUM(CO15+CP15)</f>
        <v>0</v>
      </c>
      <c r="CR15" s="1813"/>
      <c r="CS15" s="1881"/>
      <c r="CT15" s="1881"/>
      <c r="CU15" s="1882"/>
      <c r="CV15" s="1813">
        <f t="shared" ref="CV15:CV27" si="23">SUM(CT15+CU15)</f>
        <v>0</v>
      </c>
      <c r="CW15" s="1813"/>
      <c r="CX15" s="1813"/>
      <c r="CY15" s="1881"/>
      <c r="CZ15" s="1882"/>
      <c r="DA15" s="1813">
        <f t="shared" ref="DA15:DA27" si="24">SUM(CY15+CZ15)</f>
        <v>0</v>
      </c>
      <c r="DB15" s="1813"/>
      <c r="DC15" s="1813"/>
      <c r="DD15" s="1881"/>
      <c r="DE15" s="1882"/>
      <c r="DF15" s="1813">
        <f t="shared" ref="DF15:DF27" si="25">SUM(DD15+DE15)</f>
        <v>0</v>
      </c>
      <c r="DG15" s="1813"/>
      <c r="DH15" s="1813"/>
      <c r="DI15" s="1881"/>
      <c r="DJ15" s="1882"/>
      <c r="DK15" s="1813">
        <f t="shared" ref="DK15:DK27" si="26">SUM(DI15+DJ15)</f>
        <v>0</v>
      </c>
      <c r="DL15" s="1813"/>
      <c r="DM15" s="1813"/>
      <c r="DN15" s="1881"/>
      <c r="DO15" s="1882"/>
      <c r="DP15" s="1813">
        <f t="shared" ref="DP15:DP27" si="27">SUM(DN15+DO15)</f>
        <v>0</v>
      </c>
      <c r="DQ15" s="1813"/>
      <c r="DR15" s="1964">
        <f>SUM(L15+Q15+V15+AA15+AF15+AK15+AP15+AU15+BE15+BJ15+BO15+BY15+CD15+CI15+CN15+CS15+CX15+DC15+DH15+DM15)</f>
        <v>0</v>
      </c>
      <c r="DS15" s="1964">
        <f>SUM(M15+R15+W15+AB15+AG15+AL15+AQ15+AV15+BF15+BK15+BP15+BZ15+CE15+CJ15+CO15+CT15+CY15+DD15+DI15+DN15)</f>
        <v>0</v>
      </c>
      <c r="DT15" s="1975">
        <f>SUM(N15+S15+X15+AC15+AH15+AM15+AR15+DJ15+AW15+BG15+BL15+BQ15+CA15+CF15+CK15+CP15+CU15+CZ15+DE15+DO15)</f>
        <v>0</v>
      </c>
      <c r="DU15" s="1966">
        <f t="shared" ref="DU15" si="28">SUM(DS15+DT15)</f>
        <v>0</v>
      </c>
      <c r="DV15" s="1966"/>
      <c r="DW15" s="2011">
        <f t="shared" ref="DW15:DX31" si="29">SUM(G15+DR15)</f>
        <v>0</v>
      </c>
      <c r="DX15" s="2011">
        <f t="shared" si="29"/>
        <v>0</v>
      </c>
      <c r="DY15" s="2012">
        <f t="shared" ref="DY15:DY31" si="30">SUM(I15+DT15)</f>
        <v>0</v>
      </c>
      <c r="DZ15" s="1974">
        <f t="shared" ref="DZ15:DZ27" si="31">SUM(DX15+DY15)</f>
        <v>0</v>
      </c>
    </row>
    <row r="16" spans="1:133" ht="15" customHeight="1">
      <c r="A16" s="1414" t="s">
        <v>593</v>
      </c>
      <c r="B16" s="1414"/>
      <c r="C16" s="1881"/>
      <c r="D16" s="1882"/>
      <c r="E16" s="1813">
        <f t="shared" si="2"/>
        <v>0</v>
      </c>
      <c r="F16" s="1813">
        <f>E16-B16</f>
        <v>0</v>
      </c>
      <c r="G16" s="1964">
        <f t="shared" si="3"/>
        <v>0</v>
      </c>
      <c r="H16" s="1964">
        <f t="shared" si="3"/>
        <v>0</v>
      </c>
      <c r="I16" s="1968">
        <f t="shared" si="4"/>
        <v>0</v>
      </c>
      <c r="J16" s="1966">
        <f t="shared" si="5"/>
        <v>0</v>
      </c>
      <c r="K16" s="1966">
        <f t="shared" ref="K16:K31" si="32">J16-G16</f>
        <v>0</v>
      </c>
      <c r="L16" s="1881"/>
      <c r="M16" s="1881"/>
      <c r="N16" s="1882"/>
      <c r="O16" s="1813">
        <f t="shared" si="6"/>
        <v>0</v>
      </c>
      <c r="P16" s="1813"/>
      <c r="Q16" s="1881"/>
      <c r="R16" s="1881"/>
      <c r="S16" s="1882"/>
      <c r="T16" s="1813">
        <f t="shared" si="7"/>
        <v>0</v>
      </c>
      <c r="U16" s="1813"/>
      <c r="V16" s="1881"/>
      <c r="W16" s="1881"/>
      <c r="X16" s="1882"/>
      <c r="Y16" s="1813">
        <f t="shared" si="8"/>
        <v>0</v>
      </c>
      <c r="Z16" s="1813"/>
      <c r="AA16" s="1881"/>
      <c r="AB16" s="1881"/>
      <c r="AC16" s="1882"/>
      <c r="AD16" s="1813">
        <f t="shared" si="9"/>
        <v>0</v>
      </c>
      <c r="AE16" s="1813"/>
      <c r="AF16" s="1881"/>
      <c r="AG16" s="1881"/>
      <c r="AH16" s="1882"/>
      <c r="AI16" s="1813">
        <f t="shared" si="10"/>
        <v>0</v>
      </c>
      <c r="AJ16" s="1813"/>
      <c r="AK16" s="1881"/>
      <c r="AL16" s="1881"/>
      <c r="AM16" s="1882"/>
      <c r="AN16" s="1813">
        <f t="shared" si="11"/>
        <v>0</v>
      </c>
      <c r="AO16" s="1813"/>
      <c r="AP16" s="1881"/>
      <c r="AQ16" s="1881"/>
      <c r="AR16" s="1882"/>
      <c r="AS16" s="1813">
        <f t="shared" si="12"/>
        <v>0</v>
      </c>
      <c r="AT16" s="1813"/>
      <c r="AU16" s="1881"/>
      <c r="AV16" s="1881"/>
      <c r="AW16" s="1882"/>
      <c r="AX16" s="1813">
        <f t="shared" si="13"/>
        <v>0</v>
      </c>
      <c r="AY16" s="1813"/>
      <c r="AZ16" s="1881"/>
      <c r="BA16" s="1881"/>
      <c r="BB16" s="1882"/>
      <c r="BC16" s="1813">
        <f t="shared" si="14"/>
        <v>0</v>
      </c>
      <c r="BD16" s="1813"/>
      <c r="BE16" s="1881"/>
      <c r="BF16" s="1881"/>
      <c r="BG16" s="1882"/>
      <c r="BH16" s="1813">
        <f t="shared" si="15"/>
        <v>0</v>
      </c>
      <c r="BI16" s="1813"/>
      <c r="BJ16" s="1881"/>
      <c r="BK16" s="1881"/>
      <c r="BL16" s="1882"/>
      <c r="BM16" s="1813">
        <f t="shared" si="16"/>
        <v>0</v>
      </c>
      <c r="BN16" s="1813"/>
      <c r="BO16" s="1881"/>
      <c r="BP16" s="1881"/>
      <c r="BQ16" s="1882"/>
      <c r="BR16" s="1813">
        <f t="shared" si="17"/>
        <v>0</v>
      </c>
      <c r="BS16" s="1813"/>
      <c r="BT16" s="1881"/>
      <c r="BU16" s="1881"/>
      <c r="BV16" s="1882"/>
      <c r="BW16" s="1813">
        <f t="shared" si="18"/>
        <v>0</v>
      </c>
      <c r="BX16" s="1813"/>
      <c r="BY16" s="1881"/>
      <c r="BZ16" s="1881"/>
      <c r="CA16" s="1882"/>
      <c r="CB16" s="1813">
        <f t="shared" si="19"/>
        <v>0</v>
      </c>
      <c r="CC16" s="1813"/>
      <c r="CD16" s="1881"/>
      <c r="CE16" s="1881"/>
      <c r="CF16" s="1882"/>
      <c r="CG16" s="1813">
        <f t="shared" si="20"/>
        <v>0</v>
      </c>
      <c r="CH16" s="1813"/>
      <c r="CI16" s="1881"/>
      <c r="CJ16" s="1881"/>
      <c r="CK16" s="1882"/>
      <c r="CL16" s="1813">
        <f t="shared" si="21"/>
        <v>0</v>
      </c>
      <c r="CM16" s="1813"/>
      <c r="CN16" s="1813"/>
      <c r="CO16" s="1881"/>
      <c r="CP16" s="1882"/>
      <c r="CQ16" s="1813">
        <f t="shared" si="22"/>
        <v>0</v>
      </c>
      <c r="CR16" s="1813">
        <f t="shared" ref="CR16:CR31" si="33">CQ16-CN16</f>
        <v>0</v>
      </c>
      <c r="CS16" s="1881"/>
      <c r="CT16" s="1881"/>
      <c r="CU16" s="1882"/>
      <c r="CV16" s="1813">
        <f t="shared" si="23"/>
        <v>0</v>
      </c>
      <c r="CW16" s="1813"/>
      <c r="CX16" s="1813"/>
      <c r="CY16" s="1881"/>
      <c r="CZ16" s="1882"/>
      <c r="DA16" s="1813">
        <f t="shared" si="24"/>
        <v>0</v>
      </c>
      <c r="DB16" s="1813">
        <f t="shared" ref="DB16:DB31" si="34">DA16-CX16</f>
        <v>0</v>
      </c>
      <c r="DC16" s="1813"/>
      <c r="DD16" s="1881"/>
      <c r="DE16" s="1882"/>
      <c r="DF16" s="1813">
        <f t="shared" si="25"/>
        <v>0</v>
      </c>
      <c r="DG16" s="1813">
        <f t="shared" ref="DG16:DG31" si="35">DF16-DC16</f>
        <v>0</v>
      </c>
      <c r="DH16" s="1813"/>
      <c r="DI16" s="1881"/>
      <c r="DJ16" s="1882"/>
      <c r="DK16" s="1813">
        <f t="shared" si="26"/>
        <v>0</v>
      </c>
      <c r="DL16" s="1813">
        <f t="shared" ref="DL16:DL31" si="36">DK16-DH16</f>
        <v>0</v>
      </c>
      <c r="DM16" s="1813"/>
      <c r="DN16" s="1881"/>
      <c r="DO16" s="1882"/>
      <c r="DP16" s="1813">
        <f t="shared" si="27"/>
        <v>0</v>
      </c>
      <c r="DQ16" s="1813">
        <f t="shared" ref="DQ16:DQ31" si="37">DP16-DM16</f>
        <v>0</v>
      </c>
      <c r="DR16" s="1964">
        <f t="shared" ref="DR16:DS31" si="38">SUM(L16+Q16+V16+AA16+AF16+AK16+AP16+AU16+AZ16+BE16+BJ16+BO16+BT16+BY16+CD16+CI16+CN16+CS16+CX16+DC16+DH16+DM16)</f>
        <v>0</v>
      </c>
      <c r="DS16" s="1964">
        <f t="shared" ref="DS16" si="39">SUM(M16+R16+W16+AB16+AG16+AL16+AQ16+AV16+BA16+BF16+BK16+BP16+BU16+BZ16+CE16+CJ16+CO16+CT16+CY16+DD16+DI16+DN16)</f>
        <v>0</v>
      </c>
      <c r="DT16" s="1964">
        <f t="shared" ref="DT16" si="40">SUM(N16+S16+X16+AC16+AH16+AM16+AR16+AW16+BB16+BG16+BL16+BQ16+BV16+CA16+CF16+CK16+CP16+CU16+CZ16+DE16+DJ16+DO16)</f>
        <v>0</v>
      </c>
      <c r="DU16" s="1964">
        <f t="shared" ref="DU16" si="41">SUM(O16+T16+Y16+AD16+AI16+AN16+AS16+AX16+BC16+BH16+BM16+BR16+BW16+CB16+CG16+CL16+CQ16+CV16+DA16+DF16+DK16+DP16)</f>
        <v>0</v>
      </c>
      <c r="DV16" s="1964">
        <f t="shared" ref="DV16:DV31" si="42">SUM(P16+U16+Z16+AE16+AJ16+AO16+AT16+AY16+BD16+BI16+BN16+BS16+BX16+CC16+CH16+CM16+CR16+CW16+DB16+DG16+DL16+DQ16)</f>
        <v>0</v>
      </c>
      <c r="DW16" s="2011">
        <f t="shared" si="29"/>
        <v>0</v>
      </c>
      <c r="DX16" s="2011">
        <f t="shared" si="29"/>
        <v>0</v>
      </c>
      <c r="DY16" s="2012">
        <f t="shared" si="30"/>
        <v>0</v>
      </c>
      <c r="DZ16" s="1978">
        <f t="shared" si="31"/>
        <v>0</v>
      </c>
      <c r="EA16" s="1966">
        <f t="shared" ref="EA16:EA31" si="43">DZ16-DW16</f>
        <v>0</v>
      </c>
    </row>
    <row r="17" spans="1:133" ht="15" customHeight="1">
      <c r="A17" s="1414" t="s">
        <v>594</v>
      </c>
      <c r="B17" s="1414"/>
      <c r="C17" s="1881"/>
      <c r="D17" s="1882"/>
      <c r="E17" s="1813">
        <f t="shared" si="2"/>
        <v>0</v>
      </c>
      <c r="F17" s="1813">
        <f t="shared" ref="F17:F31" si="44">E17-B17</f>
        <v>0</v>
      </c>
      <c r="G17" s="1964">
        <f t="shared" si="3"/>
        <v>0</v>
      </c>
      <c r="H17" s="1964">
        <f t="shared" si="3"/>
        <v>0</v>
      </c>
      <c r="I17" s="1968">
        <f t="shared" si="4"/>
        <v>0</v>
      </c>
      <c r="J17" s="1966">
        <f t="shared" si="5"/>
        <v>0</v>
      </c>
      <c r="K17" s="1966">
        <f t="shared" si="32"/>
        <v>0</v>
      </c>
      <c r="L17" s="1881"/>
      <c r="M17" s="1881"/>
      <c r="N17" s="1882"/>
      <c r="O17" s="1813">
        <f t="shared" si="6"/>
        <v>0</v>
      </c>
      <c r="P17" s="1813"/>
      <c r="Q17" s="1881"/>
      <c r="R17" s="1881"/>
      <c r="S17" s="1882"/>
      <c r="T17" s="1813">
        <f t="shared" si="7"/>
        <v>0</v>
      </c>
      <c r="U17" s="1813"/>
      <c r="V17" s="1881"/>
      <c r="W17" s="1881"/>
      <c r="X17" s="1882"/>
      <c r="Y17" s="1813">
        <f t="shared" si="8"/>
        <v>0</v>
      </c>
      <c r="Z17" s="1813"/>
      <c r="AA17" s="1881"/>
      <c r="AB17" s="1881"/>
      <c r="AC17" s="1882"/>
      <c r="AD17" s="1813">
        <f t="shared" si="9"/>
        <v>0</v>
      </c>
      <c r="AE17" s="1813"/>
      <c r="AF17" s="1881"/>
      <c r="AG17" s="1881"/>
      <c r="AH17" s="1882"/>
      <c r="AI17" s="1813">
        <f t="shared" si="10"/>
        <v>0</v>
      </c>
      <c r="AJ17" s="1813"/>
      <c r="AK17" s="1881"/>
      <c r="AL17" s="1881"/>
      <c r="AM17" s="1882"/>
      <c r="AN17" s="1813">
        <f t="shared" si="11"/>
        <v>0</v>
      </c>
      <c r="AO17" s="1813"/>
      <c r="AP17" s="1881">
        <v>2464</v>
      </c>
      <c r="AQ17" s="1881">
        <v>2464</v>
      </c>
      <c r="AR17" s="1882"/>
      <c r="AS17" s="1813">
        <f t="shared" si="12"/>
        <v>2464</v>
      </c>
      <c r="AT17" s="1813">
        <v>1999</v>
      </c>
      <c r="AU17" s="1881"/>
      <c r="AV17" s="1881"/>
      <c r="AW17" s="1882"/>
      <c r="AX17" s="1813">
        <f t="shared" si="13"/>
        <v>0</v>
      </c>
      <c r="AY17" s="1813"/>
      <c r="AZ17" s="1881"/>
      <c r="BA17" s="1881"/>
      <c r="BB17" s="1882"/>
      <c r="BC17" s="1813">
        <f t="shared" si="14"/>
        <v>0</v>
      </c>
      <c r="BD17" s="1813"/>
      <c r="BE17" s="1881"/>
      <c r="BF17" s="1881"/>
      <c r="BG17" s="1882"/>
      <c r="BH17" s="1813">
        <f t="shared" si="15"/>
        <v>0</v>
      </c>
      <c r="BI17" s="1813"/>
      <c r="BJ17" s="1881">
        <v>241</v>
      </c>
      <c r="BK17" s="1881">
        <v>241</v>
      </c>
      <c r="BL17" s="1882"/>
      <c r="BM17" s="1813">
        <v>1320</v>
      </c>
      <c r="BN17" s="1813">
        <v>409</v>
      </c>
      <c r="BO17" s="1881"/>
      <c r="BP17" s="1881"/>
      <c r="BQ17" s="1882"/>
      <c r="BR17" s="1813">
        <f t="shared" si="17"/>
        <v>0</v>
      </c>
      <c r="BS17" s="1813"/>
      <c r="BT17" s="1881"/>
      <c r="BU17" s="1881"/>
      <c r="BV17" s="1882"/>
      <c r="BW17" s="1813">
        <f t="shared" si="18"/>
        <v>0</v>
      </c>
      <c r="BX17" s="1813"/>
      <c r="BY17" s="1881"/>
      <c r="BZ17" s="1881"/>
      <c r="CA17" s="1882"/>
      <c r="CB17" s="1813">
        <f t="shared" si="19"/>
        <v>0</v>
      </c>
      <c r="CC17" s="1813"/>
      <c r="CD17" s="1881"/>
      <c r="CE17" s="1881"/>
      <c r="CF17" s="1882"/>
      <c r="CG17" s="1813">
        <f t="shared" si="20"/>
        <v>0</v>
      </c>
      <c r="CH17" s="1813"/>
      <c r="CI17" s="1881"/>
      <c r="CJ17" s="1881"/>
      <c r="CK17" s="1882"/>
      <c r="CL17" s="1813">
        <f t="shared" si="21"/>
        <v>0</v>
      </c>
      <c r="CM17" s="1813"/>
      <c r="CN17" s="1813"/>
      <c r="CO17" s="1881"/>
      <c r="CP17" s="1882"/>
      <c r="CQ17" s="1813">
        <f t="shared" si="22"/>
        <v>0</v>
      </c>
      <c r="CR17" s="1813">
        <f t="shared" si="33"/>
        <v>0</v>
      </c>
      <c r="CS17" s="1881">
        <v>10148</v>
      </c>
      <c r="CT17" s="1881">
        <v>10172</v>
      </c>
      <c r="CU17" s="1882">
        <v>286</v>
      </c>
      <c r="CV17" s="1813">
        <v>10762</v>
      </c>
      <c r="CW17" s="1813">
        <v>9547</v>
      </c>
      <c r="CX17" s="1813"/>
      <c r="CY17" s="1881"/>
      <c r="CZ17" s="1882"/>
      <c r="DA17" s="1813">
        <f t="shared" si="24"/>
        <v>0</v>
      </c>
      <c r="DB17" s="1813">
        <f t="shared" si="34"/>
        <v>0</v>
      </c>
      <c r="DC17" s="1813"/>
      <c r="DD17" s="1881"/>
      <c r="DE17" s="1882"/>
      <c r="DF17" s="1813">
        <f t="shared" si="25"/>
        <v>0</v>
      </c>
      <c r="DG17" s="1813">
        <f t="shared" si="35"/>
        <v>0</v>
      </c>
      <c r="DH17" s="1813"/>
      <c r="DI17" s="1881"/>
      <c r="DJ17" s="1882"/>
      <c r="DK17" s="1813">
        <f t="shared" si="26"/>
        <v>0</v>
      </c>
      <c r="DL17" s="1813">
        <f t="shared" si="36"/>
        <v>0</v>
      </c>
      <c r="DM17" s="1813"/>
      <c r="DN17" s="1881"/>
      <c r="DO17" s="1882"/>
      <c r="DP17" s="1813">
        <f t="shared" si="27"/>
        <v>0</v>
      </c>
      <c r="DQ17" s="1813">
        <f t="shared" si="37"/>
        <v>0</v>
      </c>
      <c r="DR17" s="1964">
        <f t="shared" si="38"/>
        <v>12853</v>
      </c>
      <c r="DS17" s="1964">
        <f t="shared" si="38"/>
        <v>12877</v>
      </c>
      <c r="DT17" s="1968">
        <f t="shared" ref="DT17:DT31" si="45">SUM(N17+S17+X17+AC17+AH17+AM17+AR17+DJ17+AW17+BB17+BG17+BL17+BQ17+BV17+CA17+CF17+CK17+CP17+CU17+CZ17+DE17+DO17)</f>
        <v>286</v>
      </c>
      <c r="DU17" s="1966">
        <f t="shared" ref="DU17:DU31" si="46">SUM(O17+T17+Y17+AD17+AI17+AN17+AS17+AX17+BC17+BH17+BM17+BR17+BW17+CB17+CG17+CL17+CQ17+CV17+DA17+DF17+DK17+DP17)</f>
        <v>14546</v>
      </c>
      <c r="DV17" s="1966">
        <f t="shared" si="42"/>
        <v>11955</v>
      </c>
      <c r="DW17" s="2011">
        <f t="shared" si="29"/>
        <v>12853</v>
      </c>
      <c r="DX17" s="2011">
        <f t="shared" si="29"/>
        <v>12877</v>
      </c>
      <c r="DY17" s="2012">
        <f t="shared" si="30"/>
        <v>286</v>
      </c>
      <c r="DZ17" s="1974">
        <f t="shared" si="31"/>
        <v>13163</v>
      </c>
      <c r="EA17" s="1966">
        <f t="shared" si="43"/>
        <v>310</v>
      </c>
    </row>
    <row r="18" spans="1:133" s="706" customFormat="1" ht="14.25" customHeight="1">
      <c r="A18" s="737" t="s">
        <v>595</v>
      </c>
      <c r="B18" s="737"/>
      <c r="C18" s="1888"/>
      <c r="D18" s="1882"/>
      <c r="E18" s="1912">
        <f t="shared" si="2"/>
        <v>0</v>
      </c>
      <c r="F18" s="1813">
        <f t="shared" si="44"/>
        <v>0</v>
      </c>
      <c r="G18" s="1979">
        <f t="shared" si="3"/>
        <v>0</v>
      </c>
      <c r="H18" s="1979">
        <f t="shared" si="3"/>
        <v>0</v>
      </c>
      <c r="I18" s="1968">
        <f t="shared" si="4"/>
        <v>0</v>
      </c>
      <c r="J18" s="1953">
        <f t="shared" si="5"/>
        <v>0</v>
      </c>
      <c r="K18" s="1966">
        <f t="shared" si="32"/>
        <v>0</v>
      </c>
      <c r="L18" s="1888"/>
      <c r="M18" s="1888"/>
      <c r="N18" s="1882"/>
      <c r="O18" s="1912">
        <f t="shared" si="6"/>
        <v>0</v>
      </c>
      <c r="P18" s="1813"/>
      <c r="Q18" s="1888"/>
      <c r="R18" s="1888"/>
      <c r="S18" s="1882"/>
      <c r="T18" s="1912">
        <f t="shared" si="7"/>
        <v>0</v>
      </c>
      <c r="U18" s="1813"/>
      <c r="V18" s="1888"/>
      <c r="W18" s="1888"/>
      <c r="X18" s="1882"/>
      <c r="Y18" s="1912">
        <f t="shared" si="8"/>
        <v>0</v>
      </c>
      <c r="Z18" s="1813"/>
      <c r="AA18" s="1888"/>
      <c r="AB18" s="1888"/>
      <c r="AC18" s="1882"/>
      <c r="AD18" s="1912">
        <f t="shared" si="9"/>
        <v>0</v>
      </c>
      <c r="AE18" s="1813"/>
      <c r="AF18" s="1888"/>
      <c r="AG18" s="1888"/>
      <c r="AH18" s="1882"/>
      <c r="AI18" s="1912">
        <f t="shared" si="10"/>
        <v>0</v>
      </c>
      <c r="AJ18" s="1813"/>
      <c r="AK18" s="1888"/>
      <c r="AL18" s="1888"/>
      <c r="AM18" s="1882"/>
      <c r="AN18" s="1912">
        <f t="shared" si="11"/>
        <v>0</v>
      </c>
      <c r="AO18" s="1813"/>
      <c r="AP18" s="1888">
        <v>1080</v>
      </c>
      <c r="AQ18" s="1888">
        <v>0</v>
      </c>
      <c r="AR18" s="1882"/>
      <c r="AS18" s="1912">
        <v>540</v>
      </c>
      <c r="AT18" s="1813">
        <v>540</v>
      </c>
      <c r="AU18" s="1888"/>
      <c r="AV18" s="1888"/>
      <c r="AW18" s="1882"/>
      <c r="AX18" s="1912">
        <f t="shared" si="13"/>
        <v>0</v>
      </c>
      <c r="AY18" s="1813"/>
      <c r="AZ18" s="1888"/>
      <c r="BA18" s="1888"/>
      <c r="BB18" s="1882"/>
      <c r="BC18" s="1912">
        <f t="shared" si="14"/>
        <v>0</v>
      </c>
      <c r="BD18" s="1813"/>
      <c r="BE18" s="1888">
        <v>2587</v>
      </c>
      <c r="BF18" s="1888">
        <v>540</v>
      </c>
      <c r="BG18" s="1882"/>
      <c r="BH18" s="1912">
        <v>0</v>
      </c>
      <c r="BI18" s="1813"/>
      <c r="BJ18" s="1888">
        <v>59</v>
      </c>
      <c r="BK18" s="1888">
        <v>59</v>
      </c>
      <c r="BL18" s="1882"/>
      <c r="BM18" s="1912">
        <v>497</v>
      </c>
      <c r="BN18" s="1813">
        <v>59</v>
      </c>
      <c r="BO18" s="1888"/>
      <c r="BP18" s="1888"/>
      <c r="BQ18" s="1882"/>
      <c r="BR18" s="1912">
        <f t="shared" si="17"/>
        <v>0</v>
      </c>
      <c r="BS18" s="1813"/>
      <c r="BT18" s="1888"/>
      <c r="BU18" s="1888"/>
      <c r="BV18" s="1882"/>
      <c r="BW18" s="1912">
        <f t="shared" si="18"/>
        <v>0</v>
      </c>
      <c r="BX18" s="1813"/>
      <c r="BY18" s="1888"/>
      <c r="BZ18" s="1888"/>
      <c r="CA18" s="1882"/>
      <c r="CB18" s="1912">
        <f t="shared" si="19"/>
        <v>0</v>
      </c>
      <c r="CC18" s="1813"/>
      <c r="CD18" s="1888"/>
      <c r="CE18" s="1888"/>
      <c r="CF18" s="1882"/>
      <c r="CG18" s="1912">
        <f t="shared" si="20"/>
        <v>0</v>
      </c>
      <c r="CH18" s="1813"/>
      <c r="CI18" s="1888"/>
      <c r="CJ18" s="1888"/>
      <c r="CK18" s="1882"/>
      <c r="CL18" s="1912">
        <f t="shared" si="21"/>
        <v>0</v>
      </c>
      <c r="CM18" s="1813"/>
      <c r="CN18" s="1912"/>
      <c r="CO18" s="1888"/>
      <c r="CP18" s="1882"/>
      <c r="CQ18" s="1912">
        <f t="shared" si="22"/>
        <v>0</v>
      </c>
      <c r="CR18" s="1813">
        <f t="shared" si="33"/>
        <v>0</v>
      </c>
      <c r="CS18" s="1888">
        <v>10486</v>
      </c>
      <c r="CT18" s="1888">
        <v>3697</v>
      </c>
      <c r="CU18" s="1882">
        <v>77</v>
      </c>
      <c r="CV18" s="1912">
        <v>3999</v>
      </c>
      <c r="CW18" s="1813">
        <v>2570</v>
      </c>
      <c r="CX18" s="1912"/>
      <c r="CY18" s="1888"/>
      <c r="CZ18" s="1882"/>
      <c r="DA18" s="1912">
        <f t="shared" si="24"/>
        <v>0</v>
      </c>
      <c r="DB18" s="1813">
        <f t="shared" si="34"/>
        <v>0</v>
      </c>
      <c r="DC18" s="1912"/>
      <c r="DD18" s="1888"/>
      <c r="DE18" s="1882"/>
      <c r="DF18" s="1912">
        <f t="shared" si="25"/>
        <v>0</v>
      </c>
      <c r="DG18" s="1813">
        <f t="shared" si="35"/>
        <v>0</v>
      </c>
      <c r="DH18" s="1912"/>
      <c r="DI18" s="1888"/>
      <c r="DJ18" s="1882"/>
      <c r="DK18" s="1912">
        <f t="shared" si="26"/>
        <v>0</v>
      </c>
      <c r="DL18" s="1813">
        <f t="shared" si="36"/>
        <v>0</v>
      </c>
      <c r="DM18" s="1912"/>
      <c r="DN18" s="1888"/>
      <c r="DO18" s="1882"/>
      <c r="DP18" s="1912">
        <f t="shared" si="27"/>
        <v>0</v>
      </c>
      <c r="DQ18" s="1813">
        <f t="shared" si="37"/>
        <v>0</v>
      </c>
      <c r="DR18" s="1979">
        <f t="shared" si="38"/>
        <v>14212</v>
      </c>
      <c r="DS18" s="1979">
        <f t="shared" si="38"/>
        <v>4296</v>
      </c>
      <c r="DT18" s="1968">
        <f t="shared" si="45"/>
        <v>77</v>
      </c>
      <c r="DU18" s="1953">
        <f t="shared" si="46"/>
        <v>5036</v>
      </c>
      <c r="DV18" s="1966">
        <f t="shared" si="42"/>
        <v>3169</v>
      </c>
      <c r="DW18" s="2011">
        <f t="shared" si="29"/>
        <v>14212</v>
      </c>
      <c r="DX18" s="2011">
        <f t="shared" si="29"/>
        <v>4296</v>
      </c>
      <c r="DY18" s="2012">
        <f t="shared" si="30"/>
        <v>77</v>
      </c>
      <c r="DZ18" s="1978">
        <f t="shared" si="31"/>
        <v>4373</v>
      </c>
      <c r="EA18" s="1966">
        <f t="shared" si="43"/>
        <v>-9839</v>
      </c>
      <c r="EB18" s="892"/>
      <c r="EC18" s="892"/>
    </row>
    <row r="19" spans="1:133" ht="15" hidden="1" customHeight="1">
      <c r="A19" s="1886" t="s">
        <v>596</v>
      </c>
      <c r="B19" s="1886"/>
      <c r="C19" s="1881"/>
      <c r="D19" s="1882"/>
      <c r="E19" s="1813">
        <f t="shared" si="2"/>
        <v>0</v>
      </c>
      <c r="F19" s="1813">
        <f t="shared" si="44"/>
        <v>0</v>
      </c>
      <c r="G19" s="1964">
        <f t="shared" si="3"/>
        <v>0</v>
      </c>
      <c r="H19" s="1964">
        <f t="shared" si="3"/>
        <v>0</v>
      </c>
      <c r="I19" s="1968">
        <f t="shared" si="4"/>
        <v>0</v>
      </c>
      <c r="J19" s="1966">
        <f t="shared" si="5"/>
        <v>0</v>
      </c>
      <c r="K19" s="1966">
        <f t="shared" si="32"/>
        <v>0</v>
      </c>
      <c r="L19" s="1881">
        <v>0</v>
      </c>
      <c r="M19" s="1881">
        <v>0</v>
      </c>
      <c r="N19" s="1882"/>
      <c r="O19" s="1813">
        <f t="shared" si="6"/>
        <v>0</v>
      </c>
      <c r="P19" s="1813"/>
      <c r="Q19" s="1881">
        <v>0</v>
      </c>
      <c r="R19" s="1881">
        <v>0</v>
      </c>
      <c r="S19" s="1882"/>
      <c r="T19" s="1813">
        <f t="shared" si="7"/>
        <v>0</v>
      </c>
      <c r="U19" s="1813"/>
      <c r="V19" s="1881">
        <v>0</v>
      </c>
      <c r="W19" s="1881">
        <v>0</v>
      </c>
      <c r="X19" s="1882"/>
      <c r="Y19" s="1813">
        <f t="shared" si="8"/>
        <v>0</v>
      </c>
      <c r="Z19" s="1813"/>
      <c r="AA19" s="1881">
        <v>0</v>
      </c>
      <c r="AB19" s="1881">
        <v>0</v>
      </c>
      <c r="AC19" s="1882"/>
      <c r="AD19" s="1813">
        <f t="shared" si="9"/>
        <v>0</v>
      </c>
      <c r="AE19" s="1813"/>
      <c r="AF19" s="1881">
        <v>0</v>
      </c>
      <c r="AG19" s="1881">
        <v>0</v>
      </c>
      <c r="AH19" s="1882"/>
      <c r="AI19" s="1813">
        <f t="shared" si="10"/>
        <v>0</v>
      </c>
      <c r="AJ19" s="1813"/>
      <c r="AK19" s="1881">
        <v>0</v>
      </c>
      <c r="AL19" s="1881">
        <v>0</v>
      </c>
      <c r="AM19" s="1882"/>
      <c r="AN19" s="1813">
        <f t="shared" si="11"/>
        <v>0</v>
      </c>
      <c r="AO19" s="1813"/>
      <c r="AP19" s="1881">
        <v>0</v>
      </c>
      <c r="AQ19" s="1881">
        <v>0</v>
      </c>
      <c r="AR19" s="1882"/>
      <c r="AS19" s="1813">
        <f t="shared" si="12"/>
        <v>0</v>
      </c>
      <c r="AT19" s="1813"/>
      <c r="AU19" s="1881"/>
      <c r="AV19" s="1881"/>
      <c r="AW19" s="1882"/>
      <c r="AX19" s="1813">
        <f t="shared" si="13"/>
        <v>0</v>
      </c>
      <c r="AY19" s="1813"/>
      <c r="AZ19" s="1881"/>
      <c r="BA19" s="1881"/>
      <c r="BB19" s="1882"/>
      <c r="BC19" s="1813">
        <f t="shared" si="14"/>
        <v>0</v>
      </c>
      <c r="BD19" s="1813"/>
      <c r="BE19" s="1881"/>
      <c r="BF19" s="1881"/>
      <c r="BG19" s="1882"/>
      <c r="BH19" s="1813">
        <f t="shared" si="15"/>
        <v>0</v>
      </c>
      <c r="BI19" s="1813"/>
      <c r="BJ19" s="1881">
        <v>0</v>
      </c>
      <c r="BK19" s="1881">
        <v>0</v>
      </c>
      <c r="BL19" s="1882"/>
      <c r="BM19" s="1813">
        <f t="shared" si="16"/>
        <v>0</v>
      </c>
      <c r="BN19" s="1813"/>
      <c r="BO19" s="1881">
        <v>0</v>
      </c>
      <c r="BP19" s="1881">
        <v>0</v>
      </c>
      <c r="BQ19" s="1882"/>
      <c r="BR19" s="1813">
        <f t="shared" si="17"/>
        <v>0</v>
      </c>
      <c r="BS19" s="1813"/>
      <c r="BT19" s="1881"/>
      <c r="BU19" s="1881"/>
      <c r="BV19" s="1882"/>
      <c r="BW19" s="1813">
        <f t="shared" si="18"/>
        <v>0</v>
      </c>
      <c r="BX19" s="1813"/>
      <c r="BY19" s="1881"/>
      <c r="BZ19" s="1881"/>
      <c r="CA19" s="1882"/>
      <c r="CB19" s="1813">
        <f t="shared" si="19"/>
        <v>0</v>
      </c>
      <c r="CC19" s="1813"/>
      <c r="CD19" s="1881"/>
      <c r="CE19" s="1881"/>
      <c r="CF19" s="1882"/>
      <c r="CG19" s="1813">
        <f t="shared" si="20"/>
        <v>0</v>
      </c>
      <c r="CH19" s="1813"/>
      <c r="CI19" s="1881"/>
      <c r="CJ19" s="1881"/>
      <c r="CK19" s="1882"/>
      <c r="CL19" s="1813">
        <f t="shared" si="21"/>
        <v>0</v>
      </c>
      <c r="CM19" s="1813"/>
      <c r="CN19" s="1813"/>
      <c r="CO19" s="1881"/>
      <c r="CP19" s="1882"/>
      <c r="CQ19" s="1813">
        <f t="shared" si="22"/>
        <v>0</v>
      </c>
      <c r="CR19" s="1813">
        <f t="shared" si="33"/>
        <v>0</v>
      </c>
      <c r="CS19" s="1881"/>
      <c r="CT19" s="1881">
        <v>0</v>
      </c>
      <c r="CU19" s="1882"/>
      <c r="CV19" s="1813">
        <f t="shared" si="23"/>
        <v>0</v>
      </c>
      <c r="CW19" s="1813"/>
      <c r="CX19" s="1813"/>
      <c r="CY19" s="1881"/>
      <c r="CZ19" s="1882"/>
      <c r="DA19" s="1813">
        <f t="shared" si="24"/>
        <v>0</v>
      </c>
      <c r="DB19" s="1813">
        <f t="shared" si="34"/>
        <v>0</v>
      </c>
      <c r="DC19" s="1813"/>
      <c r="DD19" s="1881"/>
      <c r="DE19" s="1882"/>
      <c r="DF19" s="1813">
        <f t="shared" si="25"/>
        <v>0</v>
      </c>
      <c r="DG19" s="1813">
        <f t="shared" si="35"/>
        <v>0</v>
      </c>
      <c r="DH19" s="1813"/>
      <c r="DI19" s="1881"/>
      <c r="DJ19" s="1882"/>
      <c r="DK19" s="1813">
        <f t="shared" si="26"/>
        <v>0</v>
      </c>
      <c r="DL19" s="1813">
        <f t="shared" si="36"/>
        <v>0</v>
      </c>
      <c r="DM19" s="1813"/>
      <c r="DN19" s="1881"/>
      <c r="DO19" s="1882"/>
      <c r="DP19" s="1813">
        <f t="shared" si="27"/>
        <v>0</v>
      </c>
      <c r="DQ19" s="1813">
        <f t="shared" si="37"/>
        <v>0</v>
      </c>
      <c r="DR19" s="1964">
        <f t="shared" si="38"/>
        <v>0</v>
      </c>
      <c r="DS19" s="1964">
        <f t="shared" si="38"/>
        <v>0</v>
      </c>
      <c r="DT19" s="1968">
        <f t="shared" si="45"/>
        <v>0</v>
      </c>
      <c r="DU19" s="1966">
        <f t="shared" si="46"/>
        <v>0</v>
      </c>
      <c r="DV19" s="1966">
        <f t="shared" si="42"/>
        <v>0</v>
      </c>
      <c r="DW19" s="2011">
        <f t="shared" si="29"/>
        <v>0</v>
      </c>
      <c r="DX19" s="2011">
        <f t="shared" si="29"/>
        <v>0</v>
      </c>
      <c r="DY19" s="2012">
        <f t="shared" si="30"/>
        <v>0</v>
      </c>
      <c r="DZ19" s="1978">
        <f t="shared" si="31"/>
        <v>0</v>
      </c>
      <c r="EA19" s="1966">
        <f t="shared" si="43"/>
        <v>0</v>
      </c>
    </row>
    <row r="20" spans="1:133" ht="15" hidden="1" customHeight="1">
      <c r="A20" s="1887" t="s">
        <v>721</v>
      </c>
      <c r="B20" s="1887"/>
      <c r="C20" s="1881"/>
      <c r="D20" s="1882"/>
      <c r="E20" s="1813">
        <f t="shared" si="2"/>
        <v>0</v>
      </c>
      <c r="F20" s="1813">
        <f t="shared" si="44"/>
        <v>0</v>
      </c>
      <c r="G20" s="1964">
        <f t="shared" si="3"/>
        <v>0</v>
      </c>
      <c r="H20" s="1964">
        <f t="shared" si="3"/>
        <v>0</v>
      </c>
      <c r="I20" s="1968">
        <f t="shared" si="4"/>
        <v>0</v>
      </c>
      <c r="J20" s="1966">
        <f t="shared" si="5"/>
        <v>0</v>
      </c>
      <c r="K20" s="1966">
        <f t="shared" si="32"/>
        <v>0</v>
      </c>
      <c r="L20" s="1881">
        <v>0</v>
      </c>
      <c r="M20" s="1881">
        <v>0</v>
      </c>
      <c r="N20" s="1882"/>
      <c r="O20" s="1813">
        <f t="shared" si="6"/>
        <v>0</v>
      </c>
      <c r="P20" s="1813"/>
      <c r="Q20" s="1881">
        <v>0</v>
      </c>
      <c r="R20" s="1881">
        <v>0</v>
      </c>
      <c r="S20" s="1882"/>
      <c r="T20" s="1813">
        <f t="shared" si="7"/>
        <v>0</v>
      </c>
      <c r="U20" s="1813"/>
      <c r="V20" s="1881">
        <v>0</v>
      </c>
      <c r="W20" s="1881">
        <v>0</v>
      </c>
      <c r="X20" s="1882"/>
      <c r="Y20" s="1813">
        <f t="shared" si="8"/>
        <v>0</v>
      </c>
      <c r="Z20" s="1813"/>
      <c r="AA20" s="1881">
        <v>0</v>
      </c>
      <c r="AB20" s="1881">
        <v>0</v>
      </c>
      <c r="AC20" s="1882"/>
      <c r="AD20" s="1813">
        <f t="shared" si="9"/>
        <v>0</v>
      </c>
      <c r="AE20" s="1813"/>
      <c r="AF20" s="1881">
        <v>0</v>
      </c>
      <c r="AG20" s="1881">
        <v>0</v>
      </c>
      <c r="AH20" s="1882"/>
      <c r="AI20" s="1813">
        <f t="shared" si="10"/>
        <v>0</v>
      </c>
      <c r="AJ20" s="1813"/>
      <c r="AK20" s="1881">
        <v>0</v>
      </c>
      <c r="AL20" s="1881">
        <v>0</v>
      </c>
      <c r="AM20" s="1882"/>
      <c r="AN20" s="1813">
        <f t="shared" si="11"/>
        <v>0</v>
      </c>
      <c r="AO20" s="1813"/>
      <c r="AP20" s="1881">
        <v>0</v>
      </c>
      <c r="AQ20" s="1881">
        <v>0</v>
      </c>
      <c r="AR20" s="1882"/>
      <c r="AS20" s="1813">
        <f t="shared" si="12"/>
        <v>0</v>
      </c>
      <c r="AT20" s="1813"/>
      <c r="AU20" s="1881"/>
      <c r="AV20" s="1881"/>
      <c r="AW20" s="1882"/>
      <c r="AX20" s="1813">
        <f t="shared" si="13"/>
        <v>0</v>
      </c>
      <c r="AY20" s="1813"/>
      <c r="AZ20" s="1881"/>
      <c r="BA20" s="1881"/>
      <c r="BB20" s="1882"/>
      <c r="BC20" s="1813">
        <f t="shared" si="14"/>
        <v>0</v>
      </c>
      <c r="BD20" s="1813"/>
      <c r="BE20" s="1881"/>
      <c r="BF20" s="1881"/>
      <c r="BG20" s="1882"/>
      <c r="BH20" s="1813">
        <f t="shared" si="15"/>
        <v>0</v>
      </c>
      <c r="BI20" s="1813"/>
      <c r="BJ20" s="1881">
        <v>0</v>
      </c>
      <c r="BK20" s="1881">
        <v>0</v>
      </c>
      <c r="BL20" s="1882"/>
      <c r="BM20" s="1813">
        <f t="shared" si="16"/>
        <v>0</v>
      </c>
      <c r="BN20" s="1813"/>
      <c r="BO20" s="1881">
        <v>0</v>
      </c>
      <c r="BP20" s="1881">
        <v>0</v>
      </c>
      <c r="BQ20" s="1882"/>
      <c r="BR20" s="1813">
        <f t="shared" si="17"/>
        <v>0</v>
      </c>
      <c r="BS20" s="1813"/>
      <c r="BT20" s="1881"/>
      <c r="BU20" s="1881"/>
      <c r="BV20" s="1882"/>
      <c r="BW20" s="1813">
        <f t="shared" si="18"/>
        <v>0</v>
      </c>
      <c r="BX20" s="1813"/>
      <c r="BY20" s="1881"/>
      <c r="BZ20" s="1881"/>
      <c r="CA20" s="1882"/>
      <c r="CB20" s="1813">
        <f t="shared" si="19"/>
        <v>0</v>
      </c>
      <c r="CC20" s="1813"/>
      <c r="CD20" s="1881"/>
      <c r="CE20" s="1881"/>
      <c r="CF20" s="1882"/>
      <c r="CG20" s="1813">
        <f t="shared" si="20"/>
        <v>0</v>
      </c>
      <c r="CH20" s="1813"/>
      <c r="CI20" s="1881"/>
      <c r="CJ20" s="1881"/>
      <c r="CK20" s="1882"/>
      <c r="CL20" s="1813">
        <f t="shared" si="21"/>
        <v>0</v>
      </c>
      <c r="CM20" s="1813"/>
      <c r="CN20" s="1813"/>
      <c r="CO20" s="1881"/>
      <c r="CP20" s="1882"/>
      <c r="CQ20" s="1813">
        <f t="shared" si="22"/>
        <v>0</v>
      </c>
      <c r="CR20" s="1813">
        <f t="shared" si="33"/>
        <v>0</v>
      </c>
      <c r="CS20" s="1881"/>
      <c r="CT20" s="1881">
        <v>0</v>
      </c>
      <c r="CU20" s="1882"/>
      <c r="CV20" s="1813">
        <f t="shared" si="23"/>
        <v>0</v>
      </c>
      <c r="CW20" s="1813"/>
      <c r="CX20" s="1813"/>
      <c r="CY20" s="1881"/>
      <c r="CZ20" s="1882"/>
      <c r="DA20" s="1813">
        <f t="shared" si="24"/>
        <v>0</v>
      </c>
      <c r="DB20" s="1813">
        <f t="shared" si="34"/>
        <v>0</v>
      </c>
      <c r="DC20" s="1813"/>
      <c r="DD20" s="1881"/>
      <c r="DE20" s="1882"/>
      <c r="DF20" s="1813">
        <f t="shared" si="25"/>
        <v>0</v>
      </c>
      <c r="DG20" s="1813">
        <f t="shared" si="35"/>
        <v>0</v>
      </c>
      <c r="DH20" s="1813"/>
      <c r="DI20" s="1881"/>
      <c r="DJ20" s="1882"/>
      <c r="DK20" s="1813">
        <f t="shared" si="26"/>
        <v>0</v>
      </c>
      <c r="DL20" s="1813">
        <f t="shared" si="36"/>
        <v>0</v>
      </c>
      <c r="DM20" s="1813"/>
      <c r="DN20" s="1881"/>
      <c r="DO20" s="1882"/>
      <c r="DP20" s="1813">
        <f t="shared" si="27"/>
        <v>0</v>
      </c>
      <c r="DQ20" s="1813">
        <f t="shared" si="37"/>
        <v>0</v>
      </c>
      <c r="DR20" s="1964">
        <f t="shared" si="38"/>
        <v>0</v>
      </c>
      <c r="DS20" s="1964">
        <f t="shared" si="38"/>
        <v>0</v>
      </c>
      <c r="DT20" s="1968">
        <f t="shared" si="45"/>
        <v>0</v>
      </c>
      <c r="DU20" s="1966">
        <f t="shared" si="46"/>
        <v>0</v>
      </c>
      <c r="DV20" s="1966">
        <f t="shared" si="42"/>
        <v>0</v>
      </c>
      <c r="DW20" s="2011">
        <f t="shared" si="29"/>
        <v>0</v>
      </c>
      <c r="DX20" s="2011">
        <f t="shared" si="29"/>
        <v>0</v>
      </c>
      <c r="DY20" s="2012">
        <f t="shared" si="30"/>
        <v>0</v>
      </c>
      <c r="DZ20" s="1974">
        <f t="shared" si="31"/>
        <v>0</v>
      </c>
      <c r="EA20" s="1966">
        <f t="shared" si="43"/>
        <v>0</v>
      </c>
    </row>
    <row r="21" spans="1:133" ht="15" hidden="1" customHeight="1">
      <c r="A21" s="1887" t="s">
        <v>722</v>
      </c>
      <c r="B21" s="1887"/>
      <c r="C21" s="1881"/>
      <c r="D21" s="1882"/>
      <c r="E21" s="1813">
        <f t="shared" si="2"/>
        <v>0</v>
      </c>
      <c r="F21" s="1813">
        <f t="shared" si="44"/>
        <v>0</v>
      </c>
      <c r="G21" s="1964">
        <f t="shared" si="3"/>
        <v>0</v>
      </c>
      <c r="H21" s="1964">
        <f t="shared" si="3"/>
        <v>0</v>
      </c>
      <c r="I21" s="1968">
        <f t="shared" si="4"/>
        <v>0</v>
      </c>
      <c r="J21" s="1966">
        <f t="shared" si="5"/>
        <v>0</v>
      </c>
      <c r="K21" s="1966">
        <f t="shared" si="32"/>
        <v>0</v>
      </c>
      <c r="L21" s="1881">
        <v>0</v>
      </c>
      <c r="M21" s="1881">
        <v>0</v>
      </c>
      <c r="N21" s="1882"/>
      <c r="O21" s="1813">
        <f t="shared" si="6"/>
        <v>0</v>
      </c>
      <c r="P21" s="1813"/>
      <c r="Q21" s="1881">
        <v>0</v>
      </c>
      <c r="R21" s="1881">
        <v>0</v>
      </c>
      <c r="S21" s="1882"/>
      <c r="T21" s="1813">
        <f t="shared" si="7"/>
        <v>0</v>
      </c>
      <c r="U21" s="1813"/>
      <c r="V21" s="1881">
        <v>0</v>
      </c>
      <c r="W21" s="1881">
        <v>0</v>
      </c>
      <c r="X21" s="1882"/>
      <c r="Y21" s="1813">
        <f t="shared" si="8"/>
        <v>0</v>
      </c>
      <c r="Z21" s="1813"/>
      <c r="AA21" s="1881">
        <v>0</v>
      </c>
      <c r="AB21" s="1881">
        <v>0</v>
      </c>
      <c r="AC21" s="1882"/>
      <c r="AD21" s="1813">
        <f t="shared" si="9"/>
        <v>0</v>
      </c>
      <c r="AE21" s="1813"/>
      <c r="AF21" s="1881">
        <v>0</v>
      </c>
      <c r="AG21" s="1881">
        <v>0</v>
      </c>
      <c r="AH21" s="1882"/>
      <c r="AI21" s="1813">
        <f t="shared" si="10"/>
        <v>0</v>
      </c>
      <c r="AJ21" s="1813"/>
      <c r="AK21" s="1881">
        <v>0</v>
      </c>
      <c r="AL21" s="1881">
        <v>0</v>
      </c>
      <c r="AM21" s="1882"/>
      <c r="AN21" s="1813">
        <f t="shared" si="11"/>
        <v>0</v>
      </c>
      <c r="AO21" s="1813"/>
      <c r="AP21" s="1881">
        <v>0</v>
      </c>
      <c r="AQ21" s="1881">
        <v>0</v>
      </c>
      <c r="AR21" s="1882"/>
      <c r="AS21" s="1813">
        <f t="shared" si="12"/>
        <v>0</v>
      </c>
      <c r="AT21" s="1813"/>
      <c r="AU21" s="1881"/>
      <c r="AV21" s="1881"/>
      <c r="AW21" s="1882"/>
      <c r="AX21" s="1813">
        <f t="shared" si="13"/>
        <v>0</v>
      </c>
      <c r="AY21" s="1813"/>
      <c r="AZ21" s="1881"/>
      <c r="BA21" s="1881"/>
      <c r="BB21" s="1882"/>
      <c r="BC21" s="1813">
        <f t="shared" si="14"/>
        <v>0</v>
      </c>
      <c r="BD21" s="1813"/>
      <c r="BE21" s="1881"/>
      <c r="BF21" s="1881"/>
      <c r="BG21" s="1882"/>
      <c r="BH21" s="1813">
        <f t="shared" si="15"/>
        <v>0</v>
      </c>
      <c r="BI21" s="1813"/>
      <c r="BJ21" s="1881">
        <v>0</v>
      </c>
      <c r="BK21" s="1881">
        <v>0</v>
      </c>
      <c r="BL21" s="1882"/>
      <c r="BM21" s="1813">
        <f t="shared" si="16"/>
        <v>0</v>
      </c>
      <c r="BN21" s="1813"/>
      <c r="BO21" s="1881">
        <v>0</v>
      </c>
      <c r="BP21" s="1881">
        <v>0</v>
      </c>
      <c r="BQ21" s="1882"/>
      <c r="BR21" s="1813">
        <f t="shared" si="17"/>
        <v>0</v>
      </c>
      <c r="BS21" s="1813"/>
      <c r="BT21" s="1881"/>
      <c r="BU21" s="1881"/>
      <c r="BV21" s="1882"/>
      <c r="BW21" s="1813">
        <f t="shared" si="18"/>
        <v>0</v>
      </c>
      <c r="BX21" s="1813"/>
      <c r="BY21" s="1881"/>
      <c r="BZ21" s="1881"/>
      <c r="CA21" s="1882"/>
      <c r="CB21" s="1813">
        <f t="shared" si="19"/>
        <v>0</v>
      </c>
      <c r="CC21" s="1813"/>
      <c r="CD21" s="1881"/>
      <c r="CE21" s="1881"/>
      <c r="CF21" s="1882"/>
      <c r="CG21" s="1813">
        <f t="shared" si="20"/>
        <v>0</v>
      </c>
      <c r="CH21" s="1813"/>
      <c r="CI21" s="1881"/>
      <c r="CJ21" s="1881"/>
      <c r="CK21" s="1882"/>
      <c r="CL21" s="1813">
        <f t="shared" si="21"/>
        <v>0</v>
      </c>
      <c r="CM21" s="1813"/>
      <c r="CN21" s="1813"/>
      <c r="CO21" s="1881"/>
      <c r="CP21" s="1882"/>
      <c r="CQ21" s="1813">
        <f t="shared" si="22"/>
        <v>0</v>
      </c>
      <c r="CR21" s="1813">
        <f t="shared" si="33"/>
        <v>0</v>
      </c>
      <c r="CS21" s="1881"/>
      <c r="CT21" s="1881">
        <v>0</v>
      </c>
      <c r="CU21" s="1882"/>
      <c r="CV21" s="1813">
        <f t="shared" si="23"/>
        <v>0</v>
      </c>
      <c r="CW21" s="1813"/>
      <c r="CX21" s="1813"/>
      <c r="CY21" s="1881"/>
      <c r="CZ21" s="1882"/>
      <c r="DA21" s="1813">
        <f t="shared" si="24"/>
        <v>0</v>
      </c>
      <c r="DB21" s="1813">
        <f t="shared" si="34"/>
        <v>0</v>
      </c>
      <c r="DC21" s="1813"/>
      <c r="DD21" s="1881"/>
      <c r="DE21" s="1882"/>
      <c r="DF21" s="1813">
        <f t="shared" si="25"/>
        <v>0</v>
      </c>
      <c r="DG21" s="1813">
        <f t="shared" si="35"/>
        <v>0</v>
      </c>
      <c r="DH21" s="1813"/>
      <c r="DI21" s="1881"/>
      <c r="DJ21" s="1882"/>
      <c r="DK21" s="1813">
        <f t="shared" si="26"/>
        <v>0</v>
      </c>
      <c r="DL21" s="1813">
        <f t="shared" si="36"/>
        <v>0</v>
      </c>
      <c r="DM21" s="1813"/>
      <c r="DN21" s="1881"/>
      <c r="DO21" s="1882"/>
      <c r="DP21" s="1813">
        <f t="shared" si="27"/>
        <v>0</v>
      </c>
      <c r="DQ21" s="1813">
        <f t="shared" si="37"/>
        <v>0</v>
      </c>
      <c r="DR21" s="1964">
        <f t="shared" si="38"/>
        <v>0</v>
      </c>
      <c r="DS21" s="1964">
        <f t="shared" si="38"/>
        <v>0</v>
      </c>
      <c r="DT21" s="1968">
        <f t="shared" si="45"/>
        <v>0</v>
      </c>
      <c r="DU21" s="1966">
        <f t="shared" si="46"/>
        <v>0</v>
      </c>
      <c r="DV21" s="1966">
        <f t="shared" si="42"/>
        <v>0</v>
      </c>
      <c r="DW21" s="2011">
        <f t="shared" si="29"/>
        <v>0</v>
      </c>
      <c r="DX21" s="2011">
        <f t="shared" si="29"/>
        <v>0</v>
      </c>
      <c r="DY21" s="2012">
        <f t="shared" si="30"/>
        <v>0</v>
      </c>
      <c r="DZ21" s="1974">
        <f t="shared" si="31"/>
        <v>0</v>
      </c>
      <c r="EA21" s="1966">
        <f t="shared" si="43"/>
        <v>0</v>
      </c>
    </row>
    <row r="22" spans="1:133" ht="15" customHeight="1">
      <c r="A22" s="1886" t="s">
        <v>599</v>
      </c>
      <c r="B22" s="1886"/>
      <c r="C22" s="1881"/>
      <c r="D22" s="1882"/>
      <c r="E22" s="1813">
        <f>SUM(C22+D22)</f>
        <v>0</v>
      </c>
      <c r="F22" s="1813">
        <f t="shared" si="44"/>
        <v>0</v>
      </c>
      <c r="G22" s="1964">
        <f>B22</f>
        <v>0</v>
      </c>
      <c r="H22" s="1964">
        <f>C22</f>
        <v>0</v>
      </c>
      <c r="I22" s="1968">
        <f>D22</f>
        <v>0</v>
      </c>
      <c r="J22" s="1966">
        <f>SUM(H22+I22)</f>
        <v>0</v>
      </c>
      <c r="K22" s="1966">
        <f t="shared" si="32"/>
        <v>0</v>
      </c>
      <c r="L22" s="1881">
        <v>2268</v>
      </c>
      <c r="M22" s="1881">
        <v>2232</v>
      </c>
      <c r="N22" s="1882"/>
      <c r="O22" s="1813">
        <f t="shared" si="6"/>
        <v>2232</v>
      </c>
      <c r="P22" s="1813">
        <v>1790</v>
      </c>
      <c r="Q22" s="1881">
        <v>2160</v>
      </c>
      <c r="R22" s="1881">
        <v>2196</v>
      </c>
      <c r="S22" s="1882"/>
      <c r="T22" s="1813">
        <f>SUM(R22+S22)</f>
        <v>2196</v>
      </c>
      <c r="U22" s="1813">
        <v>1128</v>
      </c>
      <c r="V22" s="1881">
        <v>2196</v>
      </c>
      <c r="W22" s="1881">
        <v>2196</v>
      </c>
      <c r="X22" s="1882"/>
      <c r="Y22" s="1813">
        <f>SUM(W22+X22)</f>
        <v>2196</v>
      </c>
      <c r="Z22" s="1813">
        <v>1258</v>
      </c>
      <c r="AA22" s="1881">
        <v>2178</v>
      </c>
      <c r="AB22" s="1881">
        <v>2178</v>
      </c>
      <c r="AC22" s="1882"/>
      <c r="AD22" s="1813">
        <f>SUM(AB22+AC22)</f>
        <v>2178</v>
      </c>
      <c r="AE22" s="1813">
        <v>1080</v>
      </c>
      <c r="AF22" s="1881">
        <v>2800</v>
      </c>
      <c r="AG22" s="1881">
        <v>2800</v>
      </c>
      <c r="AH22" s="1882"/>
      <c r="AI22" s="1813">
        <v>2600</v>
      </c>
      <c r="AJ22" s="1813">
        <v>2400</v>
      </c>
      <c r="AK22" s="1881">
        <v>2400</v>
      </c>
      <c r="AL22" s="1881">
        <v>2400</v>
      </c>
      <c r="AM22" s="1882"/>
      <c r="AN22" s="1813">
        <v>2600</v>
      </c>
      <c r="AO22" s="1813">
        <v>2400</v>
      </c>
      <c r="AP22" s="1881">
        <v>4445</v>
      </c>
      <c r="AQ22" s="1881">
        <v>4445</v>
      </c>
      <c r="AR22" s="1882"/>
      <c r="AS22" s="1813">
        <v>1500</v>
      </c>
      <c r="AT22" s="1813">
        <v>210</v>
      </c>
      <c r="AU22" s="1881"/>
      <c r="AV22" s="1881"/>
      <c r="AW22" s="1882"/>
      <c r="AX22" s="1813">
        <f>SUM(AV22+AW22)</f>
        <v>0</v>
      </c>
      <c r="AY22" s="1813"/>
      <c r="AZ22" s="1881"/>
      <c r="BA22" s="1881"/>
      <c r="BB22" s="1882"/>
      <c r="BC22" s="1813">
        <f>SUM(BA22+BB22)</f>
        <v>0</v>
      </c>
      <c r="BD22" s="1813"/>
      <c r="BE22" s="1881"/>
      <c r="BF22" s="1881"/>
      <c r="BG22" s="1882"/>
      <c r="BH22" s="1813">
        <f>SUM(BF22+BG22)</f>
        <v>0</v>
      </c>
      <c r="BI22" s="1813"/>
      <c r="BJ22" s="1881">
        <v>6835</v>
      </c>
      <c r="BK22" s="1881">
        <v>6835</v>
      </c>
      <c r="BL22" s="1882"/>
      <c r="BM22" s="1813">
        <v>5318</v>
      </c>
      <c r="BN22" s="1813">
        <v>2819</v>
      </c>
      <c r="BO22" s="1881">
        <v>16114</v>
      </c>
      <c r="BP22" s="1881">
        <v>16114</v>
      </c>
      <c r="BQ22" s="1882"/>
      <c r="BR22" s="1813">
        <f>SUM(BP22+BQ22)</f>
        <v>16114</v>
      </c>
      <c r="BS22" s="1813">
        <v>15114</v>
      </c>
      <c r="BT22" s="1881">
        <v>335</v>
      </c>
      <c r="BU22" s="1881"/>
      <c r="BV22" s="1882"/>
      <c r="BW22" s="1813">
        <f t="shared" ref="BW22:BW27" si="47">SUM(BU22+BV22)</f>
        <v>0</v>
      </c>
      <c r="BX22" s="1813"/>
      <c r="BY22" s="1881"/>
      <c r="BZ22" s="1881"/>
      <c r="CA22" s="1882"/>
      <c r="CB22" s="1813">
        <f>SUM(BZ22+CA22)</f>
        <v>0</v>
      </c>
      <c r="CC22" s="1813"/>
      <c r="CD22" s="1881"/>
      <c r="CE22" s="1881"/>
      <c r="CF22" s="1882"/>
      <c r="CG22" s="1813">
        <f>SUM(CE22+CF22)</f>
        <v>0</v>
      </c>
      <c r="CH22" s="1813"/>
      <c r="CI22" s="1881"/>
      <c r="CJ22" s="1881"/>
      <c r="CK22" s="1882"/>
      <c r="CL22" s="1813">
        <f>SUM(CJ22+CK22)</f>
        <v>0</v>
      </c>
      <c r="CM22" s="1813"/>
      <c r="CN22" s="1813"/>
      <c r="CO22" s="1881"/>
      <c r="CP22" s="1882"/>
      <c r="CQ22" s="1813">
        <f>SUM(CO22+CP22)</f>
        <v>0</v>
      </c>
      <c r="CR22" s="1813">
        <f t="shared" si="33"/>
        <v>0</v>
      </c>
      <c r="CS22" s="1881">
        <v>7250</v>
      </c>
      <c r="CT22" s="1881">
        <v>7539</v>
      </c>
      <c r="CU22" s="1882"/>
      <c r="CV22" s="1813">
        <v>13036</v>
      </c>
      <c r="CW22" s="1813">
        <v>6784</v>
      </c>
      <c r="CX22" s="1813"/>
      <c r="CY22" s="1881"/>
      <c r="CZ22" s="1882"/>
      <c r="DA22" s="1813">
        <f>SUM(CY22+CZ22)</f>
        <v>0</v>
      </c>
      <c r="DB22" s="1813">
        <f t="shared" si="34"/>
        <v>0</v>
      </c>
      <c r="DC22" s="1813"/>
      <c r="DD22" s="1881"/>
      <c r="DE22" s="1882"/>
      <c r="DF22" s="1813">
        <f>SUM(DD22+DE22)</f>
        <v>0</v>
      </c>
      <c r="DG22" s="1813">
        <f t="shared" si="35"/>
        <v>0</v>
      </c>
      <c r="DH22" s="1813"/>
      <c r="DI22" s="1881"/>
      <c r="DJ22" s="1882"/>
      <c r="DK22" s="1813">
        <f>SUM(DI22+DJ22)</f>
        <v>0</v>
      </c>
      <c r="DL22" s="1813">
        <f t="shared" si="36"/>
        <v>0</v>
      </c>
      <c r="DM22" s="1813"/>
      <c r="DN22" s="1881"/>
      <c r="DO22" s="1882"/>
      <c r="DP22" s="1813">
        <f>SUM(DN22+DO22)</f>
        <v>0</v>
      </c>
      <c r="DQ22" s="1813">
        <f t="shared" si="37"/>
        <v>0</v>
      </c>
      <c r="DR22" s="1964">
        <f t="shared" si="38"/>
        <v>48981</v>
      </c>
      <c r="DS22" s="1964">
        <f t="shared" si="38"/>
        <v>48935</v>
      </c>
      <c r="DT22" s="1968">
        <f t="shared" si="45"/>
        <v>0</v>
      </c>
      <c r="DU22" s="1966">
        <f t="shared" si="46"/>
        <v>49970</v>
      </c>
      <c r="DV22" s="1966">
        <f t="shared" si="42"/>
        <v>34983</v>
      </c>
      <c r="DW22" s="2011">
        <f t="shared" si="29"/>
        <v>48981</v>
      </c>
      <c r="DX22" s="2011">
        <f t="shared" si="29"/>
        <v>48935</v>
      </c>
      <c r="DY22" s="2012">
        <f t="shared" si="30"/>
        <v>0</v>
      </c>
      <c r="DZ22" s="1978">
        <f>SUM(DX22+DY22)</f>
        <v>48935</v>
      </c>
      <c r="EA22" s="1966">
        <f t="shared" si="43"/>
        <v>-46</v>
      </c>
    </row>
    <row r="23" spans="1:133" ht="15" customHeight="1">
      <c r="A23" s="1414" t="s">
        <v>16</v>
      </c>
      <c r="B23" s="1414"/>
      <c r="C23" s="1888"/>
      <c r="D23" s="1882"/>
      <c r="E23" s="1813">
        <f t="shared" si="2"/>
        <v>0</v>
      </c>
      <c r="F23" s="1813">
        <f t="shared" si="44"/>
        <v>0</v>
      </c>
      <c r="G23" s="1964">
        <f t="shared" si="3"/>
        <v>0</v>
      </c>
      <c r="H23" s="1964">
        <f t="shared" si="3"/>
        <v>0</v>
      </c>
      <c r="I23" s="1968">
        <f t="shared" si="4"/>
        <v>0</v>
      </c>
      <c r="J23" s="1966">
        <f t="shared" si="5"/>
        <v>0</v>
      </c>
      <c r="K23" s="1966">
        <f t="shared" si="32"/>
        <v>0</v>
      </c>
      <c r="L23" s="1881"/>
      <c r="M23" s="1881"/>
      <c r="N23" s="1882"/>
      <c r="O23" s="1813">
        <f t="shared" si="6"/>
        <v>0</v>
      </c>
      <c r="P23" s="1813"/>
      <c r="Q23" s="1881"/>
      <c r="R23" s="1881"/>
      <c r="S23" s="1882"/>
      <c r="T23" s="1813">
        <f t="shared" si="7"/>
        <v>0</v>
      </c>
      <c r="U23" s="1813"/>
      <c r="V23" s="1881"/>
      <c r="W23" s="1881"/>
      <c r="X23" s="1882"/>
      <c r="Y23" s="1813">
        <f t="shared" si="8"/>
        <v>0</v>
      </c>
      <c r="Z23" s="1813"/>
      <c r="AA23" s="1881"/>
      <c r="AB23" s="1881"/>
      <c r="AC23" s="1882"/>
      <c r="AD23" s="1813">
        <f t="shared" si="9"/>
        <v>0</v>
      </c>
      <c r="AE23" s="1813"/>
      <c r="AF23" s="1881"/>
      <c r="AG23" s="1881"/>
      <c r="AH23" s="1882"/>
      <c r="AI23" s="1813">
        <f t="shared" si="10"/>
        <v>0</v>
      </c>
      <c r="AJ23" s="1813"/>
      <c r="AK23" s="1881"/>
      <c r="AL23" s="1881"/>
      <c r="AM23" s="1882"/>
      <c r="AN23" s="1813">
        <f t="shared" si="11"/>
        <v>0</v>
      </c>
      <c r="AO23" s="1813"/>
      <c r="AP23" s="1881">
        <v>132674</v>
      </c>
      <c r="AQ23" s="1881">
        <v>132674</v>
      </c>
      <c r="AR23" s="1882"/>
      <c r="AS23" s="1813">
        <v>44824</v>
      </c>
      <c r="AT23" s="1813">
        <f>39615+1850</f>
        <v>41465</v>
      </c>
      <c r="AU23" s="1881"/>
      <c r="AV23" s="1881"/>
      <c r="AW23" s="1882"/>
      <c r="AX23" s="1813">
        <f t="shared" si="13"/>
        <v>0</v>
      </c>
      <c r="AY23" s="1813"/>
      <c r="AZ23" s="1881"/>
      <c r="BA23" s="1881"/>
      <c r="BB23" s="1882"/>
      <c r="BC23" s="1813">
        <f t="shared" ref="BC23:BC39" si="48">SUM(BA23+BB23)</f>
        <v>0</v>
      </c>
      <c r="BD23" s="1813"/>
      <c r="BE23" s="1881"/>
      <c r="BF23" s="1881"/>
      <c r="BG23" s="1882"/>
      <c r="BH23" s="1813">
        <f t="shared" si="15"/>
        <v>0</v>
      </c>
      <c r="BI23" s="1813"/>
      <c r="BJ23" s="1881"/>
      <c r="BK23" s="1881"/>
      <c r="BL23" s="1882"/>
      <c r="BM23" s="1813">
        <f t="shared" si="16"/>
        <v>0</v>
      </c>
      <c r="BN23" s="1813"/>
      <c r="BO23" s="1881"/>
      <c r="BP23" s="1881"/>
      <c r="BQ23" s="1882"/>
      <c r="BR23" s="1813">
        <f t="shared" si="17"/>
        <v>0</v>
      </c>
      <c r="BS23" s="1813"/>
      <c r="BT23" s="1881"/>
      <c r="BU23" s="1881"/>
      <c r="BV23" s="1882"/>
      <c r="BW23" s="1813">
        <f t="shared" si="47"/>
        <v>0</v>
      </c>
      <c r="BX23" s="1813"/>
      <c r="BY23" s="1881">
        <v>23248</v>
      </c>
      <c r="BZ23" s="1881">
        <v>23248</v>
      </c>
      <c r="CA23" s="1882"/>
      <c r="CB23" s="1813">
        <v>6056</v>
      </c>
      <c r="CC23" s="1813">
        <v>5167</v>
      </c>
      <c r="CD23" s="1881"/>
      <c r="CE23" s="1881"/>
      <c r="CF23" s="1882"/>
      <c r="CG23" s="1813">
        <f t="shared" si="20"/>
        <v>0</v>
      </c>
      <c r="CH23" s="1813"/>
      <c r="CI23" s="1881"/>
      <c r="CJ23" s="1881"/>
      <c r="CK23" s="1882"/>
      <c r="CL23" s="1813">
        <f t="shared" si="21"/>
        <v>0</v>
      </c>
      <c r="CM23" s="1813"/>
      <c r="CN23" s="1813"/>
      <c r="CO23" s="1881"/>
      <c r="CP23" s="1882"/>
      <c r="CQ23" s="1813">
        <f t="shared" si="22"/>
        <v>0</v>
      </c>
      <c r="CR23" s="1813">
        <f t="shared" si="33"/>
        <v>0</v>
      </c>
      <c r="CS23" s="1881">
        <v>167472</v>
      </c>
      <c r="CT23" s="1881">
        <v>169506</v>
      </c>
      <c r="CU23" s="1882"/>
      <c r="CV23" s="1813">
        <v>281691</v>
      </c>
      <c r="CW23" s="1813">
        <f>179311-1850-964</f>
        <v>176497</v>
      </c>
      <c r="CX23" s="1813"/>
      <c r="CY23" s="1881"/>
      <c r="CZ23" s="1882"/>
      <c r="DA23" s="1813">
        <f t="shared" si="24"/>
        <v>0</v>
      </c>
      <c r="DB23" s="1813">
        <f t="shared" si="34"/>
        <v>0</v>
      </c>
      <c r="DC23" s="1813"/>
      <c r="DD23" s="1881"/>
      <c r="DE23" s="1882"/>
      <c r="DF23" s="1813">
        <f t="shared" si="25"/>
        <v>0</v>
      </c>
      <c r="DG23" s="1813">
        <f t="shared" si="35"/>
        <v>0</v>
      </c>
      <c r="DH23" s="1813"/>
      <c r="DI23" s="1881"/>
      <c r="DJ23" s="1882"/>
      <c r="DK23" s="1813">
        <f t="shared" si="26"/>
        <v>0</v>
      </c>
      <c r="DL23" s="1813">
        <f t="shared" si="36"/>
        <v>0</v>
      </c>
      <c r="DM23" s="1813"/>
      <c r="DN23" s="1881"/>
      <c r="DO23" s="1882"/>
      <c r="DP23" s="1813">
        <f t="shared" si="27"/>
        <v>0</v>
      </c>
      <c r="DQ23" s="1813">
        <f t="shared" si="37"/>
        <v>0</v>
      </c>
      <c r="DR23" s="1964">
        <f t="shared" si="38"/>
        <v>323394</v>
      </c>
      <c r="DS23" s="1964">
        <f t="shared" si="38"/>
        <v>325428</v>
      </c>
      <c r="DT23" s="1968">
        <f t="shared" si="45"/>
        <v>0</v>
      </c>
      <c r="DU23" s="1966">
        <f t="shared" si="46"/>
        <v>332571</v>
      </c>
      <c r="DV23" s="1966">
        <f t="shared" si="42"/>
        <v>223129</v>
      </c>
      <c r="DW23" s="2011">
        <f t="shared" si="29"/>
        <v>323394</v>
      </c>
      <c r="DX23" s="2011">
        <f t="shared" si="29"/>
        <v>325428</v>
      </c>
      <c r="DY23" s="2012">
        <f t="shared" si="30"/>
        <v>0</v>
      </c>
      <c r="DZ23" s="1974">
        <f t="shared" si="31"/>
        <v>325428</v>
      </c>
      <c r="EA23" s="1966">
        <f t="shared" si="43"/>
        <v>2034</v>
      </c>
    </row>
    <row r="24" spans="1:133" ht="15" hidden="1" customHeight="1">
      <c r="A24" s="1414" t="s">
        <v>18</v>
      </c>
      <c r="B24" s="1414"/>
      <c r="C24" s="1881"/>
      <c r="D24" s="1882"/>
      <c r="E24" s="1813">
        <f t="shared" si="2"/>
        <v>0</v>
      </c>
      <c r="F24" s="1813">
        <f t="shared" si="44"/>
        <v>0</v>
      </c>
      <c r="G24" s="1964">
        <f t="shared" si="3"/>
        <v>0</v>
      </c>
      <c r="H24" s="1964">
        <f t="shared" si="3"/>
        <v>0</v>
      </c>
      <c r="I24" s="1968">
        <f t="shared" si="4"/>
        <v>0</v>
      </c>
      <c r="J24" s="1966">
        <f t="shared" si="5"/>
        <v>0</v>
      </c>
      <c r="K24" s="1966">
        <f t="shared" si="32"/>
        <v>0</v>
      </c>
      <c r="L24" s="1881"/>
      <c r="M24" s="1881"/>
      <c r="N24" s="1882"/>
      <c r="O24" s="1813">
        <f t="shared" si="6"/>
        <v>0</v>
      </c>
      <c r="P24" s="1813"/>
      <c r="Q24" s="1881"/>
      <c r="R24" s="1881"/>
      <c r="S24" s="1882"/>
      <c r="T24" s="1813">
        <f t="shared" si="7"/>
        <v>0</v>
      </c>
      <c r="U24" s="1813"/>
      <c r="V24" s="1881"/>
      <c r="W24" s="1881"/>
      <c r="X24" s="1882"/>
      <c r="Y24" s="1813">
        <f t="shared" si="8"/>
        <v>0</v>
      </c>
      <c r="Z24" s="1813"/>
      <c r="AA24" s="1881"/>
      <c r="AB24" s="1881"/>
      <c r="AC24" s="1882"/>
      <c r="AD24" s="1813">
        <f t="shared" si="9"/>
        <v>0</v>
      </c>
      <c r="AE24" s="1813"/>
      <c r="AF24" s="1881"/>
      <c r="AG24" s="1881"/>
      <c r="AH24" s="1882"/>
      <c r="AI24" s="1813">
        <f t="shared" si="10"/>
        <v>0</v>
      </c>
      <c r="AJ24" s="1813"/>
      <c r="AK24" s="1881"/>
      <c r="AL24" s="1881"/>
      <c r="AM24" s="1882"/>
      <c r="AN24" s="1813">
        <f t="shared" si="11"/>
        <v>0</v>
      </c>
      <c r="AO24" s="1813"/>
      <c r="AP24" s="1881"/>
      <c r="AQ24" s="1881"/>
      <c r="AR24" s="1882"/>
      <c r="AS24" s="1813">
        <f t="shared" si="12"/>
        <v>0</v>
      </c>
      <c r="AT24" s="1813"/>
      <c r="AU24" s="1881"/>
      <c r="AV24" s="1881"/>
      <c r="AW24" s="1882"/>
      <c r="AX24" s="1813">
        <f t="shared" si="13"/>
        <v>0</v>
      </c>
      <c r="AY24" s="1813"/>
      <c r="AZ24" s="1881"/>
      <c r="BA24" s="1881"/>
      <c r="BB24" s="1882"/>
      <c r="BC24" s="1813">
        <f t="shared" si="48"/>
        <v>0</v>
      </c>
      <c r="BD24" s="1813"/>
      <c r="BE24" s="1881"/>
      <c r="BF24" s="1881"/>
      <c r="BG24" s="1882"/>
      <c r="BH24" s="1813">
        <f t="shared" si="15"/>
        <v>0</v>
      </c>
      <c r="BI24" s="1813"/>
      <c r="BJ24" s="1881"/>
      <c r="BK24" s="1881"/>
      <c r="BL24" s="1882"/>
      <c r="BM24" s="1813">
        <f t="shared" si="16"/>
        <v>0</v>
      </c>
      <c r="BN24" s="1813"/>
      <c r="BO24" s="1881"/>
      <c r="BP24" s="1881"/>
      <c r="BQ24" s="1882"/>
      <c r="BR24" s="1813">
        <f t="shared" si="17"/>
        <v>0</v>
      </c>
      <c r="BS24" s="1813"/>
      <c r="BT24" s="1881"/>
      <c r="BU24" s="1881"/>
      <c r="BV24" s="1882"/>
      <c r="BW24" s="1813">
        <f t="shared" si="47"/>
        <v>0</v>
      </c>
      <c r="BX24" s="1813"/>
      <c r="BY24" s="1881"/>
      <c r="BZ24" s="1881"/>
      <c r="CA24" s="1882"/>
      <c r="CB24" s="1813">
        <f t="shared" si="19"/>
        <v>0</v>
      </c>
      <c r="CC24" s="1813"/>
      <c r="CD24" s="1881"/>
      <c r="CE24" s="1881"/>
      <c r="CF24" s="1882"/>
      <c r="CG24" s="1813">
        <f t="shared" si="20"/>
        <v>0</v>
      </c>
      <c r="CH24" s="1813"/>
      <c r="CI24" s="1881"/>
      <c r="CJ24" s="1881"/>
      <c r="CK24" s="1882"/>
      <c r="CL24" s="1813">
        <f t="shared" si="21"/>
        <v>0</v>
      </c>
      <c r="CM24" s="1813"/>
      <c r="CN24" s="1813"/>
      <c r="CO24" s="1881"/>
      <c r="CP24" s="1882"/>
      <c r="CQ24" s="1813">
        <f t="shared" si="22"/>
        <v>0</v>
      </c>
      <c r="CR24" s="1813">
        <f t="shared" si="33"/>
        <v>0</v>
      </c>
      <c r="CS24" s="1881"/>
      <c r="CT24" s="1881"/>
      <c r="CU24" s="1882"/>
      <c r="CV24" s="1813">
        <f t="shared" si="23"/>
        <v>0</v>
      </c>
      <c r="CW24" s="1813"/>
      <c r="CX24" s="1813"/>
      <c r="CY24" s="1881"/>
      <c r="CZ24" s="1882"/>
      <c r="DA24" s="1813">
        <f t="shared" si="24"/>
        <v>0</v>
      </c>
      <c r="DB24" s="1813">
        <f t="shared" si="34"/>
        <v>0</v>
      </c>
      <c r="DC24" s="1813"/>
      <c r="DD24" s="1881"/>
      <c r="DE24" s="1882"/>
      <c r="DF24" s="1813">
        <f t="shared" si="25"/>
        <v>0</v>
      </c>
      <c r="DG24" s="1813">
        <f t="shared" si="35"/>
        <v>0</v>
      </c>
      <c r="DH24" s="1813"/>
      <c r="DI24" s="1881"/>
      <c r="DJ24" s="1882"/>
      <c r="DK24" s="1813">
        <f t="shared" si="26"/>
        <v>0</v>
      </c>
      <c r="DL24" s="1813">
        <f t="shared" si="36"/>
        <v>0</v>
      </c>
      <c r="DM24" s="1813"/>
      <c r="DN24" s="1881"/>
      <c r="DO24" s="1882"/>
      <c r="DP24" s="1813">
        <f t="shared" si="27"/>
        <v>0</v>
      </c>
      <c r="DQ24" s="1813">
        <f t="shared" si="37"/>
        <v>0</v>
      </c>
      <c r="DR24" s="1964">
        <f t="shared" si="38"/>
        <v>0</v>
      </c>
      <c r="DS24" s="1964">
        <f t="shared" si="38"/>
        <v>0</v>
      </c>
      <c r="DT24" s="1968">
        <f t="shared" si="45"/>
        <v>0</v>
      </c>
      <c r="DU24" s="1966">
        <f t="shared" si="46"/>
        <v>0</v>
      </c>
      <c r="DV24" s="1966">
        <f t="shared" si="42"/>
        <v>0</v>
      </c>
      <c r="DW24" s="2011">
        <f t="shared" si="29"/>
        <v>0</v>
      </c>
      <c r="DX24" s="2011">
        <f t="shared" si="29"/>
        <v>0</v>
      </c>
      <c r="DY24" s="2012">
        <f t="shared" si="30"/>
        <v>0</v>
      </c>
      <c r="DZ24" s="1974">
        <f t="shared" si="31"/>
        <v>0</v>
      </c>
      <c r="EA24" s="1966">
        <f t="shared" si="43"/>
        <v>0</v>
      </c>
    </row>
    <row r="25" spans="1:133" ht="15" customHeight="1">
      <c r="A25" s="1414" t="s">
        <v>600</v>
      </c>
      <c r="B25" s="1414"/>
      <c r="C25" s="1881"/>
      <c r="D25" s="1882"/>
      <c r="E25" s="1813">
        <f>SUM(C25+D25)</f>
        <v>0</v>
      </c>
      <c r="F25" s="1813">
        <f>E25-B25</f>
        <v>0</v>
      </c>
      <c r="G25" s="1964">
        <f>B25</f>
        <v>0</v>
      </c>
      <c r="H25" s="1964">
        <f>C25</f>
        <v>0</v>
      </c>
      <c r="I25" s="1968">
        <f>D25</f>
        <v>0</v>
      </c>
      <c r="J25" s="1966">
        <f>SUM(H25+I25)</f>
        <v>0</v>
      </c>
      <c r="K25" s="1966">
        <f>J25-G25</f>
        <v>0</v>
      </c>
      <c r="L25" s="1881"/>
      <c r="M25" s="1881"/>
      <c r="N25" s="1882"/>
      <c r="O25" s="1813">
        <f>SUM(M25+N25)</f>
        <v>0</v>
      </c>
      <c r="P25" s="1813"/>
      <c r="Q25" s="1881"/>
      <c r="R25" s="1881"/>
      <c r="S25" s="1882"/>
      <c r="T25" s="1813">
        <f>SUM(R25+S25)</f>
        <v>0</v>
      </c>
      <c r="U25" s="1813"/>
      <c r="V25" s="1881"/>
      <c r="W25" s="1881"/>
      <c r="X25" s="1882"/>
      <c r="Y25" s="1813">
        <f>SUM(W25+X25)</f>
        <v>0</v>
      </c>
      <c r="Z25" s="1813"/>
      <c r="AA25" s="1881"/>
      <c r="AB25" s="1881"/>
      <c r="AC25" s="1882"/>
      <c r="AD25" s="1813">
        <f>SUM(AB25+AC25)</f>
        <v>0</v>
      </c>
      <c r="AE25" s="1813"/>
      <c r="AF25" s="1881"/>
      <c r="AG25" s="1881"/>
      <c r="AH25" s="1882"/>
      <c r="AI25" s="1813">
        <f>SUM(AG25+AH25)</f>
        <v>0</v>
      </c>
      <c r="AJ25" s="1813"/>
      <c r="AK25" s="1881"/>
      <c r="AL25" s="1881"/>
      <c r="AM25" s="1882"/>
      <c r="AN25" s="1813">
        <f>SUM(AL25+AM25)</f>
        <v>0</v>
      </c>
      <c r="AO25" s="1813"/>
      <c r="AP25" s="1881"/>
      <c r="AQ25" s="1881"/>
      <c r="AR25" s="1882"/>
      <c r="AS25" s="1813">
        <f>SUM(AQ25+AR25)</f>
        <v>0</v>
      </c>
      <c r="AT25" s="1813"/>
      <c r="AU25" s="1881"/>
      <c r="AV25" s="1881"/>
      <c r="AW25" s="1882"/>
      <c r="AX25" s="1813">
        <f>SUM(AV25+AW25)</f>
        <v>0</v>
      </c>
      <c r="AY25" s="1813"/>
      <c r="AZ25" s="1881"/>
      <c r="BA25" s="1881"/>
      <c r="BB25" s="1882"/>
      <c r="BC25" s="1813">
        <f>SUM(BA25+BB25)</f>
        <v>0</v>
      </c>
      <c r="BD25" s="1813"/>
      <c r="BE25" s="1881"/>
      <c r="BF25" s="1881"/>
      <c r="BG25" s="1882"/>
      <c r="BH25" s="1813">
        <f>SUM(BF25+BG25)</f>
        <v>0</v>
      </c>
      <c r="BI25" s="1813"/>
      <c r="BJ25" s="1881"/>
      <c r="BK25" s="1881"/>
      <c r="BL25" s="1882"/>
      <c r="BM25" s="1813">
        <f>SUM(BK25+BL25)</f>
        <v>0</v>
      </c>
      <c r="BN25" s="1813"/>
      <c r="BO25" s="1881"/>
      <c r="BP25" s="1881"/>
      <c r="BQ25" s="1882"/>
      <c r="BR25" s="1813">
        <f>SUM(BP25+BQ25)</f>
        <v>0</v>
      </c>
      <c r="BS25" s="1813"/>
      <c r="BT25" s="1881"/>
      <c r="BU25" s="1881"/>
      <c r="BV25" s="1882"/>
      <c r="BW25" s="1813">
        <f t="shared" si="47"/>
        <v>0</v>
      </c>
      <c r="BX25" s="1813"/>
      <c r="BY25" s="1881"/>
      <c r="BZ25" s="1881"/>
      <c r="CA25" s="1882"/>
      <c r="CB25" s="1813">
        <f>SUM(BZ25+CA25)</f>
        <v>0</v>
      </c>
      <c r="CC25" s="1813"/>
      <c r="CD25" s="1881"/>
      <c r="CE25" s="1881"/>
      <c r="CF25" s="1882"/>
      <c r="CG25" s="1813">
        <f>SUM(CE25+CF25)</f>
        <v>0</v>
      </c>
      <c r="CH25" s="1813"/>
      <c r="CI25" s="1881"/>
      <c r="CJ25" s="1881"/>
      <c r="CK25" s="1882"/>
      <c r="CL25" s="1813">
        <f>SUM(CJ25+CK25)</f>
        <v>0</v>
      </c>
      <c r="CM25" s="1813"/>
      <c r="CN25" s="1813"/>
      <c r="CO25" s="1881"/>
      <c r="CP25" s="1882"/>
      <c r="CQ25" s="1813">
        <f>SUM(CO25+CP25)</f>
        <v>0</v>
      </c>
      <c r="CR25" s="1813">
        <f>CQ25-CN25</f>
        <v>0</v>
      </c>
      <c r="CS25" s="1881"/>
      <c r="CT25" s="1881"/>
      <c r="CU25" s="1882"/>
      <c r="CV25" s="1813">
        <f>SUM(CT25+CU25)</f>
        <v>0</v>
      </c>
      <c r="CW25" s="1813"/>
      <c r="CX25" s="1813"/>
      <c r="CY25" s="1881"/>
      <c r="CZ25" s="1882"/>
      <c r="DA25" s="1813">
        <f>SUM(CY25+CZ25)</f>
        <v>0</v>
      </c>
      <c r="DB25" s="1813">
        <f>DA25-CX25</f>
        <v>0</v>
      </c>
      <c r="DC25" s="1813"/>
      <c r="DD25" s="1881"/>
      <c r="DE25" s="1882"/>
      <c r="DF25" s="1813">
        <f>SUM(DD25+DE25)</f>
        <v>0</v>
      </c>
      <c r="DG25" s="1813">
        <f>DF25-DC25</f>
        <v>0</v>
      </c>
      <c r="DH25" s="1813"/>
      <c r="DI25" s="1881"/>
      <c r="DJ25" s="1882"/>
      <c r="DK25" s="1813">
        <f>SUM(DI25+DJ25)</f>
        <v>0</v>
      </c>
      <c r="DL25" s="1813">
        <f>DK25-DH25</f>
        <v>0</v>
      </c>
      <c r="DM25" s="1813"/>
      <c r="DN25" s="1881"/>
      <c r="DO25" s="1882"/>
      <c r="DP25" s="1813">
        <f>SUM(DN25+DO25)</f>
        <v>0</v>
      </c>
      <c r="DQ25" s="1813">
        <f>DP25-DM25</f>
        <v>0</v>
      </c>
      <c r="DR25" s="1964">
        <f>SUM(L25+Q25+V25+AA25+AF25+AK25+AP25+AU25+AZ25+BE25+BJ25+BO25+BT25+BY25+CD25+CI25+CN25+CS25+CX25+DC25+DH25+DM25)</f>
        <v>0</v>
      </c>
      <c r="DS25" s="1964">
        <f>SUM(M25+R25+W25+AB25+AG25+AL25+AQ25+AV25+BA25+BF25+BK25+BP25+BU25+BZ25+CE25+CJ25+CO25+CT25+CY25+DD25+DI25+DN25)</f>
        <v>0</v>
      </c>
      <c r="DT25" s="1968">
        <f>SUM(N25+S25+X25+AC25+AH25+AM25+AR25+DJ25+AW25+BB25+BG25+BL25+BQ25+BV25+CA25+CF25+CK25+CP25+CU25+CZ25+DE25+DO25)</f>
        <v>0</v>
      </c>
      <c r="DU25" s="1966">
        <f t="shared" si="46"/>
        <v>0</v>
      </c>
      <c r="DV25" s="1966">
        <f t="shared" si="42"/>
        <v>0</v>
      </c>
      <c r="DW25" s="2011"/>
      <c r="DX25" s="2011"/>
      <c r="DY25" s="2012"/>
      <c r="DZ25" s="1974"/>
      <c r="EA25" s="1966"/>
    </row>
    <row r="26" spans="1:133" ht="15" customHeight="1">
      <c r="A26" s="1414" t="s">
        <v>601</v>
      </c>
      <c r="B26" s="1414"/>
      <c r="C26" s="1881"/>
      <c r="D26" s="1882"/>
      <c r="E26" s="1813">
        <f t="shared" si="2"/>
        <v>0</v>
      </c>
      <c r="F26" s="1813">
        <f t="shared" si="44"/>
        <v>0</v>
      </c>
      <c r="G26" s="1964">
        <f t="shared" si="3"/>
        <v>0</v>
      </c>
      <c r="H26" s="1964">
        <f t="shared" si="3"/>
        <v>0</v>
      </c>
      <c r="I26" s="1968">
        <f t="shared" si="4"/>
        <v>0</v>
      </c>
      <c r="J26" s="1966">
        <f t="shared" si="5"/>
        <v>0</v>
      </c>
      <c r="K26" s="1966">
        <f t="shared" si="32"/>
        <v>0</v>
      </c>
      <c r="L26" s="1881"/>
      <c r="M26" s="1881"/>
      <c r="N26" s="1882"/>
      <c r="O26" s="1813">
        <f t="shared" si="6"/>
        <v>0</v>
      </c>
      <c r="P26" s="1813"/>
      <c r="Q26" s="1881"/>
      <c r="R26" s="1881"/>
      <c r="S26" s="1882"/>
      <c r="T26" s="1813">
        <f t="shared" si="7"/>
        <v>0</v>
      </c>
      <c r="U26" s="1813"/>
      <c r="V26" s="1881"/>
      <c r="W26" s="1881"/>
      <c r="X26" s="1882"/>
      <c r="Y26" s="1813">
        <f t="shared" si="8"/>
        <v>0</v>
      </c>
      <c r="Z26" s="1813"/>
      <c r="AA26" s="1881"/>
      <c r="AB26" s="1881"/>
      <c r="AC26" s="1882"/>
      <c r="AD26" s="1813">
        <f t="shared" si="9"/>
        <v>0</v>
      </c>
      <c r="AE26" s="1813"/>
      <c r="AF26" s="1881"/>
      <c r="AG26" s="1881"/>
      <c r="AH26" s="1882"/>
      <c r="AI26" s="1813">
        <f t="shared" si="10"/>
        <v>0</v>
      </c>
      <c r="AJ26" s="1813"/>
      <c r="AK26" s="1881"/>
      <c r="AL26" s="1881"/>
      <c r="AM26" s="1882"/>
      <c r="AN26" s="1813">
        <f t="shared" si="11"/>
        <v>0</v>
      </c>
      <c r="AO26" s="1813"/>
      <c r="AP26" s="1881"/>
      <c r="AQ26" s="1881"/>
      <c r="AR26" s="1882"/>
      <c r="AS26" s="1813">
        <f t="shared" si="12"/>
        <v>0</v>
      </c>
      <c r="AT26" s="1813"/>
      <c r="AU26" s="1881"/>
      <c r="AV26" s="1881"/>
      <c r="AW26" s="1882"/>
      <c r="AX26" s="1813">
        <f t="shared" si="13"/>
        <v>0</v>
      </c>
      <c r="AY26" s="1813"/>
      <c r="AZ26" s="1881"/>
      <c r="BA26" s="1881"/>
      <c r="BB26" s="1882"/>
      <c r="BC26" s="1813">
        <f t="shared" si="48"/>
        <v>0</v>
      </c>
      <c r="BD26" s="1813"/>
      <c r="BE26" s="1881"/>
      <c r="BF26" s="1881"/>
      <c r="BG26" s="1882"/>
      <c r="BH26" s="1813">
        <f t="shared" si="15"/>
        <v>0</v>
      </c>
      <c r="BI26" s="1813"/>
      <c r="BJ26" s="1881"/>
      <c r="BK26" s="1881"/>
      <c r="BL26" s="1882"/>
      <c r="BM26" s="1813">
        <f t="shared" si="16"/>
        <v>0</v>
      </c>
      <c r="BN26" s="1813"/>
      <c r="BO26" s="1881"/>
      <c r="BP26" s="1881"/>
      <c r="BQ26" s="1882"/>
      <c r="BR26" s="1813">
        <f t="shared" si="17"/>
        <v>0</v>
      </c>
      <c r="BS26" s="1813"/>
      <c r="BT26" s="1881"/>
      <c r="BU26" s="1881"/>
      <c r="BV26" s="1882"/>
      <c r="BW26" s="1813">
        <f t="shared" si="47"/>
        <v>0</v>
      </c>
      <c r="BX26" s="1813"/>
      <c r="BY26" s="1881"/>
      <c r="BZ26" s="1881"/>
      <c r="CA26" s="1882"/>
      <c r="CB26" s="1813">
        <f t="shared" si="19"/>
        <v>0</v>
      </c>
      <c r="CC26" s="1813"/>
      <c r="CD26" s="1881"/>
      <c r="CE26" s="1881"/>
      <c r="CF26" s="1882"/>
      <c r="CG26" s="1813">
        <f t="shared" si="20"/>
        <v>0</v>
      </c>
      <c r="CH26" s="1813"/>
      <c r="CI26" s="1881"/>
      <c r="CJ26" s="1881"/>
      <c r="CK26" s="1882"/>
      <c r="CL26" s="1813">
        <f t="shared" si="21"/>
        <v>0</v>
      </c>
      <c r="CM26" s="1813"/>
      <c r="CN26" s="1813"/>
      <c r="CO26" s="1881"/>
      <c r="CP26" s="1882"/>
      <c r="CQ26" s="1813">
        <f t="shared" si="22"/>
        <v>0</v>
      </c>
      <c r="CR26" s="1813">
        <f t="shared" si="33"/>
        <v>0</v>
      </c>
      <c r="CS26" s="1881"/>
      <c r="CT26" s="1881"/>
      <c r="CU26" s="1882"/>
      <c r="CV26" s="1813">
        <f t="shared" si="23"/>
        <v>0</v>
      </c>
      <c r="CW26" s="1813"/>
      <c r="CX26" s="1813"/>
      <c r="CY26" s="1881"/>
      <c r="CZ26" s="1882"/>
      <c r="DA26" s="1813">
        <f t="shared" si="24"/>
        <v>0</v>
      </c>
      <c r="DB26" s="1813">
        <f t="shared" si="34"/>
        <v>0</v>
      </c>
      <c r="DC26" s="1813"/>
      <c r="DD26" s="1881"/>
      <c r="DE26" s="1882"/>
      <c r="DF26" s="1813">
        <f t="shared" si="25"/>
        <v>0</v>
      </c>
      <c r="DG26" s="1813">
        <f t="shared" si="35"/>
        <v>0</v>
      </c>
      <c r="DH26" s="1813"/>
      <c r="DI26" s="1881"/>
      <c r="DJ26" s="1882"/>
      <c r="DK26" s="1813">
        <f t="shared" si="26"/>
        <v>0</v>
      </c>
      <c r="DL26" s="1813">
        <f t="shared" si="36"/>
        <v>0</v>
      </c>
      <c r="DM26" s="1813"/>
      <c r="DN26" s="1881"/>
      <c r="DO26" s="1882"/>
      <c r="DP26" s="1813">
        <f t="shared" si="27"/>
        <v>0</v>
      </c>
      <c r="DQ26" s="1813">
        <f t="shared" si="37"/>
        <v>0</v>
      </c>
      <c r="DR26" s="1964">
        <f t="shared" si="38"/>
        <v>0</v>
      </c>
      <c r="DS26" s="1964">
        <f t="shared" si="38"/>
        <v>0</v>
      </c>
      <c r="DT26" s="1968">
        <f t="shared" si="45"/>
        <v>0</v>
      </c>
      <c r="DU26" s="1966">
        <f t="shared" si="46"/>
        <v>0</v>
      </c>
      <c r="DV26" s="1966">
        <f t="shared" si="42"/>
        <v>0</v>
      </c>
      <c r="DW26" s="2011">
        <f t="shared" si="29"/>
        <v>0</v>
      </c>
      <c r="DX26" s="2011">
        <f t="shared" si="29"/>
        <v>0</v>
      </c>
      <c r="DY26" s="2012">
        <f t="shared" si="30"/>
        <v>0</v>
      </c>
      <c r="DZ26" s="1974">
        <f t="shared" si="31"/>
        <v>0</v>
      </c>
      <c r="EA26" s="1966">
        <f t="shared" si="43"/>
        <v>0</v>
      </c>
    </row>
    <row r="27" spans="1:133" ht="15" customHeight="1">
      <c r="A27" s="1414" t="s">
        <v>602</v>
      </c>
      <c r="B27" s="1414"/>
      <c r="C27" s="1881"/>
      <c r="D27" s="1882"/>
      <c r="E27" s="1813">
        <f t="shared" si="2"/>
        <v>0</v>
      </c>
      <c r="F27" s="1813">
        <f t="shared" si="44"/>
        <v>0</v>
      </c>
      <c r="G27" s="1964">
        <f t="shared" si="3"/>
        <v>0</v>
      </c>
      <c r="H27" s="1964">
        <f t="shared" si="3"/>
        <v>0</v>
      </c>
      <c r="I27" s="1968">
        <f t="shared" si="4"/>
        <v>0</v>
      </c>
      <c r="J27" s="1966">
        <f t="shared" si="5"/>
        <v>0</v>
      </c>
      <c r="K27" s="1966">
        <f t="shared" si="32"/>
        <v>0</v>
      </c>
      <c r="L27" s="1881"/>
      <c r="M27" s="1881"/>
      <c r="N27" s="1882"/>
      <c r="O27" s="1813">
        <f t="shared" si="6"/>
        <v>0</v>
      </c>
      <c r="P27" s="1813"/>
      <c r="Q27" s="1881"/>
      <c r="R27" s="1881"/>
      <c r="S27" s="1882"/>
      <c r="T27" s="1813">
        <f t="shared" si="7"/>
        <v>0</v>
      </c>
      <c r="U27" s="1813"/>
      <c r="V27" s="1881"/>
      <c r="W27" s="1881"/>
      <c r="X27" s="1882"/>
      <c r="Y27" s="1813">
        <f t="shared" si="8"/>
        <v>0</v>
      </c>
      <c r="Z27" s="1813"/>
      <c r="AA27" s="1881"/>
      <c r="AB27" s="1881"/>
      <c r="AC27" s="1882"/>
      <c r="AD27" s="1813">
        <f t="shared" si="9"/>
        <v>0</v>
      </c>
      <c r="AE27" s="1813"/>
      <c r="AF27" s="1881"/>
      <c r="AG27" s="1881"/>
      <c r="AH27" s="1882"/>
      <c r="AI27" s="1813">
        <f t="shared" si="10"/>
        <v>0</v>
      </c>
      <c r="AJ27" s="1813"/>
      <c r="AK27" s="1881"/>
      <c r="AL27" s="1881"/>
      <c r="AM27" s="1882"/>
      <c r="AN27" s="1813">
        <f t="shared" si="11"/>
        <v>0</v>
      </c>
      <c r="AO27" s="1813"/>
      <c r="AP27" s="1881"/>
      <c r="AQ27" s="1881"/>
      <c r="AR27" s="1882"/>
      <c r="AS27" s="1813">
        <f t="shared" si="12"/>
        <v>0</v>
      </c>
      <c r="AT27" s="1813"/>
      <c r="AU27" s="1881"/>
      <c r="AV27" s="1881"/>
      <c r="AW27" s="1882"/>
      <c r="AX27" s="1813">
        <f t="shared" si="13"/>
        <v>0</v>
      </c>
      <c r="AY27" s="1813"/>
      <c r="AZ27" s="1881"/>
      <c r="BA27" s="1881"/>
      <c r="BB27" s="1882"/>
      <c r="BC27" s="1813">
        <f t="shared" si="48"/>
        <v>0</v>
      </c>
      <c r="BD27" s="1813"/>
      <c r="BE27" s="1881"/>
      <c r="BF27" s="1881"/>
      <c r="BG27" s="1882"/>
      <c r="BH27" s="1813">
        <f t="shared" si="15"/>
        <v>0</v>
      </c>
      <c r="BI27" s="1813"/>
      <c r="BJ27" s="1881"/>
      <c r="BK27" s="1881"/>
      <c r="BL27" s="1882"/>
      <c r="BM27" s="1813">
        <f t="shared" si="16"/>
        <v>0</v>
      </c>
      <c r="BN27" s="1813"/>
      <c r="BO27" s="1881"/>
      <c r="BP27" s="1881"/>
      <c r="BQ27" s="1882"/>
      <c r="BR27" s="1813">
        <f t="shared" si="17"/>
        <v>0</v>
      </c>
      <c r="BS27" s="1813"/>
      <c r="BT27" s="1881"/>
      <c r="BU27" s="1881"/>
      <c r="BV27" s="1882"/>
      <c r="BW27" s="1813">
        <f t="shared" si="47"/>
        <v>0</v>
      </c>
      <c r="BX27" s="1813"/>
      <c r="BY27" s="1881"/>
      <c r="BZ27" s="1881"/>
      <c r="CA27" s="1882"/>
      <c r="CB27" s="1813">
        <f t="shared" si="19"/>
        <v>0</v>
      </c>
      <c r="CC27" s="1813"/>
      <c r="CD27" s="1881"/>
      <c r="CE27" s="1881"/>
      <c r="CF27" s="1882"/>
      <c r="CG27" s="1813">
        <f t="shared" si="20"/>
        <v>0</v>
      </c>
      <c r="CH27" s="1813"/>
      <c r="CI27" s="1881"/>
      <c r="CJ27" s="1881"/>
      <c r="CK27" s="1882"/>
      <c r="CL27" s="1813">
        <f t="shared" si="21"/>
        <v>0</v>
      </c>
      <c r="CM27" s="1813"/>
      <c r="CN27" s="1813"/>
      <c r="CO27" s="1881"/>
      <c r="CP27" s="1882"/>
      <c r="CQ27" s="1813">
        <f t="shared" si="22"/>
        <v>0</v>
      </c>
      <c r="CR27" s="1813">
        <f t="shared" si="33"/>
        <v>0</v>
      </c>
      <c r="CS27" s="1881"/>
      <c r="CT27" s="1881"/>
      <c r="CU27" s="1882"/>
      <c r="CV27" s="1813">
        <f t="shared" si="23"/>
        <v>0</v>
      </c>
      <c r="CW27" s="1813"/>
      <c r="CX27" s="1813"/>
      <c r="CY27" s="1881"/>
      <c r="CZ27" s="1882"/>
      <c r="DA27" s="1813">
        <f t="shared" si="24"/>
        <v>0</v>
      </c>
      <c r="DB27" s="1813">
        <f t="shared" si="34"/>
        <v>0</v>
      </c>
      <c r="DC27" s="1813"/>
      <c r="DD27" s="1881"/>
      <c r="DE27" s="1882"/>
      <c r="DF27" s="1813">
        <f t="shared" si="25"/>
        <v>0</v>
      </c>
      <c r="DG27" s="1813">
        <f t="shared" si="35"/>
        <v>0</v>
      </c>
      <c r="DH27" s="1813"/>
      <c r="DI27" s="1881"/>
      <c r="DJ27" s="1882"/>
      <c r="DK27" s="1813">
        <f t="shared" si="26"/>
        <v>0</v>
      </c>
      <c r="DL27" s="1813">
        <f t="shared" si="36"/>
        <v>0</v>
      </c>
      <c r="DM27" s="1813"/>
      <c r="DN27" s="1881"/>
      <c r="DO27" s="1882"/>
      <c r="DP27" s="1813">
        <f t="shared" si="27"/>
        <v>0</v>
      </c>
      <c r="DQ27" s="1813">
        <f t="shared" si="37"/>
        <v>0</v>
      </c>
      <c r="DR27" s="1964">
        <f t="shared" si="38"/>
        <v>0</v>
      </c>
      <c r="DS27" s="1964">
        <f t="shared" si="38"/>
        <v>0</v>
      </c>
      <c r="DT27" s="1968">
        <f t="shared" si="45"/>
        <v>0</v>
      </c>
      <c r="DU27" s="1966">
        <f t="shared" si="46"/>
        <v>0</v>
      </c>
      <c r="DV27" s="1966">
        <f t="shared" si="42"/>
        <v>0</v>
      </c>
      <c r="DW27" s="2011">
        <f t="shared" si="29"/>
        <v>0</v>
      </c>
      <c r="DX27" s="2011">
        <f t="shared" si="29"/>
        <v>0</v>
      </c>
      <c r="DY27" s="2012">
        <f t="shared" si="30"/>
        <v>0</v>
      </c>
      <c r="DZ27" s="1974">
        <f t="shared" si="31"/>
        <v>0</v>
      </c>
      <c r="EA27" s="1966">
        <f t="shared" si="43"/>
        <v>0</v>
      </c>
    </row>
    <row r="28" spans="1:133" ht="15" customHeight="1">
      <c r="A28" s="1414" t="s">
        <v>603</v>
      </c>
      <c r="B28" s="1414"/>
      <c r="C28" s="1881"/>
      <c r="D28" s="1882"/>
      <c r="E28" s="1813">
        <f t="shared" si="2"/>
        <v>0</v>
      </c>
      <c r="F28" s="1813">
        <f t="shared" si="44"/>
        <v>0</v>
      </c>
      <c r="G28" s="1964">
        <f t="shared" si="3"/>
        <v>0</v>
      </c>
      <c r="H28" s="1964">
        <f t="shared" si="3"/>
        <v>0</v>
      </c>
      <c r="I28" s="1968">
        <f t="shared" si="4"/>
        <v>0</v>
      </c>
      <c r="J28" s="1966">
        <f t="shared" si="5"/>
        <v>0</v>
      </c>
      <c r="K28" s="1966">
        <f t="shared" si="32"/>
        <v>0</v>
      </c>
      <c r="L28" s="1881"/>
      <c r="M28" s="1881"/>
      <c r="N28" s="1882"/>
      <c r="O28" s="1813">
        <f t="shared" si="6"/>
        <v>0</v>
      </c>
      <c r="P28" s="1813"/>
      <c r="Q28" s="1881"/>
      <c r="R28" s="1881"/>
      <c r="S28" s="1882"/>
      <c r="T28" s="1813">
        <f t="shared" si="7"/>
        <v>0</v>
      </c>
      <c r="U28" s="1813"/>
      <c r="V28" s="1881"/>
      <c r="W28" s="1881"/>
      <c r="X28" s="1882"/>
      <c r="Y28" s="1813">
        <f t="shared" si="8"/>
        <v>0</v>
      </c>
      <c r="Z28" s="1813"/>
      <c r="AA28" s="1881"/>
      <c r="AB28" s="1881"/>
      <c r="AC28" s="1882"/>
      <c r="AD28" s="1813">
        <f t="shared" si="9"/>
        <v>0</v>
      </c>
      <c r="AE28" s="1813"/>
      <c r="AF28" s="1881"/>
      <c r="AG28" s="1881"/>
      <c r="AH28" s="1882"/>
      <c r="AI28" s="1813">
        <f t="shared" si="10"/>
        <v>0</v>
      </c>
      <c r="AJ28" s="1813"/>
      <c r="AK28" s="1881"/>
      <c r="AL28" s="1881"/>
      <c r="AM28" s="1882"/>
      <c r="AN28" s="1813">
        <f t="shared" si="11"/>
        <v>0</v>
      </c>
      <c r="AO28" s="1813"/>
      <c r="AP28" s="1881"/>
      <c r="AQ28" s="1881"/>
      <c r="AR28" s="1882"/>
      <c r="AS28" s="1813">
        <f t="shared" si="12"/>
        <v>0</v>
      </c>
      <c r="AT28" s="1813"/>
      <c r="AU28" s="1881"/>
      <c r="AV28" s="1881"/>
      <c r="AW28" s="1882"/>
      <c r="AX28" s="1813">
        <f t="shared" si="13"/>
        <v>0</v>
      </c>
      <c r="AY28" s="1813"/>
      <c r="AZ28" s="1881"/>
      <c r="BA28" s="1881"/>
      <c r="BB28" s="1882"/>
      <c r="BC28" s="1813">
        <f t="shared" si="48"/>
        <v>0</v>
      </c>
      <c r="BD28" s="1813"/>
      <c r="BE28" s="1881"/>
      <c r="BF28" s="1881"/>
      <c r="BG28" s="1882"/>
      <c r="BH28" s="1813"/>
      <c r="BI28" s="1813"/>
      <c r="BJ28" s="1881"/>
      <c r="BK28" s="1881"/>
      <c r="BL28" s="1882"/>
      <c r="BM28" s="1813"/>
      <c r="BN28" s="1813"/>
      <c r="BO28" s="1881">
        <v>18000</v>
      </c>
      <c r="BP28" s="1881">
        <v>18000</v>
      </c>
      <c r="BQ28" s="1882"/>
      <c r="BR28" s="1813">
        <v>0</v>
      </c>
      <c r="BS28" s="1813"/>
      <c r="BT28" s="1881"/>
      <c r="BU28" s="1881"/>
      <c r="BV28" s="1882"/>
      <c r="BW28" s="1813"/>
      <c r="BX28" s="1813"/>
      <c r="BY28" s="1881"/>
      <c r="BZ28" s="1881"/>
      <c r="CA28" s="1882"/>
      <c r="CB28" s="1813"/>
      <c r="CC28" s="1813"/>
      <c r="CD28" s="1881"/>
      <c r="CE28" s="1881"/>
      <c r="CF28" s="1882"/>
      <c r="CG28" s="1813"/>
      <c r="CH28" s="1813"/>
      <c r="CI28" s="1881"/>
      <c r="CJ28" s="1881"/>
      <c r="CK28" s="1882"/>
      <c r="CL28" s="1813"/>
      <c r="CM28" s="1813"/>
      <c r="CN28" s="1813"/>
      <c r="CO28" s="1881"/>
      <c r="CP28" s="1882"/>
      <c r="CQ28" s="1813"/>
      <c r="CR28" s="1813">
        <f t="shared" si="33"/>
        <v>0</v>
      </c>
      <c r="CS28" s="1881"/>
      <c r="CT28" s="1881"/>
      <c r="CU28" s="1882"/>
      <c r="CV28" s="1813"/>
      <c r="CW28" s="1813"/>
      <c r="CX28" s="1813"/>
      <c r="CY28" s="1881"/>
      <c r="CZ28" s="1882"/>
      <c r="DA28" s="1813"/>
      <c r="DB28" s="1813">
        <f t="shared" si="34"/>
        <v>0</v>
      </c>
      <c r="DC28" s="1813"/>
      <c r="DD28" s="1881"/>
      <c r="DE28" s="1882"/>
      <c r="DF28" s="1813"/>
      <c r="DG28" s="1813">
        <f t="shared" si="35"/>
        <v>0</v>
      </c>
      <c r="DH28" s="1813"/>
      <c r="DI28" s="1881"/>
      <c r="DJ28" s="1882"/>
      <c r="DK28" s="1813"/>
      <c r="DL28" s="1813">
        <f t="shared" si="36"/>
        <v>0</v>
      </c>
      <c r="DM28" s="1813"/>
      <c r="DN28" s="1881"/>
      <c r="DO28" s="1882"/>
      <c r="DP28" s="1813"/>
      <c r="DQ28" s="1813">
        <f t="shared" si="37"/>
        <v>0</v>
      </c>
      <c r="DR28" s="1964">
        <f t="shared" si="38"/>
        <v>18000</v>
      </c>
      <c r="DS28" s="1964">
        <f t="shared" si="38"/>
        <v>18000</v>
      </c>
      <c r="DT28" s="1968">
        <f t="shared" si="45"/>
        <v>0</v>
      </c>
      <c r="DU28" s="1966">
        <f t="shared" si="46"/>
        <v>0</v>
      </c>
      <c r="DV28" s="1966">
        <f t="shared" si="42"/>
        <v>0</v>
      </c>
      <c r="DW28" s="2011">
        <f t="shared" si="29"/>
        <v>18000</v>
      </c>
      <c r="DX28" s="2011">
        <f t="shared" si="29"/>
        <v>18000</v>
      </c>
      <c r="DY28" s="2012">
        <f t="shared" si="30"/>
        <v>0</v>
      </c>
      <c r="DZ28" s="1974">
        <f>SUM(DX28+DY28)</f>
        <v>18000</v>
      </c>
      <c r="EA28" s="1966">
        <f t="shared" si="43"/>
        <v>0</v>
      </c>
    </row>
    <row r="29" spans="1:133" ht="15" customHeight="1">
      <c r="A29" s="1414" t="s">
        <v>604</v>
      </c>
      <c r="B29" s="1414"/>
      <c r="C29" s="1881"/>
      <c r="D29" s="1882"/>
      <c r="E29" s="1813">
        <f t="shared" si="2"/>
        <v>0</v>
      </c>
      <c r="F29" s="1813">
        <f t="shared" si="44"/>
        <v>0</v>
      </c>
      <c r="G29" s="1964">
        <f t="shared" si="3"/>
        <v>0</v>
      </c>
      <c r="H29" s="1964">
        <f t="shared" si="3"/>
        <v>0</v>
      </c>
      <c r="I29" s="1968">
        <f t="shared" si="4"/>
        <v>0</v>
      </c>
      <c r="J29" s="1966">
        <f t="shared" si="5"/>
        <v>0</v>
      </c>
      <c r="K29" s="1966">
        <f t="shared" si="32"/>
        <v>0</v>
      </c>
      <c r="L29" s="1881"/>
      <c r="M29" s="1881"/>
      <c r="N29" s="1882"/>
      <c r="O29" s="1813">
        <f t="shared" si="6"/>
        <v>0</v>
      </c>
      <c r="P29" s="1813"/>
      <c r="Q29" s="1881"/>
      <c r="R29" s="1881"/>
      <c r="S29" s="1882"/>
      <c r="T29" s="1813">
        <f t="shared" si="7"/>
        <v>0</v>
      </c>
      <c r="U29" s="1813"/>
      <c r="V29" s="1881"/>
      <c r="W29" s="1881"/>
      <c r="X29" s="1882"/>
      <c r="Y29" s="1813">
        <f t="shared" si="8"/>
        <v>0</v>
      </c>
      <c r="Z29" s="1813"/>
      <c r="AA29" s="1881"/>
      <c r="AB29" s="1881"/>
      <c r="AC29" s="1882"/>
      <c r="AD29" s="1813">
        <f t="shared" si="9"/>
        <v>0</v>
      </c>
      <c r="AE29" s="1813"/>
      <c r="AF29" s="1881"/>
      <c r="AG29" s="1881"/>
      <c r="AH29" s="1882"/>
      <c r="AI29" s="1813">
        <f t="shared" si="10"/>
        <v>0</v>
      </c>
      <c r="AJ29" s="1813"/>
      <c r="AK29" s="1881"/>
      <c r="AL29" s="1881"/>
      <c r="AM29" s="1882"/>
      <c r="AN29" s="1813">
        <f t="shared" si="11"/>
        <v>0</v>
      </c>
      <c r="AO29" s="1813"/>
      <c r="AP29" s="1881"/>
      <c r="AQ29" s="1881"/>
      <c r="AR29" s="1882"/>
      <c r="AS29" s="1813">
        <f t="shared" si="12"/>
        <v>0</v>
      </c>
      <c r="AT29" s="1813"/>
      <c r="AU29" s="1881"/>
      <c r="AV29" s="1881"/>
      <c r="AW29" s="1882"/>
      <c r="AX29" s="1813">
        <f t="shared" si="13"/>
        <v>0</v>
      </c>
      <c r="AY29" s="1813"/>
      <c r="AZ29" s="1881"/>
      <c r="BA29" s="1881"/>
      <c r="BB29" s="1882"/>
      <c r="BC29" s="1813">
        <f t="shared" si="48"/>
        <v>0</v>
      </c>
      <c r="BD29" s="1813"/>
      <c r="BE29" s="1881"/>
      <c r="BF29" s="1881"/>
      <c r="BG29" s="1882"/>
      <c r="BH29" s="1813">
        <f t="shared" ref="BH29:BH56" si="49">SUM(BF29+BG29)</f>
        <v>0</v>
      </c>
      <c r="BI29" s="1813"/>
      <c r="BJ29" s="1881"/>
      <c r="BK29" s="1881"/>
      <c r="BL29" s="1882"/>
      <c r="BM29" s="1813">
        <f t="shared" ref="BM29:BM56" si="50">SUM(BK29+BL29)</f>
        <v>0</v>
      </c>
      <c r="BN29" s="1813"/>
      <c r="BO29" s="1881"/>
      <c r="BP29" s="1881"/>
      <c r="BQ29" s="1882"/>
      <c r="BR29" s="1813">
        <f t="shared" ref="BR29:BR56" si="51">SUM(BP29+BQ29)</f>
        <v>0</v>
      </c>
      <c r="BS29" s="1813"/>
      <c r="BT29" s="1881"/>
      <c r="BU29" s="1881"/>
      <c r="BV29" s="1882"/>
      <c r="BW29" s="1813">
        <f t="shared" ref="BW29:BW41" si="52">SUM(BU29+BV29)</f>
        <v>0</v>
      </c>
      <c r="BX29" s="1813"/>
      <c r="BY29" s="1881"/>
      <c r="BZ29" s="1881"/>
      <c r="CA29" s="1882"/>
      <c r="CB29" s="1813">
        <f t="shared" ref="CB29:CB56" si="53">SUM(BZ29+CA29)</f>
        <v>0</v>
      </c>
      <c r="CC29" s="1813"/>
      <c r="CD29" s="1881"/>
      <c r="CE29" s="1881"/>
      <c r="CF29" s="1882"/>
      <c r="CG29" s="1813">
        <f t="shared" ref="CG29:CG56" si="54">SUM(CE29+CF29)</f>
        <v>0</v>
      </c>
      <c r="CH29" s="1813"/>
      <c r="CI29" s="1881"/>
      <c r="CJ29" s="1881"/>
      <c r="CK29" s="1882"/>
      <c r="CL29" s="1813">
        <f t="shared" ref="CL29:CL56" si="55">SUM(CJ29+CK29)</f>
        <v>0</v>
      </c>
      <c r="CM29" s="1813"/>
      <c r="CN29" s="1813"/>
      <c r="CO29" s="1881"/>
      <c r="CP29" s="1882"/>
      <c r="CQ29" s="1813">
        <f t="shared" ref="CQ29:CQ56" si="56">SUM(CO29+CP29)</f>
        <v>0</v>
      </c>
      <c r="CR29" s="1813">
        <f t="shared" si="33"/>
        <v>0</v>
      </c>
      <c r="CS29" s="1881">
        <v>2000</v>
      </c>
      <c r="CT29" s="1881">
        <v>2000</v>
      </c>
      <c r="CU29" s="1882"/>
      <c r="CV29" s="1813">
        <f t="shared" ref="CV29:CV56" si="57">SUM(CT29+CU29)</f>
        <v>2000</v>
      </c>
      <c r="CW29" s="1813"/>
      <c r="CX29" s="1813"/>
      <c r="CY29" s="1881"/>
      <c r="CZ29" s="1882"/>
      <c r="DA29" s="1813">
        <f t="shared" ref="DA29:DA56" si="58">SUM(CY29+CZ29)</f>
        <v>0</v>
      </c>
      <c r="DB29" s="1813">
        <f t="shared" si="34"/>
        <v>0</v>
      </c>
      <c r="DC29" s="1813"/>
      <c r="DD29" s="1881"/>
      <c r="DE29" s="1882"/>
      <c r="DF29" s="1813">
        <f t="shared" ref="DF29:DF56" si="59">SUM(DD29+DE29)</f>
        <v>0</v>
      </c>
      <c r="DG29" s="1813">
        <f t="shared" si="35"/>
        <v>0</v>
      </c>
      <c r="DH29" s="1813"/>
      <c r="DI29" s="1881"/>
      <c r="DJ29" s="1882"/>
      <c r="DK29" s="1813">
        <f t="shared" ref="DK29:DK56" si="60">SUM(DI29+DJ29)</f>
        <v>0</v>
      </c>
      <c r="DL29" s="1813">
        <f t="shared" si="36"/>
        <v>0</v>
      </c>
      <c r="DM29" s="1813"/>
      <c r="DN29" s="1881"/>
      <c r="DO29" s="1882"/>
      <c r="DP29" s="1813">
        <f t="shared" ref="DP29:DP56" si="61">SUM(DN29+DO29)</f>
        <v>0</v>
      </c>
      <c r="DQ29" s="1813">
        <f t="shared" si="37"/>
        <v>0</v>
      </c>
      <c r="DR29" s="1964">
        <f t="shared" si="38"/>
        <v>2000</v>
      </c>
      <c r="DS29" s="1964">
        <f t="shared" si="38"/>
        <v>2000</v>
      </c>
      <c r="DT29" s="1968">
        <f t="shared" si="45"/>
        <v>0</v>
      </c>
      <c r="DU29" s="1966">
        <f t="shared" si="46"/>
        <v>2000</v>
      </c>
      <c r="DV29" s="1966">
        <f t="shared" si="42"/>
        <v>0</v>
      </c>
      <c r="DW29" s="2011">
        <f t="shared" si="29"/>
        <v>2000</v>
      </c>
      <c r="DX29" s="2011">
        <f t="shared" si="29"/>
        <v>2000</v>
      </c>
      <c r="DY29" s="2012">
        <f t="shared" si="30"/>
        <v>0</v>
      </c>
      <c r="DZ29" s="1978">
        <f>SUM(DX29+DY29)</f>
        <v>2000</v>
      </c>
      <c r="EA29" s="1966">
        <f t="shared" si="43"/>
        <v>0</v>
      </c>
    </row>
    <row r="30" spans="1:133" ht="15" customHeight="1">
      <c r="A30" s="1414" t="s">
        <v>605</v>
      </c>
      <c r="B30" s="1414"/>
      <c r="C30" s="1881"/>
      <c r="D30" s="1882"/>
      <c r="E30" s="1813">
        <f t="shared" ref="E30:E39" si="62">SUM(C30+D30)</f>
        <v>0</v>
      </c>
      <c r="F30" s="1813">
        <f t="shared" si="44"/>
        <v>0</v>
      </c>
      <c r="G30" s="1964">
        <f t="shared" si="3"/>
        <v>0</v>
      </c>
      <c r="H30" s="1964">
        <f t="shared" si="3"/>
        <v>0</v>
      </c>
      <c r="I30" s="1968">
        <f t="shared" si="4"/>
        <v>0</v>
      </c>
      <c r="J30" s="1966">
        <f t="shared" si="5"/>
        <v>0</v>
      </c>
      <c r="K30" s="1966">
        <f t="shared" si="32"/>
        <v>0</v>
      </c>
      <c r="L30" s="1881"/>
      <c r="M30" s="1881"/>
      <c r="N30" s="1882"/>
      <c r="O30" s="1813">
        <f t="shared" ref="O30:O56" si="63">SUM(M30+N30)</f>
        <v>0</v>
      </c>
      <c r="P30" s="1813"/>
      <c r="Q30" s="1881"/>
      <c r="R30" s="1881"/>
      <c r="S30" s="1882"/>
      <c r="T30" s="1813">
        <f t="shared" ref="T30:T56" si="64">SUM(R30+S30)</f>
        <v>0</v>
      </c>
      <c r="U30" s="1813"/>
      <c r="V30" s="1881"/>
      <c r="W30" s="1881"/>
      <c r="X30" s="1882"/>
      <c r="Y30" s="1813">
        <f t="shared" ref="Y30:Y56" si="65">SUM(W30+X30)</f>
        <v>0</v>
      </c>
      <c r="Z30" s="1813"/>
      <c r="AA30" s="1881"/>
      <c r="AB30" s="1881"/>
      <c r="AC30" s="1882"/>
      <c r="AD30" s="1813">
        <f t="shared" ref="AD30:AD41" si="66">SUM(AB30+AC30)</f>
        <v>0</v>
      </c>
      <c r="AE30" s="1813"/>
      <c r="AF30" s="1881"/>
      <c r="AG30" s="1881"/>
      <c r="AH30" s="1882"/>
      <c r="AI30" s="1813">
        <f t="shared" ref="AI30:AI56" si="67">SUM(AG30+AH30)</f>
        <v>0</v>
      </c>
      <c r="AJ30" s="1813"/>
      <c r="AK30" s="1881"/>
      <c r="AL30" s="1881"/>
      <c r="AM30" s="1882"/>
      <c r="AN30" s="1813">
        <f t="shared" ref="AN30:AN41" si="68">SUM(AL30+AM30)</f>
        <v>0</v>
      </c>
      <c r="AO30" s="1813"/>
      <c r="AP30" s="1881"/>
      <c r="AQ30" s="1881"/>
      <c r="AR30" s="1882"/>
      <c r="AS30" s="1813">
        <f t="shared" ref="AS30:AS56" si="69">SUM(AQ30+AR30)</f>
        <v>0</v>
      </c>
      <c r="AT30" s="1813"/>
      <c r="AU30" s="1881"/>
      <c r="AV30" s="1881"/>
      <c r="AW30" s="1882"/>
      <c r="AX30" s="1813">
        <f t="shared" ref="AX30:AX56" si="70">SUM(AV30+AW30)</f>
        <v>0</v>
      </c>
      <c r="AY30" s="1813"/>
      <c r="AZ30" s="1881"/>
      <c r="BA30" s="1881"/>
      <c r="BB30" s="1882"/>
      <c r="BC30" s="1813">
        <f t="shared" si="48"/>
        <v>0</v>
      </c>
      <c r="BD30" s="1813"/>
      <c r="BE30" s="1881"/>
      <c r="BF30" s="1881"/>
      <c r="BG30" s="1882"/>
      <c r="BH30" s="1813">
        <f t="shared" si="49"/>
        <v>0</v>
      </c>
      <c r="BI30" s="1813"/>
      <c r="BJ30" s="1881"/>
      <c r="BK30" s="1881"/>
      <c r="BL30" s="1882"/>
      <c r="BM30" s="1813">
        <f t="shared" si="50"/>
        <v>0</v>
      </c>
      <c r="BN30" s="1813"/>
      <c r="BO30" s="1881"/>
      <c r="BP30" s="1881"/>
      <c r="BQ30" s="1882"/>
      <c r="BR30" s="1813">
        <f t="shared" si="51"/>
        <v>0</v>
      </c>
      <c r="BS30" s="1813"/>
      <c r="BT30" s="1881"/>
      <c r="BU30" s="1881"/>
      <c r="BV30" s="1882"/>
      <c r="BW30" s="1813">
        <f t="shared" si="52"/>
        <v>0</v>
      </c>
      <c r="BX30" s="1813"/>
      <c r="BY30" s="1881"/>
      <c r="BZ30" s="1881"/>
      <c r="CA30" s="1882"/>
      <c r="CB30" s="1813">
        <f t="shared" si="53"/>
        <v>0</v>
      </c>
      <c r="CC30" s="1813"/>
      <c r="CD30" s="1881"/>
      <c r="CE30" s="1881"/>
      <c r="CF30" s="1882"/>
      <c r="CG30" s="1813">
        <f t="shared" si="54"/>
        <v>0</v>
      </c>
      <c r="CH30" s="1813"/>
      <c r="CI30" s="1881"/>
      <c r="CJ30" s="1881"/>
      <c r="CK30" s="1882"/>
      <c r="CL30" s="1813">
        <f t="shared" si="55"/>
        <v>0</v>
      </c>
      <c r="CM30" s="1813"/>
      <c r="CN30" s="1813"/>
      <c r="CO30" s="1881"/>
      <c r="CP30" s="1882"/>
      <c r="CQ30" s="1813">
        <f t="shared" si="56"/>
        <v>0</v>
      </c>
      <c r="CR30" s="1813">
        <f t="shared" si="33"/>
        <v>0</v>
      </c>
      <c r="CS30" s="1881"/>
      <c r="CT30" s="1881"/>
      <c r="CU30" s="1882"/>
      <c r="CV30" s="1813">
        <f t="shared" si="57"/>
        <v>0</v>
      </c>
      <c r="CW30" s="1813"/>
      <c r="CX30" s="1813"/>
      <c r="CY30" s="1881"/>
      <c r="CZ30" s="1882"/>
      <c r="DA30" s="1813">
        <f t="shared" si="58"/>
        <v>0</v>
      </c>
      <c r="DB30" s="1813">
        <f t="shared" si="34"/>
        <v>0</v>
      </c>
      <c r="DC30" s="1813"/>
      <c r="DD30" s="1881"/>
      <c r="DE30" s="1882"/>
      <c r="DF30" s="1813">
        <f t="shared" si="59"/>
        <v>0</v>
      </c>
      <c r="DG30" s="1813">
        <f t="shared" si="35"/>
        <v>0</v>
      </c>
      <c r="DH30" s="1813"/>
      <c r="DI30" s="1881"/>
      <c r="DJ30" s="1882"/>
      <c r="DK30" s="1813">
        <f t="shared" si="60"/>
        <v>0</v>
      </c>
      <c r="DL30" s="1813">
        <f t="shared" si="36"/>
        <v>0</v>
      </c>
      <c r="DM30" s="1813"/>
      <c r="DN30" s="1881"/>
      <c r="DO30" s="1882"/>
      <c r="DP30" s="1813">
        <f t="shared" si="61"/>
        <v>0</v>
      </c>
      <c r="DQ30" s="1813">
        <f t="shared" si="37"/>
        <v>0</v>
      </c>
      <c r="DR30" s="1964">
        <f t="shared" si="38"/>
        <v>0</v>
      </c>
      <c r="DS30" s="1964">
        <f t="shared" si="38"/>
        <v>0</v>
      </c>
      <c r="DT30" s="1968">
        <f t="shared" si="45"/>
        <v>0</v>
      </c>
      <c r="DU30" s="1966">
        <f t="shared" si="46"/>
        <v>0</v>
      </c>
      <c r="DV30" s="1966">
        <f t="shared" si="42"/>
        <v>0</v>
      </c>
      <c r="DW30" s="2011">
        <f t="shared" si="29"/>
        <v>0</v>
      </c>
      <c r="DX30" s="2011">
        <f t="shared" si="29"/>
        <v>0</v>
      </c>
      <c r="DY30" s="2012">
        <f t="shared" si="30"/>
        <v>0</v>
      </c>
      <c r="DZ30" s="1974">
        <f>SUM(DX30+DY30)</f>
        <v>0</v>
      </c>
      <c r="EA30" s="1966">
        <f t="shared" si="43"/>
        <v>0</v>
      </c>
    </row>
    <row r="31" spans="1:133" ht="15" customHeight="1">
      <c r="A31" s="1414" t="s">
        <v>606</v>
      </c>
      <c r="B31" s="1414"/>
      <c r="C31" s="1881"/>
      <c r="D31" s="1882"/>
      <c r="E31" s="1813">
        <f t="shared" si="62"/>
        <v>0</v>
      </c>
      <c r="F31" s="1813">
        <f t="shared" si="44"/>
        <v>0</v>
      </c>
      <c r="G31" s="1964">
        <f t="shared" si="3"/>
        <v>0</v>
      </c>
      <c r="H31" s="1964">
        <f t="shared" si="3"/>
        <v>0</v>
      </c>
      <c r="I31" s="1968">
        <f t="shared" si="4"/>
        <v>0</v>
      </c>
      <c r="J31" s="1966">
        <f t="shared" si="5"/>
        <v>0</v>
      </c>
      <c r="K31" s="1966">
        <f t="shared" si="32"/>
        <v>0</v>
      </c>
      <c r="L31" s="1881"/>
      <c r="M31" s="1881"/>
      <c r="N31" s="1882"/>
      <c r="O31" s="1813">
        <f t="shared" si="63"/>
        <v>0</v>
      </c>
      <c r="P31" s="1813"/>
      <c r="Q31" s="1881"/>
      <c r="R31" s="1881"/>
      <c r="S31" s="1882"/>
      <c r="T31" s="1813">
        <f t="shared" si="64"/>
        <v>0</v>
      </c>
      <c r="U31" s="1813"/>
      <c r="V31" s="1881"/>
      <c r="W31" s="1881"/>
      <c r="X31" s="1882"/>
      <c r="Y31" s="1813">
        <f t="shared" si="65"/>
        <v>0</v>
      </c>
      <c r="Z31" s="1813"/>
      <c r="AA31" s="1881"/>
      <c r="AB31" s="1881"/>
      <c r="AC31" s="1882"/>
      <c r="AD31" s="1813">
        <f t="shared" si="66"/>
        <v>0</v>
      </c>
      <c r="AE31" s="1813"/>
      <c r="AF31" s="1881"/>
      <c r="AG31" s="1881"/>
      <c r="AH31" s="1882"/>
      <c r="AI31" s="1813">
        <f t="shared" si="67"/>
        <v>0</v>
      </c>
      <c r="AJ31" s="1813"/>
      <c r="AK31" s="1881"/>
      <c r="AL31" s="1881"/>
      <c r="AM31" s="1882"/>
      <c r="AN31" s="1813">
        <f t="shared" si="68"/>
        <v>0</v>
      </c>
      <c r="AO31" s="1813"/>
      <c r="AP31" s="1881"/>
      <c r="AQ31" s="1881">
        <v>5080</v>
      </c>
      <c r="AR31" s="1882"/>
      <c r="AS31" s="1813">
        <v>970</v>
      </c>
      <c r="AT31" s="1813"/>
      <c r="AU31" s="1881"/>
      <c r="AV31" s="1881"/>
      <c r="AW31" s="1882"/>
      <c r="AX31" s="1813">
        <f t="shared" si="70"/>
        <v>0</v>
      </c>
      <c r="AY31" s="1813"/>
      <c r="AZ31" s="1881"/>
      <c r="BA31" s="1881"/>
      <c r="BB31" s="1882"/>
      <c r="BC31" s="1813">
        <f t="shared" si="48"/>
        <v>0</v>
      </c>
      <c r="BD31" s="1813"/>
      <c r="BE31" s="1881">
        <v>4000</v>
      </c>
      <c r="BF31" s="1881">
        <v>0</v>
      </c>
      <c r="BG31" s="1882"/>
      <c r="BH31" s="1813">
        <f t="shared" si="49"/>
        <v>0</v>
      </c>
      <c r="BI31" s="1813"/>
      <c r="BJ31" s="1881"/>
      <c r="BK31" s="1881"/>
      <c r="BL31" s="1882"/>
      <c r="BM31" s="1813">
        <f t="shared" si="50"/>
        <v>0</v>
      </c>
      <c r="BN31" s="1813"/>
      <c r="BO31" s="1881"/>
      <c r="BP31" s="1881"/>
      <c r="BQ31" s="1882"/>
      <c r="BR31" s="1813">
        <f t="shared" si="51"/>
        <v>0</v>
      </c>
      <c r="BS31" s="1813"/>
      <c r="BT31" s="1881"/>
      <c r="BU31" s="1881"/>
      <c r="BV31" s="1882"/>
      <c r="BW31" s="1813">
        <f t="shared" si="52"/>
        <v>0</v>
      </c>
      <c r="BX31" s="1813"/>
      <c r="BY31" s="1881"/>
      <c r="BZ31" s="1881"/>
      <c r="CA31" s="1882"/>
      <c r="CB31" s="1813">
        <f t="shared" si="53"/>
        <v>0</v>
      </c>
      <c r="CC31" s="1813"/>
      <c r="CD31" s="1881"/>
      <c r="CE31" s="1881"/>
      <c r="CF31" s="1882"/>
      <c r="CG31" s="1813">
        <f t="shared" si="54"/>
        <v>0</v>
      </c>
      <c r="CH31" s="1813"/>
      <c r="CI31" s="1881"/>
      <c r="CJ31" s="1881"/>
      <c r="CK31" s="1882"/>
      <c r="CL31" s="1813">
        <f t="shared" si="55"/>
        <v>0</v>
      </c>
      <c r="CM31" s="1813"/>
      <c r="CN31" s="1813"/>
      <c r="CO31" s="1881"/>
      <c r="CP31" s="1882"/>
      <c r="CQ31" s="1813">
        <f t="shared" si="56"/>
        <v>0</v>
      </c>
      <c r="CR31" s="1813">
        <f t="shared" si="33"/>
        <v>0</v>
      </c>
      <c r="CS31" s="1881">
        <v>6780</v>
      </c>
      <c r="CT31" s="1881">
        <v>6780</v>
      </c>
      <c r="CU31" s="1882"/>
      <c r="CV31" s="1813">
        <v>2265</v>
      </c>
      <c r="CW31" s="1813"/>
      <c r="CX31" s="1813"/>
      <c r="CY31" s="1881"/>
      <c r="CZ31" s="1882"/>
      <c r="DA31" s="1813">
        <f t="shared" si="58"/>
        <v>0</v>
      </c>
      <c r="DB31" s="1813">
        <f t="shared" si="34"/>
        <v>0</v>
      </c>
      <c r="DC31" s="1813"/>
      <c r="DD31" s="1881"/>
      <c r="DE31" s="1882"/>
      <c r="DF31" s="1813">
        <f t="shared" si="59"/>
        <v>0</v>
      </c>
      <c r="DG31" s="1813">
        <f t="shared" si="35"/>
        <v>0</v>
      </c>
      <c r="DH31" s="1813"/>
      <c r="DI31" s="1881"/>
      <c r="DJ31" s="1882"/>
      <c r="DK31" s="1813">
        <f t="shared" si="60"/>
        <v>0</v>
      </c>
      <c r="DL31" s="1813">
        <f t="shared" si="36"/>
        <v>0</v>
      </c>
      <c r="DM31" s="1813"/>
      <c r="DN31" s="1881"/>
      <c r="DO31" s="1882"/>
      <c r="DP31" s="1813">
        <f t="shared" si="61"/>
        <v>0</v>
      </c>
      <c r="DQ31" s="1813">
        <f t="shared" si="37"/>
        <v>0</v>
      </c>
      <c r="DR31" s="1964">
        <f t="shared" si="38"/>
        <v>10780</v>
      </c>
      <c r="DS31" s="1964">
        <f t="shared" si="38"/>
        <v>11860</v>
      </c>
      <c r="DT31" s="1968">
        <f t="shared" si="45"/>
        <v>0</v>
      </c>
      <c r="DU31" s="1966">
        <f t="shared" si="46"/>
        <v>3235</v>
      </c>
      <c r="DV31" s="1966">
        <f t="shared" si="42"/>
        <v>0</v>
      </c>
      <c r="DW31" s="2011">
        <f t="shared" si="29"/>
        <v>10780</v>
      </c>
      <c r="DX31" s="2011">
        <f t="shared" si="29"/>
        <v>11860</v>
      </c>
      <c r="DY31" s="2012">
        <f t="shared" si="30"/>
        <v>0</v>
      </c>
      <c r="DZ31" s="1978">
        <f>SUM(DX31+DY31)</f>
        <v>11860</v>
      </c>
      <c r="EA31" s="1966">
        <f t="shared" si="43"/>
        <v>1080</v>
      </c>
    </row>
    <row r="32" spans="1:133" s="706" customFormat="1" ht="15" customHeight="1">
      <c r="A32" s="1889" t="s">
        <v>607</v>
      </c>
      <c r="B32" s="1972">
        <f>SUM(B15:B31)</f>
        <v>0</v>
      </c>
      <c r="C32" s="1972">
        <f t="shared" ref="C32:BN32" si="71">SUM(C15:C31)</f>
        <v>0</v>
      </c>
      <c r="D32" s="1972">
        <f t="shared" si="71"/>
        <v>0</v>
      </c>
      <c r="E32" s="1972">
        <f t="shared" si="71"/>
        <v>0</v>
      </c>
      <c r="F32" s="1972">
        <f t="shared" si="71"/>
        <v>0</v>
      </c>
      <c r="G32" s="1890">
        <f t="shared" si="71"/>
        <v>0</v>
      </c>
      <c r="H32" s="1890">
        <f t="shared" si="71"/>
        <v>0</v>
      </c>
      <c r="I32" s="1890">
        <f t="shared" si="71"/>
        <v>0</v>
      </c>
      <c r="J32" s="1890">
        <f t="shared" si="71"/>
        <v>0</v>
      </c>
      <c r="K32" s="1890">
        <f t="shared" si="71"/>
        <v>0</v>
      </c>
      <c r="L32" s="1972">
        <f t="shared" si="71"/>
        <v>2268</v>
      </c>
      <c r="M32" s="1972">
        <f t="shared" si="71"/>
        <v>2232</v>
      </c>
      <c r="N32" s="1972">
        <f t="shared" si="71"/>
        <v>0</v>
      </c>
      <c r="O32" s="1972">
        <f t="shared" si="71"/>
        <v>2232</v>
      </c>
      <c r="P32" s="1972">
        <f t="shared" si="71"/>
        <v>1790</v>
      </c>
      <c r="Q32" s="1972">
        <f t="shared" si="71"/>
        <v>2160</v>
      </c>
      <c r="R32" s="1972">
        <f t="shared" si="71"/>
        <v>2196</v>
      </c>
      <c r="S32" s="1972">
        <f t="shared" si="71"/>
        <v>0</v>
      </c>
      <c r="T32" s="1972">
        <f t="shared" si="71"/>
        <v>2196</v>
      </c>
      <c r="U32" s="1972">
        <f t="shared" si="71"/>
        <v>1128</v>
      </c>
      <c r="V32" s="1972">
        <f t="shared" si="71"/>
        <v>2196</v>
      </c>
      <c r="W32" s="1972">
        <f t="shared" si="71"/>
        <v>2196</v>
      </c>
      <c r="X32" s="1972">
        <f t="shared" si="71"/>
        <v>0</v>
      </c>
      <c r="Y32" s="1972">
        <f t="shared" si="71"/>
        <v>2196</v>
      </c>
      <c r="Z32" s="1972">
        <f t="shared" si="71"/>
        <v>1258</v>
      </c>
      <c r="AA32" s="1972">
        <f t="shared" si="71"/>
        <v>2178</v>
      </c>
      <c r="AB32" s="1972">
        <f t="shared" si="71"/>
        <v>2178</v>
      </c>
      <c r="AC32" s="1972">
        <f t="shared" si="71"/>
        <v>0</v>
      </c>
      <c r="AD32" s="1972">
        <f t="shared" si="71"/>
        <v>2178</v>
      </c>
      <c r="AE32" s="1972">
        <f t="shared" si="71"/>
        <v>1080</v>
      </c>
      <c r="AF32" s="1972">
        <f t="shared" si="71"/>
        <v>2800</v>
      </c>
      <c r="AG32" s="1972">
        <f t="shared" si="71"/>
        <v>2800</v>
      </c>
      <c r="AH32" s="1972">
        <f t="shared" si="71"/>
        <v>0</v>
      </c>
      <c r="AI32" s="1972">
        <f t="shared" si="71"/>
        <v>2600</v>
      </c>
      <c r="AJ32" s="1972">
        <f t="shared" si="71"/>
        <v>2400</v>
      </c>
      <c r="AK32" s="1972">
        <f t="shared" si="71"/>
        <v>2400</v>
      </c>
      <c r="AL32" s="1972">
        <f t="shared" si="71"/>
        <v>2400</v>
      </c>
      <c r="AM32" s="1972">
        <f t="shared" si="71"/>
        <v>0</v>
      </c>
      <c r="AN32" s="1972">
        <f t="shared" si="71"/>
        <v>2600</v>
      </c>
      <c r="AO32" s="1972">
        <f t="shared" si="71"/>
        <v>2400</v>
      </c>
      <c r="AP32" s="1972">
        <f t="shared" si="71"/>
        <v>140663</v>
      </c>
      <c r="AQ32" s="1972">
        <f t="shared" si="71"/>
        <v>144663</v>
      </c>
      <c r="AR32" s="1972">
        <f t="shared" si="71"/>
        <v>0</v>
      </c>
      <c r="AS32" s="1972">
        <f t="shared" si="71"/>
        <v>50298</v>
      </c>
      <c r="AT32" s="1972">
        <f t="shared" si="71"/>
        <v>44214</v>
      </c>
      <c r="AU32" s="1972">
        <f t="shared" si="71"/>
        <v>0</v>
      </c>
      <c r="AV32" s="1972">
        <f t="shared" si="71"/>
        <v>0</v>
      </c>
      <c r="AW32" s="1972">
        <f t="shared" si="71"/>
        <v>0</v>
      </c>
      <c r="AX32" s="1972">
        <f t="shared" si="71"/>
        <v>0</v>
      </c>
      <c r="AY32" s="1972">
        <f t="shared" si="71"/>
        <v>0</v>
      </c>
      <c r="AZ32" s="1972">
        <f t="shared" si="71"/>
        <v>0</v>
      </c>
      <c r="BA32" s="1972">
        <f t="shared" si="71"/>
        <v>0</v>
      </c>
      <c r="BB32" s="1972">
        <f t="shared" si="71"/>
        <v>0</v>
      </c>
      <c r="BC32" s="1972">
        <f t="shared" si="71"/>
        <v>0</v>
      </c>
      <c r="BD32" s="1972">
        <f t="shared" si="71"/>
        <v>0</v>
      </c>
      <c r="BE32" s="1972">
        <f t="shared" si="71"/>
        <v>6587</v>
      </c>
      <c r="BF32" s="1972">
        <f t="shared" si="71"/>
        <v>540</v>
      </c>
      <c r="BG32" s="1972">
        <f t="shared" si="71"/>
        <v>0</v>
      </c>
      <c r="BH32" s="1972">
        <f t="shared" si="71"/>
        <v>0</v>
      </c>
      <c r="BI32" s="1972">
        <f t="shared" si="71"/>
        <v>0</v>
      </c>
      <c r="BJ32" s="1972">
        <f t="shared" si="71"/>
        <v>7135</v>
      </c>
      <c r="BK32" s="1972">
        <f t="shared" si="71"/>
        <v>7135</v>
      </c>
      <c r="BL32" s="1972">
        <f t="shared" si="71"/>
        <v>0</v>
      </c>
      <c r="BM32" s="1972">
        <f t="shared" si="71"/>
        <v>7135</v>
      </c>
      <c r="BN32" s="1972">
        <f t="shared" si="71"/>
        <v>3287</v>
      </c>
      <c r="BO32" s="1972">
        <f>SUM(BO15:BO31)</f>
        <v>34114</v>
      </c>
      <c r="BP32" s="1972">
        <f t="shared" ref="BP32:DZ32" si="72">SUM(BP15:BP31)</f>
        <v>34114</v>
      </c>
      <c r="BQ32" s="1972">
        <f t="shared" si="72"/>
        <v>0</v>
      </c>
      <c r="BR32" s="1972">
        <f t="shared" si="72"/>
        <v>16114</v>
      </c>
      <c r="BS32" s="1972">
        <f t="shared" si="72"/>
        <v>15114</v>
      </c>
      <c r="BT32" s="1972">
        <f t="shared" si="72"/>
        <v>335</v>
      </c>
      <c r="BU32" s="1972">
        <f t="shared" si="72"/>
        <v>0</v>
      </c>
      <c r="BV32" s="1972">
        <f t="shared" si="72"/>
        <v>0</v>
      </c>
      <c r="BW32" s="1972">
        <f t="shared" si="72"/>
        <v>0</v>
      </c>
      <c r="BX32" s="1972">
        <f t="shared" si="72"/>
        <v>0</v>
      </c>
      <c r="BY32" s="1972">
        <f t="shared" si="72"/>
        <v>23248</v>
      </c>
      <c r="BZ32" s="1972">
        <f t="shared" si="72"/>
        <v>23248</v>
      </c>
      <c r="CA32" s="1972">
        <f t="shared" si="72"/>
        <v>0</v>
      </c>
      <c r="CB32" s="1972">
        <f t="shared" si="72"/>
        <v>6056</v>
      </c>
      <c r="CC32" s="1972">
        <f t="shared" si="72"/>
        <v>5167</v>
      </c>
      <c r="CD32" s="1972">
        <f t="shared" si="72"/>
        <v>0</v>
      </c>
      <c r="CE32" s="1972">
        <f t="shared" si="72"/>
        <v>0</v>
      </c>
      <c r="CF32" s="1972">
        <f t="shared" si="72"/>
        <v>0</v>
      </c>
      <c r="CG32" s="1972">
        <f t="shared" si="72"/>
        <v>0</v>
      </c>
      <c r="CH32" s="1972">
        <f t="shared" si="72"/>
        <v>0</v>
      </c>
      <c r="CI32" s="1972">
        <f t="shared" si="72"/>
        <v>0</v>
      </c>
      <c r="CJ32" s="1972">
        <f t="shared" si="72"/>
        <v>0</v>
      </c>
      <c r="CK32" s="1972">
        <f t="shared" si="72"/>
        <v>0</v>
      </c>
      <c r="CL32" s="1972">
        <f t="shared" si="72"/>
        <v>0</v>
      </c>
      <c r="CM32" s="1972">
        <f t="shared" si="72"/>
        <v>0</v>
      </c>
      <c r="CN32" s="1972">
        <f t="shared" si="72"/>
        <v>0</v>
      </c>
      <c r="CO32" s="1972">
        <f t="shared" si="72"/>
        <v>0</v>
      </c>
      <c r="CP32" s="1972">
        <f t="shared" si="72"/>
        <v>0</v>
      </c>
      <c r="CQ32" s="1972">
        <f t="shared" si="72"/>
        <v>0</v>
      </c>
      <c r="CR32" s="1972">
        <f t="shared" si="72"/>
        <v>0</v>
      </c>
      <c r="CS32" s="1972">
        <f t="shared" si="72"/>
        <v>204136</v>
      </c>
      <c r="CT32" s="1972">
        <f t="shared" si="72"/>
        <v>199694</v>
      </c>
      <c r="CU32" s="1972">
        <f t="shared" si="72"/>
        <v>363</v>
      </c>
      <c r="CV32" s="1972">
        <f t="shared" si="72"/>
        <v>313753</v>
      </c>
      <c r="CW32" s="1972">
        <f t="shared" si="72"/>
        <v>195398</v>
      </c>
      <c r="CX32" s="1972">
        <f t="shared" si="72"/>
        <v>0</v>
      </c>
      <c r="CY32" s="1972">
        <f t="shared" si="72"/>
        <v>0</v>
      </c>
      <c r="CZ32" s="1972">
        <f t="shared" si="72"/>
        <v>0</v>
      </c>
      <c r="DA32" s="1972">
        <f t="shared" si="72"/>
        <v>0</v>
      </c>
      <c r="DB32" s="1972">
        <f t="shared" si="72"/>
        <v>0</v>
      </c>
      <c r="DC32" s="1972">
        <f t="shared" si="72"/>
        <v>0</v>
      </c>
      <c r="DD32" s="1972">
        <f t="shared" si="72"/>
        <v>0</v>
      </c>
      <c r="DE32" s="1972">
        <f t="shared" si="72"/>
        <v>0</v>
      </c>
      <c r="DF32" s="1972">
        <f t="shared" si="72"/>
        <v>0</v>
      </c>
      <c r="DG32" s="1972">
        <f t="shared" si="72"/>
        <v>0</v>
      </c>
      <c r="DH32" s="1972">
        <f t="shared" si="72"/>
        <v>0</v>
      </c>
      <c r="DI32" s="1972">
        <f t="shared" si="72"/>
        <v>0</v>
      </c>
      <c r="DJ32" s="1972">
        <f t="shared" si="72"/>
        <v>0</v>
      </c>
      <c r="DK32" s="1972">
        <f t="shared" si="72"/>
        <v>0</v>
      </c>
      <c r="DL32" s="1972">
        <f t="shared" si="72"/>
        <v>0</v>
      </c>
      <c r="DM32" s="1972">
        <f t="shared" si="72"/>
        <v>0</v>
      </c>
      <c r="DN32" s="1972">
        <f t="shared" si="72"/>
        <v>0</v>
      </c>
      <c r="DO32" s="1972">
        <f t="shared" si="72"/>
        <v>0</v>
      </c>
      <c r="DP32" s="1972">
        <f t="shared" si="72"/>
        <v>0</v>
      </c>
      <c r="DQ32" s="1972">
        <f t="shared" si="72"/>
        <v>0</v>
      </c>
      <c r="DR32" s="1890">
        <f t="shared" si="72"/>
        <v>430220</v>
      </c>
      <c r="DS32" s="1890">
        <f t="shared" si="72"/>
        <v>423396</v>
      </c>
      <c r="DT32" s="1890">
        <f t="shared" si="72"/>
        <v>363</v>
      </c>
      <c r="DU32" s="1890">
        <f t="shared" si="72"/>
        <v>407358</v>
      </c>
      <c r="DV32" s="1890">
        <f t="shared" si="72"/>
        <v>273236</v>
      </c>
      <c r="DW32" s="1890">
        <f t="shared" si="72"/>
        <v>430220</v>
      </c>
      <c r="DX32" s="1890">
        <f t="shared" si="72"/>
        <v>423396</v>
      </c>
      <c r="DY32" s="1890">
        <f t="shared" si="72"/>
        <v>363</v>
      </c>
      <c r="DZ32" s="1890">
        <f t="shared" si="72"/>
        <v>423759</v>
      </c>
      <c r="EA32" s="1890">
        <f>SUM(EA15:EA31)</f>
        <v>-6461</v>
      </c>
      <c r="EB32" s="892"/>
      <c r="EC32" s="892"/>
    </row>
    <row r="33" spans="1:133" ht="15" customHeight="1">
      <c r="A33" s="706" t="s">
        <v>23</v>
      </c>
      <c r="C33" s="1881"/>
      <c r="D33" s="1882"/>
      <c r="E33" s="1797">
        <f t="shared" si="62"/>
        <v>0</v>
      </c>
      <c r="F33" s="1813">
        <f t="shared" ref="F33:F41" si="73">E33-B33</f>
        <v>0</v>
      </c>
      <c r="G33" s="1964">
        <f t="shared" ref="G33:H39" si="74">B33</f>
        <v>0</v>
      </c>
      <c r="H33" s="1964">
        <f t="shared" si="74"/>
        <v>0</v>
      </c>
      <c r="I33" s="1968">
        <f t="shared" ref="I33:I39" si="75">D33</f>
        <v>0</v>
      </c>
      <c r="J33" s="1974">
        <f t="shared" si="5"/>
        <v>0</v>
      </c>
      <c r="K33" s="1966">
        <f t="shared" ref="K33:K41" si="76">J33-G33</f>
        <v>0</v>
      </c>
      <c r="L33" s="1881">
        <v>0</v>
      </c>
      <c r="M33" s="1881">
        <v>0</v>
      </c>
      <c r="N33" s="1882"/>
      <c r="O33" s="1797">
        <f t="shared" si="63"/>
        <v>0</v>
      </c>
      <c r="P33" s="1813"/>
      <c r="Q33" s="1881"/>
      <c r="R33" s="1881"/>
      <c r="S33" s="1882"/>
      <c r="T33" s="1797">
        <f t="shared" si="64"/>
        <v>0</v>
      </c>
      <c r="U33" s="1813">
        <f>T33-Q33</f>
        <v>0</v>
      </c>
      <c r="V33" s="1881"/>
      <c r="W33" s="1881"/>
      <c r="X33" s="1882"/>
      <c r="Y33" s="1797">
        <f t="shared" si="65"/>
        <v>0</v>
      </c>
      <c r="Z33" s="1813"/>
      <c r="AA33" s="1881"/>
      <c r="AB33" s="1881"/>
      <c r="AC33" s="1882"/>
      <c r="AD33" s="1797">
        <f t="shared" si="66"/>
        <v>0</v>
      </c>
      <c r="AE33" s="1813"/>
      <c r="AF33" s="1881"/>
      <c r="AG33" s="1881"/>
      <c r="AH33" s="1882"/>
      <c r="AI33" s="1797">
        <f t="shared" si="67"/>
        <v>0</v>
      </c>
      <c r="AJ33" s="1813"/>
      <c r="AK33" s="1881"/>
      <c r="AL33" s="1881"/>
      <c r="AM33" s="1882"/>
      <c r="AN33" s="1797">
        <f t="shared" si="68"/>
        <v>0</v>
      </c>
      <c r="AO33" s="1813"/>
      <c r="AP33" s="1881"/>
      <c r="AQ33" s="1881"/>
      <c r="AR33" s="1882"/>
      <c r="AS33" s="1797">
        <f t="shared" si="69"/>
        <v>0</v>
      </c>
      <c r="AT33" s="1813"/>
      <c r="AU33" s="1881"/>
      <c r="AV33" s="1881"/>
      <c r="AW33" s="1882"/>
      <c r="AX33" s="1797">
        <f t="shared" si="70"/>
        <v>0</v>
      </c>
      <c r="AY33" s="1813"/>
      <c r="AZ33" s="1881">
        <v>10478</v>
      </c>
      <c r="BA33" s="1881">
        <v>10478</v>
      </c>
      <c r="BB33" s="1882"/>
      <c r="BC33" s="1797">
        <f t="shared" si="48"/>
        <v>10478</v>
      </c>
      <c r="BD33" s="1813">
        <v>8890</v>
      </c>
      <c r="BE33" s="1881"/>
      <c r="BF33" s="1881"/>
      <c r="BG33" s="1882"/>
      <c r="BH33" s="1797">
        <f t="shared" si="49"/>
        <v>0</v>
      </c>
      <c r="BI33" s="1813"/>
      <c r="BJ33" s="1881"/>
      <c r="BK33" s="1881"/>
      <c r="BL33" s="1882"/>
      <c r="BM33" s="1797">
        <f t="shared" si="50"/>
        <v>0</v>
      </c>
      <c r="BN33" s="1813"/>
      <c r="BO33" s="1881"/>
      <c r="BP33" s="1881"/>
      <c r="BQ33" s="1882"/>
      <c r="BR33" s="1797">
        <f t="shared" si="51"/>
        <v>0</v>
      </c>
      <c r="BS33" s="1813"/>
      <c r="BT33" s="1881"/>
      <c r="BU33" s="1881"/>
      <c r="BV33" s="1882"/>
      <c r="BW33" s="1797">
        <f t="shared" si="52"/>
        <v>0</v>
      </c>
      <c r="BX33" s="1813"/>
      <c r="BY33" s="1881"/>
      <c r="BZ33" s="1881"/>
      <c r="CA33" s="1882"/>
      <c r="CB33" s="1797">
        <f t="shared" si="53"/>
        <v>0</v>
      </c>
      <c r="CC33" s="1813"/>
      <c r="CD33" s="1881"/>
      <c r="CE33" s="1881"/>
      <c r="CF33" s="1882"/>
      <c r="CG33" s="1797">
        <f t="shared" si="54"/>
        <v>0</v>
      </c>
      <c r="CH33" s="1813"/>
      <c r="CI33" s="1881"/>
      <c r="CJ33" s="1881"/>
      <c r="CK33" s="1882"/>
      <c r="CL33" s="1797">
        <f t="shared" si="55"/>
        <v>0</v>
      </c>
      <c r="CM33" s="1813"/>
      <c r="CN33" s="1797"/>
      <c r="CO33" s="1881"/>
      <c r="CP33" s="1882"/>
      <c r="CQ33" s="1797">
        <f t="shared" si="56"/>
        <v>0</v>
      </c>
      <c r="CR33" s="1813">
        <f t="shared" ref="CR33:CR41" si="77">CQ33-CN33</f>
        <v>0</v>
      </c>
      <c r="CS33" s="1881"/>
      <c r="CT33" s="1881"/>
      <c r="CU33" s="1882"/>
      <c r="CV33" s="1797">
        <f t="shared" si="57"/>
        <v>0</v>
      </c>
      <c r="CW33" s="1813"/>
      <c r="CX33" s="1797"/>
      <c r="CY33" s="1881"/>
      <c r="CZ33" s="1882"/>
      <c r="DA33" s="1797">
        <f t="shared" si="58"/>
        <v>0</v>
      </c>
      <c r="DB33" s="1813">
        <f t="shared" ref="DB33:DB41" si="78">DA33-CX33</f>
        <v>0</v>
      </c>
      <c r="DC33" s="1797"/>
      <c r="DD33" s="1881"/>
      <c r="DE33" s="1882"/>
      <c r="DF33" s="1797">
        <f t="shared" si="59"/>
        <v>0</v>
      </c>
      <c r="DG33" s="1813">
        <f t="shared" ref="DG33:DG41" si="79">DF33-DC33</f>
        <v>0</v>
      </c>
      <c r="DH33" s="1797"/>
      <c r="DI33" s="1881"/>
      <c r="DJ33" s="1882"/>
      <c r="DK33" s="1797">
        <f t="shared" si="60"/>
        <v>0</v>
      </c>
      <c r="DL33" s="1813">
        <f t="shared" ref="DL33:DL41" si="80">DK33-DH33</f>
        <v>0</v>
      </c>
      <c r="DM33" s="1797"/>
      <c r="DN33" s="1881"/>
      <c r="DO33" s="1882"/>
      <c r="DP33" s="1797">
        <f t="shared" si="61"/>
        <v>0</v>
      </c>
      <c r="DQ33" s="1813">
        <f t="shared" ref="DQ33:DQ41" si="81">DP33-DM33</f>
        <v>0</v>
      </c>
      <c r="DR33" s="1964">
        <f t="shared" ref="DR33:DS41" si="82">SUM(L33+Q33+V33+AA33+AF33+AK33+AP33+AU33+AZ33+BE33+BJ33+BO33+BT33+BY33+CD33+CI33+CN33+CS33+CX33+DC33+DH33+DM33)</f>
        <v>10478</v>
      </c>
      <c r="DS33" s="1964">
        <f t="shared" si="82"/>
        <v>10478</v>
      </c>
      <c r="DT33" s="1968">
        <f t="shared" ref="DT33:DT41" si="83">SUM(N33+S33+X33+AC33+AH33+AM33+AR33+DJ33+AW33+BB33+BG33+BL33+BQ33+BV33+CA33+CF33+CK33+CP33+CU33+CZ33+DE33+DO33)</f>
        <v>0</v>
      </c>
      <c r="DU33" s="1974">
        <f t="shared" ref="DU33:DU41" si="84">SUM(O33+T33+Y33+AD33+AI33+AN33+AS33+AX33+BC33+BH33+BM33+BR33+BW33+CB33+CG33+CL33+CQ33+CV33+DA33+DF33+DK33+DP33)</f>
        <v>10478</v>
      </c>
      <c r="DV33" s="1966">
        <f>SUM(P33+U33+Z33+AE33+AJ33+AO33+AT33+AY33+BD33+BI33+BN33+BS33+BX33+CC33+CH33+CM33+CR33+CW33+DB33+DG33+DL33+DQ33)</f>
        <v>8890</v>
      </c>
      <c r="DW33" s="2011">
        <f t="shared" ref="DW33:DX41" si="85">SUM(G33+DR33)</f>
        <v>10478</v>
      </c>
      <c r="DX33" s="2011">
        <f t="shared" si="85"/>
        <v>10478</v>
      </c>
      <c r="DY33" s="2012">
        <f t="shared" ref="DY33:DY41" si="86">SUM(I33+DT33)</f>
        <v>0</v>
      </c>
      <c r="DZ33" s="1974">
        <f t="shared" ref="DZ33:DZ41" si="87">SUM(DX33+DY33)</f>
        <v>10478</v>
      </c>
      <c r="EA33" s="1966">
        <f t="shared" ref="EA33:EA41" si="88">DZ33-DW33</f>
        <v>0</v>
      </c>
    </row>
    <row r="34" spans="1:133" ht="15" customHeight="1">
      <c r="A34" s="1414" t="s">
        <v>25</v>
      </c>
      <c r="B34" s="1414"/>
      <c r="C34" s="1881"/>
      <c r="D34" s="1882"/>
      <c r="E34" s="1797">
        <f t="shared" si="62"/>
        <v>0</v>
      </c>
      <c r="F34" s="1813">
        <f t="shared" si="73"/>
        <v>0</v>
      </c>
      <c r="G34" s="1964">
        <f t="shared" si="74"/>
        <v>0</v>
      </c>
      <c r="H34" s="1964">
        <f t="shared" si="74"/>
        <v>0</v>
      </c>
      <c r="I34" s="1968">
        <f t="shared" si="75"/>
        <v>0</v>
      </c>
      <c r="J34" s="1974">
        <f t="shared" ref="J34:J39" si="89">SUM(H34+I34)</f>
        <v>0</v>
      </c>
      <c r="K34" s="1966">
        <f t="shared" si="76"/>
        <v>0</v>
      </c>
      <c r="L34" s="1881"/>
      <c r="M34" s="1881"/>
      <c r="N34" s="1882"/>
      <c r="O34" s="1797">
        <f t="shared" si="63"/>
        <v>0</v>
      </c>
      <c r="P34" s="1813"/>
      <c r="Q34" s="1881"/>
      <c r="R34" s="1881"/>
      <c r="S34" s="1882"/>
      <c r="T34" s="1797">
        <f t="shared" si="64"/>
        <v>0</v>
      </c>
      <c r="U34" s="1813"/>
      <c r="V34" s="1881"/>
      <c r="W34" s="1881"/>
      <c r="X34" s="1882"/>
      <c r="Y34" s="1797">
        <f t="shared" si="65"/>
        <v>0</v>
      </c>
      <c r="Z34" s="1813"/>
      <c r="AA34" s="1881"/>
      <c r="AB34" s="1881"/>
      <c r="AC34" s="1882"/>
      <c r="AD34" s="1797">
        <f t="shared" si="66"/>
        <v>0</v>
      </c>
      <c r="AE34" s="1813"/>
      <c r="AF34" s="1881"/>
      <c r="AG34" s="1881"/>
      <c r="AH34" s="1882"/>
      <c r="AI34" s="1797">
        <f t="shared" si="67"/>
        <v>0</v>
      </c>
      <c r="AJ34" s="1813"/>
      <c r="AK34" s="1881"/>
      <c r="AL34" s="1881"/>
      <c r="AM34" s="1882"/>
      <c r="AN34" s="1797">
        <f t="shared" si="68"/>
        <v>0</v>
      </c>
      <c r="AO34" s="1813"/>
      <c r="AP34" s="1881"/>
      <c r="AQ34" s="1881"/>
      <c r="AR34" s="1882"/>
      <c r="AS34" s="1797">
        <f t="shared" si="69"/>
        <v>0</v>
      </c>
      <c r="AT34" s="1813"/>
      <c r="AU34" s="1881"/>
      <c r="AV34" s="1881"/>
      <c r="AW34" s="1882"/>
      <c r="AX34" s="1797">
        <f t="shared" si="70"/>
        <v>0</v>
      </c>
      <c r="AY34" s="1813"/>
      <c r="AZ34" s="1881"/>
      <c r="BA34" s="1881"/>
      <c r="BB34" s="1882"/>
      <c r="BC34" s="1797">
        <f t="shared" si="48"/>
        <v>0</v>
      </c>
      <c r="BD34" s="1813"/>
      <c r="BE34" s="1881"/>
      <c r="BF34" s="1881"/>
      <c r="BG34" s="1882"/>
      <c r="BH34" s="1797">
        <f>SUM(BF34+BG34)</f>
        <v>0</v>
      </c>
      <c r="BI34" s="1813"/>
      <c r="BJ34" s="1881"/>
      <c r="BK34" s="1881"/>
      <c r="BL34" s="1882"/>
      <c r="BM34" s="1797">
        <f>SUM(BK34+BL34)</f>
        <v>0</v>
      </c>
      <c r="BN34" s="1813"/>
      <c r="BO34" s="1881"/>
      <c r="BP34" s="1881"/>
      <c r="BQ34" s="1882"/>
      <c r="BR34" s="1797">
        <f>SUM(BP34+BQ34)</f>
        <v>0</v>
      </c>
      <c r="BS34" s="1813"/>
      <c r="BT34" s="1881">
        <v>280</v>
      </c>
      <c r="BU34" s="1881">
        <v>280</v>
      </c>
      <c r="BV34" s="1882"/>
      <c r="BW34" s="1797">
        <f t="shared" si="52"/>
        <v>280</v>
      </c>
      <c r="BX34" s="1813">
        <v>279</v>
      </c>
      <c r="BY34" s="1881"/>
      <c r="BZ34" s="1881"/>
      <c r="CA34" s="1882"/>
      <c r="CB34" s="1797">
        <f>SUM(BZ34+CA34)</f>
        <v>0</v>
      </c>
      <c r="CC34" s="1813"/>
      <c r="CD34" s="1881"/>
      <c r="CE34" s="1881"/>
      <c r="CF34" s="1882"/>
      <c r="CG34" s="1797">
        <f>SUM(CE34+CF34)</f>
        <v>0</v>
      </c>
      <c r="CH34" s="1813"/>
      <c r="CI34" s="1881"/>
      <c r="CJ34" s="1881"/>
      <c r="CK34" s="1882"/>
      <c r="CL34" s="1797">
        <f>SUM(CJ34+CK34)</f>
        <v>0</v>
      </c>
      <c r="CM34" s="1813"/>
      <c r="CN34" s="1797"/>
      <c r="CO34" s="1881"/>
      <c r="CP34" s="1882"/>
      <c r="CQ34" s="1797">
        <f>SUM(CO34+CP34)</f>
        <v>0</v>
      </c>
      <c r="CR34" s="1813">
        <f t="shared" si="77"/>
        <v>0</v>
      </c>
      <c r="CS34" s="1881"/>
      <c r="CT34" s="1881"/>
      <c r="CU34" s="1882"/>
      <c r="CV34" s="1797">
        <f>SUM(CT34+CU34)</f>
        <v>0</v>
      </c>
      <c r="CW34" s="1813"/>
      <c r="CX34" s="1797"/>
      <c r="CY34" s="1881"/>
      <c r="CZ34" s="1882"/>
      <c r="DA34" s="1797">
        <f>SUM(CY34+CZ34)</f>
        <v>0</v>
      </c>
      <c r="DB34" s="1813">
        <f t="shared" si="78"/>
        <v>0</v>
      </c>
      <c r="DC34" s="1797"/>
      <c r="DD34" s="1881"/>
      <c r="DE34" s="1882"/>
      <c r="DF34" s="1797">
        <f>SUM(DD34+DE34)</f>
        <v>0</v>
      </c>
      <c r="DG34" s="1813">
        <f t="shared" si="79"/>
        <v>0</v>
      </c>
      <c r="DH34" s="1797"/>
      <c r="DI34" s="1881"/>
      <c r="DJ34" s="1882"/>
      <c r="DK34" s="1797">
        <f>SUM(DI34+DJ34)</f>
        <v>0</v>
      </c>
      <c r="DL34" s="1813">
        <f t="shared" si="80"/>
        <v>0</v>
      </c>
      <c r="DM34" s="1797"/>
      <c r="DN34" s="1881"/>
      <c r="DO34" s="1882"/>
      <c r="DP34" s="1797">
        <f>SUM(DN34+DO34)</f>
        <v>0</v>
      </c>
      <c r="DQ34" s="1813">
        <f t="shared" si="81"/>
        <v>0</v>
      </c>
      <c r="DR34" s="1964">
        <f t="shared" si="82"/>
        <v>280</v>
      </c>
      <c r="DS34" s="1964">
        <f t="shared" si="82"/>
        <v>280</v>
      </c>
      <c r="DT34" s="1968">
        <f t="shared" si="83"/>
        <v>0</v>
      </c>
      <c r="DU34" s="1974">
        <f t="shared" si="84"/>
        <v>280</v>
      </c>
      <c r="DV34" s="1966">
        <f t="shared" ref="DV34:DV41" si="90">SUM(P34+U34+Z34+AE34+AJ34+AO34+AT34+AY34+BD34+BI34+BN34+BS34+BX34+CC34+CH34+CM34+CR34+CW34+DB34+DG34+DL34+DQ34)</f>
        <v>279</v>
      </c>
      <c r="DW34" s="2011">
        <f t="shared" si="85"/>
        <v>280</v>
      </c>
      <c r="DX34" s="2011">
        <f t="shared" si="85"/>
        <v>280</v>
      </c>
      <c r="DY34" s="2012">
        <f t="shared" si="86"/>
        <v>0</v>
      </c>
      <c r="DZ34" s="1974">
        <f t="shared" si="87"/>
        <v>280</v>
      </c>
      <c r="EA34" s="1966">
        <f t="shared" si="88"/>
        <v>0</v>
      </c>
    </row>
    <row r="35" spans="1:133" ht="15" hidden="1" customHeight="1">
      <c r="A35" s="706" t="s">
        <v>27</v>
      </c>
      <c r="C35" s="1881"/>
      <c r="D35" s="1882"/>
      <c r="E35" s="1797">
        <f t="shared" si="62"/>
        <v>0</v>
      </c>
      <c r="F35" s="1813">
        <f t="shared" si="73"/>
        <v>0</v>
      </c>
      <c r="G35" s="1964">
        <f t="shared" si="74"/>
        <v>0</v>
      </c>
      <c r="H35" s="1964">
        <f t="shared" si="74"/>
        <v>0</v>
      </c>
      <c r="I35" s="1968">
        <f t="shared" si="75"/>
        <v>0</v>
      </c>
      <c r="J35" s="1974">
        <f t="shared" si="89"/>
        <v>0</v>
      </c>
      <c r="K35" s="1966">
        <f t="shared" si="76"/>
        <v>0</v>
      </c>
      <c r="L35" s="1881"/>
      <c r="M35" s="1881"/>
      <c r="N35" s="1882"/>
      <c r="O35" s="1797">
        <f t="shared" si="63"/>
        <v>0</v>
      </c>
      <c r="P35" s="1813"/>
      <c r="Q35" s="1881"/>
      <c r="R35" s="1881"/>
      <c r="S35" s="1882"/>
      <c r="T35" s="1797">
        <f t="shared" si="64"/>
        <v>0</v>
      </c>
      <c r="U35" s="1813"/>
      <c r="V35" s="1881"/>
      <c r="W35" s="1881"/>
      <c r="X35" s="1882"/>
      <c r="Y35" s="1797">
        <f t="shared" si="65"/>
        <v>0</v>
      </c>
      <c r="Z35" s="1813"/>
      <c r="AA35" s="1881"/>
      <c r="AB35" s="1881"/>
      <c r="AC35" s="1882"/>
      <c r="AD35" s="1797">
        <f t="shared" si="66"/>
        <v>0</v>
      </c>
      <c r="AE35" s="1813"/>
      <c r="AF35" s="1881"/>
      <c r="AG35" s="1881"/>
      <c r="AH35" s="1882"/>
      <c r="AI35" s="1797">
        <f t="shared" si="67"/>
        <v>0</v>
      </c>
      <c r="AJ35" s="1813"/>
      <c r="AK35" s="1881"/>
      <c r="AL35" s="1881"/>
      <c r="AM35" s="1882"/>
      <c r="AN35" s="1797">
        <f t="shared" si="68"/>
        <v>0</v>
      </c>
      <c r="AO35" s="1813"/>
      <c r="AP35" s="1881"/>
      <c r="AQ35" s="1881"/>
      <c r="AR35" s="1882"/>
      <c r="AS35" s="1797">
        <f t="shared" si="69"/>
        <v>0</v>
      </c>
      <c r="AT35" s="1813"/>
      <c r="AU35" s="1881"/>
      <c r="AV35" s="1881"/>
      <c r="AW35" s="1882"/>
      <c r="AX35" s="1797">
        <f t="shared" si="70"/>
        <v>0</v>
      </c>
      <c r="AY35" s="1813"/>
      <c r="AZ35" s="1881"/>
      <c r="BA35" s="1881"/>
      <c r="BB35" s="1882"/>
      <c r="BC35" s="1797">
        <f t="shared" si="48"/>
        <v>0</v>
      </c>
      <c r="BD35" s="1813"/>
      <c r="BE35" s="1881"/>
      <c r="BF35" s="1881"/>
      <c r="BG35" s="1882"/>
      <c r="BH35" s="1797">
        <f>SUM(BF35+BG35)</f>
        <v>0</v>
      </c>
      <c r="BI35" s="1813"/>
      <c r="BJ35" s="1881"/>
      <c r="BK35" s="1881"/>
      <c r="BL35" s="1882"/>
      <c r="BM35" s="1797">
        <f>SUM(BK35+BL35)</f>
        <v>0</v>
      </c>
      <c r="BN35" s="1813"/>
      <c r="BO35" s="1881"/>
      <c r="BP35" s="1881"/>
      <c r="BQ35" s="1882"/>
      <c r="BR35" s="1797">
        <f>SUM(BP35+BQ35)</f>
        <v>0</v>
      </c>
      <c r="BS35" s="1813"/>
      <c r="BT35" s="1881"/>
      <c r="BU35" s="1881"/>
      <c r="BV35" s="1882"/>
      <c r="BW35" s="1797">
        <f t="shared" si="52"/>
        <v>0</v>
      </c>
      <c r="BX35" s="1813"/>
      <c r="BY35" s="1881"/>
      <c r="BZ35" s="1881"/>
      <c r="CA35" s="1882"/>
      <c r="CB35" s="1797">
        <f>SUM(BZ35+CA35)</f>
        <v>0</v>
      </c>
      <c r="CC35" s="1813"/>
      <c r="CD35" s="1881"/>
      <c r="CE35" s="1881"/>
      <c r="CF35" s="1882"/>
      <c r="CG35" s="1797">
        <f>SUM(CE35+CF35)</f>
        <v>0</v>
      </c>
      <c r="CH35" s="1813"/>
      <c r="CI35" s="1881"/>
      <c r="CJ35" s="1881"/>
      <c r="CK35" s="1882"/>
      <c r="CL35" s="1797">
        <f>SUM(CJ35+CK35)</f>
        <v>0</v>
      </c>
      <c r="CM35" s="1813"/>
      <c r="CN35" s="1797"/>
      <c r="CO35" s="1881"/>
      <c r="CP35" s="1882"/>
      <c r="CQ35" s="1797">
        <f>SUM(CO35+CP35)</f>
        <v>0</v>
      </c>
      <c r="CR35" s="1813">
        <f t="shared" si="77"/>
        <v>0</v>
      </c>
      <c r="CS35" s="1881"/>
      <c r="CT35" s="1881"/>
      <c r="CU35" s="1882"/>
      <c r="CV35" s="1797">
        <f>SUM(CT35+CU35)</f>
        <v>0</v>
      </c>
      <c r="CW35" s="1813"/>
      <c r="CX35" s="1797"/>
      <c r="CY35" s="1881"/>
      <c r="CZ35" s="1882"/>
      <c r="DA35" s="1797">
        <f>SUM(CY35+CZ35)</f>
        <v>0</v>
      </c>
      <c r="DB35" s="1813">
        <f t="shared" si="78"/>
        <v>0</v>
      </c>
      <c r="DC35" s="1797"/>
      <c r="DD35" s="1881"/>
      <c r="DE35" s="1882"/>
      <c r="DF35" s="1797">
        <f>SUM(DD35+DE35)</f>
        <v>0</v>
      </c>
      <c r="DG35" s="1813">
        <f t="shared" si="79"/>
        <v>0</v>
      </c>
      <c r="DH35" s="1797"/>
      <c r="DI35" s="1881"/>
      <c r="DJ35" s="1882"/>
      <c r="DK35" s="1797">
        <f>SUM(DI35+DJ35)</f>
        <v>0</v>
      </c>
      <c r="DL35" s="1813">
        <f t="shared" si="80"/>
        <v>0</v>
      </c>
      <c r="DM35" s="1797"/>
      <c r="DN35" s="1881"/>
      <c r="DO35" s="1882"/>
      <c r="DP35" s="1797">
        <f>SUM(DN35+DO35)</f>
        <v>0</v>
      </c>
      <c r="DQ35" s="1813">
        <f t="shared" si="81"/>
        <v>0</v>
      </c>
      <c r="DR35" s="1964">
        <f t="shared" si="82"/>
        <v>0</v>
      </c>
      <c r="DS35" s="1964">
        <f t="shared" si="82"/>
        <v>0</v>
      </c>
      <c r="DT35" s="1968">
        <f t="shared" si="83"/>
        <v>0</v>
      </c>
      <c r="DU35" s="1974">
        <f t="shared" si="84"/>
        <v>0</v>
      </c>
      <c r="DV35" s="1966">
        <f t="shared" si="90"/>
        <v>0</v>
      </c>
      <c r="DW35" s="2011">
        <f t="shared" si="85"/>
        <v>0</v>
      </c>
      <c r="DX35" s="2011">
        <f t="shared" si="85"/>
        <v>0</v>
      </c>
      <c r="DY35" s="2012">
        <f t="shared" si="86"/>
        <v>0</v>
      </c>
      <c r="DZ35" s="1974">
        <f t="shared" si="87"/>
        <v>0</v>
      </c>
      <c r="EA35" s="1966">
        <f t="shared" si="88"/>
        <v>0</v>
      </c>
    </row>
    <row r="36" spans="1:133" ht="15" customHeight="1">
      <c r="A36" s="1414" t="s">
        <v>608</v>
      </c>
      <c r="B36" s="1414"/>
      <c r="C36" s="1881"/>
      <c r="D36" s="1882"/>
      <c r="E36" s="1797">
        <f t="shared" si="62"/>
        <v>0</v>
      </c>
      <c r="F36" s="1813">
        <f t="shared" si="73"/>
        <v>0</v>
      </c>
      <c r="G36" s="1964">
        <f t="shared" si="74"/>
        <v>0</v>
      </c>
      <c r="H36" s="1964">
        <f t="shared" si="74"/>
        <v>0</v>
      </c>
      <c r="I36" s="1968">
        <f t="shared" si="75"/>
        <v>0</v>
      </c>
      <c r="J36" s="1974">
        <f t="shared" si="89"/>
        <v>0</v>
      </c>
      <c r="K36" s="1966">
        <f t="shared" si="76"/>
        <v>0</v>
      </c>
      <c r="L36" s="1881"/>
      <c r="M36" s="1881"/>
      <c r="N36" s="1882"/>
      <c r="O36" s="1797">
        <f t="shared" si="63"/>
        <v>0</v>
      </c>
      <c r="P36" s="1813"/>
      <c r="Q36" s="1881"/>
      <c r="R36" s="1881"/>
      <c r="S36" s="1882"/>
      <c r="T36" s="1797">
        <f t="shared" si="64"/>
        <v>0</v>
      </c>
      <c r="U36" s="1813"/>
      <c r="V36" s="1881"/>
      <c r="W36" s="1881"/>
      <c r="X36" s="1882"/>
      <c r="Y36" s="1797">
        <f t="shared" si="65"/>
        <v>0</v>
      </c>
      <c r="Z36" s="1813"/>
      <c r="AA36" s="1881"/>
      <c r="AB36" s="1881"/>
      <c r="AC36" s="1882"/>
      <c r="AD36" s="1797">
        <f t="shared" si="66"/>
        <v>0</v>
      </c>
      <c r="AE36" s="1813"/>
      <c r="AF36" s="1881"/>
      <c r="AG36" s="1881"/>
      <c r="AH36" s="1882"/>
      <c r="AI36" s="1797">
        <f t="shared" si="67"/>
        <v>0</v>
      </c>
      <c r="AJ36" s="1813"/>
      <c r="AK36" s="1881"/>
      <c r="AL36" s="1881"/>
      <c r="AM36" s="1882"/>
      <c r="AN36" s="1797">
        <f t="shared" si="68"/>
        <v>0</v>
      </c>
      <c r="AO36" s="1813"/>
      <c r="AP36" s="1881"/>
      <c r="AQ36" s="1881"/>
      <c r="AR36" s="1882"/>
      <c r="AS36" s="1797">
        <f t="shared" si="69"/>
        <v>0</v>
      </c>
      <c r="AT36" s="1813"/>
      <c r="AU36" s="1881"/>
      <c r="AV36" s="1881"/>
      <c r="AW36" s="1882"/>
      <c r="AX36" s="1797">
        <f t="shared" si="70"/>
        <v>0</v>
      </c>
      <c r="AY36" s="1813"/>
      <c r="AZ36" s="1881"/>
      <c r="BA36" s="1881"/>
      <c r="BB36" s="1882"/>
      <c r="BC36" s="1797">
        <f t="shared" si="48"/>
        <v>0</v>
      </c>
      <c r="BD36" s="1813"/>
      <c r="BE36" s="1881"/>
      <c r="BF36" s="1881"/>
      <c r="BG36" s="1882"/>
      <c r="BH36" s="1797">
        <f t="shared" si="49"/>
        <v>0</v>
      </c>
      <c r="BI36" s="1813"/>
      <c r="BJ36" s="1881"/>
      <c r="BK36" s="1881"/>
      <c r="BL36" s="1882"/>
      <c r="BM36" s="1797">
        <f t="shared" si="50"/>
        <v>0</v>
      </c>
      <c r="BN36" s="1813"/>
      <c r="BO36" s="1881"/>
      <c r="BP36" s="1881"/>
      <c r="BQ36" s="1882"/>
      <c r="BR36" s="1797">
        <f t="shared" si="51"/>
        <v>0</v>
      </c>
      <c r="BS36" s="1813"/>
      <c r="BT36" s="1881"/>
      <c r="BU36" s="1881"/>
      <c r="BV36" s="1882"/>
      <c r="BW36" s="1797">
        <f t="shared" si="52"/>
        <v>0</v>
      </c>
      <c r="BX36" s="1813"/>
      <c r="BY36" s="1881"/>
      <c r="BZ36" s="1881"/>
      <c r="CA36" s="1882"/>
      <c r="CB36" s="1797">
        <f t="shared" si="53"/>
        <v>0</v>
      </c>
      <c r="CC36" s="1813"/>
      <c r="CD36" s="1881"/>
      <c r="CE36" s="1881"/>
      <c r="CF36" s="1882"/>
      <c r="CG36" s="1797">
        <f t="shared" si="54"/>
        <v>0</v>
      </c>
      <c r="CH36" s="1813"/>
      <c r="CI36" s="1881"/>
      <c r="CJ36" s="1881"/>
      <c r="CK36" s="1882"/>
      <c r="CL36" s="1797">
        <f t="shared" si="55"/>
        <v>0</v>
      </c>
      <c r="CM36" s="1813"/>
      <c r="CN36" s="1797"/>
      <c r="CO36" s="1881"/>
      <c r="CP36" s="1882"/>
      <c r="CQ36" s="1797">
        <f t="shared" si="56"/>
        <v>0</v>
      </c>
      <c r="CR36" s="1813">
        <f t="shared" si="77"/>
        <v>0</v>
      </c>
      <c r="CS36" s="1881"/>
      <c r="CT36" s="1881"/>
      <c r="CU36" s="1882"/>
      <c r="CV36" s="1797">
        <f t="shared" si="57"/>
        <v>0</v>
      </c>
      <c r="CW36" s="1813"/>
      <c r="CX36" s="1797"/>
      <c r="CY36" s="1881"/>
      <c r="CZ36" s="1882"/>
      <c r="DA36" s="1797">
        <f t="shared" si="58"/>
        <v>0</v>
      </c>
      <c r="DB36" s="1813">
        <f t="shared" si="78"/>
        <v>0</v>
      </c>
      <c r="DC36" s="1797"/>
      <c r="DD36" s="1881"/>
      <c r="DE36" s="1882"/>
      <c r="DF36" s="1797">
        <f t="shared" si="59"/>
        <v>0</v>
      </c>
      <c r="DG36" s="1813">
        <f t="shared" si="79"/>
        <v>0</v>
      </c>
      <c r="DH36" s="1797"/>
      <c r="DI36" s="1881"/>
      <c r="DJ36" s="1882"/>
      <c r="DK36" s="1797">
        <f t="shared" si="60"/>
        <v>0</v>
      </c>
      <c r="DL36" s="1813">
        <f t="shared" si="80"/>
        <v>0</v>
      </c>
      <c r="DM36" s="1797"/>
      <c r="DN36" s="1881"/>
      <c r="DO36" s="1882"/>
      <c r="DP36" s="1797">
        <f t="shared" si="61"/>
        <v>0</v>
      </c>
      <c r="DQ36" s="1813">
        <f t="shared" si="81"/>
        <v>0</v>
      </c>
      <c r="DR36" s="1964">
        <f t="shared" si="82"/>
        <v>0</v>
      </c>
      <c r="DS36" s="1964">
        <f t="shared" si="82"/>
        <v>0</v>
      </c>
      <c r="DT36" s="1968">
        <f t="shared" si="83"/>
        <v>0</v>
      </c>
      <c r="DU36" s="1974">
        <f t="shared" si="84"/>
        <v>0</v>
      </c>
      <c r="DV36" s="1966">
        <f t="shared" si="90"/>
        <v>0</v>
      </c>
      <c r="DW36" s="2011">
        <f t="shared" si="85"/>
        <v>0</v>
      </c>
      <c r="DX36" s="2011">
        <f t="shared" si="85"/>
        <v>0</v>
      </c>
      <c r="DY36" s="2012">
        <f t="shared" si="86"/>
        <v>0</v>
      </c>
      <c r="DZ36" s="1974">
        <f t="shared" si="87"/>
        <v>0</v>
      </c>
      <c r="EA36" s="1966">
        <f t="shared" si="88"/>
        <v>0</v>
      </c>
    </row>
    <row r="37" spans="1:133" ht="15" customHeight="1">
      <c r="A37" s="1414" t="s">
        <v>609</v>
      </c>
      <c r="B37" s="1414"/>
      <c r="C37" s="1881"/>
      <c r="D37" s="1882"/>
      <c r="E37" s="1797">
        <f t="shared" si="62"/>
        <v>0</v>
      </c>
      <c r="F37" s="1813">
        <f t="shared" si="73"/>
        <v>0</v>
      </c>
      <c r="G37" s="1964">
        <f t="shared" si="74"/>
        <v>0</v>
      </c>
      <c r="H37" s="1964">
        <f t="shared" si="74"/>
        <v>0</v>
      </c>
      <c r="I37" s="1968">
        <f t="shared" si="75"/>
        <v>0</v>
      </c>
      <c r="J37" s="1974">
        <f t="shared" si="89"/>
        <v>0</v>
      </c>
      <c r="K37" s="1966">
        <f t="shared" si="76"/>
        <v>0</v>
      </c>
      <c r="L37" s="1881"/>
      <c r="M37" s="1881"/>
      <c r="N37" s="1882"/>
      <c r="O37" s="1797">
        <f t="shared" si="63"/>
        <v>0</v>
      </c>
      <c r="P37" s="1813"/>
      <c r="Q37" s="1881"/>
      <c r="R37" s="1881"/>
      <c r="S37" s="1882"/>
      <c r="T37" s="1797">
        <f t="shared" si="64"/>
        <v>0</v>
      </c>
      <c r="U37" s="1813"/>
      <c r="V37" s="1881"/>
      <c r="W37" s="1881"/>
      <c r="X37" s="1882"/>
      <c r="Y37" s="1797">
        <f t="shared" si="65"/>
        <v>0</v>
      </c>
      <c r="Z37" s="1813"/>
      <c r="AA37" s="1881"/>
      <c r="AB37" s="1881"/>
      <c r="AC37" s="1882"/>
      <c r="AD37" s="1797">
        <f t="shared" si="66"/>
        <v>0</v>
      </c>
      <c r="AE37" s="1813"/>
      <c r="AF37" s="1881"/>
      <c r="AG37" s="1881"/>
      <c r="AH37" s="1882"/>
      <c r="AI37" s="1797">
        <f t="shared" si="67"/>
        <v>0</v>
      </c>
      <c r="AJ37" s="1813"/>
      <c r="AK37" s="1881"/>
      <c r="AL37" s="1881"/>
      <c r="AM37" s="1882"/>
      <c r="AN37" s="1797">
        <f t="shared" si="68"/>
        <v>0</v>
      </c>
      <c r="AO37" s="1813"/>
      <c r="AP37" s="1881"/>
      <c r="AQ37" s="1881"/>
      <c r="AR37" s="1882"/>
      <c r="AS37" s="1797">
        <f t="shared" si="69"/>
        <v>0</v>
      </c>
      <c r="AT37" s="1813"/>
      <c r="AU37" s="1881"/>
      <c r="AV37" s="1881"/>
      <c r="AW37" s="1882"/>
      <c r="AX37" s="1797">
        <f t="shared" si="70"/>
        <v>0</v>
      </c>
      <c r="AY37" s="1813"/>
      <c r="AZ37" s="1881"/>
      <c r="BA37" s="1881"/>
      <c r="BB37" s="1882"/>
      <c r="BC37" s="1797">
        <f t="shared" si="48"/>
        <v>0</v>
      </c>
      <c r="BD37" s="1813"/>
      <c r="BE37" s="1881"/>
      <c r="BF37" s="1881"/>
      <c r="BG37" s="1882"/>
      <c r="BH37" s="1797">
        <f t="shared" si="49"/>
        <v>0</v>
      </c>
      <c r="BI37" s="1813"/>
      <c r="BJ37" s="1881"/>
      <c r="BK37" s="1881"/>
      <c r="BL37" s="1882"/>
      <c r="BM37" s="1797">
        <f t="shared" si="50"/>
        <v>0</v>
      </c>
      <c r="BN37" s="1813"/>
      <c r="BO37" s="1881"/>
      <c r="BP37" s="1881"/>
      <c r="BQ37" s="1882"/>
      <c r="BR37" s="1797">
        <f t="shared" si="51"/>
        <v>0</v>
      </c>
      <c r="BS37" s="1813"/>
      <c r="BT37" s="1881"/>
      <c r="BU37" s="1881"/>
      <c r="BV37" s="1882"/>
      <c r="BW37" s="1797">
        <f t="shared" si="52"/>
        <v>0</v>
      </c>
      <c r="BX37" s="1813"/>
      <c r="BY37" s="1881"/>
      <c r="BZ37" s="1881"/>
      <c r="CA37" s="1882"/>
      <c r="CB37" s="1797">
        <f t="shared" si="53"/>
        <v>0</v>
      </c>
      <c r="CC37" s="1813"/>
      <c r="CD37" s="1881"/>
      <c r="CE37" s="1881"/>
      <c r="CF37" s="1882"/>
      <c r="CG37" s="1797">
        <f t="shared" si="54"/>
        <v>0</v>
      </c>
      <c r="CH37" s="1813"/>
      <c r="CI37" s="1881"/>
      <c r="CJ37" s="1881"/>
      <c r="CK37" s="1882"/>
      <c r="CL37" s="1797">
        <f t="shared" si="55"/>
        <v>0</v>
      </c>
      <c r="CM37" s="1813"/>
      <c r="CN37" s="1797"/>
      <c r="CO37" s="1881"/>
      <c r="CP37" s="1882"/>
      <c r="CQ37" s="1797">
        <f t="shared" si="56"/>
        <v>0</v>
      </c>
      <c r="CR37" s="1813">
        <f t="shared" si="77"/>
        <v>0</v>
      </c>
      <c r="CS37" s="1881"/>
      <c r="CT37" s="1881"/>
      <c r="CU37" s="1882"/>
      <c r="CV37" s="1797">
        <f t="shared" si="57"/>
        <v>0</v>
      </c>
      <c r="CW37" s="1813"/>
      <c r="CX37" s="1797"/>
      <c r="CY37" s="1881"/>
      <c r="CZ37" s="1882"/>
      <c r="DA37" s="1797">
        <f t="shared" si="58"/>
        <v>0</v>
      </c>
      <c r="DB37" s="1813">
        <f t="shared" si="78"/>
        <v>0</v>
      </c>
      <c r="DC37" s="1797"/>
      <c r="DD37" s="1881"/>
      <c r="DE37" s="1882"/>
      <c r="DF37" s="1797">
        <f t="shared" si="59"/>
        <v>0</v>
      </c>
      <c r="DG37" s="1813">
        <f t="shared" si="79"/>
        <v>0</v>
      </c>
      <c r="DH37" s="1797"/>
      <c r="DI37" s="1881"/>
      <c r="DJ37" s="1882"/>
      <c r="DK37" s="1797">
        <f t="shared" si="60"/>
        <v>0</v>
      </c>
      <c r="DL37" s="1813">
        <f t="shared" si="80"/>
        <v>0</v>
      </c>
      <c r="DM37" s="1797"/>
      <c r="DN37" s="1881"/>
      <c r="DO37" s="1882"/>
      <c r="DP37" s="1797">
        <f t="shared" si="61"/>
        <v>0</v>
      </c>
      <c r="DQ37" s="1813">
        <f t="shared" si="81"/>
        <v>0</v>
      </c>
      <c r="DR37" s="1964">
        <f t="shared" si="82"/>
        <v>0</v>
      </c>
      <c r="DS37" s="1964">
        <f t="shared" si="82"/>
        <v>0</v>
      </c>
      <c r="DT37" s="1968">
        <f t="shared" si="83"/>
        <v>0</v>
      </c>
      <c r="DU37" s="1974">
        <f t="shared" si="84"/>
        <v>0</v>
      </c>
      <c r="DV37" s="1966">
        <f t="shared" si="90"/>
        <v>0</v>
      </c>
      <c r="DW37" s="2011">
        <f t="shared" si="85"/>
        <v>0</v>
      </c>
      <c r="DX37" s="2011">
        <f t="shared" si="85"/>
        <v>0</v>
      </c>
      <c r="DY37" s="2012">
        <f t="shared" si="86"/>
        <v>0</v>
      </c>
      <c r="DZ37" s="1974">
        <f t="shared" si="87"/>
        <v>0</v>
      </c>
      <c r="EA37" s="1966">
        <f t="shared" si="88"/>
        <v>0</v>
      </c>
    </row>
    <row r="38" spans="1:133" ht="15" customHeight="1">
      <c r="A38" s="1414" t="s">
        <v>610</v>
      </c>
      <c r="B38" s="1414"/>
      <c r="C38" s="1881"/>
      <c r="D38" s="1882"/>
      <c r="E38" s="1797">
        <f t="shared" si="62"/>
        <v>0</v>
      </c>
      <c r="F38" s="1813">
        <f t="shared" si="73"/>
        <v>0</v>
      </c>
      <c r="G38" s="1964">
        <f t="shared" si="74"/>
        <v>0</v>
      </c>
      <c r="H38" s="1964">
        <f t="shared" si="74"/>
        <v>0</v>
      </c>
      <c r="I38" s="1968">
        <f t="shared" si="75"/>
        <v>0</v>
      </c>
      <c r="J38" s="1974">
        <f t="shared" si="89"/>
        <v>0</v>
      </c>
      <c r="K38" s="1966">
        <f t="shared" si="76"/>
        <v>0</v>
      </c>
      <c r="L38" s="1881"/>
      <c r="M38" s="1881"/>
      <c r="N38" s="1882"/>
      <c r="O38" s="1797">
        <f t="shared" si="63"/>
        <v>0</v>
      </c>
      <c r="P38" s="1813"/>
      <c r="Q38" s="1881"/>
      <c r="R38" s="1881"/>
      <c r="S38" s="1882"/>
      <c r="T38" s="1797">
        <f t="shared" si="64"/>
        <v>0</v>
      </c>
      <c r="U38" s="1813"/>
      <c r="V38" s="1881"/>
      <c r="W38" s="1881"/>
      <c r="X38" s="1882"/>
      <c r="Y38" s="1797">
        <f t="shared" si="65"/>
        <v>0</v>
      </c>
      <c r="Z38" s="1813"/>
      <c r="AA38" s="1881"/>
      <c r="AB38" s="1881"/>
      <c r="AC38" s="1882"/>
      <c r="AD38" s="1797">
        <f t="shared" si="66"/>
        <v>0</v>
      </c>
      <c r="AE38" s="1813"/>
      <c r="AF38" s="1881"/>
      <c r="AG38" s="1881"/>
      <c r="AH38" s="1882"/>
      <c r="AI38" s="1797">
        <f t="shared" si="67"/>
        <v>0</v>
      </c>
      <c r="AJ38" s="1813"/>
      <c r="AK38" s="1881"/>
      <c r="AL38" s="1881"/>
      <c r="AM38" s="1882"/>
      <c r="AN38" s="1797">
        <f t="shared" si="68"/>
        <v>0</v>
      </c>
      <c r="AO38" s="1813"/>
      <c r="AP38" s="1881"/>
      <c r="AQ38" s="1881"/>
      <c r="AR38" s="1882"/>
      <c r="AS38" s="1797">
        <f t="shared" si="69"/>
        <v>0</v>
      </c>
      <c r="AT38" s="1813"/>
      <c r="AU38" s="1881"/>
      <c r="AV38" s="1881"/>
      <c r="AW38" s="1882"/>
      <c r="AX38" s="1797">
        <f t="shared" si="70"/>
        <v>0</v>
      </c>
      <c r="AY38" s="1813"/>
      <c r="AZ38" s="1881"/>
      <c r="BA38" s="1881"/>
      <c r="BB38" s="1882"/>
      <c r="BC38" s="1797">
        <f t="shared" si="48"/>
        <v>0</v>
      </c>
      <c r="BD38" s="1813"/>
      <c r="BE38" s="1881"/>
      <c r="BF38" s="1881"/>
      <c r="BG38" s="1882"/>
      <c r="BH38" s="1797">
        <f t="shared" si="49"/>
        <v>0</v>
      </c>
      <c r="BI38" s="1813"/>
      <c r="BJ38" s="1881"/>
      <c r="BK38" s="1881"/>
      <c r="BL38" s="1882"/>
      <c r="BM38" s="1797">
        <f t="shared" si="50"/>
        <v>0</v>
      </c>
      <c r="BN38" s="1813"/>
      <c r="BO38" s="1881"/>
      <c r="BP38" s="1881"/>
      <c r="BQ38" s="1882"/>
      <c r="BR38" s="1797">
        <f t="shared" si="51"/>
        <v>0</v>
      </c>
      <c r="BS38" s="1813"/>
      <c r="BT38" s="1881"/>
      <c r="BU38" s="1881"/>
      <c r="BV38" s="1882"/>
      <c r="BW38" s="1797">
        <f t="shared" si="52"/>
        <v>0</v>
      </c>
      <c r="BX38" s="1813"/>
      <c r="BY38" s="1881"/>
      <c r="BZ38" s="1881"/>
      <c r="CA38" s="1882"/>
      <c r="CB38" s="1797">
        <f t="shared" si="53"/>
        <v>0</v>
      </c>
      <c r="CC38" s="1813"/>
      <c r="CD38" s="1881"/>
      <c r="CE38" s="1881"/>
      <c r="CF38" s="1882"/>
      <c r="CG38" s="1797">
        <f t="shared" si="54"/>
        <v>0</v>
      </c>
      <c r="CH38" s="1813"/>
      <c r="CI38" s="1881"/>
      <c r="CJ38" s="1881"/>
      <c r="CK38" s="1882"/>
      <c r="CL38" s="1797">
        <f t="shared" si="55"/>
        <v>0</v>
      </c>
      <c r="CM38" s="1813"/>
      <c r="CN38" s="1797"/>
      <c r="CO38" s="1881"/>
      <c r="CP38" s="1882"/>
      <c r="CQ38" s="1797">
        <f t="shared" si="56"/>
        <v>0</v>
      </c>
      <c r="CR38" s="1813">
        <f t="shared" si="77"/>
        <v>0</v>
      </c>
      <c r="CS38" s="1881"/>
      <c r="CT38" s="1881"/>
      <c r="CU38" s="1882"/>
      <c r="CV38" s="1797">
        <f t="shared" si="57"/>
        <v>0</v>
      </c>
      <c r="CW38" s="1813"/>
      <c r="CX38" s="1797"/>
      <c r="CY38" s="1881"/>
      <c r="CZ38" s="1882"/>
      <c r="DA38" s="1797">
        <f t="shared" si="58"/>
        <v>0</v>
      </c>
      <c r="DB38" s="1813">
        <f t="shared" si="78"/>
        <v>0</v>
      </c>
      <c r="DC38" s="1797"/>
      <c r="DD38" s="1881"/>
      <c r="DE38" s="1882"/>
      <c r="DF38" s="1797">
        <f t="shared" si="59"/>
        <v>0</v>
      </c>
      <c r="DG38" s="1813">
        <f t="shared" si="79"/>
        <v>0</v>
      </c>
      <c r="DH38" s="1797"/>
      <c r="DI38" s="1881"/>
      <c r="DJ38" s="1882"/>
      <c r="DK38" s="1797">
        <f t="shared" si="60"/>
        <v>0</v>
      </c>
      <c r="DL38" s="1813">
        <f t="shared" si="80"/>
        <v>0</v>
      </c>
      <c r="DM38" s="1797"/>
      <c r="DN38" s="1881"/>
      <c r="DO38" s="1882"/>
      <c r="DP38" s="1797">
        <f t="shared" si="61"/>
        <v>0</v>
      </c>
      <c r="DQ38" s="1813">
        <f t="shared" si="81"/>
        <v>0</v>
      </c>
      <c r="DR38" s="1964">
        <f t="shared" si="82"/>
        <v>0</v>
      </c>
      <c r="DS38" s="1964">
        <f t="shared" si="82"/>
        <v>0</v>
      </c>
      <c r="DT38" s="1968">
        <f t="shared" si="83"/>
        <v>0</v>
      </c>
      <c r="DU38" s="1974">
        <f t="shared" si="84"/>
        <v>0</v>
      </c>
      <c r="DV38" s="1966">
        <f t="shared" si="90"/>
        <v>0</v>
      </c>
      <c r="DW38" s="2011">
        <f t="shared" si="85"/>
        <v>0</v>
      </c>
      <c r="DX38" s="2011">
        <f t="shared" si="85"/>
        <v>0</v>
      </c>
      <c r="DY38" s="2012">
        <f t="shared" si="86"/>
        <v>0</v>
      </c>
      <c r="DZ38" s="1974">
        <f t="shared" si="87"/>
        <v>0</v>
      </c>
      <c r="EA38" s="1966">
        <f t="shared" si="88"/>
        <v>0</v>
      </c>
    </row>
    <row r="39" spans="1:133" ht="15" customHeight="1">
      <c r="A39" s="1414" t="s">
        <v>611</v>
      </c>
      <c r="B39" s="1414"/>
      <c r="C39" s="1881"/>
      <c r="D39" s="1882"/>
      <c r="E39" s="1797">
        <f t="shared" si="62"/>
        <v>0</v>
      </c>
      <c r="F39" s="1813">
        <f t="shared" si="73"/>
        <v>0</v>
      </c>
      <c r="G39" s="1964">
        <f t="shared" si="74"/>
        <v>0</v>
      </c>
      <c r="H39" s="1964">
        <f t="shared" si="74"/>
        <v>0</v>
      </c>
      <c r="I39" s="1968">
        <f t="shared" si="75"/>
        <v>0</v>
      </c>
      <c r="J39" s="1974">
        <f t="shared" si="89"/>
        <v>0</v>
      </c>
      <c r="K39" s="1966">
        <f t="shared" si="76"/>
        <v>0</v>
      </c>
      <c r="L39" s="1881"/>
      <c r="M39" s="1881"/>
      <c r="N39" s="1882"/>
      <c r="O39" s="1797">
        <f t="shared" si="63"/>
        <v>0</v>
      </c>
      <c r="P39" s="1813"/>
      <c r="Q39" s="1881"/>
      <c r="R39" s="1881"/>
      <c r="S39" s="1882"/>
      <c r="T39" s="1797">
        <f t="shared" si="64"/>
        <v>0</v>
      </c>
      <c r="U39" s="1813"/>
      <c r="V39" s="1881"/>
      <c r="W39" s="1881"/>
      <c r="X39" s="1882"/>
      <c r="Y39" s="1797">
        <f t="shared" si="65"/>
        <v>0</v>
      </c>
      <c r="Z39" s="1813"/>
      <c r="AA39" s="1881"/>
      <c r="AB39" s="1881"/>
      <c r="AC39" s="1882"/>
      <c r="AD39" s="1797">
        <f t="shared" si="66"/>
        <v>0</v>
      </c>
      <c r="AE39" s="1813"/>
      <c r="AF39" s="1881"/>
      <c r="AG39" s="1881"/>
      <c r="AH39" s="1882"/>
      <c r="AI39" s="1797">
        <f t="shared" si="67"/>
        <v>0</v>
      </c>
      <c r="AJ39" s="1813"/>
      <c r="AK39" s="1881"/>
      <c r="AL39" s="1881"/>
      <c r="AM39" s="1882"/>
      <c r="AN39" s="1797">
        <f t="shared" si="68"/>
        <v>0</v>
      </c>
      <c r="AO39" s="1813"/>
      <c r="AP39" s="1881"/>
      <c r="AQ39" s="1881"/>
      <c r="AR39" s="1882"/>
      <c r="AS39" s="1797">
        <f t="shared" si="69"/>
        <v>0</v>
      </c>
      <c r="AT39" s="1813"/>
      <c r="AU39" s="1881"/>
      <c r="AV39" s="1881"/>
      <c r="AW39" s="1882"/>
      <c r="AX39" s="1797">
        <f t="shared" si="70"/>
        <v>0</v>
      </c>
      <c r="AY39" s="1813"/>
      <c r="AZ39" s="1881"/>
      <c r="BA39" s="1881"/>
      <c r="BB39" s="1882"/>
      <c r="BC39" s="1797">
        <f t="shared" si="48"/>
        <v>0</v>
      </c>
      <c r="BD39" s="1813"/>
      <c r="BE39" s="1881"/>
      <c r="BF39" s="1881"/>
      <c r="BG39" s="1882"/>
      <c r="BH39" s="1797">
        <f t="shared" si="49"/>
        <v>0</v>
      </c>
      <c r="BI39" s="1813"/>
      <c r="BJ39" s="1881"/>
      <c r="BK39" s="1881"/>
      <c r="BL39" s="1882"/>
      <c r="BM39" s="1797">
        <f t="shared" si="50"/>
        <v>0</v>
      </c>
      <c r="BN39" s="1813"/>
      <c r="BO39" s="1881"/>
      <c r="BP39" s="1881"/>
      <c r="BQ39" s="1882"/>
      <c r="BR39" s="1797">
        <f t="shared" si="51"/>
        <v>0</v>
      </c>
      <c r="BS39" s="1813"/>
      <c r="BT39" s="1881"/>
      <c r="BU39" s="1881"/>
      <c r="BV39" s="1882"/>
      <c r="BW39" s="1797">
        <f t="shared" si="52"/>
        <v>0</v>
      </c>
      <c r="BX39" s="1813"/>
      <c r="BY39" s="1881"/>
      <c r="BZ39" s="1881"/>
      <c r="CA39" s="1882"/>
      <c r="CB39" s="1797">
        <f t="shared" si="53"/>
        <v>0</v>
      </c>
      <c r="CC39" s="1813"/>
      <c r="CD39" s="1881"/>
      <c r="CE39" s="1881"/>
      <c r="CF39" s="1882"/>
      <c r="CG39" s="1797">
        <f t="shared" si="54"/>
        <v>0</v>
      </c>
      <c r="CH39" s="1813"/>
      <c r="CI39" s="1881"/>
      <c r="CJ39" s="1881"/>
      <c r="CK39" s="1882"/>
      <c r="CL39" s="1797">
        <f t="shared" si="55"/>
        <v>0</v>
      </c>
      <c r="CM39" s="1813"/>
      <c r="CN39" s="1797"/>
      <c r="CO39" s="1881"/>
      <c r="CP39" s="1882"/>
      <c r="CQ39" s="1797">
        <f t="shared" si="56"/>
        <v>0</v>
      </c>
      <c r="CR39" s="1813">
        <f t="shared" si="77"/>
        <v>0</v>
      </c>
      <c r="CS39" s="1881"/>
      <c r="CT39" s="1881"/>
      <c r="CU39" s="1882"/>
      <c r="CV39" s="1797">
        <f t="shared" si="57"/>
        <v>0</v>
      </c>
      <c r="CW39" s="1813"/>
      <c r="CX39" s="1797"/>
      <c r="CY39" s="1881"/>
      <c r="CZ39" s="1882"/>
      <c r="DA39" s="1797">
        <f t="shared" si="58"/>
        <v>0</v>
      </c>
      <c r="DB39" s="1813">
        <f t="shared" si="78"/>
        <v>0</v>
      </c>
      <c r="DC39" s="1797"/>
      <c r="DD39" s="1881"/>
      <c r="DE39" s="1882"/>
      <c r="DF39" s="1797">
        <f t="shared" si="59"/>
        <v>0</v>
      </c>
      <c r="DG39" s="1813">
        <f t="shared" si="79"/>
        <v>0</v>
      </c>
      <c r="DH39" s="1797"/>
      <c r="DI39" s="1881"/>
      <c r="DJ39" s="1882"/>
      <c r="DK39" s="1797">
        <f t="shared" si="60"/>
        <v>0</v>
      </c>
      <c r="DL39" s="1813">
        <f t="shared" si="80"/>
        <v>0</v>
      </c>
      <c r="DM39" s="1797"/>
      <c r="DN39" s="1881"/>
      <c r="DO39" s="1882"/>
      <c r="DP39" s="1797">
        <f t="shared" si="61"/>
        <v>0</v>
      </c>
      <c r="DQ39" s="1813">
        <f t="shared" si="81"/>
        <v>0</v>
      </c>
      <c r="DR39" s="1964">
        <f t="shared" si="82"/>
        <v>0</v>
      </c>
      <c r="DS39" s="1964">
        <f t="shared" si="82"/>
        <v>0</v>
      </c>
      <c r="DT39" s="1968">
        <f t="shared" si="83"/>
        <v>0</v>
      </c>
      <c r="DU39" s="1974">
        <f t="shared" si="84"/>
        <v>0</v>
      </c>
      <c r="DV39" s="1966">
        <f t="shared" si="90"/>
        <v>0</v>
      </c>
      <c r="DW39" s="2011">
        <f t="shared" si="85"/>
        <v>0</v>
      </c>
      <c r="DX39" s="2011">
        <f t="shared" si="85"/>
        <v>0</v>
      </c>
      <c r="DY39" s="2012">
        <f t="shared" si="86"/>
        <v>0</v>
      </c>
      <c r="DZ39" s="1974">
        <f t="shared" si="87"/>
        <v>0</v>
      </c>
      <c r="EA39" s="1966">
        <f t="shared" si="88"/>
        <v>0</v>
      </c>
    </row>
    <row r="40" spans="1:133" ht="15" customHeight="1">
      <c r="A40" s="737" t="s">
        <v>612</v>
      </c>
      <c r="B40" s="737"/>
      <c r="C40" s="1881"/>
      <c r="D40" s="1882"/>
      <c r="E40" s="1797">
        <f>SUM(C40+D40)</f>
        <v>0</v>
      </c>
      <c r="F40" s="1813">
        <f t="shared" si="73"/>
        <v>0</v>
      </c>
      <c r="G40" s="1964">
        <f t="shared" ref="G40:I41" si="91">B40</f>
        <v>0</v>
      </c>
      <c r="H40" s="1964">
        <f t="shared" si="91"/>
        <v>0</v>
      </c>
      <c r="I40" s="1968">
        <f t="shared" si="91"/>
        <v>0</v>
      </c>
      <c r="J40" s="1974">
        <f>SUM(H40+I40)</f>
        <v>0</v>
      </c>
      <c r="K40" s="1966">
        <f t="shared" si="76"/>
        <v>0</v>
      </c>
      <c r="L40" s="1881"/>
      <c r="M40" s="1881"/>
      <c r="N40" s="1882"/>
      <c r="O40" s="1797">
        <f>SUM(M40+N40)</f>
        <v>0</v>
      </c>
      <c r="P40" s="1813"/>
      <c r="Q40" s="1881"/>
      <c r="R40" s="1881"/>
      <c r="S40" s="1882"/>
      <c r="T40" s="1797">
        <f>SUM(R40+S40)</f>
        <v>0</v>
      </c>
      <c r="U40" s="1813"/>
      <c r="V40" s="1881"/>
      <c r="W40" s="1881"/>
      <c r="X40" s="1882"/>
      <c r="Y40" s="1797">
        <f>SUM(W40+X40)</f>
        <v>0</v>
      </c>
      <c r="Z40" s="1813"/>
      <c r="AA40" s="1881"/>
      <c r="AB40" s="1881"/>
      <c r="AC40" s="1882"/>
      <c r="AD40" s="1797">
        <f t="shared" si="66"/>
        <v>0</v>
      </c>
      <c r="AE40" s="1813"/>
      <c r="AF40" s="1881"/>
      <c r="AG40" s="1881"/>
      <c r="AH40" s="1882"/>
      <c r="AI40" s="1797">
        <f>SUM(AG40+AH40)</f>
        <v>0</v>
      </c>
      <c r="AJ40" s="1813"/>
      <c r="AK40" s="1881"/>
      <c r="AL40" s="1881"/>
      <c r="AM40" s="1882"/>
      <c r="AN40" s="1797">
        <f t="shared" si="68"/>
        <v>0</v>
      </c>
      <c r="AO40" s="1813"/>
      <c r="AP40" s="1881"/>
      <c r="AQ40" s="1881"/>
      <c r="AR40" s="1882"/>
      <c r="AS40" s="1797">
        <f>SUM(AQ40+AR40)</f>
        <v>0</v>
      </c>
      <c r="AT40" s="1813"/>
      <c r="AU40" s="1881"/>
      <c r="AV40" s="1881"/>
      <c r="AW40" s="1882"/>
      <c r="AX40" s="1797">
        <f>SUM(AV40+AW40)</f>
        <v>0</v>
      </c>
      <c r="AY40" s="1813"/>
      <c r="AZ40" s="1881"/>
      <c r="BA40" s="1881"/>
      <c r="BB40" s="1882"/>
      <c r="BC40" s="1797">
        <f>SUM(BA40+BB40)</f>
        <v>0</v>
      </c>
      <c r="BD40" s="1813"/>
      <c r="BE40" s="1881"/>
      <c r="BF40" s="1881"/>
      <c r="BG40" s="1882"/>
      <c r="BH40" s="1797">
        <f>SUM(BF40+BG40)</f>
        <v>0</v>
      </c>
      <c r="BI40" s="1813"/>
      <c r="BJ40" s="1881"/>
      <c r="BK40" s="1881"/>
      <c r="BL40" s="1882"/>
      <c r="BM40" s="1797">
        <f>SUM(BK40+BL40)</f>
        <v>0</v>
      </c>
      <c r="BN40" s="1813"/>
      <c r="BO40" s="1881"/>
      <c r="BP40" s="1881"/>
      <c r="BQ40" s="1882"/>
      <c r="BR40" s="1797">
        <f>SUM(BP40+BQ40)</f>
        <v>0</v>
      </c>
      <c r="BS40" s="1813"/>
      <c r="BT40" s="1881"/>
      <c r="BU40" s="1881"/>
      <c r="BV40" s="1882"/>
      <c r="BW40" s="1797">
        <f t="shared" si="52"/>
        <v>0</v>
      </c>
      <c r="BX40" s="1813"/>
      <c r="BY40" s="1881"/>
      <c r="BZ40" s="1881"/>
      <c r="CA40" s="1882"/>
      <c r="CB40" s="1797">
        <f>SUM(BZ40+CA40)</f>
        <v>0</v>
      </c>
      <c r="CC40" s="1813"/>
      <c r="CD40" s="1881"/>
      <c r="CE40" s="1881"/>
      <c r="CF40" s="1882"/>
      <c r="CG40" s="1797">
        <f>SUM(CE40+CF40)</f>
        <v>0</v>
      </c>
      <c r="CH40" s="1813"/>
      <c r="CI40" s="1881"/>
      <c r="CJ40" s="1881"/>
      <c r="CK40" s="1882"/>
      <c r="CL40" s="1797">
        <f>SUM(CJ40+CK40)</f>
        <v>0</v>
      </c>
      <c r="CM40" s="1813"/>
      <c r="CN40" s="1797"/>
      <c r="CO40" s="1881"/>
      <c r="CP40" s="1882"/>
      <c r="CQ40" s="1797">
        <f>SUM(CO40+CP40)</f>
        <v>0</v>
      </c>
      <c r="CR40" s="1813">
        <f t="shared" si="77"/>
        <v>0</v>
      </c>
      <c r="CS40" s="1881"/>
      <c r="CT40" s="1881"/>
      <c r="CU40" s="1882"/>
      <c r="CV40" s="1797">
        <f>SUM(CT40+CU40)</f>
        <v>0</v>
      </c>
      <c r="CW40" s="1813"/>
      <c r="CX40" s="1797"/>
      <c r="CY40" s="1881"/>
      <c r="CZ40" s="1882"/>
      <c r="DA40" s="1797">
        <f>SUM(CY40+CZ40)</f>
        <v>0</v>
      </c>
      <c r="DB40" s="1813">
        <f t="shared" si="78"/>
        <v>0</v>
      </c>
      <c r="DC40" s="1797"/>
      <c r="DD40" s="1881"/>
      <c r="DE40" s="1882"/>
      <c r="DF40" s="1797">
        <f>SUM(DD40+DE40)</f>
        <v>0</v>
      </c>
      <c r="DG40" s="1813">
        <f t="shared" si="79"/>
        <v>0</v>
      </c>
      <c r="DH40" s="1797"/>
      <c r="DI40" s="1881"/>
      <c r="DJ40" s="1882"/>
      <c r="DK40" s="1797">
        <f>SUM(DI40+DJ40)</f>
        <v>0</v>
      </c>
      <c r="DL40" s="1813">
        <f t="shared" si="80"/>
        <v>0</v>
      </c>
      <c r="DM40" s="1797"/>
      <c r="DN40" s="1881"/>
      <c r="DO40" s="1882"/>
      <c r="DP40" s="1797">
        <f>SUM(DN40+DO40)</f>
        <v>0</v>
      </c>
      <c r="DQ40" s="1813">
        <f t="shared" si="81"/>
        <v>0</v>
      </c>
      <c r="DR40" s="1964">
        <f t="shared" si="82"/>
        <v>0</v>
      </c>
      <c r="DS40" s="1964">
        <f t="shared" si="82"/>
        <v>0</v>
      </c>
      <c r="DT40" s="1968">
        <f t="shared" si="83"/>
        <v>0</v>
      </c>
      <c r="DU40" s="1974">
        <f t="shared" si="84"/>
        <v>0</v>
      </c>
      <c r="DV40" s="1966">
        <f t="shared" si="90"/>
        <v>0</v>
      </c>
      <c r="DW40" s="2011">
        <f t="shared" si="85"/>
        <v>0</v>
      </c>
      <c r="DX40" s="2011">
        <f t="shared" si="85"/>
        <v>0</v>
      </c>
      <c r="DY40" s="2012">
        <f t="shared" si="86"/>
        <v>0</v>
      </c>
      <c r="DZ40" s="1974">
        <f t="shared" si="87"/>
        <v>0</v>
      </c>
      <c r="EA40" s="1966">
        <f t="shared" si="88"/>
        <v>0</v>
      </c>
    </row>
    <row r="41" spans="1:133" ht="15" customHeight="1">
      <c r="A41" s="737" t="s">
        <v>613</v>
      </c>
      <c r="B41" s="737"/>
      <c r="C41" s="1881"/>
      <c r="D41" s="1882"/>
      <c r="E41" s="1797">
        <f>SUM(C41+D41)</f>
        <v>0</v>
      </c>
      <c r="F41" s="1813">
        <f t="shared" si="73"/>
        <v>0</v>
      </c>
      <c r="G41" s="1964">
        <f t="shared" si="91"/>
        <v>0</v>
      </c>
      <c r="H41" s="1964">
        <f t="shared" si="91"/>
        <v>0</v>
      </c>
      <c r="I41" s="1968">
        <f t="shared" si="91"/>
        <v>0</v>
      </c>
      <c r="J41" s="1974">
        <f>SUM(H41+I41)</f>
        <v>0</v>
      </c>
      <c r="K41" s="1966">
        <f t="shared" si="76"/>
        <v>0</v>
      </c>
      <c r="L41" s="1881"/>
      <c r="M41" s="1881"/>
      <c r="N41" s="1882"/>
      <c r="O41" s="1797">
        <f>SUM(M41+N41)</f>
        <v>0</v>
      </c>
      <c r="P41" s="1813"/>
      <c r="Q41" s="1881"/>
      <c r="R41" s="1881"/>
      <c r="S41" s="1882"/>
      <c r="T41" s="1797">
        <f>SUM(R41+S41)</f>
        <v>0</v>
      </c>
      <c r="U41" s="1813"/>
      <c r="V41" s="1881"/>
      <c r="W41" s="1881"/>
      <c r="X41" s="1882"/>
      <c r="Y41" s="1797">
        <f>SUM(W41+X41)</f>
        <v>0</v>
      </c>
      <c r="Z41" s="1813"/>
      <c r="AA41" s="1881"/>
      <c r="AB41" s="1881"/>
      <c r="AC41" s="1882"/>
      <c r="AD41" s="1797">
        <f t="shared" si="66"/>
        <v>0</v>
      </c>
      <c r="AE41" s="1813"/>
      <c r="AF41" s="1881"/>
      <c r="AG41" s="1881"/>
      <c r="AH41" s="1882"/>
      <c r="AI41" s="1797">
        <f>SUM(AG41+AH41)</f>
        <v>0</v>
      </c>
      <c r="AJ41" s="1813"/>
      <c r="AK41" s="1881"/>
      <c r="AL41" s="1881"/>
      <c r="AM41" s="1882"/>
      <c r="AN41" s="1797">
        <f t="shared" si="68"/>
        <v>0</v>
      </c>
      <c r="AO41" s="1813"/>
      <c r="AP41" s="1881"/>
      <c r="AQ41" s="1881"/>
      <c r="AR41" s="1882"/>
      <c r="AS41" s="1797">
        <f>SUM(AQ41+AR41)</f>
        <v>0</v>
      </c>
      <c r="AT41" s="1813"/>
      <c r="AU41" s="1881"/>
      <c r="AV41" s="1881"/>
      <c r="AW41" s="1882"/>
      <c r="AX41" s="1797">
        <f>SUM(AV41+AW41)</f>
        <v>0</v>
      </c>
      <c r="AY41" s="1813"/>
      <c r="AZ41" s="1881"/>
      <c r="BA41" s="1881"/>
      <c r="BB41" s="1882"/>
      <c r="BC41" s="1797">
        <f>SUM(BA41+BB41)</f>
        <v>0</v>
      </c>
      <c r="BD41" s="1813"/>
      <c r="BE41" s="1881"/>
      <c r="BF41" s="1881"/>
      <c r="BG41" s="1882"/>
      <c r="BH41" s="1797">
        <f>SUM(BF41+BG41)</f>
        <v>0</v>
      </c>
      <c r="BI41" s="1813"/>
      <c r="BJ41" s="1881"/>
      <c r="BK41" s="1881"/>
      <c r="BL41" s="1882"/>
      <c r="BM41" s="1797">
        <f>SUM(BK41+BL41)</f>
        <v>0</v>
      </c>
      <c r="BN41" s="1813"/>
      <c r="BO41" s="1881"/>
      <c r="BP41" s="1881"/>
      <c r="BQ41" s="1882"/>
      <c r="BR41" s="1797">
        <f>SUM(BP41+BQ41)</f>
        <v>0</v>
      </c>
      <c r="BS41" s="1813"/>
      <c r="BT41" s="1881"/>
      <c r="BU41" s="1881"/>
      <c r="BV41" s="1882"/>
      <c r="BW41" s="1797">
        <f t="shared" si="52"/>
        <v>0</v>
      </c>
      <c r="BX41" s="1813"/>
      <c r="BY41" s="1881"/>
      <c r="BZ41" s="1881"/>
      <c r="CA41" s="1882"/>
      <c r="CB41" s="1797">
        <f>SUM(BZ41+CA41)</f>
        <v>0</v>
      </c>
      <c r="CC41" s="1813"/>
      <c r="CD41" s="1881"/>
      <c r="CE41" s="1881"/>
      <c r="CF41" s="1882"/>
      <c r="CG41" s="1797">
        <f>SUM(CE41+CF41)</f>
        <v>0</v>
      </c>
      <c r="CH41" s="1813"/>
      <c r="CI41" s="1881"/>
      <c r="CJ41" s="1881"/>
      <c r="CK41" s="1882"/>
      <c r="CL41" s="1797">
        <f>SUM(CJ41+CK41)</f>
        <v>0</v>
      </c>
      <c r="CM41" s="1813"/>
      <c r="CN41" s="1797"/>
      <c r="CO41" s="1881"/>
      <c r="CP41" s="1882"/>
      <c r="CQ41" s="1797">
        <f>SUM(CO41+CP41)</f>
        <v>0</v>
      </c>
      <c r="CR41" s="1813">
        <f t="shared" si="77"/>
        <v>0</v>
      </c>
      <c r="CS41" s="1881"/>
      <c r="CT41" s="1881"/>
      <c r="CU41" s="1882"/>
      <c r="CV41" s="1797">
        <f>SUM(CT41+CU41)</f>
        <v>0</v>
      </c>
      <c r="CW41" s="1813"/>
      <c r="CX41" s="1797"/>
      <c r="CY41" s="1881"/>
      <c r="CZ41" s="1882"/>
      <c r="DA41" s="1797">
        <f>SUM(CY41+CZ41)</f>
        <v>0</v>
      </c>
      <c r="DB41" s="1813">
        <f t="shared" si="78"/>
        <v>0</v>
      </c>
      <c r="DC41" s="1797"/>
      <c r="DD41" s="1881"/>
      <c r="DE41" s="1882"/>
      <c r="DF41" s="1797">
        <f>SUM(DD41+DE41)</f>
        <v>0</v>
      </c>
      <c r="DG41" s="1813">
        <f t="shared" si="79"/>
        <v>0</v>
      </c>
      <c r="DH41" s="1797"/>
      <c r="DI41" s="1881"/>
      <c r="DJ41" s="1882"/>
      <c r="DK41" s="1797">
        <f>SUM(DI41+DJ41)</f>
        <v>0</v>
      </c>
      <c r="DL41" s="1813">
        <f t="shared" si="80"/>
        <v>0</v>
      </c>
      <c r="DM41" s="1797"/>
      <c r="DN41" s="1881"/>
      <c r="DO41" s="1882"/>
      <c r="DP41" s="1797">
        <f>SUM(DN41+DO41)</f>
        <v>0</v>
      </c>
      <c r="DQ41" s="1813">
        <f t="shared" si="81"/>
        <v>0</v>
      </c>
      <c r="DR41" s="1964">
        <f t="shared" si="82"/>
        <v>0</v>
      </c>
      <c r="DS41" s="1964">
        <f t="shared" si="82"/>
        <v>0</v>
      </c>
      <c r="DT41" s="1968">
        <f t="shared" si="83"/>
        <v>0</v>
      </c>
      <c r="DU41" s="1974">
        <f t="shared" si="84"/>
        <v>0</v>
      </c>
      <c r="DV41" s="1966">
        <f t="shared" si="90"/>
        <v>0</v>
      </c>
      <c r="DW41" s="2011">
        <f t="shared" si="85"/>
        <v>0</v>
      </c>
      <c r="DX41" s="2011">
        <f t="shared" si="85"/>
        <v>0</v>
      </c>
      <c r="DY41" s="2012">
        <f t="shared" si="86"/>
        <v>0</v>
      </c>
      <c r="DZ41" s="1974">
        <f t="shared" si="87"/>
        <v>0</v>
      </c>
      <c r="EA41" s="1966">
        <f t="shared" si="88"/>
        <v>0</v>
      </c>
    </row>
    <row r="42" spans="1:133" s="706" customFormat="1" ht="15" customHeight="1">
      <c r="A42" s="1895" t="s">
        <v>614</v>
      </c>
      <c r="B42" s="1972">
        <f>SUM(B33:B41)</f>
        <v>0</v>
      </c>
      <c r="C42" s="1972">
        <f t="shared" ref="C42:BN42" si="92">SUM(C33:C41)</f>
        <v>0</v>
      </c>
      <c r="D42" s="1972">
        <f t="shared" si="92"/>
        <v>0</v>
      </c>
      <c r="E42" s="1972">
        <f t="shared" si="92"/>
        <v>0</v>
      </c>
      <c r="F42" s="1972">
        <f t="shared" si="92"/>
        <v>0</v>
      </c>
      <c r="G42" s="1890">
        <f t="shared" si="92"/>
        <v>0</v>
      </c>
      <c r="H42" s="1890">
        <f t="shared" si="92"/>
        <v>0</v>
      </c>
      <c r="I42" s="1890">
        <f t="shared" si="92"/>
        <v>0</v>
      </c>
      <c r="J42" s="1890">
        <f t="shared" si="92"/>
        <v>0</v>
      </c>
      <c r="K42" s="1890">
        <f t="shared" si="92"/>
        <v>0</v>
      </c>
      <c r="L42" s="1972">
        <f t="shared" si="92"/>
        <v>0</v>
      </c>
      <c r="M42" s="1972">
        <f t="shared" si="92"/>
        <v>0</v>
      </c>
      <c r="N42" s="1972">
        <f t="shared" si="92"/>
        <v>0</v>
      </c>
      <c r="O42" s="1972">
        <f t="shared" si="92"/>
        <v>0</v>
      </c>
      <c r="P42" s="1972">
        <f t="shared" si="92"/>
        <v>0</v>
      </c>
      <c r="Q42" s="1972">
        <f t="shared" si="92"/>
        <v>0</v>
      </c>
      <c r="R42" s="1972">
        <f t="shared" si="92"/>
        <v>0</v>
      </c>
      <c r="S42" s="1972">
        <f t="shared" si="92"/>
        <v>0</v>
      </c>
      <c r="T42" s="1972">
        <f t="shared" si="92"/>
        <v>0</v>
      </c>
      <c r="U42" s="1972">
        <f t="shared" si="92"/>
        <v>0</v>
      </c>
      <c r="V42" s="1972">
        <f t="shared" si="92"/>
        <v>0</v>
      </c>
      <c r="W42" s="1972">
        <f t="shared" si="92"/>
        <v>0</v>
      </c>
      <c r="X42" s="1972">
        <f t="shared" si="92"/>
        <v>0</v>
      </c>
      <c r="Y42" s="1972">
        <f t="shared" si="92"/>
        <v>0</v>
      </c>
      <c r="Z42" s="1972">
        <f t="shared" si="92"/>
        <v>0</v>
      </c>
      <c r="AA42" s="1972">
        <f t="shared" si="92"/>
        <v>0</v>
      </c>
      <c r="AB42" s="1972">
        <f t="shared" si="92"/>
        <v>0</v>
      </c>
      <c r="AC42" s="1972">
        <f t="shared" si="92"/>
        <v>0</v>
      </c>
      <c r="AD42" s="1972">
        <f t="shared" si="92"/>
        <v>0</v>
      </c>
      <c r="AE42" s="1972">
        <f t="shared" si="92"/>
        <v>0</v>
      </c>
      <c r="AF42" s="1972">
        <f t="shared" si="92"/>
        <v>0</v>
      </c>
      <c r="AG42" s="1972">
        <f t="shared" si="92"/>
        <v>0</v>
      </c>
      <c r="AH42" s="1972">
        <f t="shared" si="92"/>
        <v>0</v>
      </c>
      <c r="AI42" s="1972">
        <f t="shared" si="92"/>
        <v>0</v>
      </c>
      <c r="AJ42" s="1972">
        <f t="shared" si="92"/>
        <v>0</v>
      </c>
      <c r="AK42" s="1972">
        <f t="shared" si="92"/>
        <v>0</v>
      </c>
      <c r="AL42" s="1972">
        <f t="shared" si="92"/>
        <v>0</v>
      </c>
      <c r="AM42" s="1972">
        <f t="shared" si="92"/>
        <v>0</v>
      </c>
      <c r="AN42" s="1972">
        <f t="shared" si="92"/>
        <v>0</v>
      </c>
      <c r="AO42" s="1972">
        <f t="shared" si="92"/>
        <v>0</v>
      </c>
      <c r="AP42" s="1972">
        <f t="shared" si="92"/>
        <v>0</v>
      </c>
      <c r="AQ42" s="1972">
        <f t="shared" si="92"/>
        <v>0</v>
      </c>
      <c r="AR42" s="1972">
        <f t="shared" si="92"/>
        <v>0</v>
      </c>
      <c r="AS42" s="1972">
        <f t="shared" si="92"/>
        <v>0</v>
      </c>
      <c r="AT42" s="1972">
        <f t="shared" si="92"/>
        <v>0</v>
      </c>
      <c r="AU42" s="1972">
        <f t="shared" si="92"/>
        <v>0</v>
      </c>
      <c r="AV42" s="1972">
        <f t="shared" si="92"/>
        <v>0</v>
      </c>
      <c r="AW42" s="1972">
        <f t="shared" si="92"/>
        <v>0</v>
      </c>
      <c r="AX42" s="1972">
        <f t="shared" si="92"/>
        <v>0</v>
      </c>
      <c r="AY42" s="1972">
        <f t="shared" si="92"/>
        <v>0</v>
      </c>
      <c r="AZ42" s="1972">
        <f t="shared" si="92"/>
        <v>10478</v>
      </c>
      <c r="BA42" s="1972">
        <f t="shared" si="92"/>
        <v>10478</v>
      </c>
      <c r="BB42" s="1972">
        <f t="shared" si="92"/>
        <v>0</v>
      </c>
      <c r="BC42" s="1972">
        <f t="shared" si="92"/>
        <v>10478</v>
      </c>
      <c r="BD42" s="1972">
        <f t="shared" si="92"/>
        <v>8890</v>
      </c>
      <c r="BE42" s="1972">
        <f t="shared" si="92"/>
        <v>0</v>
      </c>
      <c r="BF42" s="1972">
        <f t="shared" si="92"/>
        <v>0</v>
      </c>
      <c r="BG42" s="1972">
        <f t="shared" si="92"/>
        <v>0</v>
      </c>
      <c r="BH42" s="1972">
        <f t="shared" si="92"/>
        <v>0</v>
      </c>
      <c r="BI42" s="1972">
        <f t="shared" si="92"/>
        <v>0</v>
      </c>
      <c r="BJ42" s="1972">
        <f t="shared" si="92"/>
        <v>0</v>
      </c>
      <c r="BK42" s="1972">
        <f t="shared" si="92"/>
        <v>0</v>
      </c>
      <c r="BL42" s="1972">
        <f t="shared" si="92"/>
        <v>0</v>
      </c>
      <c r="BM42" s="1972">
        <f t="shared" si="92"/>
        <v>0</v>
      </c>
      <c r="BN42" s="1972">
        <f t="shared" si="92"/>
        <v>0</v>
      </c>
      <c r="BO42" s="1972">
        <f>SUM(BO33:BO41)</f>
        <v>0</v>
      </c>
      <c r="BP42" s="1972">
        <f t="shared" ref="BP42:DZ42" si="93">SUM(BP33:BP41)</f>
        <v>0</v>
      </c>
      <c r="BQ42" s="1972">
        <f t="shared" si="93"/>
        <v>0</v>
      </c>
      <c r="BR42" s="1972">
        <f t="shared" si="93"/>
        <v>0</v>
      </c>
      <c r="BS42" s="1972">
        <f t="shared" si="93"/>
        <v>0</v>
      </c>
      <c r="BT42" s="1972">
        <f t="shared" si="93"/>
        <v>280</v>
      </c>
      <c r="BU42" s="1972">
        <f t="shared" si="93"/>
        <v>280</v>
      </c>
      <c r="BV42" s="1972">
        <f t="shared" si="93"/>
        <v>0</v>
      </c>
      <c r="BW42" s="1972">
        <f t="shared" si="93"/>
        <v>280</v>
      </c>
      <c r="BX42" s="1972">
        <f t="shared" si="93"/>
        <v>279</v>
      </c>
      <c r="BY42" s="1972">
        <f t="shared" si="93"/>
        <v>0</v>
      </c>
      <c r="BZ42" s="1972">
        <f t="shared" si="93"/>
        <v>0</v>
      </c>
      <c r="CA42" s="1972">
        <f t="shared" si="93"/>
        <v>0</v>
      </c>
      <c r="CB42" s="1972">
        <f t="shared" si="93"/>
        <v>0</v>
      </c>
      <c r="CC42" s="1972">
        <f t="shared" si="93"/>
        <v>0</v>
      </c>
      <c r="CD42" s="1972">
        <f t="shared" si="93"/>
        <v>0</v>
      </c>
      <c r="CE42" s="1972">
        <f t="shared" si="93"/>
        <v>0</v>
      </c>
      <c r="CF42" s="1972">
        <f t="shared" si="93"/>
        <v>0</v>
      </c>
      <c r="CG42" s="1972">
        <f t="shared" si="93"/>
        <v>0</v>
      </c>
      <c r="CH42" s="1972">
        <f t="shared" si="93"/>
        <v>0</v>
      </c>
      <c r="CI42" s="1972">
        <f t="shared" si="93"/>
        <v>0</v>
      </c>
      <c r="CJ42" s="1972">
        <f t="shared" si="93"/>
        <v>0</v>
      </c>
      <c r="CK42" s="1972">
        <f t="shared" si="93"/>
        <v>0</v>
      </c>
      <c r="CL42" s="1972">
        <f t="shared" si="93"/>
        <v>0</v>
      </c>
      <c r="CM42" s="1972">
        <f t="shared" si="93"/>
        <v>0</v>
      </c>
      <c r="CN42" s="1972">
        <f t="shared" si="93"/>
        <v>0</v>
      </c>
      <c r="CO42" s="1972">
        <f t="shared" si="93"/>
        <v>0</v>
      </c>
      <c r="CP42" s="1972">
        <f t="shared" si="93"/>
        <v>0</v>
      </c>
      <c r="CQ42" s="1972">
        <f t="shared" si="93"/>
        <v>0</v>
      </c>
      <c r="CR42" s="1972">
        <f t="shared" si="93"/>
        <v>0</v>
      </c>
      <c r="CS42" s="1972">
        <f t="shared" si="93"/>
        <v>0</v>
      </c>
      <c r="CT42" s="1972">
        <f t="shared" si="93"/>
        <v>0</v>
      </c>
      <c r="CU42" s="1972">
        <f t="shared" si="93"/>
        <v>0</v>
      </c>
      <c r="CV42" s="1972">
        <f t="shared" si="93"/>
        <v>0</v>
      </c>
      <c r="CW42" s="1972">
        <f t="shared" si="93"/>
        <v>0</v>
      </c>
      <c r="CX42" s="1972">
        <f t="shared" si="93"/>
        <v>0</v>
      </c>
      <c r="CY42" s="1972">
        <f t="shared" si="93"/>
        <v>0</v>
      </c>
      <c r="CZ42" s="1972">
        <f t="shared" si="93"/>
        <v>0</v>
      </c>
      <c r="DA42" s="1972">
        <f t="shared" si="93"/>
        <v>0</v>
      </c>
      <c r="DB42" s="1972">
        <f t="shared" si="93"/>
        <v>0</v>
      </c>
      <c r="DC42" s="1972">
        <f t="shared" si="93"/>
        <v>0</v>
      </c>
      <c r="DD42" s="1972">
        <f t="shared" si="93"/>
        <v>0</v>
      </c>
      <c r="DE42" s="1972">
        <f t="shared" si="93"/>
        <v>0</v>
      </c>
      <c r="DF42" s="1972">
        <f t="shared" si="93"/>
        <v>0</v>
      </c>
      <c r="DG42" s="1972">
        <f t="shared" si="93"/>
        <v>0</v>
      </c>
      <c r="DH42" s="1972">
        <f t="shared" si="93"/>
        <v>0</v>
      </c>
      <c r="DI42" s="1972">
        <f t="shared" si="93"/>
        <v>0</v>
      </c>
      <c r="DJ42" s="1972">
        <f t="shared" si="93"/>
        <v>0</v>
      </c>
      <c r="DK42" s="1972">
        <f t="shared" si="93"/>
        <v>0</v>
      </c>
      <c r="DL42" s="1972">
        <f t="shared" si="93"/>
        <v>0</v>
      </c>
      <c r="DM42" s="1972">
        <f t="shared" si="93"/>
        <v>0</v>
      </c>
      <c r="DN42" s="1972">
        <f t="shared" si="93"/>
        <v>0</v>
      </c>
      <c r="DO42" s="1972">
        <f t="shared" si="93"/>
        <v>0</v>
      </c>
      <c r="DP42" s="1972">
        <f t="shared" si="93"/>
        <v>0</v>
      </c>
      <c r="DQ42" s="1972">
        <f t="shared" si="93"/>
        <v>0</v>
      </c>
      <c r="DR42" s="1890">
        <f t="shared" si="93"/>
        <v>10758</v>
      </c>
      <c r="DS42" s="1890">
        <f t="shared" si="93"/>
        <v>10758</v>
      </c>
      <c r="DT42" s="1890">
        <f t="shared" si="93"/>
        <v>0</v>
      </c>
      <c r="DU42" s="1890">
        <f t="shared" si="93"/>
        <v>10758</v>
      </c>
      <c r="DV42" s="1890">
        <f t="shared" si="93"/>
        <v>9169</v>
      </c>
      <c r="DW42" s="1890">
        <f t="shared" si="93"/>
        <v>10758</v>
      </c>
      <c r="DX42" s="1890">
        <f t="shared" si="93"/>
        <v>10758</v>
      </c>
      <c r="DY42" s="1890">
        <f t="shared" si="93"/>
        <v>0</v>
      </c>
      <c r="DZ42" s="1890">
        <f t="shared" si="93"/>
        <v>10758</v>
      </c>
      <c r="EA42" s="1890">
        <f>SUM(EA33:EA41)</f>
        <v>0</v>
      </c>
      <c r="EB42" s="892"/>
      <c r="EC42" s="892"/>
    </row>
    <row r="43" spans="1:133" s="706" customFormat="1" ht="15" customHeight="1">
      <c r="A43" s="1889" t="s">
        <v>723</v>
      </c>
      <c r="B43" s="1896">
        <f t="shared" ref="B43:BM43" si="94">B42+B32</f>
        <v>0</v>
      </c>
      <c r="C43" s="1896">
        <f t="shared" si="94"/>
        <v>0</v>
      </c>
      <c r="D43" s="1896">
        <f t="shared" si="94"/>
        <v>0</v>
      </c>
      <c r="E43" s="1896">
        <f t="shared" si="94"/>
        <v>0</v>
      </c>
      <c r="F43" s="1896">
        <f t="shared" si="94"/>
        <v>0</v>
      </c>
      <c r="G43" s="1896">
        <f t="shared" si="94"/>
        <v>0</v>
      </c>
      <c r="H43" s="1896">
        <f t="shared" si="94"/>
        <v>0</v>
      </c>
      <c r="I43" s="1896">
        <f t="shared" si="94"/>
        <v>0</v>
      </c>
      <c r="J43" s="1896">
        <f t="shared" si="94"/>
        <v>0</v>
      </c>
      <c r="K43" s="1896">
        <f t="shared" si="94"/>
        <v>0</v>
      </c>
      <c r="L43" s="1896">
        <f t="shared" si="94"/>
        <v>2268</v>
      </c>
      <c r="M43" s="1896">
        <f t="shared" si="94"/>
        <v>2232</v>
      </c>
      <c r="N43" s="1896">
        <f t="shared" si="94"/>
        <v>0</v>
      </c>
      <c r="O43" s="1896">
        <f t="shared" si="94"/>
        <v>2232</v>
      </c>
      <c r="P43" s="1896">
        <f t="shared" si="94"/>
        <v>1790</v>
      </c>
      <c r="Q43" s="1896">
        <f t="shared" si="94"/>
        <v>2160</v>
      </c>
      <c r="R43" s="1896">
        <f t="shared" si="94"/>
        <v>2196</v>
      </c>
      <c r="S43" s="1896">
        <f t="shared" si="94"/>
        <v>0</v>
      </c>
      <c r="T43" s="1896">
        <f t="shared" si="94"/>
        <v>2196</v>
      </c>
      <c r="U43" s="1896">
        <f t="shared" si="94"/>
        <v>1128</v>
      </c>
      <c r="V43" s="1896">
        <f t="shared" si="94"/>
        <v>2196</v>
      </c>
      <c r="W43" s="1896">
        <f t="shared" si="94"/>
        <v>2196</v>
      </c>
      <c r="X43" s="1896">
        <f t="shared" si="94"/>
        <v>0</v>
      </c>
      <c r="Y43" s="1896">
        <f t="shared" si="94"/>
        <v>2196</v>
      </c>
      <c r="Z43" s="1896">
        <f t="shared" si="94"/>
        <v>1258</v>
      </c>
      <c r="AA43" s="1896">
        <f t="shared" si="94"/>
        <v>2178</v>
      </c>
      <c r="AB43" s="1896">
        <f t="shared" si="94"/>
        <v>2178</v>
      </c>
      <c r="AC43" s="1896">
        <f t="shared" si="94"/>
        <v>0</v>
      </c>
      <c r="AD43" s="1896">
        <f t="shared" si="94"/>
        <v>2178</v>
      </c>
      <c r="AE43" s="1896">
        <f t="shared" si="94"/>
        <v>1080</v>
      </c>
      <c r="AF43" s="1896">
        <f t="shared" si="94"/>
        <v>2800</v>
      </c>
      <c r="AG43" s="1896">
        <f t="shared" si="94"/>
        <v>2800</v>
      </c>
      <c r="AH43" s="1896">
        <f t="shared" si="94"/>
        <v>0</v>
      </c>
      <c r="AI43" s="1896">
        <f t="shared" si="94"/>
        <v>2600</v>
      </c>
      <c r="AJ43" s="1896">
        <f t="shared" si="94"/>
        <v>2400</v>
      </c>
      <c r="AK43" s="1896">
        <f t="shared" si="94"/>
        <v>2400</v>
      </c>
      <c r="AL43" s="1896">
        <f t="shared" si="94"/>
        <v>2400</v>
      </c>
      <c r="AM43" s="1896">
        <f t="shared" si="94"/>
        <v>0</v>
      </c>
      <c r="AN43" s="1896">
        <f t="shared" si="94"/>
        <v>2600</v>
      </c>
      <c r="AO43" s="1896">
        <f t="shared" si="94"/>
        <v>2400</v>
      </c>
      <c r="AP43" s="1896">
        <f t="shared" si="94"/>
        <v>140663</v>
      </c>
      <c r="AQ43" s="1896">
        <f t="shared" si="94"/>
        <v>144663</v>
      </c>
      <c r="AR43" s="1896">
        <f t="shared" si="94"/>
        <v>0</v>
      </c>
      <c r="AS43" s="1896">
        <f t="shared" si="94"/>
        <v>50298</v>
      </c>
      <c r="AT43" s="1896">
        <f t="shared" si="94"/>
        <v>44214</v>
      </c>
      <c r="AU43" s="1896">
        <f t="shared" si="94"/>
        <v>0</v>
      </c>
      <c r="AV43" s="1896">
        <f t="shared" si="94"/>
        <v>0</v>
      </c>
      <c r="AW43" s="1896">
        <f t="shared" si="94"/>
        <v>0</v>
      </c>
      <c r="AX43" s="1896">
        <f t="shared" si="94"/>
        <v>0</v>
      </c>
      <c r="AY43" s="1896">
        <f t="shared" si="94"/>
        <v>0</v>
      </c>
      <c r="AZ43" s="1896">
        <f t="shared" si="94"/>
        <v>10478</v>
      </c>
      <c r="BA43" s="1896">
        <f t="shared" si="94"/>
        <v>10478</v>
      </c>
      <c r="BB43" s="1896">
        <f t="shared" si="94"/>
        <v>0</v>
      </c>
      <c r="BC43" s="1896">
        <f t="shared" si="94"/>
        <v>10478</v>
      </c>
      <c r="BD43" s="1896">
        <f t="shared" si="94"/>
        <v>8890</v>
      </c>
      <c r="BE43" s="1896">
        <f t="shared" si="94"/>
        <v>6587</v>
      </c>
      <c r="BF43" s="1896">
        <f t="shared" si="94"/>
        <v>540</v>
      </c>
      <c r="BG43" s="1896">
        <f t="shared" si="94"/>
        <v>0</v>
      </c>
      <c r="BH43" s="1896">
        <f t="shared" si="94"/>
        <v>0</v>
      </c>
      <c r="BI43" s="1896">
        <f t="shared" si="94"/>
        <v>0</v>
      </c>
      <c r="BJ43" s="1896">
        <f t="shared" si="94"/>
        <v>7135</v>
      </c>
      <c r="BK43" s="1896">
        <f t="shared" si="94"/>
        <v>7135</v>
      </c>
      <c r="BL43" s="1896">
        <f t="shared" si="94"/>
        <v>0</v>
      </c>
      <c r="BM43" s="1896">
        <f t="shared" si="94"/>
        <v>7135</v>
      </c>
      <c r="BN43" s="1896">
        <f t="shared" ref="BN43:DY43" si="95">BN42+BN32</f>
        <v>3287</v>
      </c>
      <c r="BO43" s="1896">
        <f t="shared" si="95"/>
        <v>34114</v>
      </c>
      <c r="BP43" s="1896">
        <f t="shared" si="95"/>
        <v>34114</v>
      </c>
      <c r="BQ43" s="1896">
        <f t="shared" si="95"/>
        <v>0</v>
      </c>
      <c r="BR43" s="1896">
        <f t="shared" si="95"/>
        <v>16114</v>
      </c>
      <c r="BS43" s="1896">
        <f t="shared" si="95"/>
        <v>15114</v>
      </c>
      <c r="BT43" s="1896">
        <f t="shared" si="95"/>
        <v>615</v>
      </c>
      <c r="BU43" s="1896">
        <f t="shared" si="95"/>
        <v>280</v>
      </c>
      <c r="BV43" s="1896">
        <f t="shared" si="95"/>
        <v>0</v>
      </c>
      <c r="BW43" s="1896">
        <f t="shared" si="95"/>
        <v>280</v>
      </c>
      <c r="BX43" s="1896">
        <f t="shared" si="95"/>
        <v>279</v>
      </c>
      <c r="BY43" s="1896">
        <f t="shared" si="95"/>
        <v>23248</v>
      </c>
      <c r="BZ43" s="1896">
        <f t="shared" si="95"/>
        <v>23248</v>
      </c>
      <c r="CA43" s="1896">
        <f t="shared" si="95"/>
        <v>0</v>
      </c>
      <c r="CB43" s="1896">
        <f t="shared" si="95"/>
        <v>6056</v>
      </c>
      <c r="CC43" s="1896">
        <f t="shared" si="95"/>
        <v>5167</v>
      </c>
      <c r="CD43" s="1896">
        <f t="shared" si="95"/>
        <v>0</v>
      </c>
      <c r="CE43" s="1896">
        <f t="shared" si="95"/>
        <v>0</v>
      </c>
      <c r="CF43" s="1896">
        <f t="shared" si="95"/>
        <v>0</v>
      </c>
      <c r="CG43" s="1896">
        <f t="shared" si="95"/>
        <v>0</v>
      </c>
      <c r="CH43" s="1896">
        <f t="shared" si="95"/>
        <v>0</v>
      </c>
      <c r="CI43" s="1896">
        <f t="shared" si="95"/>
        <v>0</v>
      </c>
      <c r="CJ43" s="1896">
        <f t="shared" si="95"/>
        <v>0</v>
      </c>
      <c r="CK43" s="1896">
        <f t="shared" si="95"/>
        <v>0</v>
      </c>
      <c r="CL43" s="1896">
        <f t="shared" si="95"/>
        <v>0</v>
      </c>
      <c r="CM43" s="1896">
        <f t="shared" si="95"/>
        <v>0</v>
      </c>
      <c r="CN43" s="1896">
        <f t="shared" si="95"/>
        <v>0</v>
      </c>
      <c r="CO43" s="1896">
        <f t="shared" si="95"/>
        <v>0</v>
      </c>
      <c r="CP43" s="1896">
        <f t="shared" si="95"/>
        <v>0</v>
      </c>
      <c r="CQ43" s="1896">
        <f t="shared" si="95"/>
        <v>0</v>
      </c>
      <c r="CR43" s="1896">
        <f t="shared" si="95"/>
        <v>0</v>
      </c>
      <c r="CS43" s="1896">
        <f t="shared" si="95"/>
        <v>204136</v>
      </c>
      <c r="CT43" s="1896">
        <f t="shared" si="95"/>
        <v>199694</v>
      </c>
      <c r="CU43" s="1896">
        <f t="shared" si="95"/>
        <v>363</v>
      </c>
      <c r="CV43" s="1896">
        <f t="shared" si="95"/>
        <v>313753</v>
      </c>
      <c r="CW43" s="1896">
        <f t="shared" si="95"/>
        <v>195398</v>
      </c>
      <c r="CX43" s="1896">
        <f t="shared" si="95"/>
        <v>0</v>
      </c>
      <c r="CY43" s="1896">
        <f t="shared" si="95"/>
        <v>0</v>
      </c>
      <c r="CZ43" s="1896">
        <f t="shared" si="95"/>
        <v>0</v>
      </c>
      <c r="DA43" s="1896">
        <f t="shared" si="95"/>
        <v>0</v>
      </c>
      <c r="DB43" s="1896">
        <f t="shared" si="95"/>
        <v>0</v>
      </c>
      <c r="DC43" s="1896">
        <f t="shared" si="95"/>
        <v>0</v>
      </c>
      <c r="DD43" s="1896">
        <f t="shared" si="95"/>
        <v>0</v>
      </c>
      <c r="DE43" s="1896">
        <f t="shared" si="95"/>
        <v>0</v>
      </c>
      <c r="DF43" s="1896">
        <f t="shared" si="95"/>
        <v>0</v>
      </c>
      <c r="DG43" s="1896">
        <f t="shared" si="95"/>
        <v>0</v>
      </c>
      <c r="DH43" s="1896">
        <f t="shared" si="95"/>
        <v>0</v>
      </c>
      <c r="DI43" s="1896">
        <f t="shared" si="95"/>
        <v>0</v>
      </c>
      <c r="DJ43" s="1896">
        <f t="shared" si="95"/>
        <v>0</v>
      </c>
      <c r="DK43" s="1896">
        <f t="shared" si="95"/>
        <v>0</v>
      </c>
      <c r="DL43" s="1896">
        <f t="shared" si="95"/>
        <v>0</v>
      </c>
      <c r="DM43" s="1896">
        <f t="shared" si="95"/>
        <v>0</v>
      </c>
      <c r="DN43" s="1896">
        <f t="shared" si="95"/>
        <v>0</v>
      </c>
      <c r="DO43" s="1896">
        <f t="shared" si="95"/>
        <v>0</v>
      </c>
      <c r="DP43" s="1896">
        <f t="shared" si="95"/>
        <v>0</v>
      </c>
      <c r="DQ43" s="1896">
        <f t="shared" si="95"/>
        <v>0</v>
      </c>
      <c r="DR43" s="1896">
        <f t="shared" si="95"/>
        <v>440978</v>
      </c>
      <c r="DS43" s="1896">
        <f t="shared" si="95"/>
        <v>434154</v>
      </c>
      <c r="DT43" s="1896">
        <f t="shared" si="95"/>
        <v>363</v>
      </c>
      <c r="DU43" s="1896">
        <f t="shared" si="95"/>
        <v>418116</v>
      </c>
      <c r="DV43" s="1896">
        <f t="shared" si="95"/>
        <v>282405</v>
      </c>
      <c r="DW43" s="1896">
        <f t="shared" si="95"/>
        <v>440978</v>
      </c>
      <c r="DX43" s="1896">
        <f t="shared" si="95"/>
        <v>434154</v>
      </c>
      <c r="DY43" s="1896">
        <f t="shared" si="95"/>
        <v>363</v>
      </c>
      <c r="DZ43" s="1896">
        <f>DZ42+DZ32</f>
        <v>434517</v>
      </c>
      <c r="EA43" s="1896">
        <f>EA42+EA32</f>
        <v>-6461</v>
      </c>
      <c r="EB43" s="892"/>
      <c r="EC43" s="892"/>
    </row>
    <row r="44" spans="1:133" ht="14.25" hidden="1" customHeight="1">
      <c r="A44" s="1414" t="s">
        <v>616</v>
      </c>
      <c r="B44" s="1414"/>
      <c r="C44" s="1894"/>
      <c r="D44" s="1882"/>
      <c r="E44" s="1797">
        <f t="shared" ref="E44:E49" si="96">SUM(C44+D44)</f>
        <v>0</v>
      </c>
      <c r="F44" s="1797"/>
      <c r="G44" s="1974"/>
      <c r="H44" s="1976">
        <f t="shared" ref="G44:H56" si="97">C44</f>
        <v>0</v>
      </c>
      <c r="I44" s="1975">
        <f t="shared" ref="I44:I56" si="98">D44</f>
        <v>0</v>
      </c>
      <c r="J44" s="1974">
        <f t="shared" ref="J44:J53" si="99">SUM(H44+I44)</f>
        <v>0</v>
      </c>
      <c r="K44" s="1974"/>
      <c r="L44" s="1894"/>
      <c r="M44" s="1894"/>
      <c r="N44" s="1882"/>
      <c r="O44" s="1797">
        <f t="shared" si="63"/>
        <v>0</v>
      </c>
      <c r="P44" s="1797"/>
      <c r="Q44" s="1894"/>
      <c r="R44" s="1894"/>
      <c r="S44" s="1882"/>
      <c r="T44" s="1797">
        <f t="shared" si="64"/>
        <v>0</v>
      </c>
      <c r="U44" s="1797"/>
      <c r="V44" s="1894"/>
      <c r="W44" s="1894"/>
      <c r="X44" s="1882"/>
      <c r="Y44" s="1797">
        <f t="shared" si="65"/>
        <v>0</v>
      </c>
      <c r="Z44" s="1797"/>
      <c r="AA44" s="1894"/>
      <c r="AB44" s="1894"/>
      <c r="AC44" s="1882"/>
      <c r="AD44" s="1797">
        <f t="shared" ref="AD44:AD49" si="100">SUM(AB44+AC44)</f>
        <v>0</v>
      </c>
      <c r="AE44" s="1797"/>
      <c r="AF44" s="1894"/>
      <c r="AG44" s="1894"/>
      <c r="AH44" s="1882"/>
      <c r="AI44" s="1797">
        <f t="shared" si="67"/>
        <v>0</v>
      </c>
      <c r="AJ44" s="1797"/>
      <c r="AK44" s="1894"/>
      <c r="AL44" s="1894"/>
      <c r="AM44" s="1882"/>
      <c r="AN44" s="1797">
        <f t="shared" ref="AN44:AN49" si="101">SUM(AL44+AM44)</f>
        <v>0</v>
      </c>
      <c r="AO44" s="1797"/>
      <c r="AP44" s="1894"/>
      <c r="AQ44" s="1894"/>
      <c r="AR44" s="1882"/>
      <c r="AS44" s="1797">
        <f t="shared" si="69"/>
        <v>0</v>
      </c>
      <c r="AT44" s="1797"/>
      <c r="AU44" s="1894"/>
      <c r="AV44" s="1894"/>
      <c r="AW44" s="1882"/>
      <c r="AX44" s="1797">
        <f t="shared" si="70"/>
        <v>0</v>
      </c>
      <c r="AY44" s="1797"/>
      <c r="AZ44" s="1894"/>
      <c r="BA44" s="1894"/>
      <c r="BB44" s="1882"/>
      <c r="BC44" s="1797">
        <f t="shared" ref="BC44:BC56" si="102">SUM(BA44+BB44)</f>
        <v>0</v>
      </c>
      <c r="BD44" s="1797"/>
      <c r="BE44" s="1894"/>
      <c r="BF44" s="1894"/>
      <c r="BG44" s="1882"/>
      <c r="BH44" s="1797">
        <f t="shared" si="49"/>
        <v>0</v>
      </c>
      <c r="BI44" s="1797"/>
      <c r="BJ44" s="1894"/>
      <c r="BK44" s="1894"/>
      <c r="BL44" s="1882"/>
      <c r="BM44" s="1797">
        <f t="shared" si="50"/>
        <v>0</v>
      </c>
      <c r="BN44" s="1797"/>
      <c r="BO44" s="1894"/>
      <c r="BP44" s="1894"/>
      <c r="BQ44" s="1882"/>
      <c r="BR44" s="1797">
        <f t="shared" si="51"/>
        <v>0</v>
      </c>
      <c r="BS44" s="1797"/>
      <c r="BT44" s="1894"/>
      <c r="BU44" s="1894"/>
      <c r="BV44" s="1882"/>
      <c r="BW44" s="1797">
        <f t="shared" ref="BW44:BW56" si="103">SUM(BU44+BV44)</f>
        <v>0</v>
      </c>
      <c r="BX44" s="1797"/>
      <c r="BY44" s="1894"/>
      <c r="BZ44" s="1894"/>
      <c r="CA44" s="1882"/>
      <c r="CB44" s="1797">
        <f t="shared" si="53"/>
        <v>0</v>
      </c>
      <c r="CC44" s="1797"/>
      <c r="CD44" s="1894"/>
      <c r="CE44" s="1894"/>
      <c r="CF44" s="1882"/>
      <c r="CG44" s="1797">
        <f t="shared" si="54"/>
        <v>0</v>
      </c>
      <c r="CH44" s="1797"/>
      <c r="CI44" s="1894"/>
      <c r="CJ44" s="1894"/>
      <c r="CK44" s="1882"/>
      <c r="CL44" s="1797">
        <f t="shared" si="55"/>
        <v>0</v>
      </c>
      <c r="CM44" s="1797"/>
      <c r="CN44" s="1797"/>
      <c r="CO44" s="1894"/>
      <c r="CP44" s="1882"/>
      <c r="CQ44" s="1797">
        <f t="shared" si="56"/>
        <v>0</v>
      </c>
      <c r="CR44" s="1797"/>
      <c r="CS44" s="1894"/>
      <c r="CT44" s="1894"/>
      <c r="CU44" s="1882"/>
      <c r="CV44" s="1797">
        <f t="shared" si="57"/>
        <v>0</v>
      </c>
      <c r="CW44" s="1797"/>
      <c r="CX44" s="1797"/>
      <c r="CY44" s="1894"/>
      <c r="CZ44" s="1882"/>
      <c r="DA44" s="1797">
        <f t="shared" si="58"/>
        <v>0</v>
      </c>
      <c r="DB44" s="1797"/>
      <c r="DC44" s="1797"/>
      <c r="DD44" s="1894"/>
      <c r="DE44" s="1882"/>
      <c r="DF44" s="1797">
        <f t="shared" si="59"/>
        <v>0</v>
      </c>
      <c r="DG44" s="1797"/>
      <c r="DH44" s="1797"/>
      <c r="DI44" s="1894"/>
      <c r="DJ44" s="1882"/>
      <c r="DK44" s="1797">
        <f t="shared" si="60"/>
        <v>0</v>
      </c>
      <c r="DL44" s="1797"/>
      <c r="DM44" s="1797"/>
      <c r="DN44" s="1894"/>
      <c r="DO44" s="1882"/>
      <c r="DP44" s="1797">
        <f t="shared" si="61"/>
        <v>0</v>
      </c>
      <c r="DQ44" s="1797"/>
      <c r="DR44" s="1974"/>
      <c r="DS44" s="1976">
        <f>SUM(M44+R44+W44+AB44+AG44+AL44+AQ44+AV44+BF44+BK44+BP44+BZ44+CE44+CJ44+CO44+CT44+CY44+DD44+DI44+DN44)</f>
        <v>0</v>
      </c>
      <c r="DT44" s="1975">
        <f>SUM(N44+S44+X44+AC44+AH44+AM44+AR44+DJ44+AW44+BG44+BL44+BQ44+CA44+CF44+CK44+CP44+CU44+CZ44+DE44+DO44)</f>
        <v>0</v>
      </c>
      <c r="DU44" s="1974">
        <f t="shared" ref="DU44:DU56" si="104">SUM(DS44+DT44)</f>
        <v>0</v>
      </c>
      <c r="DV44" s="1974"/>
      <c r="DW44" s="1974"/>
      <c r="DX44" s="2011">
        <f t="shared" ref="DW44:DX56" si="105">SUM(H44+DS44)</f>
        <v>0</v>
      </c>
      <c r="DY44" s="2012">
        <f t="shared" ref="DY44:DY56" si="106">SUM(I44+DT44)</f>
        <v>0</v>
      </c>
      <c r="DZ44" s="1978">
        <f t="shared" ref="DZ44:DZ56" si="107">SUM(DX44+DY44)</f>
        <v>0</v>
      </c>
      <c r="EA44" s="1904"/>
    </row>
    <row r="45" spans="1:133" ht="14.25" customHeight="1">
      <c r="A45" s="1414" t="s">
        <v>617</v>
      </c>
      <c r="B45" s="1414"/>
      <c r="C45" s="1894"/>
      <c r="D45" s="1882"/>
      <c r="E45" s="1797">
        <f t="shared" si="96"/>
        <v>0</v>
      </c>
      <c r="F45" s="1813">
        <f t="shared" ref="F45:F55" si="108">E45-B45</f>
        <v>0</v>
      </c>
      <c r="G45" s="1976">
        <f t="shared" si="97"/>
        <v>0</v>
      </c>
      <c r="H45" s="1976">
        <f t="shared" si="97"/>
        <v>0</v>
      </c>
      <c r="I45" s="1968">
        <f t="shared" si="98"/>
        <v>0</v>
      </c>
      <c r="J45" s="1974">
        <f t="shared" si="99"/>
        <v>0</v>
      </c>
      <c r="K45" s="1966">
        <f t="shared" ref="K45:K55" si="109">J45-G45</f>
        <v>0</v>
      </c>
      <c r="L45" s="1894"/>
      <c r="M45" s="1894"/>
      <c r="N45" s="1882"/>
      <c r="O45" s="1797">
        <f t="shared" si="63"/>
        <v>0</v>
      </c>
      <c r="P45" s="1813"/>
      <c r="Q45" s="1894"/>
      <c r="R45" s="1894"/>
      <c r="S45" s="1882"/>
      <c r="T45" s="1797">
        <f t="shared" si="64"/>
        <v>0</v>
      </c>
      <c r="U45" s="1813"/>
      <c r="V45" s="1894"/>
      <c r="W45" s="1894"/>
      <c r="X45" s="1882"/>
      <c r="Y45" s="1797">
        <f t="shared" si="65"/>
        <v>0</v>
      </c>
      <c r="Z45" s="1813"/>
      <c r="AA45" s="1894"/>
      <c r="AB45" s="1894"/>
      <c r="AC45" s="1882"/>
      <c r="AD45" s="1797">
        <f t="shared" si="100"/>
        <v>0</v>
      </c>
      <c r="AE45" s="1813"/>
      <c r="AF45" s="1894"/>
      <c r="AG45" s="1894"/>
      <c r="AH45" s="1882"/>
      <c r="AI45" s="1797">
        <f t="shared" si="67"/>
        <v>0</v>
      </c>
      <c r="AJ45" s="1813"/>
      <c r="AK45" s="1894"/>
      <c r="AL45" s="1894"/>
      <c r="AM45" s="1882"/>
      <c r="AN45" s="1797">
        <f t="shared" si="101"/>
        <v>0</v>
      </c>
      <c r="AO45" s="1813"/>
      <c r="AP45" s="1894"/>
      <c r="AQ45" s="1894"/>
      <c r="AR45" s="1882"/>
      <c r="AS45" s="1797">
        <f t="shared" si="69"/>
        <v>0</v>
      </c>
      <c r="AT45" s="1813"/>
      <c r="AU45" s="1894"/>
      <c r="AV45" s="1894"/>
      <c r="AW45" s="1882"/>
      <c r="AX45" s="1797">
        <f t="shared" si="70"/>
        <v>0</v>
      </c>
      <c r="AY45" s="1813"/>
      <c r="AZ45" s="1894"/>
      <c r="BA45" s="1894"/>
      <c r="BB45" s="1882"/>
      <c r="BC45" s="1797">
        <f t="shared" si="102"/>
        <v>0</v>
      </c>
      <c r="BD45" s="1813"/>
      <c r="BE45" s="1894"/>
      <c r="BF45" s="1894"/>
      <c r="BG45" s="1882"/>
      <c r="BH45" s="1797">
        <f t="shared" si="49"/>
        <v>0</v>
      </c>
      <c r="BI45" s="1813"/>
      <c r="BJ45" s="1894"/>
      <c r="BK45" s="1894"/>
      <c r="BL45" s="1882"/>
      <c r="BM45" s="1797">
        <f t="shared" si="50"/>
        <v>0</v>
      </c>
      <c r="BN45" s="1813"/>
      <c r="BO45" s="1894"/>
      <c r="BP45" s="1894"/>
      <c r="BQ45" s="1882"/>
      <c r="BR45" s="1797">
        <f t="shared" si="51"/>
        <v>0</v>
      </c>
      <c r="BS45" s="1813"/>
      <c r="BT45" s="1894"/>
      <c r="BU45" s="1894"/>
      <c r="BV45" s="1882"/>
      <c r="BW45" s="1797">
        <f t="shared" si="103"/>
        <v>0</v>
      </c>
      <c r="BX45" s="1813"/>
      <c r="BY45" s="1894"/>
      <c r="BZ45" s="1894"/>
      <c r="CA45" s="1882"/>
      <c r="CB45" s="1797">
        <f t="shared" si="53"/>
        <v>0</v>
      </c>
      <c r="CC45" s="1813"/>
      <c r="CD45" s="1894"/>
      <c r="CE45" s="1894"/>
      <c r="CF45" s="1882"/>
      <c r="CG45" s="1797">
        <f t="shared" si="54"/>
        <v>0</v>
      </c>
      <c r="CH45" s="1813"/>
      <c r="CI45" s="1894"/>
      <c r="CJ45" s="1894"/>
      <c r="CK45" s="1882"/>
      <c r="CL45" s="1797">
        <f t="shared" si="55"/>
        <v>0</v>
      </c>
      <c r="CM45" s="1813"/>
      <c r="CN45" s="1797"/>
      <c r="CO45" s="1894"/>
      <c r="CP45" s="1882"/>
      <c r="CQ45" s="1797">
        <f t="shared" si="56"/>
        <v>0</v>
      </c>
      <c r="CR45" s="1813">
        <f t="shared" ref="CR45:CR55" si="110">CQ45-CN45</f>
        <v>0</v>
      </c>
      <c r="CS45" s="1894"/>
      <c r="CT45" s="1894"/>
      <c r="CU45" s="1882"/>
      <c r="CV45" s="1797">
        <f t="shared" si="57"/>
        <v>0</v>
      </c>
      <c r="CW45" s="1813"/>
      <c r="CX45" s="1797"/>
      <c r="CY45" s="1894"/>
      <c r="CZ45" s="1882"/>
      <c r="DA45" s="1797">
        <f t="shared" si="58"/>
        <v>0</v>
      </c>
      <c r="DB45" s="1813">
        <f t="shared" ref="DB45:DB55" si="111">DA45-CX45</f>
        <v>0</v>
      </c>
      <c r="DC45" s="1797"/>
      <c r="DD45" s="1894"/>
      <c r="DE45" s="1882"/>
      <c r="DF45" s="1797">
        <f t="shared" si="59"/>
        <v>0</v>
      </c>
      <c r="DG45" s="1813">
        <f t="shared" ref="DG45:DG55" si="112">DF45-DC45</f>
        <v>0</v>
      </c>
      <c r="DH45" s="1797"/>
      <c r="DI45" s="1894"/>
      <c r="DJ45" s="1882"/>
      <c r="DK45" s="1797">
        <f t="shared" si="60"/>
        <v>0</v>
      </c>
      <c r="DL45" s="1813">
        <f t="shared" ref="DL45:DL55" si="113">DK45-DH45</f>
        <v>0</v>
      </c>
      <c r="DM45" s="1797"/>
      <c r="DN45" s="1894"/>
      <c r="DO45" s="1882"/>
      <c r="DP45" s="1797">
        <f t="shared" si="61"/>
        <v>0</v>
      </c>
      <c r="DQ45" s="1813">
        <f t="shared" ref="DQ45:DQ55" si="114">DP45-DM45</f>
        <v>0</v>
      </c>
      <c r="DR45" s="1976">
        <f t="shared" ref="DR45:DS55" si="115">SUM(L45+Q45+V45+AA45+AF45+AK45+AP45+AU45+AZ45+BE45+BJ45+BO45+BT45+BY45+CD45+CI45+CN45+CS45+CX45+DC45+DH45+DM45)</f>
        <v>0</v>
      </c>
      <c r="DS45" s="1976">
        <f t="shared" si="115"/>
        <v>0</v>
      </c>
      <c r="DT45" s="1968">
        <f t="shared" ref="DT45:DT55" si="116">SUM(N45+S45+X45+AC45+AH45+AM45+AR45+DJ45+AW45+BB45+BG45+BL45+BQ45+BV45+CA45+CF45+CK45+CP45+CU45+CZ45+DE45+DO45)</f>
        <v>0</v>
      </c>
      <c r="DU45" s="1974">
        <f t="shared" ref="DU45:DU55" si="117">SUM(O45+T45+Y45+AD45+AI45+AN45+AS45+AX45+BC45+BH45+BM45+BR45+BW45+CB45+CG45+CL45+CQ45+CV45+DA45+DF45+DK45+DP45)</f>
        <v>0</v>
      </c>
      <c r="DV45" s="1966">
        <f t="shared" ref="DV45:DV55" si="118">SUM(P45+U45+Z45+AE45+AJ45+AO45+AT45+AY45+BD45+BI45+BN45+BS45+BX45+CC45+CH45+CM45+CR45+CW45+DB45+DG45+DL45+DQ45)</f>
        <v>0</v>
      </c>
      <c r="DW45" s="2011">
        <f t="shared" si="105"/>
        <v>0</v>
      </c>
      <c r="DX45" s="2011">
        <f t="shared" si="105"/>
        <v>0</v>
      </c>
      <c r="DY45" s="2012">
        <f t="shared" si="106"/>
        <v>0</v>
      </c>
      <c r="DZ45" s="1978">
        <f t="shared" si="107"/>
        <v>0</v>
      </c>
      <c r="EA45" s="1966">
        <f t="shared" ref="EA45:EA55" si="119">DZ45-DW45</f>
        <v>0</v>
      </c>
    </row>
    <row r="46" spans="1:133" ht="14.25" customHeight="1">
      <c r="A46" s="1414" t="s">
        <v>618</v>
      </c>
      <c r="B46" s="1414"/>
      <c r="C46" s="1894"/>
      <c r="D46" s="1882"/>
      <c r="E46" s="1797">
        <f t="shared" si="96"/>
        <v>0</v>
      </c>
      <c r="F46" s="1813">
        <f t="shared" si="108"/>
        <v>0</v>
      </c>
      <c r="G46" s="1976">
        <f t="shared" si="97"/>
        <v>0</v>
      </c>
      <c r="H46" s="1976">
        <f t="shared" si="97"/>
        <v>0</v>
      </c>
      <c r="I46" s="1968">
        <f t="shared" si="98"/>
        <v>0</v>
      </c>
      <c r="J46" s="1974">
        <f t="shared" si="99"/>
        <v>0</v>
      </c>
      <c r="K46" s="1966">
        <f t="shared" si="109"/>
        <v>0</v>
      </c>
      <c r="L46" s="1894"/>
      <c r="M46" s="1894"/>
      <c r="N46" s="1882"/>
      <c r="O46" s="1797">
        <f t="shared" si="63"/>
        <v>0</v>
      </c>
      <c r="P46" s="1813"/>
      <c r="Q46" s="1894"/>
      <c r="R46" s="1894"/>
      <c r="S46" s="1882"/>
      <c r="T46" s="1797">
        <f t="shared" si="64"/>
        <v>0</v>
      </c>
      <c r="U46" s="1813"/>
      <c r="V46" s="1894"/>
      <c r="W46" s="1894"/>
      <c r="X46" s="1882"/>
      <c r="Y46" s="1797">
        <f t="shared" si="65"/>
        <v>0</v>
      </c>
      <c r="Z46" s="1813"/>
      <c r="AA46" s="1894"/>
      <c r="AB46" s="1894"/>
      <c r="AC46" s="1882"/>
      <c r="AD46" s="1797">
        <f t="shared" si="100"/>
        <v>0</v>
      </c>
      <c r="AE46" s="1813"/>
      <c r="AF46" s="1894"/>
      <c r="AG46" s="1894"/>
      <c r="AH46" s="1882"/>
      <c r="AI46" s="1797">
        <f t="shared" si="67"/>
        <v>0</v>
      </c>
      <c r="AJ46" s="1813"/>
      <c r="AK46" s="1894"/>
      <c r="AL46" s="1894"/>
      <c r="AM46" s="1882"/>
      <c r="AN46" s="1797">
        <f t="shared" si="101"/>
        <v>0</v>
      </c>
      <c r="AO46" s="1813"/>
      <c r="AP46" s="1894"/>
      <c r="AQ46" s="1894"/>
      <c r="AR46" s="1882"/>
      <c r="AS46" s="1797">
        <f t="shared" si="69"/>
        <v>0</v>
      </c>
      <c r="AT46" s="1813"/>
      <c r="AU46" s="1894"/>
      <c r="AV46" s="1894"/>
      <c r="AW46" s="1882"/>
      <c r="AX46" s="1797">
        <f t="shared" si="70"/>
        <v>0</v>
      </c>
      <c r="AY46" s="1813"/>
      <c r="AZ46" s="1894"/>
      <c r="BA46" s="1894"/>
      <c r="BB46" s="1882"/>
      <c r="BC46" s="1797">
        <f t="shared" si="102"/>
        <v>0</v>
      </c>
      <c r="BD46" s="1813"/>
      <c r="BE46" s="1894"/>
      <c r="BF46" s="1894"/>
      <c r="BG46" s="1882"/>
      <c r="BH46" s="1797">
        <f t="shared" si="49"/>
        <v>0</v>
      </c>
      <c r="BI46" s="1813"/>
      <c r="BJ46" s="1894"/>
      <c r="BK46" s="1894"/>
      <c r="BL46" s="1882"/>
      <c r="BM46" s="1797">
        <f t="shared" si="50"/>
        <v>0</v>
      </c>
      <c r="BN46" s="1813"/>
      <c r="BO46" s="1894"/>
      <c r="BP46" s="1894"/>
      <c r="BQ46" s="1882"/>
      <c r="BR46" s="1797">
        <f t="shared" si="51"/>
        <v>0</v>
      </c>
      <c r="BS46" s="1813"/>
      <c r="BT46" s="1894"/>
      <c r="BU46" s="1894"/>
      <c r="BV46" s="1882"/>
      <c r="BW46" s="1797">
        <f t="shared" si="103"/>
        <v>0</v>
      </c>
      <c r="BX46" s="1813"/>
      <c r="BY46" s="1894"/>
      <c r="BZ46" s="1894"/>
      <c r="CA46" s="1882"/>
      <c r="CB46" s="1797">
        <f t="shared" si="53"/>
        <v>0</v>
      </c>
      <c r="CC46" s="1813"/>
      <c r="CD46" s="1894"/>
      <c r="CE46" s="1894"/>
      <c r="CF46" s="1882"/>
      <c r="CG46" s="1797">
        <f t="shared" si="54"/>
        <v>0</v>
      </c>
      <c r="CH46" s="1813"/>
      <c r="CI46" s="1894"/>
      <c r="CJ46" s="1894"/>
      <c r="CK46" s="1882"/>
      <c r="CL46" s="1797">
        <f t="shared" si="55"/>
        <v>0</v>
      </c>
      <c r="CM46" s="1813"/>
      <c r="CN46" s="1797"/>
      <c r="CO46" s="1894"/>
      <c r="CP46" s="1882"/>
      <c r="CQ46" s="1797">
        <f t="shared" si="56"/>
        <v>0</v>
      </c>
      <c r="CR46" s="1813">
        <f t="shared" si="110"/>
        <v>0</v>
      </c>
      <c r="CS46" s="1894"/>
      <c r="CT46" s="1894"/>
      <c r="CU46" s="1882"/>
      <c r="CV46" s="1797">
        <f t="shared" si="57"/>
        <v>0</v>
      </c>
      <c r="CW46" s="1813"/>
      <c r="CX46" s="1797"/>
      <c r="CY46" s="1894"/>
      <c r="CZ46" s="1882"/>
      <c r="DA46" s="1797">
        <f t="shared" si="58"/>
        <v>0</v>
      </c>
      <c r="DB46" s="1813">
        <f t="shared" si="111"/>
        <v>0</v>
      </c>
      <c r="DC46" s="1797"/>
      <c r="DD46" s="1894"/>
      <c r="DE46" s="1882"/>
      <c r="DF46" s="1797">
        <f t="shared" si="59"/>
        <v>0</v>
      </c>
      <c r="DG46" s="1813">
        <f t="shared" si="112"/>
        <v>0</v>
      </c>
      <c r="DH46" s="1797"/>
      <c r="DI46" s="1894"/>
      <c r="DJ46" s="1882"/>
      <c r="DK46" s="1797">
        <f t="shared" si="60"/>
        <v>0</v>
      </c>
      <c r="DL46" s="1813">
        <f t="shared" si="113"/>
        <v>0</v>
      </c>
      <c r="DM46" s="1797"/>
      <c r="DN46" s="1894"/>
      <c r="DO46" s="1882"/>
      <c r="DP46" s="1797">
        <f t="shared" si="61"/>
        <v>0</v>
      </c>
      <c r="DQ46" s="1813">
        <f t="shared" si="114"/>
        <v>0</v>
      </c>
      <c r="DR46" s="1976">
        <f t="shared" si="115"/>
        <v>0</v>
      </c>
      <c r="DS46" s="1976">
        <f t="shared" si="115"/>
        <v>0</v>
      </c>
      <c r="DT46" s="1968">
        <f t="shared" si="116"/>
        <v>0</v>
      </c>
      <c r="DU46" s="1974">
        <f t="shared" si="117"/>
        <v>0</v>
      </c>
      <c r="DV46" s="1966">
        <f t="shared" si="118"/>
        <v>0</v>
      </c>
      <c r="DW46" s="2011">
        <f t="shared" si="105"/>
        <v>0</v>
      </c>
      <c r="DX46" s="2011">
        <f t="shared" si="105"/>
        <v>0</v>
      </c>
      <c r="DY46" s="2012">
        <f t="shared" si="106"/>
        <v>0</v>
      </c>
      <c r="DZ46" s="1978">
        <f t="shared" si="107"/>
        <v>0</v>
      </c>
      <c r="EA46" s="1966">
        <f t="shared" si="119"/>
        <v>0</v>
      </c>
    </row>
    <row r="47" spans="1:133" ht="14.25" customHeight="1">
      <c r="A47" s="1414" t="s">
        <v>619</v>
      </c>
      <c r="B47" s="1414"/>
      <c r="C47" s="1894"/>
      <c r="D47" s="1882"/>
      <c r="E47" s="1797">
        <f t="shared" si="96"/>
        <v>0</v>
      </c>
      <c r="F47" s="1813">
        <f t="shared" si="108"/>
        <v>0</v>
      </c>
      <c r="G47" s="1976">
        <f t="shared" si="97"/>
        <v>0</v>
      </c>
      <c r="H47" s="1976">
        <f t="shared" si="97"/>
        <v>0</v>
      </c>
      <c r="I47" s="1968">
        <f t="shared" si="98"/>
        <v>0</v>
      </c>
      <c r="J47" s="1974">
        <f t="shared" si="99"/>
        <v>0</v>
      </c>
      <c r="K47" s="1966">
        <f t="shared" si="109"/>
        <v>0</v>
      </c>
      <c r="L47" s="1894"/>
      <c r="M47" s="1894"/>
      <c r="N47" s="1882"/>
      <c r="O47" s="1797">
        <f t="shared" si="63"/>
        <v>0</v>
      </c>
      <c r="P47" s="1813"/>
      <c r="Q47" s="1894"/>
      <c r="R47" s="1894"/>
      <c r="S47" s="1882"/>
      <c r="T47" s="1797">
        <f t="shared" si="64"/>
        <v>0</v>
      </c>
      <c r="U47" s="1813"/>
      <c r="V47" s="1894"/>
      <c r="W47" s="1894"/>
      <c r="X47" s="1882"/>
      <c r="Y47" s="1797">
        <f t="shared" si="65"/>
        <v>0</v>
      </c>
      <c r="Z47" s="1813"/>
      <c r="AA47" s="1894"/>
      <c r="AB47" s="1894"/>
      <c r="AC47" s="1882"/>
      <c r="AD47" s="1797">
        <f t="shared" si="100"/>
        <v>0</v>
      </c>
      <c r="AE47" s="1813"/>
      <c r="AF47" s="1894"/>
      <c r="AG47" s="1894"/>
      <c r="AH47" s="1882"/>
      <c r="AI47" s="1797">
        <f t="shared" si="67"/>
        <v>0</v>
      </c>
      <c r="AJ47" s="1813"/>
      <c r="AK47" s="1894"/>
      <c r="AL47" s="1894"/>
      <c r="AM47" s="1882"/>
      <c r="AN47" s="1797">
        <f t="shared" si="101"/>
        <v>0</v>
      </c>
      <c r="AO47" s="1813"/>
      <c r="AP47" s="1894"/>
      <c r="AQ47" s="1894"/>
      <c r="AR47" s="1882"/>
      <c r="AS47" s="1797">
        <f t="shared" si="69"/>
        <v>0</v>
      </c>
      <c r="AT47" s="1813"/>
      <c r="AU47" s="1894"/>
      <c r="AV47" s="1894"/>
      <c r="AW47" s="1882"/>
      <c r="AX47" s="1797">
        <f t="shared" si="70"/>
        <v>0</v>
      </c>
      <c r="AY47" s="1813"/>
      <c r="AZ47" s="1894"/>
      <c r="BA47" s="1894"/>
      <c r="BB47" s="1882"/>
      <c r="BC47" s="1797">
        <f t="shared" si="102"/>
        <v>0</v>
      </c>
      <c r="BD47" s="1813"/>
      <c r="BE47" s="1894"/>
      <c r="BF47" s="1894"/>
      <c r="BG47" s="1882"/>
      <c r="BH47" s="1797">
        <f t="shared" si="49"/>
        <v>0</v>
      </c>
      <c r="BI47" s="1813"/>
      <c r="BJ47" s="1894"/>
      <c r="BK47" s="1894"/>
      <c r="BL47" s="1882"/>
      <c r="BM47" s="1797">
        <f t="shared" si="50"/>
        <v>0</v>
      </c>
      <c r="BN47" s="1813"/>
      <c r="BO47" s="1894"/>
      <c r="BP47" s="1894"/>
      <c r="BQ47" s="1882"/>
      <c r="BR47" s="1797">
        <f t="shared" si="51"/>
        <v>0</v>
      </c>
      <c r="BS47" s="1813"/>
      <c r="BT47" s="1894"/>
      <c r="BU47" s="1894"/>
      <c r="BV47" s="1882"/>
      <c r="BW47" s="1797">
        <f t="shared" si="103"/>
        <v>0</v>
      </c>
      <c r="BX47" s="1813"/>
      <c r="BY47" s="1894"/>
      <c r="BZ47" s="1894"/>
      <c r="CA47" s="1882"/>
      <c r="CB47" s="1797">
        <f t="shared" si="53"/>
        <v>0</v>
      </c>
      <c r="CC47" s="1813"/>
      <c r="CD47" s="1894"/>
      <c r="CE47" s="1894"/>
      <c r="CF47" s="1882"/>
      <c r="CG47" s="1797">
        <f t="shared" si="54"/>
        <v>0</v>
      </c>
      <c r="CH47" s="1813"/>
      <c r="CI47" s="1894"/>
      <c r="CJ47" s="1894"/>
      <c r="CK47" s="1882"/>
      <c r="CL47" s="1797">
        <f t="shared" si="55"/>
        <v>0</v>
      </c>
      <c r="CM47" s="1813"/>
      <c r="CN47" s="1797"/>
      <c r="CO47" s="1894"/>
      <c r="CP47" s="1882"/>
      <c r="CQ47" s="1797">
        <f t="shared" si="56"/>
        <v>0</v>
      </c>
      <c r="CR47" s="1813">
        <f t="shared" si="110"/>
        <v>0</v>
      </c>
      <c r="CS47" s="1894"/>
      <c r="CT47" s="1894"/>
      <c r="CU47" s="1882"/>
      <c r="CV47" s="1797">
        <f t="shared" si="57"/>
        <v>0</v>
      </c>
      <c r="CW47" s="1813"/>
      <c r="CX47" s="1797"/>
      <c r="CY47" s="1894"/>
      <c r="CZ47" s="1882"/>
      <c r="DA47" s="1797">
        <f t="shared" si="58"/>
        <v>0</v>
      </c>
      <c r="DB47" s="1813">
        <f t="shared" si="111"/>
        <v>0</v>
      </c>
      <c r="DC47" s="1797"/>
      <c r="DD47" s="1894"/>
      <c r="DE47" s="1882"/>
      <c r="DF47" s="1797">
        <f t="shared" si="59"/>
        <v>0</v>
      </c>
      <c r="DG47" s="1813">
        <f t="shared" si="112"/>
        <v>0</v>
      </c>
      <c r="DH47" s="1797"/>
      <c r="DI47" s="1894"/>
      <c r="DJ47" s="1882"/>
      <c r="DK47" s="1797">
        <f t="shared" si="60"/>
        <v>0</v>
      </c>
      <c r="DL47" s="1813">
        <f t="shared" si="113"/>
        <v>0</v>
      </c>
      <c r="DM47" s="1797"/>
      <c r="DN47" s="1894"/>
      <c r="DO47" s="1882"/>
      <c r="DP47" s="1797">
        <f t="shared" si="61"/>
        <v>0</v>
      </c>
      <c r="DQ47" s="1813">
        <f t="shared" si="114"/>
        <v>0</v>
      </c>
      <c r="DR47" s="1976">
        <f t="shared" si="115"/>
        <v>0</v>
      </c>
      <c r="DS47" s="1976">
        <f t="shared" si="115"/>
        <v>0</v>
      </c>
      <c r="DT47" s="1968">
        <f t="shared" si="116"/>
        <v>0</v>
      </c>
      <c r="DU47" s="1974">
        <f t="shared" si="117"/>
        <v>0</v>
      </c>
      <c r="DV47" s="1966">
        <f t="shared" si="118"/>
        <v>0</v>
      </c>
      <c r="DW47" s="2011">
        <f t="shared" si="105"/>
        <v>0</v>
      </c>
      <c r="DX47" s="2011">
        <f t="shared" si="105"/>
        <v>0</v>
      </c>
      <c r="DY47" s="2012">
        <f t="shared" si="106"/>
        <v>0</v>
      </c>
      <c r="DZ47" s="1978">
        <f t="shared" si="107"/>
        <v>0</v>
      </c>
      <c r="EA47" s="1966">
        <f t="shared" si="119"/>
        <v>0</v>
      </c>
    </row>
    <row r="48" spans="1:133" ht="14.25" hidden="1" customHeight="1">
      <c r="A48" s="1414" t="s">
        <v>620</v>
      </c>
      <c r="B48" s="1414"/>
      <c r="C48" s="1894"/>
      <c r="D48" s="1882"/>
      <c r="E48" s="1797">
        <f t="shared" si="96"/>
        <v>0</v>
      </c>
      <c r="F48" s="1813">
        <f t="shared" si="108"/>
        <v>0</v>
      </c>
      <c r="G48" s="1976">
        <f t="shared" si="97"/>
        <v>0</v>
      </c>
      <c r="H48" s="1976">
        <f t="shared" si="97"/>
        <v>0</v>
      </c>
      <c r="I48" s="1968">
        <f t="shared" si="98"/>
        <v>0</v>
      </c>
      <c r="J48" s="1974">
        <f t="shared" si="99"/>
        <v>0</v>
      </c>
      <c r="K48" s="1966">
        <f t="shared" si="109"/>
        <v>0</v>
      </c>
      <c r="L48" s="1894"/>
      <c r="M48" s="1894"/>
      <c r="N48" s="1882"/>
      <c r="O48" s="1797">
        <f t="shared" si="63"/>
        <v>0</v>
      </c>
      <c r="P48" s="1813"/>
      <c r="Q48" s="1894"/>
      <c r="R48" s="1894"/>
      <c r="S48" s="1882"/>
      <c r="T48" s="1797">
        <f t="shared" si="64"/>
        <v>0</v>
      </c>
      <c r="U48" s="1813"/>
      <c r="V48" s="1894"/>
      <c r="W48" s="1894"/>
      <c r="X48" s="1882"/>
      <c r="Y48" s="1797">
        <f t="shared" si="65"/>
        <v>0</v>
      </c>
      <c r="Z48" s="1813"/>
      <c r="AA48" s="1894"/>
      <c r="AB48" s="1894"/>
      <c r="AC48" s="1882"/>
      <c r="AD48" s="1797">
        <f t="shared" si="100"/>
        <v>0</v>
      </c>
      <c r="AE48" s="1813"/>
      <c r="AF48" s="1894"/>
      <c r="AG48" s="1894"/>
      <c r="AH48" s="1882"/>
      <c r="AI48" s="1797">
        <f t="shared" si="67"/>
        <v>0</v>
      </c>
      <c r="AJ48" s="1813"/>
      <c r="AK48" s="1894"/>
      <c r="AL48" s="1894"/>
      <c r="AM48" s="1882"/>
      <c r="AN48" s="1797">
        <f t="shared" si="101"/>
        <v>0</v>
      </c>
      <c r="AO48" s="1813"/>
      <c r="AP48" s="1894"/>
      <c r="AQ48" s="1894"/>
      <c r="AR48" s="1882"/>
      <c r="AS48" s="1797">
        <f t="shared" si="69"/>
        <v>0</v>
      </c>
      <c r="AT48" s="1813"/>
      <c r="AU48" s="1894"/>
      <c r="AV48" s="1894"/>
      <c r="AW48" s="1882"/>
      <c r="AX48" s="1797">
        <f t="shared" si="70"/>
        <v>0</v>
      </c>
      <c r="AY48" s="1813"/>
      <c r="AZ48" s="1894"/>
      <c r="BA48" s="1894"/>
      <c r="BB48" s="1882"/>
      <c r="BC48" s="1797">
        <f t="shared" si="102"/>
        <v>0</v>
      </c>
      <c r="BD48" s="1813"/>
      <c r="BE48" s="1894"/>
      <c r="BF48" s="1894"/>
      <c r="BG48" s="1882"/>
      <c r="BH48" s="1797">
        <f t="shared" si="49"/>
        <v>0</v>
      </c>
      <c r="BI48" s="1813"/>
      <c r="BJ48" s="1894"/>
      <c r="BK48" s="1894"/>
      <c r="BL48" s="1882"/>
      <c r="BM48" s="1797">
        <f t="shared" si="50"/>
        <v>0</v>
      </c>
      <c r="BN48" s="1813"/>
      <c r="BO48" s="1894"/>
      <c r="BP48" s="1894"/>
      <c r="BQ48" s="1882"/>
      <c r="BR48" s="1797">
        <f t="shared" si="51"/>
        <v>0</v>
      </c>
      <c r="BS48" s="1813"/>
      <c r="BT48" s="1894"/>
      <c r="BU48" s="1894"/>
      <c r="BV48" s="1882"/>
      <c r="BW48" s="1797">
        <f t="shared" si="103"/>
        <v>0</v>
      </c>
      <c r="BX48" s="1813"/>
      <c r="BY48" s="1894"/>
      <c r="BZ48" s="1894"/>
      <c r="CA48" s="1882"/>
      <c r="CB48" s="1797">
        <f t="shared" si="53"/>
        <v>0</v>
      </c>
      <c r="CC48" s="1813"/>
      <c r="CD48" s="1894"/>
      <c r="CE48" s="1894"/>
      <c r="CF48" s="1882"/>
      <c r="CG48" s="1797">
        <f t="shared" si="54"/>
        <v>0</v>
      </c>
      <c r="CH48" s="1813"/>
      <c r="CI48" s="1894"/>
      <c r="CJ48" s="1894"/>
      <c r="CK48" s="1882"/>
      <c r="CL48" s="1797">
        <f t="shared" si="55"/>
        <v>0</v>
      </c>
      <c r="CM48" s="1813"/>
      <c r="CN48" s="1797"/>
      <c r="CO48" s="1894"/>
      <c r="CP48" s="1882"/>
      <c r="CQ48" s="1797">
        <f t="shared" si="56"/>
        <v>0</v>
      </c>
      <c r="CR48" s="1813">
        <f t="shared" si="110"/>
        <v>0</v>
      </c>
      <c r="CS48" s="1894"/>
      <c r="CT48" s="1894"/>
      <c r="CU48" s="1882"/>
      <c r="CV48" s="1797">
        <f t="shared" si="57"/>
        <v>0</v>
      </c>
      <c r="CW48" s="1813"/>
      <c r="CX48" s="1797"/>
      <c r="CY48" s="1894"/>
      <c r="CZ48" s="1882"/>
      <c r="DA48" s="1797">
        <f t="shared" si="58"/>
        <v>0</v>
      </c>
      <c r="DB48" s="1813">
        <f t="shared" si="111"/>
        <v>0</v>
      </c>
      <c r="DC48" s="1797"/>
      <c r="DD48" s="1894"/>
      <c r="DE48" s="1882"/>
      <c r="DF48" s="1797">
        <f t="shared" si="59"/>
        <v>0</v>
      </c>
      <c r="DG48" s="1813">
        <f t="shared" si="112"/>
        <v>0</v>
      </c>
      <c r="DH48" s="1797"/>
      <c r="DI48" s="1894"/>
      <c r="DJ48" s="1882"/>
      <c r="DK48" s="1797">
        <f t="shared" si="60"/>
        <v>0</v>
      </c>
      <c r="DL48" s="1813">
        <f t="shared" si="113"/>
        <v>0</v>
      </c>
      <c r="DM48" s="1797"/>
      <c r="DN48" s="1894"/>
      <c r="DO48" s="1882"/>
      <c r="DP48" s="1797">
        <f t="shared" si="61"/>
        <v>0</v>
      </c>
      <c r="DQ48" s="1813">
        <f t="shared" si="114"/>
        <v>0</v>
      </c>
      <c r="DR48" s="1976">
        <f t="shared" si="115"/>
        <v>0</v>
      </c>
      <c r="DS48" s="1976">
        <f t="shared" si="115"/>
        <v>0</v>
      </c>
      <c r="DT48" s="1968">
        <f t="shared" si="116"/>
        <v>0</v>
      </c>
      <c r="DU48" s="1974">
        <f t="shared" si="117"/>
        <v>0</v>
      </c>
      <c r="DV48" s="1966">
        <f t="shared" si="118"/>
        <v>0</v>
      </c>
      <c r="DW48" s="2011">
        <f t="shared" si="105"/>
        <v>0</v>
      </c>
      <c r="DX48" s="2011">
        <f t="shared" si="105"/>
        <v>0</v>
      </c>
      <c r="DY48" s="2012">
        <f t="shared" si="106"/>
        <v>0</v>
      </c>
      <c r="DZ48" s="1978">
        <f t="shared" si="107"/>
        <v>0</v>
      </c>
      <c r="EA48" s="1966">
        <f t="shared" si="119"/>
        <v>0</v>
      </c>
    </row>
    <row r="49" spans="1:136" ht="15" customHeight="1">
      <c r="A49" s="1414" t="s">
        <v>621</v>
      </c>
      <c r="B49" s="1414"/>
      <c r="C49" s="1894"/>
      <c r="D49" s="1882"/>
      <c r="E49" s="1797">
        <f t="shared" si="96"/>
        <v>0</v>
      </c>
      <c r="F49" s="1813">
        <f t="shared" si="108"/>
        <v>0</v>
      </c>
      <c r="G49" s="1976">
        <f t="shared" si="97"/>
        <v>0</v>
      </c>
      <c r="H49" s="1976">
        <f t="shared" si="97"/>
        <v>0</v>
      </c>
      <c r="I49" s="1968">
        <f t="shared" si="98"/>
        <v>0</v>
      </c>
      <c r="J49" s="1974">
        <f t="shared" si="99"/>
        <v>0</v>
      </c>
      <c r="K49" s="1966">
        <f t="shared" si="109"/>
        <v>0</v>
      </c>
      <c r="L49" s="1894"/>
      <c r="M49" s="1894"/>
      <c r="N49" s="1882"/>
      <c r="O49" s="1797">
        <f t="shared" si="63"/>
        <v>0</v>
      </c>
      <c r="P49" s="1813"/>
      <c r="Q49" s="1894"/>
      <c r="R49" s="1894"/>
      <c r="S49" s="1882"/>
      <c r="T49" s="1797">
        <f t="shared" si="64"/>
        <v>0</v>
      </c>
      <c r="U49" s="1813"/>
      <c r="V49" s="1894"/>
      <c r="W49" s="1894"/>
      <c r="X49" s="1882"/>
      <c r="Y49" s="1797">
        <f t="shared" si="65"/>
        <v>0</v>
      </c>
      <c r="Z49" s="1813"/>
      <c r="AA49" s="1894"/>
      <c r="AB49" s="1894"/>
      <c r="AC49" s="1882"/>
      <c r="AD49" s="1797">
        <f t="shared" si="100"/>
        <v>0</v>
      </c>
      <c r="AE49" s="1813"/>
      <c r="AF49" s="1894"/>
      <c r="AG49" s="1894"/>
      <c r="AH49" s="1882"/>
      <c r="AI49" s="1797">
        <f t="shared" si="67"/>
        <v>0</v>
      </c>
      <c r="AJ49" s="1813"/>
      <c r="AK49" s="1894"/>
      <c r="AL49" s="1894"/>
      <c r="AM49" s="1882"/>
      <c r="AN49" s="1797">
        <f t="shared" si="101"/>
        <v>0</v>
      </c>
      <c r="AO49" s="1813"/>
      <c r="AP49" s="1894"/>
      <c r="AQ49" s="1894"/>
      <c r="AR49" s="1882"/>
      <c r="AS49" s="1797">
        <f t="shared" si="69"/>
        <v>0</v>
      </c>
      <c r="AT49" s="1813"/>
      <c r="AU49" s="1894"/>
      <c r="AV49" s="1894"/>
      <c r="AW49" s="1882"/>
      <c r="AX49" s="1797">
        <f t="shared" si="70"/>
        <v>0</v>
      </c>
      <c r="AY49" s="1813"/>
      <c r="AZ49" s="1894"/>
      <c r="BA49" s="1894"/>
      <c r="BB49" s="1882"/>
      <c r="BC49" s="1797">
        <f t="shared" si="102"/>
        <v>0</v>
      </c>
      <c r="BD49" s="1813"/>
      <c r="BE49" s="1894"/>
      <c r="BF49" s="1894"/>
      <c r="BG49" s="1882"/>
      <c r="BH49" s="1797">
        <f t="shared" si="49"/>
        <v>0</v>
      </c>
      <c r="BI49" s="1813"/>
      <c r="BJ49" s="1894"/>
      <c r="BK49" s="1894"/>
      <c r="BL49" s="1882"/>
      <c r="BM49" s="1797">
        <f t="shared" si="50"/>
        <v>0</v>
      </c>
      <c r="BN49" s="1813"/>
      <c r="BO49" s="1894"/>
      <c r="BP49" s="1894"/>
      <c r="BQ49" s="1882"/>
      <c r="BR49" s="1797">
        <f t="shared" si="51"/>
        <v>0</v>
      </c>
      <c r="BS49" s="1813"/>
      <c r="BT49" s="1894"/>
      <c r="BU49" s="1894"/>
      <c r="BV49" s="1882"/>
      <c r="BW49" s="1797">
        <f t="shared" si="103"/>
        <v>0</v>
      </c>
      <c r="BX49" s="1813"/>
      <c r="BY49" s="1894"/>
      <c r="BZ49" s="1894"/>
      <c r="CA49" s="1882"/>
      <c r="CB49" s="1797">
        <f t="shared" si="53"/>
        <v>0</v>
      </c>
      <c r="CC49" s="1813"/>
      <c r="CD49" s="1894"/>
      <c r="CE49" s="1894"/>
      <c r="CF49" s="1882"/>
      <c r="CG49" s="1797">
        <f t="shared" si="54"/>
        <v>0</v>
      </c>
      <c r="CH49" s="1813"/>
      <c r="CI49" s="1894"/>
      <c r="CJ49" s="1894"/>
      <c r="CK49" s="1882"/>
      <c r="CL49" s="1797">
        <f t="shared" si="55"/>
        <v>0</v>
      </c>
      <c r="CM49" s="1813"/>
      <c r="CN49" s="1797"/>
      <c r="CO49" s="1894"/>
      <c r="CP49" s="1882"/>
      <c r="CQ49" s="1797">
        <f t="shared" si="56"/>
        <v>0</v>
      </c>
      <c r="CR49" s="1813">
        <f t="shared" si="110"/>
        <v>0</v>
      </c>
      <c r="CS49" s="1894"/>
      <c r="CT49" s="1894"/>
      <c r="CU49" s="1882"/>
      <c r="CV49" s="1797">
        <f t="shared" si="57"/>
        <v>0</v>
      </c>
      <c r="CW49" s="1813"/>
      <c r="CX49" s="1797"/>
      <c r="CY49" s="1894"/>
      <c r="CZ49" s="1882"/>
      <c r="DA49" s="1797">
        <f t="shared" si="58"/>
        <v>0</v>
      </c>
      <c r="DB49" s="1813">
        <f t="shared" si="111"/>
        <v>0</v>
      </c>
      <c r="DC49" s="1797"/>
      <c r="DD49" s="1894"/>
      <c r="DE49" s="1882"/>
      <c r="DF49" s="1797">
        <f t="shared" si="59"/>
        <v>0</v>
      </c>
      <c r="DG49" s="1813">
        <f t="shared" si="112"/>
        <v>0</v>
      </c>
      <c r="DH49" s="1797"/>
      <c r="DI49" s="1894"/>
      <c r="DJ49" s="1882"/>
      <c r="DK49" s="1797">
        <f t="shared" si="60"/>
        <v>0</v>
      </c>
      <c r="DL49" s="1813">
        <f t="shared" si="113"/>
        <v>0</v>
      </c>
      <c r="DM49" s="1797"/>
      <c r="DN49" s="1894"/>
      <c r="DO49" s="1882"/>
      <c r="DP49" s="1797">
        <f t="shared" si="61"/>
        <v>0</v>
      </c>
      <c r="DQ49" s="1813">
        <f t="shared" si="114"/>
        <v>0</v>
      </c>
      <c r="DR49" s="1976">
        <f t="shared" si="115"/>
        <v>0</v>
      </c>
      <c r="DS49" s="1976">
        <f t="shared" si="115"/>
        <v>0</v>
      </c>
      <c r="DT49" s="1968">
        <f t="shared" si="116"/>
        <v>0</v>
      </c>
      <c r="DU49" s="1974">
        <f t="shared" si="117"/>
        <v>0</v>
      </c>
      <c r="DV49" s="1966">
        <f t="shared" si="118"/>
        <v>0</v>
      </c>
      <c r="DW49" s="2011">
        <f t="shared" si="105"/>
        <v>0</v>
      </c>
      <c r="DX49" s="2011">
        <f t="shared" si="105"/>
        <v>0</v>
      </c>
      <c r="DY49" s="2012">
        <f t="shared" si="106"/>
        <v>0</v>
      </c>
      <c r="DZ49" s="1978">
        <f t="shared" si="107"/>
        <v>0</v>
      </c>
      <c r="EA49" s="1966">
        <f t="shared" si="119"/>
        <v>0</v>
      </c>
    </row>
    <row r="50" spans="1:136" ht="14.25" customHeight="1">
      <c r="A50" s="1414" t="s">
        <v>622</v>
      </c>
      <c r="B50" s="1414"/>
      <c r="C50" s="1894"/>
      <c r="D50" s="1882"/>
      <c r="E50" s="1797">
        <f t="shared" ref="E50:E56" si="120">SUM(C50+D50)</f>
        <v>0</v>
      </c>
      <c r="F50" s="1813">
        <f t="shared" si="108"/>
        <v>0</v>
      </c>
      <c r="G50" s="1976">
        <f t="shared" si="97"/>
        <v>0</v>
      </c>
      <c r="H50" s="1976">
        <f t="shared" si="97"/>
        <v>0</v>
      </c>
      <c r="I50" s="1968">
        <f t="shared" si="98"/>
        <v>0</v>
      </c>
      <c r="J50" s="1974">
        <f t="shared" si="99"/>
        <v>0</v>
      </c>
      <c r="K50" s="1966">
        <f t="shared" si="109"/>
        <v>0</v>
      </c>
      <c r="L50" s="1894"/>
      <c r="M50" s="1894"/>
      <c r="N50" s="1882"/>
      <c r="O50" s="1797">
        <f t="shared" si="63"/>
        <v>0</v>
      </c>
      <c r="P50" s="1813"/>
      <c r="Q50" s="1894"/>
      <c r="R50" s="1894"/>
      <c r="S50" s="1882"/>
      <c r="T50" s="1797">
        <f t="shared" si="64"/>
        <v>0</v>
      </c>
      <c r="U50" s="1813"/>
      <c r="V50" s="1894"/>
      <c r="W50" s="1894"/>
      <c r="X50" s="1882"/>
      <c r="Y50" s="1797">
        <f t="shared" si="65"/>
        <v>0</v>
      </c>
      <c r="Z50" s="1813"/>
      <c r="AA50" s="1894"/>
      <c r="AB50" s="1894"/>
      <c r="AC50" s="1882"/>
      <c r="AD50" s="1797">
        <f t="shared" ref="AD50:AD56" si="121">SUM(AB50+AC50)</f>
        <v>0</v>
      </c>
      <c r="AE50" s="1813"/>
      <c r="AF50" s="1894"/>
      <c r="AG50" s="1894"/>
      <c r="AH50" s="1882"/>
      <c r="AI50" s="1797">
        <f t="shared" si="67"/>
        <v>0</v>
      </c>
      <c r="AJ50" s="1813"/>
      <c r="AK50" s="1894"/>
      <c r="AL50" s="1894"/>
      <c r="AM50" s="1882"/>
      <c r="AN50" s="1797">
        <f t="shared" ref="AN50:AN56" si="122">SUM(AL50+AM50)</f>
        <v>0</v>
      </c>
      <c r="AO50" s="1813"/>
      <c r="AP50" s="1894"/>
      <c r="AQ50" s="1894"/>
      <c r="AR50" s="1882"/>
      <c r="AS50" s="1797">
        <f t="shared" si="69"/>
        <v>0</v>
      </c>
      <c r="AT50" s="1813"/>
      <c r="AU50" s="1894"/>
      <c r="AV50" s="1894"/>
      <c r="AW50" s="1882"/>
      <c r="AX50" s="1797">
        <f t="shared" si="70"/>
        <v>0</v>
      </c>
      <c r="AY50" s="1813"/>
      <c r="AZ50" s="1894"/>
      <c r="BA50" s="1894"/>
      <c r="BB50" s="1882"/>
      <c r="BC50" s="1797">
        <f t="shared" si="102"/>
        <v>0</v>
      </c>
      <c r="BD50" s="1813"/>
      <c r="BE50" s="1894"/>
      <c r="BF50" s="1894"/>
      <c r="BG50" s="1882"/>
      <c r="BH50" s="1797">
        <f t="shared" si="49"/>
        <v>0</v>
      </c>
      <c r="BI50" s="1813"/>
      <c r="BJ50" s="1894"/>
      <c r="BK50" s="1894"/>
      <c r="BL50" s="1882"/>
      <c r="BM50" s="1797">
        <f t="shared" si="50"/>
        <v>0</v>
      </c>
      <c r="BN50" s="1813"/>
      <c r="BO50" s="1894"/>
      <c r="BP50" s="1894"/>
      <c r="BQ50" s="1882"/>
      <c r="BR50" s="1797">
        <f t="shared" si="51"/>
        <v>0</v>
      </c>
      <c r="BS50" s="1813"/>
      <c r="BT50" s="1894"/>
      <c r="BU50" s="1894"/>
      <c r="BV50" s="1882"/>
      <c r="BW50" s="1797">
        <f t="shared" si="103"/>
        <v>0</v>
      </c>
      <c r="BX50" s="1813"/>
      <c r="BY50" s="1894"/>
      <c r="BZ50" s="1894"/>
      <c r="CA50" s="1882"/>
      <c r="CB50" s="1797">
        <f t="shared" si="53"/>
        <v>0</v>
      </c>
      <c r="CC50" s="1813"/>
      <c r="CD50" s="1894"/>
      <c r="CE50" s="1894"/>
      <c r="CF50" s="1882"/>
      <c r="CG50" s="1797">
        <f t="shared" si="54"/>
        <v>0</v>
      </c>
      <c r="CH50" s="1813"/>
      <c r="CI50" s="1894"/>
      <c r="CJ50" s="1894"/>
      <c r="CK50" s="1882"/>
      <c r="CL50" s="1797">
        <f t="shared" si="55"/>
        <v>0</v>
      </c>
      <c r="CM50" s="1813"/>
      <c r="CN50" s="1797"/>
      <c r="CO50" s="1894"/>
      <c r="CP50" s="1882"/>
      <c r="CQ50" s="1797">
        <f t="shared" si="56"/>
        <v>0</v>
      </c>
      <c r="CR50" s="1813">
        <f t="shared" si="110"/>
        <v>0</v>
      </c>
      <c r="CS50" s="1894"/>
      <c r="CT50" s="1894"/>
      <c r="CU50" s="1882"/>
      <c r="CV50" s="1797">
        <f t="shared" si="57"/>
        <v>0</v>
      </c>
      <c r="CW50" s="1813"/>
      <c r="CX50" s="1797"/>
      <c r="CY50" s="1894"/>
      <c r="CZ50" s="1882"/>
      <c r="DA50" s="1797">
        <f t="shared" si="58"/>
        <v>0</v>
      </c>
      <c r="DB50" s="1813">
        <f t="shared" si="111"/>
        <v>0</v>
      </c>
      <c r="DC50" s="1797"/>
      <c r="DD50" s="1894"/>
      <c r="DE50" s="1882"/>
      <c r="DF50" s="1797">
        <f t="shared" si="59"/>
        <v>0</v>
      </c>
      <c r="DG50" s="1813">
        <f t="shared" si="112"/>
        <v>0</v>
      </c>
      <c r="DH50" s="1797"/>
      <c r="DI50" s="1894"/>
      <c r="DJ50" s="1882"/>
      <c r="DK50" s="1797">
        <f t="shared" si="60"/>
        <v>0</v>
      </c>
      <c r="DL50" s="1813">
        <f t="shared" si="113"/>
        <v>0</v>
      </c>
      <c r="DM50" s="1797"/>
      <c r="DN50" s="1894"/>
      <c r="DO50" s="1882"/>
      <c r="DP50" s="1797">
        <f t="shared" si="61"/>
        <v>0</v>
      </c>
      <c r="DQ50" s="1813">
        <f t="shared" si="114"/>
        <v>0</v>
      </c>
      <c r="DR50" s="1976">
        <f t="shared" si="115"/>
        <v>0</v>
      </c>
      <c r="DS50" s="1976">
        <f t="shared" si="115"/>
        <v>0</v>
      </c>
      <c r="DT50" s="1968">
        <f t="shared" si="116"/>
        <v>0</v>
      </c>
      <c r="DU50" s="1974">
        <f t="shared" si="117"/>
        <v>0</v>
      </c>
      <c r="DV50" s="1966">
        <f t="shared" si="118"/>
        <v>0</v>
      </c>
      <c r="DW50" s="2011">
        <f t="shared" si="105"/>
        <v>0</v>
      </c>
      <c r="DX50" s="2011">
        <f t="shared" si="105"/>
        <v>0</v>
      </c>
      <c r="DY50" s="2012">
        <f t="shared" si="106"/>
        <v>0</v>
      </c>
      <c r="DZ50" s="1978">
        <f t="shared" si="107"/>
        <v>0</v>
      </c>
      <c r="EA50" s="1966">
        <f t="shared" si="119"/>
        <v>0</v>
      </c>
    </row>
    <row r="51" spans="1:136" ht="13.5" hidden="1" customHeight="1">
      <c r="A51" s="1414" t="s">
        <v>623</v>
      </c>
      <c r="B51" s="1414"/>
      <c r="C51" s="1894"/>
      <c r="D51" s="1882"/>
      <c r="E51" s="1797">
        <f t="shared" si="120"/>
        <v>0</v>
      </c>
      <c r="F51" s="1813">
        <f t="shared" si="108"/>
        <v>0</v>
      </c>
      <c r="G51" s="1976">
        <f t="shared" si="97"/>
        <v>0</v>
      </c>
      <c r="H51" s="1976">
        <f t="shared" si="97"/>
        <v>0</v>
      </c>
      <c r="I51" s="1968">
        <f t="shared" si="98"/>
        <v>0</v>
      </c>
      <c r="J51" s="1974">
        <f t="shared" si="99"/>
        <v>0</v>
      </c>
      <c r="K51" s="1966">
        <f t="shared" si="109"/>
        <v>0</v>
      </c>
      <c r="L51" s="1894"/>
      <c r="M51" s="1894"/>
      <c r="N51" s="1882"/>
      <c r="O51" s="1797">
        <f t="shared" si="63"/>
        <v>0</v>
      </c>
      <c r="P51" s="1813"/>
      <c r="Q51" s="1894"/>
      <c r="R51" s="1894"/>
      <c r="S51" s="1882"/>
      <c r="T51" s="1797">
        <f t="shared" si="64"/>
        <v>0</v>
      </c>
      <c r="U51" s="1813"/>
      <c r="V51" s="1894"/>
      <c r="W51" s="1894"/>
      <c r="X51" s="1882"/>
      <c r="Y51" s="1797">
        <f t="shared" si="65"/>
        <v>0</v>
      </c>
      <c r="Z51" s="1813"/>
      <c r="AA51" s="1894"/>
      <c r="AB51" s="1894"/>
      <c r="AC51" s="1882"/>
      <c r="AD51" s="1797">
        <f t="shared" si="121"/>
        <v>0</v>
      </c>
      <c r="AE51" s="1813"/>
      <c r="AF51" s="1894"/>
      <c r="AG51" s="1894"/>
      <c r="AH51" s="1882"/>
      <c r="AI51" s="1797">
        <f t="shared" si="67"/>
        <v>0</v>
      </c>
      <c r="AJ51" s="1813"/>
      <c r="AK51" s="1894"/>
      <c r="AL51" s="1894"/>
      <c r="AM51" s="1882"/>
      <c r="AN51" s="1797">
        <f t="shared" si="122"/>
        <v>0</v>
      </c>
      <c r="AO51" s="1813"/>
      <c r="AP51" s="1894"/>
      <c r="AQ51" s="1894"/>
      <c r="AR51" s="1882"/>
      <c r="AS51" s="1797">
        <f t="shared" si="69"/>
        <v>0</v>
      </c>
      <c r="AT51" s="1813"/>
      <c r="AU51" s="1894"/>
      <c r="AV51" s="1894"/>
      <c r="AW51" s="1882"/>
      <c r="AX51" s="1797">
        <f t="shared" si="70"/>
        <v>0</v>
      </c>
      <c r="AY51" s="1813"/>
      <c r="AZ51" s="1894"/>
      <c r="BA51" s="1894"/>
      <c r="BB51" s="1882"/>
      <c r="BC51" s="1797">
        <f t="shared" si="102"/>
        <v>0</v>
      </c>
      <c r="BD51" s="1813"/>
      <c r="BE51" s="1894"/>
      <c r="BF51" s="1894"/>
      <c r="BG51" s="1882"/>
      <c r="BH51" s="1797">
        <f t="shared" si="49"/>
        <v>0</v>
      </c>
      <c r="BI51" s="1813"/>
      <c r="BJ51" s="1894"/>
      <c r="BK51" s="1894"/>
      <c r="BL51" s="1882"/>
      <c r="BM51" s="1797">
        <f t="shared" si="50"/>
        <v>0</v>
      </c>
      <c r="BN51" s="1813"/>
      <c r="BO51" s="1894"/>
      <c r="BP51" s="1894"/>
      <c r="BQ51" s="1882"/>
      <c r="BR51" s="1797">
        <f t="shared" si="51"/>
        <v>0</v>
      </c>
      <c r="BS51" s="1813"/>
      <c r="BT51" s="1894"/>
      <c r="BU51" s="1894"/>
      <c r="BV51" s="1882"/>
      <c r="BW51" s="1797">
        <f t="shared" si="103"/>
        <v>0</v>
      </c>
      <c r="BX51" s="1813"/>
      <c r="BY51" s="1894"/>
      <c r="BZ51" s="1894"/>
      <c r="CA51" s="1882"/>
      <c r="CB51" s="1797">
        <f t="shared" si="53"/>
        <v>0</v>
      </c>
      <c r="CC51" s="1813"/>
      <c r="CD51" s="1894"/>
      <c r="CE51" s="1894"/>
      <c r="CF51" s="1882"/>
      <c r="CG51" s="1797">
        <f t="shared" si="54"/>
        <v>0</v>
      </c>
      <c r="CH51" s="1813"/>
      <c r="CI51" s="1894"/>
      <c r="CJ51" s="1894"/>
      <c r="CK51" s="1882"/>
      <c r="CL51" s="1797">
        <f t="shared" si="55"/>
        <v>0</v>
      </c>
      <c r="CM51" s="1813"/>
      <c r="CN51" s="1797"/>
      <c r="CO51" s="1894"/>
      <c r="CP51" s="1882"/>
      <c r="CQ51" s="1797">
        <f t="shared" si="56"/>
        <v>0</v>
      </c>
      <c r="CR51" s="1813">
        <f t="shared" si="110"/>
        <v>0</v>
      </c>
      <c r="CS51" s="1894"/>
      <c r="CT51" s="1894"/>
      <c r="CU51" s="1882"/>
      <c r="CV51" s="1797">
        <f t="shared" si="57"/>
        <v>0</v>
      </c>
      <c r="CW51" s="1813"/>
      <c r="CX51" s="1797"/>
      <c r="CY51" s="1894"/>
      <c r="CZ51" s="1882"/>
      <c r="DA51" s="1797">
        <f t="shared" si="58"/>
        <v>0</v>
      </c>
      <c r="DB51" s="1813">
        <f t="shared" si="111"/>
        <v>0</v>
      </c>
      <c r="DC51" s="1797"/>
      <c r="DD51" s="1894"/>
      <c r="DE51" s="1882"/>
      <c r="DF51" s="1797">
        <f t="shared" si="59"/>
        <v>0</v>
      </c>
      <c r="DG51" s="1813">
        <f t="shared" si="112"/>
        <v>0</v>
      </c>
      <c r="DH51" s="1797"/>
      <c r="DI51" s="1894"/>
      <c r="DJ51" s="1882"/>
      <c r="DK51" s="1797">
        <f t="shared" si="60"/>
        <v>0</v>
      </c>
      <c r="DL51" s="1813">
        <f t="shared" si="113"/>
        <v>0</v>
      </c>
      <c r="DM51" s="1797"/>
      <c r="DN51" s="1894"/>
      <c r="DO51" s="1882"/>
      <c r="DP51" s="1797">
        <f t="shared" si="61"/>
        <v>0</v>
      </c>
      <c r="DQ51" s="1813">
        <f t="shared" si="114"/>
        <v>0</v>
      </c>
      <c r="DR51" s="1976">
        <f t="shared" si="115"/>
        <v>0</v>
      </c>
      <c r="DS51" s="1976">
        <f t="shared" si="115"/>
        <v>0</v>
      </c>
      <c r="DT51" s="1968">
        <f t="shared" si="116"/>
        <v>0</v>
      </c>
      <c r="DU51" s="1974">
        <f t="shared" si="117"/>
        <v>0</v>
      </c>
      <c r="DV51" s="1966">
        <f t="shared" si="118"/>
        <v>0</v>
      </c>
      <c r="DW51" s="2011">
        <f t="shared" si="105"/>
        <v>0</v>
      </c>
      <c r="DX51" s="2011">
        <f t="shared" si="105"/>
        <v>0</v>
      </c>
      <c r="DY51" s="2012">
        <f t="shared" si="106"/>
        <v>0</v>
      </c>
      <c r="DZ51" s="1978">
        <f t="shared" si="107"/>
        <v>0</v>
      </c>
      <c r="EA51" s="1966">
        <f t="shared" si="119"/>
        <v>0</v>
      </c>
    </row>
    <row r="52" spans="1:136" ht="14.25" customHeight="1">
      <c r="A52" s="1414" t="s">
        <v>624</v>
      </c>
      <c r="B52" s="1414"/>
      <c r="C52" s="1894"/>
      <c r="D52" s="1882"/>
      <c r="E52" s="1797">
        <f t="shared" si="120"/>
        <v>0</v>
      </c>
      <c r="F52" s="1813">
        <f t="shared" si="108"/>
        <v>0</v>
      </c>
      <c r="G52" s="1976">
        <f t="shared" si="97"/>
        <v>0</v>
      </c>
      <c r="H52" s="1976">
        <f t="shared" si="97"/>
        <v>0</v>
      </c>
      <c r="I52" s="1968">
        <f t="shared" si="98"/>
        <v>0</v>
      </c>
      <c r="J52" s="1974">
        <f t="shared" si="99"/>
        <v>0</v>
      </c>
      <c r="K52" s="1966">
        <f t="shared" si="109"/>
        <v>0</v>
      </c>
      <c r="L52" s="1894"/>
      <c r="M52" s="1894"/>
      <c r="N52" s="1882"/>
      <c r="O52" s="1797">
        <f t="shared" si="63"/>
        <v>0</v>
      </c>
      <c r="P52" s="1813"/>
      <c r="Q52" s="1894"/>
      <c r="R52" s="1894"/>
      <c r="S52" s="1882"/>
      <c r="T52" s="1797">
        <f t="shared" si="64"/>
        <v>0</v>
      </c>
      <c r="U52" s="1813"/>
      <c r="V52" s="1894"/>
      <c r="W52" s="1894"/>
      <c r="X52" s="1882"/>
      <c r="Y52" s="1797">
        <f t="shared" si="65"/>
        <v>0</v>
      </c>
      <c r="Z52" s="1813"/>
      <c r="AA52" s="1894"/>
      <c r="AB52" s="1894"/>
      <c r="AC52" s="1882"/>
      <c r="AD52" s="1797">
        <f t="shared" si="121"/>
        <v>0</v>
      </c>
      <c r="AE52" s="1813"/>
      <c r="AF52" s="1894"/>
      <c r="AG52" s="1894"/>
      <c r="AH52" s="1882"/>
      <c r="AI52" s="1797">
        <f t="shared" si="67"/>
        <v>0</v>
      </c>
      <c r="AJ52" s="1813"/>
      <c r="AK52" s="1894"/>
      <c r="AL52" s="1894"/>
      <c r="AM52" s="1882"/>
      <c r="AN52" s="1797">
        <f t="shared" si="122"/>
        <v>0</v>
      </c>
      <c r="AO52" s="1813"/>
      <c r="AP52" s="1894"/>
      <c r="AQ52" s="1894"/>
      <c r="AR52" s="1882"/>
      <c r="AS52" s="1797">
        <f t="shared" si="69"/>
        <v>0</v>
      </c>
      <c r="AT52" s="1813"/>
      <c r="AU52" s="1894"/>
      <c r="AV52" s="1894"/>
      <c r="AW52" s="1882"/>
      <c r="AX52" s="1797">
        <f t="shared" si="70"/>
        <v>0</v>
      </c>
      <c r="AY52" s="1813"/>
      <c r="AZ52" s="1894"/>
      <c r="BA52" s="1894"/>
      <c r="BB52" s="1882"/>
      <c r="BC52" s="1797">
        <f t="shared" si="102"/>
        <v>0</v>
      </c>
      <c r="BD52" s="1813"/>
      <c r="BE52" s="1894"/>
      <c r="BF52" s="1894"/>
      <c r="BG52" s="1882"/>
      <c r="BH52" s="1797">
        <f t="shared" si="49"/>
        <v>0</v>
      </c>
      <c r="BI52" s="1813"/>
      <c r="BJ52" s="1894"/>
      <c r="BK52" s="1894"/>
      <c r="BL52" s="1882"/>
      <c r="BM52" s="1797">
        <f t="shared" si="50"/>
        <v>0</v>
      </c>
      <c r="BN52" s="1813"/>
      <c r="BO52" s="1894"/>
      <c r="BP52" s="1894"/>
      <c r="BQ52" s="1882"/>
      <c r="BR52" s="1797">
        <f t="shared" si="51"/>
        <v>0</v>
      </c>
      <c r="BS52" s="1813"/>
      <c r="BT52" s="1894"/>
      <c r="BU52" s="1894"/>
      <c r="BV52" s="1882"/>
      <c r="BW52" s="1797">
        <f t="shared" si="103"/>
        <v>0</v>
      </c>
      <c r="BX52" s="1813"/>
      <c r="BY52" s="1894"/>
      <c r="BZ52" s="1894"/>
      <c r="CA52" s="1882"/>
      <c r="CB52" s="1797">
        <f t="shared" si="53"/>
        <v>0</v>
      </c>
      <c r="CC52" s="1813"/>
      <c r="CD52" s="1894"/>
      <c r="CE52" s="1894"/>
      <c r="CF52" s="1882"/>
      <c r="CG52" s="1797">
        <f t="shared" si="54"/>
        <v>0</v>
      </c>
      <c r="CH52" s="1813"/>
      <c r="CI52" s="1894"/>
      <c r="CJ52" s="1894"/>
      <c r="CK52" s="1882"/>
      <c r="CL52" s="1797">
        <f t="shared" si="55"/>
        <v>0</v>
      </c>
      <c r="CM52" s="1813"/>
      <c r="CN52" s="1797"/>
      <c r="CO52" s="1894"/>
      <c r="CP52" s="1882"/>
      <c r="CQ52" s="1797">
        <f t="shared" si="56"/>
        <v>0</v>
      </c>
      <c r="CR52" s="1813">
        <f t="shared" si="110"/>
        <v>0</v>
      </c>
      <c r="CS52" s="1894"/>
      <c r="CT52" s="1894"/>
      <c r="CU52" s="1882"/>
      <c r="CV52" s="1797">
        <f t="shared" si="57"/>
        <v>0</v>
      </c>
      <c r="CW52" s="1813"/>
      <c r="CX52" s="1797"/>
      <c r="CY52" s="1894"/>
      <c r="CZ52" s="1882"/>
      <c r="DA52" s="1797">
        <f t="shared" si="58"/>
        <v>0</v>
      </c>
      <c r="DB52" s="1813">
        <f t="shared" si="111"/>
        <v>0</v>
      </c>
      <c r="DC52" s="1797"/>
      <c r="DD52" s="1894"/>
      <c r="DE52" s="1882"/>
      <c r="DF52" s="1797">
        <f t="shared" si="59"/>
        <v>0</v>
      </c>
      <c r="DG52" s="1813">
        <f t="shared" si="112"/>
        <v>0</v>
      </c>
      <c r="DH52" s="1797"/>
      <c r="DI52" s="1894"/>
      <c r="DJ52" s="1882"/>
      <c r="DK52" s="1797">
        <f t="shared" si="60"/>
        <v>0</v>
      </c>
      <c r="DL52" s="1813">
        <f t="shared" si="113"/>
        <v>0</v>
      </c>
      <c r="DM52" s="1797"/>
      <c r="DN52" s="1894"/>
      <c r="DO52" s="1882"/>
      <c r="DP52" s="1797">
        <f t="shared" si="61"/>
        <v>0</v>
      </c>
      <c r="DQ52" s="1813">
        <f t="shared" si="114"/>
        <v>0</v>
      </c>
      <c r="DR52" s="1976">
        <f t="shared" si="115"/>
        <v>0</v>
      </c>
      <c r="DS52" s="1976">
        <f t="shared" si="115"/>
        <v>0</v>
      </c>
      <c r="DT52" s="1968">
        <f t="shared" si="116"/>
        <v>0</v>
      </c>
      <c r="DU52" s="1974">
        <f t="shared" si="117"/>
        <v>0</v>
      </c>
      <c r="DV52" s="1966">
        <f t="shared" si="118"/>
        <v>0</v>
      </c>
      <c r="DW52" s="2011">
        <f t="shared" si="105"/>
        <v>0</v>
      </c>
      <c r="DX52" s="2011">
        <f t="shared" si="105"/>
        <v>0</v>
      </c>
      <c r="DY52" s="2012">
        <f t="shared" si="106"/>
        <v>0</v>
      </c>
      <c r="DZ52" s="1978">
        <f t="shared" si="107"/>
        <v>0</v>
      </c>
      <c r="EA52" s="1966">
        <f t="shared" si="119"/>
        <v>0</v>
      </c>
    </row>
    <row r="53" spans="1:136" ht="14.25" customHeight="1">
      <c r="A53" s="1414" t="s">
        <v>625</v>
      </c>
      <c r="B53" s="1414"/>
      <c r="C53" s="1894"/>
      <c r="D53" s="1882"/>
      <c r="E53" s="1797">
        <f t="shared" si="120"/>
        <v>0</v>
      </c>
      <c r="F53" s="1813">
        <f t="shared" si="108"/>
        <v>0</v>
      </c>
      <c r="G53" s="1976">
        <f t="shared" si="97"/>
        <v>0</v>
      </c>
      <c r="H53" s="1976">
        <f t="shared" si="97"/>
        <v>0</v>
      </c>
      <c r="I53" s="1968">
        <f t="shared" si="98"/>
        <v>0</v>
      </c>
      <c r="J53" s="1974">
        <f t="shared" si="99"/>
        <v>0</v>
      </c>
      <c r="K53" s="1966">
        <f t="shared" si="109"/>
        <v>0</v>
      </c>
      <c r="L53" s="1894"/>
      <c r="M53" s="1894"/>
      <c r="N53" s="1882"/>
      <c r="O53" s="1797">
        <f t="shared" si="63"/>
        <v>0</v>
      </c>
      <c r="P53" s="1813"/>
      <c r="Q53" s="1894"/>
      <c r="R53" s="1894"/>
      <c r="S53" s="1882"/>
      <c r="T53" s="1797">
        <f t="shared" si="64"/>
        <v>0</v>
      </c>
      <c r="U53" s="1813"/>
      <c r="V53" s="1894"/>
      <c r="W53" s="1894"/>
      <c r="X53" s="1882"/>
      <c r="Y53" s="1797">
        <f t="shared" si="65"/>
        <v>0</v>
      </c>
      <c r="Z53" s="1813"/>
      <c r="AA53" s="1894"/>
      <c r="AB53" s="1894"/>
      <c r="AC53" s="1882"/>
      <c r="AD53" s="1797">
        <f t="shared" si="121"/>
        <v>0</v>
      </c>
      <c r="AE53" s="1813"/>
      <c r="AF53" s="1894"/>
      <c r="AG53" s="1894"/>
      <c r="AH53" s="1882"/>
      <c r="AI53" s="1797">
        <f t="shared" si="67"/>
        <v>0</v>
      </c>
      <c r="AJ53" s="1813"/>
      <c r="AK53" s="1894"/>
      <c r="AL53" s="1894"/>
      <c r="AM53" s="1882"/>
      <c r="AN53" s="1797">
        <f t="shared" si="122"/>
        <v>0</v>
      </c>
      <c r="AO53" s="1813"/>
      <c r="AP53" s="1894"/>
      <c r="AQ53" s="1894"/>
      <c r="AR53" s="1882"/>
      <c r="AS53" s="1797">
        <f t="shared" si="69"/>
        <v>0</v>
      </c>
      <c r="AT53" s="1813"/>
      <c r="AU53" s="1894"/>
      <c r="AV53" s="1894"/>
      <c r="AW53" s="1882"/>
      <c r="AX53" s="1797">
        <f t="shared" si="70"/>
        <v>0</v>
      </c>
      <c r="AY53" s="1813"/>
      <c r="AZ53" s="1894"/>
      <c r="BA53" s="1894"/>
      <c r="BB53" s="1882"/>
      <c r="BC53" s="1797">
        <f t="shared" si="102"/>
        <v>0</v>
      </c>
      <c r="BD53" s="1813"/>
      <c r="BE53" s="1894"/>
      <c r="BF53" s="1894"/>
      <c r="BG53" s="1882"/>
      <c r="BH53" s="1797">
        <f t="shared" si="49"/>
        <v>0</v>
      </c>
      <c r="BI53" s="1813"/>
      <c r="BJ53" s="1894"/>
      <c r="BK53" s="1894"/>
      <c r="BL53" s="1882"/>
      <c r="BM53" s="1797">
        <f t="shared" si="50"/>
        <v>0</v>
      </c>
      <c r="BN53" s="1813"/>
      <c r="BO53" s="1894"/>
      <c r="BP53" s="1894"/>
      <c r="BQ53" s="1882"/>
      <c r="BR53" s="1797">
        <f t="shared" si="51"/>
        <v>0</v>
      </c>
      <c r="BS53" s="1813"/>
      <c r="BT53" s="1894"/>
      <c r="BU53" s="1894"/>
      <c r="BV53" s="1882"/>
      <c r="BW53" s="1797">
        <f t="shared" si="103"/>
        <v>0</v>
      </c>
      <c r="BX53" s="1813"/>
      <c r="BY53" s="1894"/>
      <c r="BZ53" s="1894"/>
      <c r="CA53" s="1882"/>
      <c r="CB53" s="1797">
        <f t="shared" si="53"/>
        <v>0</v>
      </c>
      <c r="CC53" s="1813"/>
      <c r="CD53" s="1894"/>
      <c r="CE53" s="1894"/>
      <c r="CF53" s="1882"/>
      <c r="CG53" s="1797">
        <f t="shared" si="54"/>
        <v>0</v>
      </c>
      <c r="CH53" s="1813"/>
      <c r="CI53" s="1894"/>
      <c r="CJ53" s="1894"/>
      <c r="CK53" s="1882"/>
      <c r="CL53" s="1797">
        <f t="shared" si="55"/>
        <v>0</v>
      </c>
      <c r="CM53" s="1813"/>
      <c r="CN53" s="1797"/>
      <c r="CO53" s="1894"/>
      <c r="CP53" s="1882"/>
      <c r="CQ53" s="1797">
        <f t="shared" si="56"/>
        <v>0</v>
      </c>
      <c r="CR53" s="1813">
        <f t="shared" si="110"/>
        <v>0</v>
      </c>
      <c r="CS53" s="1894"/>
      <c r="CT53" s="1894"/>
      <c r="CU53" s="1882"/>
      <c r="CV53" s="1797">
        <f t="shared" si="57"/>
        <v>0</v>
      </c>
      <c r="CW53" s="1813"/>
      <c r="CX53" s="1797"/>
      <c r="CY53" s="1894"/>
      <c r="CZ53" s="1882"/>
      <c r="DA53" s="1797">
        <f t="shared" si="58"/>
        <v>0</v>
      </c>
      <c r="DB53" s="1813">
        <f t="shared" si="111"/>
        <v>0</v>
      </c>
      <c r="DC53" s="1797"/>
      <c r="DD53" s="1894"/>
      <c r="DE53" s="1882"/>
      <c r="DF53" s="1797">
        <f t="shared" si="59"/>
        <v>0</v>
      </c>
      <c r="DG53" s="1813">
        <f t="shared" si="112"/>
        <v>0</v>
      </c>
      <c r="DH53" s="1797"/>
      <c r="DI53" s="1894"/>
      <c r="DJ53" s="1882"/>
      <c r="DK53" s="1797">
        <f t="shared" si="60"/>
        <v>0</v>
      </c>
      <c r="DL53" s="1813">
        <f t="shared" si="113"/>
        <v>0</v>
      </c>
      <c r="DM53" s="1797"/>
      <c r="DN53" s="1894"/>
      <c r="DO53" s="1882"/>
      <c r="DP53" s="1797">
        <f t="shared" si="61"/>
        <v>0</v>
      </c>
      <c r="DQ53" s="1813">
        <f t="shared" si="114"/>
        <v>0</v>
      </c>
      <c r="DR53" s="1976">
        <f t="shared" si="115"/>
        <v>0</v>
      </c>
      <c r="DS53" s="1976">
        <f t="shared" si="115"/>
        <v>0</v>
      </c>
      <c r="DT53" s="1968">
        <f t="shared" si="116"/>
        <v>0</v>
      </c>
      <c r="DU53" s="1974">
        <f t="shared" si="117"/>
        <v>0</v>
      </c>
      <c r="DV53" s="1966">
        <f t="shared" si="118"/>
        <v>0</v>
      </c>
      <c r="DW53" s="2011">
        <f t="shared" si="105"/>
        <v>0</v>
      </c>
      <c r="DX53" s="2011">
        <f t="shared" si="105"/>
        <v>0</v>
      </c>
      <c r="DY53" s="2012">
        <f t="shared" si="106"/>
        <v>0</v>
      </c>
      <c r="DZ53" s="1978">
        <f t="shared" si="107"/>
        <v>0</v>
      </c>
      <c r="EA53" s="1966">
        <f t="shared" si="119"/>
        <v>0</v>
      </c>
    </row>
    <row r="54" spans="1:136" ht="14.25" customHeight="1">
      <c r="A54" s="1414" t="s">
        <v>626</v>
      </c>
      <c r="B54" s="1414"/>
      <c r="C54" s="1894"/>
      <c r="D54" s="1882"/>
      <c r="E54" s="1797">
        <f t="shared" si="120"/>
        <v>0</v>
      </c>
      <c r="F54" s="1813">
        <f t="shared" si="108"/>
        <v>0</v>
      </c>
      <c r="G54" s="1976">
        <f t="shared" si="97"/>
        <v>0</v>
      </c>
      <c r="H54" s="1976">
        <f t="shared" si="97"/>
        <v>0</v>
      </c>
      <c r="I54" s="1968">
        <f t="shared" si="98"/>
        <v>0</v>
      </c>
      <c r="J54" s="1974">
        <f>SUM(H54+I54)</f>
        <v>0</v>
      </c>
      <c r="K54" s="1966">
        <f t="shared" si="109"/>
        <v>0</v>
      </c>
      <c r="L54" s="1894"/>
      <c r="M54" s="1894"/>
      <c r="N54" s="1882"/>
      <c r="O54" s="1797">
        <f t="shared" si="63"/>
        <v>0</v>
      </c>
      <c r="P54" s="1813"/>
      <c r="Q54" s="1894"/>
      <c r="R54" s="1894"/>
      <c r="S54" s="1882"/>
      <c r="T54" s="1797">
        <f t="shared" si="64"/>
        <v>0</v>
      </c>
      <c r="U54" s="1813"/>
      <c r="V54" s="1894"/>
      <c r="W54" s="1894"/>
      <c r="X54" s="1882"/>
      <c r="Y54" s="1797">
        <f t="shared" si="65"/>
        <v>0</v>
      </c>
      <c r="Z54" s="1813"/>
      <c r="AA54" s="1894"/>
      <c r="AB54" s="1894"/>
      <c r="AC54" s="1882"/>
      <c r="AD54" s="1797">
        <f t="shared" si="121"/>
        <v>0</v>
      </c>
      <c r="AE54" s="1813"/>
      <c r="AF54" s="1894"/>
      <c r="AG54" s="1894"/>
      <c r="AH54" s="1882"/>
      <c r="AI54" s="1797">
        <f t="shared" si="67"/>
        <v>0</v>
      </c>
      <c r="AJ54" s="1813"/>
      <c r="AK54" s="1894"/>
      <c r="AL54" s="1894"/>
      <c r="AM54" s="1882"/>
      <c r="AN54" s="1797">
        <f t="shared" si="122"/>
        <v>0</v>
      </c>
      <c r="AO54" s="1813"/>
      <c r="AP54" s="1894"/>
      <c r="AQ54" s="1894"/>
      <c r="AR54" s="1882"/>
      <c r="AS54" s="1797">
        <f t="shared" si="69"/>
        <v>0</v>
      </c>
      <c r="AT54" s="1813"/>
      <c r="AU54" s="1894"/>
      <c r="AV54" s="1894"/>
      <c r="AW54" s="1882"/>
      <c r="AX54" s="1797">
        <f t="shared" si="70"/>
        <v>0</v>
      </c>
      <c r="AY54" s="1813"/>
      <c r="AZ54" s="1894"/>
      <c r="BA54" s="1894"/>
      <c r="BB54" s="1882"/>
      <c r="BC54" s="1797">
        <f t="shared" si="102"/>
        <v>0</v>
      </c>
      <c r="BD54" s="1813"/>
      <c r="BE54" s="1894"/>
      <c r="BF54" s="1894"/>
      <c r="BG54" s="1882"/>
      <c r="BH54" s="1797">
        <f t="shared" si="49"/>
        <v>0</v>
      </c>
      <c r="BI54" s="1813"/>
      <c r="BJ54" s="1894"/>
      <c r="BK54" s="1894"/>
      <c r="BL54" s="1882"/>
      <c r="BM54" s="1797">
        <f t="shared" si="50"/>
        <v>0</v>
      </c>
      <c r="BN54" s="1813"/>
      <c r="BO54" s="1894"/>
      <c r="BP54" s="1894"/>
      <c r="BQ54" s="1882"/>
      <c r="BR54" s="1797">
        <f t="shared" si="51"/>
        <v>0</v>
      </c>
      <c r="BS54" s="1813"/>
      <c r="BT54" s="1894"/>
      <c r="BU54" s="1894"/>
      <c r="BV54" s="1882"/>
      <c r="BW54" s="1797">
        <f t="shared" si="103"/>
        <v>0</v>
      </c>
      <c r="BX54" s="1813"/>
      <c r="BY54" s="1894"/>
      <c r="BZ54" s="1894"/>
      <c r="CA54" s="1882"/>
      <c r="CB54" s="1797">
        <f t="shared" si="53"/>
        <v>0</v>
      </c>
      <c r="CC54" s="1813"/>
      <c r="CD54" s="1894"/>
      <c r="CE54" s="1894"/>
      <c r="CF54" s="1882"/>
      <c r="CG54" s="1797">
        <f t="shared" si="54"/>
        <v>0</v>
      </c>
      <c r="CH54" s="1813"/>
      <c r="CI54" s="1894"/>
      <c r="CJ54" s="1894"/>
      <c r="CK54" s="1882"/>
      <c r="CL54" s="1797">
        <f t="shared" si="55"/>
        <v>0</v>
      </c>
      <c r="CM54" s="1813"/>
      <c r="CN54" s="1797"/>
      <c r="CO54" s="1894"/>
      <c r="CP54" s="1882"/>
      <c r="CQ54" s="1797">
        <f t="shared" si="56"/>
        <v>0</v>
      </c>
      <c r="CR54" s="1813">
        <f t="shared" si="110"/>
        <v>0</v>
      </c>
      <c r="CS54" s="1894"/>
      <c r="CT54" s="1894"/>
      <c r="CU54" s="1882"/>
      <c r="CV54" s="1797">
        <f t="shared" si="57"/>
        <v>0</v>
      </c>
      <c r="CW54" s="1813"/>
      <c r="CX54" s="1797"/>
      <c r="CY54" s="1894"/>
      <c r="CZ54" s="1882"/>
      <c r="DA54" s="1797">
        <f t="shared" si="58"/>
        <v>0</v>
      </c>
      <c r="DB54" s="1813">
        <f t="shared" si="111"/>
        <v>0</v>
      </c>
      <c r="DC54" s="1797"/>
      <c r="DD54" s="1894"/>
      <c r="DE54" s="1882"/>
      <c r="DF54" s="1797">
        <f t="shared" si="59"/>
        <v>0</v>
      </c>
      <c r="DG54" s="1813">
        <f t="shared" si="112"/>
        <v>0</v>
      </c>
      <c r="DH54" s="1797"/>
      <c r="DI54" s="1894"/>
      <c r="DJ54" s="1882"/>
      <c r="DK54" s="1797">
        <f t="shared" si="60"/>
        <v>0</v>
      </c>
      <c r="DL54" s="1813">
        <f t="shared" si="113"/>
        <v>0</v>
      </c>
      <c r="DM54" s="1797"/>
      <c r="DN54" s="1894"/>
      <c r="DO54" s="1882"/>
      <c r="DP54" s="1797">
        <f t="shared" si="61"/>
        <v>0</v>
      </c>
      <c r="DQ54" s="1813">
        <f t="shared" si="114"/>
        <v>0</v>
      </c>
      <c r="DR54" s="1976">
        <f t="shared" si="115"/>
        <v>0</v>
      </c>
      <c r="DS54" s="1976">
        <f t="shared" si="115"/>
        <v>0</v>
      </c>
      <c r="DT54" s="1968">
        <f t="shared" si="116"/>
        <v>0</v>
      </c>
      <c r="DU54" s="1974">
        <f t="shared" si="117"/>
        <v>0</v>
      </c>
      <c r="DV54" s="1966">
        <f t="shared" si="118"/>
        <v>0</v>
      </c>
      <c r="DW54" s="2011">
        <f t="shared" si="105"/>
        <v>0</v>
      </c>
      <c r="DX54" s="2011">
        <f t="shared" si="105"/>
        <v>0</v>
      </c>
      <c r="DY54" s="2012">
        <f t="shared" si="106"/>
        <v>0</v>
      </c>
      <c r="DZ54" s="1978">
        <f t="shared" si="107"/>
        <v>0</v>
      </c>
      <c r="EA54" s="1966">
        <f t="shared" si="119"/>
        <v>0</v>
      </c>
    </row>
    <row r="55" spans="1:136" ht="15" customHeight="1">
      <c r="A55" s="1414" t="s">
        <v>627</v>
      </c>
      <c r="B55" s="1414"/>
      <c r="C55" s="1894"/>
      <c r="D55" s="1882"/>
      <c r="E55" s="1797">
        <f t="shared" si="120"/>
        <v>0</v>
      </c>
      <c r="F55" s="1813">
        <f t="shared" si="108"/>
        <v>0</v>
      </c>
      <c r="G55" s="1976">
        <f t="shared" si="97"/>
        <v>0</v>
      </c>
      <c r="H55" s="1976">
        <f t="shared" si="97"/>
        <v>0</v>
      </c>
      <c r="I55" s="1968">
        <f t="shared" si="98"/>
        <v>0</v>
      </c>
      <c r="J55" s="1974">
        <f>SUM(H55+I55)</f>
        <v>0</v>
      </c>
      <c r="K55" s="1966">
        <f t="shared" si="109"/>
        <v>0</v>
      </c>
      <c r="L55" s="1894"/>
      <c r="M55" s="1894"/>
      <c r="N55" s="1882"/>
      <c r="O55" s="1797">
        <f t="shared" si="63"/>
        <v>0</v>
      </c>
      <c r="P55" s="1813"/>
      <c r="Q55" s="1894"/>
      <c r="R55" s="1894"/>
      <c r="S55" s="1882"/>
      <c r="T55" s="1797">
        <f t="shared" si="64"/>
        <v>0</v>
      </c>
      <c r="U55" s="1813"/>
      <c r="V55" s="1894"/>
      <c r="W55" s="1894"/>
      <c r="X55" s="1882"/>
      <c r="Y55" s="1797">
        <f t="shared" si="65"/>
        <v>0</v>
      </c>
      <c r="Z55" s="1813"/>
      <c r="AA55" s="1894"/>
      <c r="AB55" s="1894"/>
      <c r="AC55" s="1882"/>
      <c r="AD55" s="1797">
        <f t="shared" si="121"/>
        <v>0</v>
      </c>
      <c r="AE55" s="1813"/>
      <c r="AF55" s="1894"/>
      <c r="AG55" s="1894"/>
      <c r="AH55" s="1882"/>
      <c r="AI55" s="1797">
        <f t="shared" si="67"/>
        <v>0</v>
      </c>
      <c r="AJ55" s="1813"/>
      <c r="AK55" s="1894"/>
      <c r="AL55" s="1894"/>
      <c r="AM55" s="1882"/>
      <c r="AN55" s="1797">
        <f t="shared" si="122"/>
        <v>0</v>
      </c>
      <c r="AO55" s="1813"/>
      <c r="AP55" s="1894"/>
      <c r="AQ55" s="1894"/>
      <c r="AR55" s="1882"/>
      <c r="AS55" s="1797">
        <f t="shared" si="69"/>
        <v>0</v>
      </c>
      <c r="AT55" s="1813"/>
      <c r="AU55" s="1894"/>
      <c r="AV55" s="1894"/>
      <c r="AW55" s="1882"/>
      <c r="AX55" s="1797">
        <f t="shared" si="70"/>
        <v>0</v>
      </c>
      <c r="AY55" s="1813"/>
      <c r="AZ55" s="1894"/>
      <c r="BA55" s="1894"/>
      <c r="BB55" s="1882"/>
      <c r="BC55" s="1797">
        <f t="shared" si="102"/>
        <v>0</v>
      </c>
      <c r="BD55" s="1813"/>
      <c r="BE55" s="1894"/>
      <c r="BF55" s="1894"/>
      <c r="BG55" s="1882"/>
      <c r="BH55" s="1797">
        <f t="shared" si="49"/>
        <v>0</v>
      </c>
      <c r="BI55" s="1813"/>
      <c r="BJ55" s="1894"/>
      <c r="BK55" s="1894"/>
      <c r="BL55" s="1882"/>
      <c r="BM55" s="1797">
        <f t="shared" si="50"/>
        <v>0</v>
      </c>
      <c r="BN55" s="1813"/>
      <c r="BO55" s="1894"/>
      <c r="BP55" s="1894"/>
      <c r="BQ55" s="1882"/>
      <c r="BR55" s="1797">
        <f t="shared" si="51"/>
        <v>0</v>
      </c>
      <c r="BS55" s="1813"/>
      <c r="BT55" s="1894"/>
      <c r="BU55" s="1894"/>
      <c r="BV55" s="1882"/>
      <c r="BW55" s="1797">
        <f t="shared" si="103"/>
        <v>0</v>
      </c>
      <c r="BX55" s="1813"/>
      <c r="BY55" s="1894"/>
      <c r="BZ55" s="1894"/>
      <c r="CA55" s="1882"/>
      <c r="CB55" s="1797">
        <f t="shared" si="53"/>
        <v>0</v>
      </c>
      <c r="CC55" s="1813"/>
      <c r="CD55" s="1894"/>
      <c r="CE55" s="1894"/>
      <c r="CF55" s="1882"/>
      <c r="CG55" s="1797">
        <f t="shared" si="54"/>
        <v>0</v>
      </c>
      <c r="CH55" s="1813"/>
      <c r="CI55" s="1894"/>
      <c r="CJ55" s="1894"/>
      <c r="CK55" s="1882"/>
      <c r="CL55" s="1797">
        <f t="shared" si="55"/>
        <v>0</v>
      </c>
      <c r="CM55" s="1813"/>
      <c r="CN55" s="1797"/>
      <c r="CO55" s="1894"/>
      <c r="CP55" s="1882"/>
      <c r="CQ55" s="1797">
        <f t="shared" si="56"/>
        <v>0</v>
      </c>
      <c r="CR55" s="1813">
        <f t="shared" si="110"/>
        <v>0</v>
      </c>
      <c r="CS55" s="1894"/>
      <c r="CT55" s="1894"/>
      <c r="CU55" s="1882"/>
      <c r="CV55" s="1797">
        <f t="shared" si="57"/>
        <v>0</v>
      </c>
      <c r="CW55" s="1813"/>
      <c r="CX55" s="1797"/>
      <c r="CY55" s="1894"/>
      <c r="CZ55" s="1882"/>
      <c r="DA55" s="1797">
        <f t="shared" si="58"/>
        <v>0</v>
      </c>
      <c r="DB55" s="1813">
        <f t="shared" si="111"/>
        <v>0</v>
      </c>
      <c r="DC55" s="1797"/>
      <c r="DD55" s="1894"/>
      <c r="DE55" s="1882"/>
      <c r="DF55" s="1797">
        <f t="shared" si="59"/>
        <v>0</v>
      </c>
      <c r="DG55" s="1813">
        <f t="shared" si="112"/>
        <v>0</v>
      </c>
      <c r="DH55" s="1797"/>
      <c r="DI55" s="1894"/>
      <c r="DJ55" s="1882"/>
      <c r="DK55" s="1797">
        <f t="shared" si="60"/>
        <v>0</v>
      </c>
      <c r="DL55" s="1813">
        <f t="shared" si="113"/>
        <v>0</v>
      </c>
      <c r="DM55" s="1797"/>
      <c r="DN55" s="1894"/>
      <c r="DO55" s="1882"/>
      <c r="DP55" s="1797">
        <f t="shared" si="61"/>
        <v>0</v>
      </c>
      <c r="DQ55" s="1813">
        <f t="shared" si="114"/>
        <v>0</v>
      </c>
      <c r="DR55" s="1976">
        <f t="shared" si="115"/>
        <v>0</v>
      </c>
      <c r="DS55" s="1976">
        <f t="shared" si="115"/>
        <v>0</v>
      </c>
      <c r="DT55" s="1968">
        <f t="shared" si="116"/>
        <v>0</v>
      </c>
      <c r="DU55" s="1974">
        <f t="shared" si="117"/>
        <v>0</v>
      </c>
      <c r="DV55" s="1966">
        <f t="shared" si="118"/>
        <v>0</v>
      </c>
      <c r="DW55" s="2011">
        <f t="shared" si="105"/>
        <v>0</v>
      </c>
      <c r="DX55" s="2011">
        <f t="shared" si="105"/>
        <v>0</v>
      </c>
      <c r="DY55" s="2012">
        <f t="shared" si="106"/>
        <v>0</v>
      </c>
      <c r="DZ55" s="1978">
        <f t="shared" si="107"/>
        <v>0</v>
      </c>
      <c r="EA55" s="1966">
        <f t="shared" si="119"/>
        <v>0</v>
      </c>
    </row>
    <row r="56" spans="1:136" ht="14.25" hidden="1" customHeight="1">
      <c r="A56" s="1414" t="s">
        <v>628</v>
      </c>
      <c r="B56" s="1414"/>
      <c r="C56" s="1894"/>
      <c r="D56" s="1882"/>
      <c r="E56" s="1797">
        <f t="shared" si="120"/>
        <v>0</v>
      </c>
      <c r="F56" s="1797"/>
      <c r="G56" s="1974"/>
      <c r="H56" s="1976">
        <f t="shared" si="97"/>
        <v>0</v>
      </c>
      <c r="I56" s="1975">
        <f t="shared" si="98"/>
        <v>0</v>
      </c>
      <c r="J56" s="1974">
        <f>SUM(H56+I56)</f>
        <v>0</v>
      </c>
      <c r="K56" s="1974"/>
      <c r="L56" s="1894"/>
      <c r="M56" s="1894"/>
      <c r="N56" s="1882"/>
      <c r="O56" s="1797">
        <f t="shared" si="63"/>
        <v>0</v>
      </c>
      <c r="P56" s="1797"/>
      <c r="Q56" s="1894"/>
      <c r="R56" s="1894"/>
      <c r="S56" s="1882"/>
      <c r="T56" s="1797">
        <f t="shared" si="64"/>
        <v>0</v>
      </c>
      <c r="U56" s="1797"/>
      <c r="V56" s="1894"/>
      <c r="W56" s="1894"/>
      <c r="X56" s="1882"/>
      <c r="Y56" s="1797">
        <f t="shared" si="65"/>
        <v>0</v>
      </c>
      <c r="Z56" s="1797"/>
      <c r="AA56" s="1894"/>
      <c r="AB56" s="1894"/>
      <c r="AC56" s="1882"/>
      <c r="AD56" s="1797">
        <f t="shared" si="121"/>
        <v>0</v>
      </c>
      <c r="AE56" s="1797"/>
      <c r="AF56" s="1894"/>
      <c r="AG56" s="1894"/>
      <c r="AH56" s="1882"/>
      <c r="AI56" s="1797">
        <f t="shared" si="67"/>
        <v>0</v>
      </c>
      <c r="AJ56" s="1797"/>
      <c r="AK56" s="1894"/>
      <c r="AL56" s="1894"/>
      <c r="AM56" s="1882"/>
      <c r="AN56" s="1797">
        <f t="shared" si="122"/>
        <v>0</v>
      </c>
      <c r="AO56" s="1797"/>
      <c r="AP56" s="1894"/>
      <c r="AQ56" s="1894"/>
      <c r="AR56" s="1882"/>
      <c r="AS56" s="1797">
        <f t="shared" si="69"/>
        <v>0</v>
      </c>
      <c r="AT56" s="1797"/>
      <c r="AU56" s="1894"/>
      <c r="AV56" s="1894"/>
      <c r="AW56" s="1882"/>
      <c r="AX56" s="1797">
        <f t="shared" si="70"/>
        <v>0</v>
      </c>
      <c r="AY56" s="1797"/>
      <c r="AZ56" s="1894"/>
      <c r="BA56" s="1894"/>
      <c r="BB56" s="1882"/>
      <c r="BC56" s="1797">
        <f t="shared" si="102"/>
        <v>0</v>
      </c>
      <c r="BD56" s="1797"/>
      <c r="BE56" s="1894"/>
      <c r="BF56" s="1894"/>
      <c r="BG56" s="1882"/>
      <c r="BH56" s="1797">
        <f t="shared" si="49"/>
        <v>0</v>
      </c>
      <c r="BI56" s="1797"/>
      <c r="BJ56" s="1894"/>
      <c r="BK56" s="1894"/>
      <c r="BL56" s="1882"/>
      <c r="BM56" s="1797">
        <f t="shared" si="50"/>
        <v>0</v>
      </c>
      <c r="BN56" s="1797"/>
      <c r="BO56" s="1894"/>
      <c r="BP56" s="1894"/>
      <c r="BQ56" s="1882"/>
      <c r="BR56" s="1797">
        <f t="shared" si="51"/>
        <v>0</v>
      </c>
      <c r="BS56" s="1797"/>
      <c r="BT56" s="1894"/>
      <c r="BU56" s="1894"/>
      <c r="BV56" s="1882"/>
      <c r="BW56" s="1797">
        <f t="shared" si="103"/>
        <v>0</v>
      </c>
      <c r="BX56" s="1797"/>
      <c r="BY56" s="1894"/>
      <c r="BZ56" s="1894"/>
      <c r="CA56" s="1882"/>
      <c r="CB56" s="1797">
        <f t="shared" si="53"/>
        <v>0</v>
      </c>
      <c r="CC56" s="1797"/>
      <c r="CD56" s="1894"/>
      <c r="CE56" s="1894"/>
      <c r="CF56" s="1882"/>
      <c r="CG56" s="1797">
        <f t="shared" si="54"/>
        <v>0</v>
      </c>
      <c r="CH56" s="1797"/>
      <c r="CI56" s="1894"/>
      <c r="CJ56" s="1894"/>
      <c r="CK56" s="1882"/>
      <c r="CL56" s="1797">
        <f t="shared" si="55"/>
        <v>0</v>
      </c>
      <c r="CM56" s="1797"/>
      <c r="CN56" s="1797"/>
      <c r="CO56" s="1894"/>
      <c r="CP56" s="1882"/>
      <c r="CQ56" s="1797">
        <f t="shared" si="56"/>
        <v>0</v>
      </c>
      <c r="CR56" s="1797"/>
      <c r="CS56" s="1894"/>
      <c r="CT56" s="1894"/>
      <c r="CU56" s="1882"/>
      <c r="CV56" s="1797">
        <f t="shared" si="57"/>
        <v>0</v>
      </c>
      <c r="CW56" s="1797"/>
      <c r="CX56" s="1797"/>
      <c r="CY56" s="1894"/>
      <c r="CZ56" s="1882"/>
      <c r="DA56" s="1797">
        <f t="shared" si="58"/>
        <v>0</v>
      </c>
      <c r="DB56" s="1797"/>
      <c r="DC56" s="1797"/>
      <c r="DD56" s="1894"/>
      <c r="DE56" s="1882"/>
      <c r="DF56" s="1797">
        <f t="shared" si="59"/>
        <v>0</v>
      </c>
      <c r="DG56" s="1797"/>
      <c r="DH56" s="1797"/>
      <c r="DI56" s="1894"/>
      <c r="DJ56" s="1882"/>
      <c r="DK56" s="1797">
        <f t="shared" si="60"/>
        <v>0</v>
      </c>
      <c r="DL56" s="1797"/>
      <c r="DM56" s="1797"/>
      <c r="DN56" s="1894"/>
      <c r="DO56" s="1882"/>
      <c r="DP56" s="1797">
        <f t="shared" si="61"/>
        <v>0</v>
      </c>
      <c r="DQ56" s="1797"/>
      <c r="DR56" s="1974"/>
      <c r="DS56" s="1976">
        <f>SUM(M56+R56+W56+AB56+AG56+AL56+AQ56+AV56+BF56+BK56+BP56+BZ56+CE56+CJ56+CO56+CT56+CY56+DD56+DI56+DN56)</f>
        <v>0</v>
      </c>
      <c r="DT56" s="1975">
        <f>SUM(N56+S56+X56+AC56+AH56+AM56+AR56+DJ56+AW56+BG56+BL56+BQ56+CA56+CF56+CK56+CP56+CU56+CZ56+DE56+DO56)</f>
        <v>0</v>
      </c>
      <c r="DU56" s="1974">
        <f t="shared" si="104"/>
        <v>0</v>
      </c>
      <c r="DV56" s="1974"/>
      <c r="DW56" s="1974"/>
      <c r="DX56" s="2011">
        <f t="shared" si="105"/>
        <v>0</v>
      </c>
      <c r="DY56" s="2012">
        <f t="shared" si="106"/>
        <v>0</v>
      </c>
      <c r="DZ56" s="1978">
        <f t="shared" si="107"/>
        <v>0</v>
      </c>
      <c r="EA56" s="1904"/>
    </row>
    <row r="57" spans="1:136" s="706" customFormat="1" ht="15" customHeight="1">
      <c r="A57" s="1895" t="s">
        <v>724</v>
      </c>
      <c r="B57" s="1890">
        <f>SUM(B44:B56)</f>
        <v>0</v>
      </c>
      <c r="C57" s="1890">
        <f t="shared" ref="C57:BN57" si="123">SUM(C44:C56)</f>
        <v>0</v>
      </c>
      <c r="D57" s="1890">
        <f t="shared" si="123"/>
        <v>0</v>
      </c>
      <c r="E57" s="1890">
        <f t="shared" si="123"/>
        <v>0</v>
      </c>
      <c r="F57" s="1890">
        <f t="shared" si="123"/>
        <v>0</v>
      </c>
      <c r="G57" s="1890">
        <f t="shared" si="123"/>
        <v>0</v>
      </c>
      <c r="H57" s="1890">
        <f t="shared" si="123"/>
        <v>0</v>
      </c>
      <c r="I57" s="1890">
        <f t="shared" si="123"/>
        <v>0</v>
      </c>
      <c r="J57" s="1890">
        <f t="shared" si="123"/>
        <v>0</v>
      </c>
      <c r="K57" s="1890">
        <f t="shared" si="123"/>
        <v>0</v>
      </c>
      <c r="L57" s="1890">
        <f t="shared" si="123"/>
        <v>0</v>
      </c>
      <c r="M57" s="1890">
        <f t="shared" si="123"/>
        <v>0</v>
      </c>
      <c r="N57" s="1890">
        <f t="shared" si="123"/>
        <v>0</v>
      </c>
      <c r="O57" s="1890">
        <f t="shared" si="123"/>
        <v>0</v>
      </c>
      <c r="P57" s="1890">
        <f t="shared" si="123"/>
        <v>0</v>
      </c>
      <c r="Q57" s="1890">
        <f t="shared" si="123"/>
        <v>0</v>
      </c>
      <c r="R57" s="1890">
        <f t="shared" si="123"/>
        <v>0</v>
      </c>
      <c r="S57" s="1890">
        <f t="shared" si="123"/>
        <v>0</v>
      </c>
      <c r="T57" s="1890">
        <f t="shared" si="123"/>
        <v>0</v>
      </c>
      <c r="U57" s="1890">
        <f t="shared" si="123"/>
        <v>0</v>
      </c>
      <c r="V57" s="1890">
        <f t="shared" si="123"/>
        <v>0</v>
      </c>
      <c r="W57" s="1890">
        <f t="shared" si="123"/>
        <v>0</v>
      </c>
      <c r="X57" s="1890">
        <f t="shared" si="123"/>
        <v>0</v>
      </c>
      <c r="Y57" s="1890">
        <f t="shared" si="123"/>
        <v>0</v>
      </c>
      <c r="Z57" s="1890">
        <f t="shared" si="123"/>
        <v>0</v>
      </c>
      <c r="AA57" s="1890">
        <f t="shared" si="123"/>
        <v>0</v>
      </c>
      <c r="AB57" s="1890">
        <f t="shared" si="123"/>
        <v>0</v>
      </c>
      <c r="AC57" s="1890">
        <f t="shared" si="123"/>
        <v>0</v>
      </c>
      <c r="AD57" s="1890">
        <f t="shared" si="123"/>
        <v>0</v>
      </c>
      <c r="AE57" s="1890">
        <f t="shared" si="123"/>
        <v>0</v>
      </c>
      <c r="AF57" s="1890">
        <f t="shared" si="123"/>
        <v>0</v>
      </c>
      <c r="AG57" s="1890">
        <f t="shared" si="123"/>
        <v>0</v>
      </c>
      <c r="AH57" s="1890">
        <f t="shared" si="123"/>
        <v>0</v>
      </c>
      <c r="AI57" s="1890">
        <f t="shared" si="123"/>
        <v>0</v>
      </c>
      <c r="AJ57" s="1890">
        <f t="shared" si="123"/>
        <v>0</v>
      </c>
      <c r="AK57" s="1890">
        <f t="shared" si="123"/>
        <v>0</v>
      </c>
      <c r="AL57" s="1890">
        <f t="shared" si="123"/>
        <v>0</v>
      </c>
      <c r="AM57" s="1890">
        <f t="shared" si="123"/>
        <v>0</v>
      </c>
      <c r="AN57" s="1890">
        <f t="shared" si="123"/>
        <v>0</v>
      </c>
      <c r="AO57" s="1890">
        <f t="shared" si="123"/>
        <v>0</v>
      </c>
      <c r="AP57" s="1890">
        <f t="shared" si="123"/>
        <v>0</v>
      </c>
      <c r="AQ57" s="1890">
        <f t="shared" si="123"/>
        <v>0</v>
      </c>
      <c r="AR57" s="1890">
        <f t="shared" si="123"/>
        <v>0</v>
      </c>
      <c r="AS57" s="1890">
        <f t="shared" si="123"/>
        <v>0</v>
      </c>
      <c r="AT57" s="1890">
        <f t="shared" si="123"/>
        <v>0</v>
      </c>
      <c r="AU57" s="1890">
        <f t="shared" si="123"/>
        <v>0</v>
      </c>
      <c r="AV57" s="1890">
        <f t="shared" si="123"/>
        <v>0</v>
      </c>
      <c r="AW57" s="1890">
        <f t="shared" si="123"/>
        <v>0</v>
      </c>
      <c r="AX57" s="1890">
        <f t="shared" si="123"/>
        <v>0</v>
      </c>
      <c r="AY57" s="1890">
        <f t="shared" si="123"/>
        <v>0</v>
      </c>
      <c r="AZ57" s="1890">
        <f t="shared" si="123"/>
        <v>0</v>
      </c>
      <c r="BA57" s="1890">
        <f t="shared" si="123"/>
        <v>0</v>
      </c>
      <c r="BB57" s="1890">
        <f t="shared" si="123"/>
        <v>0</v>
      </c>
      <c r="BC57" s="1890">
        <f t="shared" si="123"/>
        <v>0</v>
      </c>
      <c r="BD57" s="1890">
        <f t="shared" si="123"/>
        <v>0</v>
      </c>
      <c r="BE57" s="1890">
        <f t="shared" si="123"/>
        <v>0</v>
      </c>
      <c r="BF57" s="1890">
        <f t="shared" si="123"/>
        <v>0</v>
      </c>
      <c r="BG57" s="1890">
        <f t="shared" si="123"/>
        <v>0</v>
      </c>
      <c r="BH57" s="1890">
        <f t="shared" si="123"/>
        <v>0</v>
      </c>
      <c r="BI57" s="1890">
        <f t="shared" si="123"/>
        <v>0</v>
      </c>
      <c r="BJ57" s="1890">
        <f t="shared" si="123"/>
        <v>0</v>
      </c>
      <c r="BK57" s="1890">
        <f t="shared" si="123"/>
        <v>0</v>
      </c>
      <c r="BL57" s="1890">
        <f t="shared" si="123"/>
        <v>0</v>
      </c>
      <c r="BM57" s="1890">
        <f t="shared" si="123"/>
        <v>0</v>
      </c>
      <c r="BN57" s="1890">
        <f t="shared" si="123"/>
        <v>0</v>
      </c>
      <c r="BO57" s="1890">
        <f>SUM(BO44:BO56)</f>
        <v>0</v>
      </c>
      <c r="BP57" s="1890">
        <f t="shared" ref="BP57:DZ57" si="124">SUM(BP44:BP56)</f>
        <v>0</v>
      </c>
      <c r="BQ57" s="1890">
        <f t="shared" si="124"/>
        <v>0</v>
      </c>
      <c r="BR57" s="1890">
        <f t="shared" si="124"/>
        <v>0</v>
      </c>
      <c r="BS57" s="1890">
        <f t="shared" si="124"/>
        <v>0</v>
      </c>
      <c r="BT57" s="1890">
        <f t="shared" si="124"/>
        <v>0</v>
      </c>
      <c r="BU57" s="1890">
        <f t="shared" si="124"/>
        <v>0</v>
      </c>
      <c r="BV57" s="1890">
        <f t="shared" si="124"/>
        <v>0</v>
      </c>
      <c r="BW57" s="1890">
        <f t="shared" si="124"/>
        <v>0</v>
      </c>
      <c r="BX57" s="1890">
        <f t="shared" si="124"/>
        <v>0</v>
      </c>
      <c r="BY57" s="1890">
        <f t="shared" si="124"/>
        <v>0</v>
      </c>
      <c r="BZ57" s="1890">
        <f t="shared" si="124"/>
        <v>0</v>
      </c>
      <c r="CA57" s="1890">
        <f t="shared" si="124"/>
        <v>0</v>
      </c>
      <c r="CB57" s="1890">
        <f t="shared" si="124"/>
        <v>0</v>
      </c>
      <c r="CC57" s="1890">
        <f t="shared" si="124"/>
        <v>0</v>
      </c>
      <c r="CD57" s="1890">
        <f t="shared" si="124"/>
        <v>0</v>
      </c>
      <c r="CE57" s="1890">
        <f t="shared" si="124"/>
        <v>0</v>
      </c>
      <c r="CF57" s="1890">
        <f t="shared" si="124"/>
        <v>0</v>
      </c>
      <c r="CG57" s="1890">
        <f t="shared" si="124"/>
        <v>0</v>
      </c>
      <c r="CH57" s="1890">
        <f t="shared" si="124"/>
        <v>0</v>
      </c>
      <c r="CI57" s="1890">
        <f t="shared" si="124"/>
        <v>0</v>
      </c>
      <c r="CJ57" s="1890">
        <f t="shared" si="124"/>
        <v>0</v>
      </c>
      <c r="CK57" s="1890">
        <f t="shared" si="124"/>
        <v>0</v>
      </c>
      <c r="CL57" s="1890">
        <f t="shared" si="124"/>
        <v>0</v>
      </c>
      <c r="CM57" s="1890">
        <f t="shared" si="124"/>
        <v>0</v>
      </c>
      <c r="CN57" s="1890">
        <f t="shared" si="124"/>
        <v>0</v>
      </c>
      <c r="CO57" s="1890">
        <f t="shared" si="124"/>
        <v>0</v>
      </c>
      <c r="CP57" s="1890">
        <f t="shared" si="124"/>
        <v>0</v>
      </c>
      <c r="CQ57" s="1890">
        <f t="shared" si="124"/>
        <v>0</v>
      </c>
      <c r="CR57" s="1890">
        <f t="shared" si="124"/>
        <v>0</v>
      </c>
      <c r="CS57" s="1890">
        <f t="shared" si="124"/>
        <v>0</v>
      </c>
      <c r="CT57" s="1890">
        <f t="shared" si="124"/>
        <v>0</v>
      </c>
      <c r="CU57" s="1890">
        <f t="shared" si="124"/>
        <v>0</v>
      </c>
      <c r="CV57" s="1890">
        <f t="shared" si="124"/>
        <v>0</v>
      </c>
      <c r="CW57" s="1890">
        <f t="shared" si="124"/>
        <v>0</v>
      </c>
      <c r="CX57" s="1890">
        <f t="shared" si="124"/>
        <v>0</v>
      </c>
      <c r="CY57" s="1890">
        <f t="shared" si="124"/>
        <v>0</v>
      </c>
      <c r="CZ57" s="1890">
        <f t="shared" si="124"/>
        <v>0</v>
      </c>
      <c r="DA57" s="1890">
        <f t="shared" si="124"/>
        <v>0</v>
      </c>
      <c r="DB57" s="1890">
        <f t="shared" si="124"/>
        <v>0</v>
      </c>
      <c r="DC57" s="1890">
        <f t="shared" si="124"/>
        <v>0</v>
      </c>
      <c r="DD57" s="1890">
        <f t="shared" si="124"/>
        <v>0</v>
      </c>
      <c r="DE57" s="1890">
        <f t="shared" si="124"/>
        <v>0</v>
      </c>
      <c r="DF57" s="1890">
        <f t="shared" si="124"/>
        <v>0</v>
      </c>
      <c r="DG57" s="1890">
        <f t="shared" si="124"/>
        <v>0</v>
      </c>
      <c r="DH57" s="1890">
        <f t="shared" si="124"/>
        <v>0</v>
      </c>
      <c r="DI57" s="1890">
        <f t="shared" si="124"/>
        <v>0</v>
      </c>
      <c r="DJ57" s="1890">
        <f t="shared" si="124"/>
        <v>0</v>
      </c>
      <c r="DK57" s="1890">
        <f t="shared" si="124"/>
        <v>0</v>
      </c>
      <c r="DL57" s="1890">
        <f t="shared" si="124"/>
        <v>0</v>
      </c>
      <c r="DM57" s="1890">
        <f t="shared" si="124"/>
        <v>0</v>
      </c>
      <c r="DN57" s="1890">
        <f t="shared" si="124"/>
        <v>0</v>
      </c>
      <c r="DO57" s="1890">
        <f t="shared" si="124"/>
        <v>0</v>
      </c>
      <c r="DP57" s="1890">
        <f t="shared" si="124"/>
        <v>0</v>
      </c>
      <c r="DQ57" s="1890">
        <f t="shared" si="124"/>
        <v>0</v>
      </c>
      <c r="DR57" s="1890">
        <f t="shared" si="124"/>
        <v>0</v>
      </c>
      <c r="DS57" s="1890">
        <f t="shared" si="124"/>
        <v>0</v>
      </c>
      <c r="DT57" s="1890">
        <f t="shared" si="124"/>
        <v>0</v>
      </c>
      <c r="DU57" s="1890">
        <f t="shared" si="124"/>
        <v>0</v>
      </c>
      <c r="DV57" s="1890">
        <f t="shared" si="124"/>
        <v>0</v>
      </c>
      <c r="DW57" s="1890">
        <f t="shared" si="124"/>
        <v>0</v>
      </c>
      <c r="DX57" s="1890">
        <f t="shared" si="124"/>
        <v>0</v>
      </c>
      <c r="DY57" s="1890">
        <f t="shared" si="124"/>
        <v>0</v>
      </c>
      <c r="DZ57" s="1890">
        <f t="shared" si="124"/>
        <v>0</v>
      </c>
      <c r="EA57" s="1890">
        <f>SUM(EA44:EA56)</f>
        <v>0</v>
      </c>
      <c r="EB57" s="892"/>
      <c r="EC57" s="892"/>
    </row>
    <row r="58" spans="1:136" s="1414" customFormat="1" ht="15" customHeight="1">
      <c r="A58" s="1898" t="s">
        <v>630</v>
      </c>
      <c r="B58" s="1899">
        <f>SUM(B43+B57)</f>
        <v>0</v>
      </c>
      <c r="C58" s="1899">
        <f t="shared" ref="C58:BN58" si="125">SUM(C43+C57)</f>
        <v>0</v>
      </c>
      <c r="D58" s="1899">
        <f t="shared" si="125"/>
        <v>0</v>
      </c>
      <c r="E58" s="1899">
        <f t="shared" si="125"/>
        <v>0</v>
      </c>
      <c r="F58" s="1899">
        <f t="shared" si="125"/>
        <v>0</v>
      </c>
      <c r="G58" s="1899">
        <f t="shared" si="125"/>
        <v>0</v>
      </c>
      <c r="H58" s="1899">
        <f t="shared" si="125"/>
        <v>0</v>
      </c>
      <c r="I58" s="1899">
        <f t="shared" si="125"/>
        <v>0</v>
      </c>
      <c r="J58" s="1899">
        <f t="shared" si="125"/>
        <v>0</v>
      </c>
      <c r="K58" s="1899">
        <f t="shared" si="125"/>
        <v>0</v>
      </c>
      <c r="L58" s="1899">
        <f t="shared" si="125"/>
        <v>2268</v>
      </c>
      <c r="M58" s="1899">
        <f t="shared" si="125"/>
        <v>2232</v>
      </c>
      <c r="N58" s="1899">
        <f t="shared" si="125"/>
        <v>0</v>
      </c>
      <c r="O58" s="1899">
        <f t="shared" si="125"/>
        <v>2232</v>
      </c>
      <c r="P58" s="1899">
        <f t="shared" si="125"/>
        <v>1790</v>
      </c>
      <c r="Q58" s="1899">
        <f t="shared" si="125"/>
        <v>2160</v>
      </c>
      <c r="R58" s="1899">
        <f t="shared" si="125"/>
        <v>2196</v>
      </c>
      <c r="S58" s="1899">
        <f t="shared" si="125"/>
        <v>0</v>
      </c>
      <c r="T58" s="1899">
        <f t="shared" si="125"/>
        <v>2196</v>
      </c>
      <c r="U58" s="1899">
        <f t="shared" si="125"/>
        <v>1128</v>
      </c>
      <c r="V58" s="1899">
        <f t="shared" si="125"/>
        <v>2196</v>
      </c>
      <c r="W58" s="1899">
        <f t="shared" si="125"/>
        <v>2196</v>
      </c>
      <c r="X58" s="1899">
        <f t="shared" si="125"/>
        <v>0</v>
      </c>
      <c r="Y58" s="1899">
        <f t="shared" si="125"/>
        <v>2196</v>
      </c>
      <c r="Z58" s="1899">
        <f t="shared" si="125"/>
        <v>1258</v>
      </c>
      <c r="AA58" s="1899">
        <f t="shared" si="125"/>
        <v>2178</v>
      </c>
      <c r="AB58" s="1899">
        <f t="shared" si="125"/>
        <v>2178</v>
      </c>
      <c r="AC58" s="1899">
        <f t="shared" si="125"/>
        <v>0</v>
      </c>
      <c r="AD58" s="1899">
        <f t="shared" si="125"/>
        <v>2178</v>
      </c>
      <c r="AE58" s="1899">
        <f t="shared" si="125"/>
        <v>1080</v>
      </c>
      <c r="AF58" s="1899">
        <f t="shared" si="125"/>
        <v>2800</v>
      </c>
      <c r="AG58" s="1899">
        <f t="shared" si="125"/>
        <v>2800</v>
      </c>
      <c r="AH58" s="1899">
        <f t="shared" si="125"/>
        <v>0</v>
      </c>
      <c r="AI58" s="1899">
        <f t="shared" si="125"/>
        <v>2600</v>
      </c>
      <c r="AJ58" s="1899">
        <f t="shared" si="125"/>
        <v>2400</v>
      </c>
      <c r="AK58" s="1899">
        <f t="shared" si="125"/>
        <v>2400</v>
      </c>
      <c r="AL58" s="1899">
        <f t="shared" si="125"/>
        <v>2400</v>
      </c>
      <c r="AM58" s="1899">
        <f t="shared" si="125"/>
        <v>0</v>
      </c>
      <c r="AN58" s="1899">
        <f t="shared" si="125"/>
        <v>2600</v>
      </c>
      <c r="AO58" s="1899">
        <f t="shared" si="125"/>
        <v>2400</v>
      </c>
      <c r="AP58" s="1899">
        <f t="shared" si="125"/>
        <v>140663</v>
      </c>
      <c r="AQ58" s="1899">
        <f t="shared" si="125"/>
        <v>144663</v>
      </c>
      <c r="AR58" s="1899">
        <f t="shared" si="125"/>
        <v>0</v>
      </c>
      <c r="AS58" s="1899">
        <f t="shared" si="125"/>
        <v>50298</v>
      </c>
      <c r="AT58" s="1899">
        <f t="shared" si="125"/>
        <v>44214</v>
      </c>
      <c r="AU58" s="1899">
        <f t="shared" si="125"/>
        <v>0</v>
      </c>
      <c r="AV58" s="1899">
        <f t="shared" si="125"/>
        <v>0</v>
      </c>
      <c r="AW58" s="1899">
        <f t="shared" si="125"/>
        <v>0</v>
      </c>
      <c r="AX58" s="1899">
        <f t="shared" si="125"/>
        <v>0</v>
      </c>
      <c r="AY58" s="1899">
        <f t="shared" si="125"/>
        <v>0</v>
      </c>
      <c r="AZ58" s="1899">
        <f t="shared" si="125"/>
        <v>10478</v>
      </c>
      <c r="BA58" s="1899">
        <f t="shared" si="125"/>
        <v>10478</v>
      </c>
      <c r="BB58" s="1899">
        <f t="shared" si="125"/>
        <v>0</v>
      </c>
      <c r="BC58" s="1899">
        <f t="shared" si="125"/>
        <v>10478</v>
      </c>
      <c r="BD58" s="1899">
        <f t="shared" si="125"/>
        <v>8890</v>
      </c>
      <c r="BE58" s="1899">
        <f t="shared" si="125"/>
        <v>6587</v>
      </c>
      <c r="BF58" s="1899">
        <f t="shared" si="125"/>
        <v>540</v>
      </c>
      <c r="BG58" s="1899">
        <f t="shared" si="125"/>
        <v>0</v>
      </c>
      <c r="BH58" s="1899">
        <f t="shared" si="125"/>
        <v>0</v>
      </c>
      <c r="BI58" s="1899">
        <f t="shared" si="125"/>
        <v>0</v>
      </c>
      <c r="BJ58" s="1899">
        <f t="shared" si="125"/>
        <v>7135</v>
      </c>
      <c r="BK58" s="1899">
        <f t="shared" si="125"/>
        <v>7135</v>
      </c>
      <c r="BL58" s="1899">
        <f t="shared" si="125"/>
        <v>0</v>
      </c>
      <c r="BM58" s="1899">
        <f t="shared" si="125"/>
        <v>7135</v>
      </c>
      <c r="BN58" s="1899">
        <f t="shared" si="125"/>
        <v>3287</v>
      </c>
      <c r="BO58" s="1899">
        <f>SUM(BO43+BO57)</f>
        <v>34114</v>
      </c>
      <c r="BP58" s="1899">
        <f t="shared" ref="BP58:DZ58" si="126">SUM(BP43+BP57)</f>
        <v>34114</v>
      </c>
      <c r="BQ58" s="1899">
        <f t="shared" si="126"/>
        <v>0</v>
      </c>
      <c r="BR58" s="1899">
        <f t="shared" si="126"/>
        <v>16114</v>
      </c>
      <c r="BS58" s="1899">
        <f t="shared" si="126"/>
        <v>15114</v>
      </c>
      <c r="BT58" s="1899">
        <f t="shared" si="126"/>
        <v>615</v>
      </c>
      <c r="BU58" s="1899">
        <f t="shared" si="126"/>
        <v>280</v>
      </c>
      <c r="BV58" s="1899">
        <f t="shared" si="126"/>
        <v>0</v>
      </c>
      <c r="BW58" s="1899">
        <f t="shared" si="126"/>
        <v>280</v>
      </c>
      <c r="BX58" s="1899">
        <f t="shared" si="126"/>
        <v>279</v>
      </c>
      <c r="BY58" s="1899">
        <f t="shared" si="126"/>
        <v>23248</v>
      </c>
      <c r="BZ58" s="1899">
        <f t="shared" si="126"/>
        <v>23248</v>
      </c>
      <c r="CA58" s="1899">
        <f t="shared" si="126"/>
        <v>0</v>
      </c>
      <c r="CB58" s="1899">
        <f t="shared" si="126"/>
        <v>6056</v>
      </c>
      <c r="CC58" s="1899">
        <f t="shared" si="126"/>
        <v>5167</v>
      </c>
      <c r="CD58" s="1899">
        <f t="shared" si="126"/>
        <v>0</v>
      </c>
      <c r="CE58" s="1899">
        <f t="shared" si="126"/>
        <v>0</v>
      </c>
      <c r="CF58" s="1899">
        <f t="shared" si="126"/>
        <v>0</v>
      </c>
      <c r="CG58" s="1899">
        <f t="shared" si="126"/>
        <v>0</v>
      </c>
      <c r="CH58" s="1899">
        <f t="shared" si="126"/>
        <v>0</v>
      </c>
      <c r="CI58" s="1899">
        <f t="shared" si="126"/>
        <v>0</v>
      </c>
      <c r="CJ58" s="1899">
        <f t="shared" si="126"/>
        <v>0</v>
      </c>
      <c r="CK58" s="1899">
        <f t="shared" si="126"/>
        <v>0</v>
      </c>
      <c r="CL58" s="1899">
        <f t="shared" si="126"/>
        <v>0</v>
      </c>
      <c r="CM58" s="1899">
        <f t="shared" si="126"/>
        <v>0</v>
      </c>
      <c r="CN58" s="1899">
        <f t="shared" si="126"/>
        <v>0</v>
      </c>
      <c r="CO58" s="1899">
        <f t="shared" si="126"/>
        <v>0</v>
      </c>
      <c r="CP58" s="1899">
        <f t="shared" si="126"/>
        <v>0</v>
      </c>
      <c r="CQ58" s="1899">
        <f t="shared" si="126"/>
        <v>0</v>
      </c>
      <c r="CR58" s="1899">
        <f t="shared" si="126"/>
        <v>0</v>
      </c>
      <c r="CS58" s="1899">
        <f t="shared" si="126"/>
        <v>204136</v>
      </c>
      <c r="CT58" s="1899">
        <f t="shared" si="126"/>
        <v>199694</v>
      </c>
      <c r="CU58" s="1899">
        <f t="shared" si="126"/>
        <v>363</v>
      </c>
      <c r="CV58" s="1899">
        <f t="shared" si="126"/>
        <v>313753</v>
      </c>
      <c r="CW58" s="1899">
        <f t="shared" si="126"/>
        <v>195398</v>
      </c>
      <c r="CX58" s="1899">
        <f t="shared" si="126"/>
        <v>0</v>
      </c>
      <c r="CY58" s="1899">
        <f t="shared" si="126"/>
        <v>0</v>
      </c>
      <c r="CZ58" s="1899">
        <f t="shared" si="126"/>
        <v>0</v>
      </c>
      <c r="DA58" s="1899">
        <f t="shared" si="126"/>
        <v>0</v>
      </c>
      <c r="DB58" s="1899">
        <f t="shared" si="126"/>
        <v>0</v>
      </c>
      <c r="DC58" s="1899">
        <f t="shared" si="126"/>
        <v>0</v>
      </c>
      <c r="DD58" s="1899">
        <f t="shared" si="126"/>
        <v>0</v>
      </c>
      <c r="DE58" s="1899">
        <f t="shared" si="126"/>
        <v>0</v>
      </c>
      <c r="DF58" s="1899">
        <f t="shared" si="126"/>
        <v>0</v>
      </c>
      <c r="DG58" s="1899">
        <f t="shared" si="126"/>
        <v>0</v>
      </c>
      <c r="DH58" s="1899">
        <f t="shared" si="126"/>
        <v>0</v>
      </c>
      <c r="DI58" s="1899">
        <f t="shared" si="126"/>
        <v>0</v>
      </c>
      <c r="DJ58" s="1899">
        <f t="shared" si="126"/>
        <v>0</v>
      </c>
      <c r="DK58" s="1899">
        <f t="shared" si="126"/>
        <v>0</v>
      </c>
      <c r="DL58" s="1899">
        <f t="shared" si="126"/>
        <v>0</v>
      </c>
      <c r="DM58" s="1899">
        <f t="shared" si="126"/>
        <v>0</v>
      </c>
      <c r="DN58" s="1899">
        <f t="shared" si="126"/>
        <v>0</v>
      </c>
      <c r="DO58" s="1899">
        <f t="shared" si="126"/>
        <v>0</v>
      </c>
      <c r="DP58" s="1899">
        <f t="shared" si="126"/>
        <v>0</v>
      </c>
      <c r="DQ58" s="1899">
        <f t="shared" si="126"/>
        <v>0</v>
      </c>
      <c r="DR58" s="1899">
        <f t="shared" si="126"/>
        <v>440978</v>
      </c>
      <c r="DS58" s="1899">
        <f t="shared" si="126"/>
        <v>434154</v>
      </c>
      <c r="DT58" s="1899">
        <f t="shared" si="126"/>
        <v>363</v>
      </c>
      <c r="DU58" s="1899">
        <f t="shared" si="126"/>
        <v>418116</v>
      </c>
      <c r="DV58" s="1899">
        <f t="shared" si="126"/>
        <v>282405</v>
      </c>
      <c r="DW58" s="1899">
        <f t="shared" si="126"/>
        <v>440978</v>
      </c>
      <c r="DX58" s="1899">
        <f t="shared" si="126"/>
        <v>434154</v>
      </c>
      <c r="DY58" s="1899">
        <f t="shared" si="126"/>
        <v>363</v>
      </c>
      <c r="DZ58" s="1899">
        <f t="shared" si="126"/>
        <v>434517</v>
      </c>
      <c r="EA58" s="1899">
        <f>SUM(EA43+EA57)</f>
        <v>-6461</v>
      </c>
      <c r="EB58" s="1977"/>
      <c r="EC58" s="1977"/>
    </row>
    <row r="59" spans="1:136" s="706" customFormat="1" ht="15" customHeight="1">
      <c r="A59" s="1900" t="s">
        <v>631</v>
      </c>
      <c r="B59" s="1900"/>
      <c r="C59" s="1780"/>
      <c r="D59" s="1888"/>
      <c r="E59" s="1780"/>
      <c r="F59" s="1780"/>
      <c r="G59" s="1978"/>
      <c r="H59" s="1978"/>
      <c r="I59" s="1979"/>
      <c r="J59" s="1978"/>
      <c r="K59" s="1978"/>
      <c r="L59" s="1780"/>
      <c r="M59" s="1780"/>
      <c r="N59" s="1888"/>
      <c r="O59" s="1780"/>
      <c r="P59" s="1780"/>
      <c r="Q59" s="1780"/>
      <c r="R59" s="1780"/>
      <c r="S59" s="1888"/>
      <c r="T59" s="1780"/>
      <c r="U59" s="1780"/>
      <c r="V59" s="1780"/>
      <c r="W59" s="1780"/>
      <c r="X59" s="1888"/>
      <c r="Y59" s="1780"/>
      <c r="Z59" s="1780"/>
      <c r="AA59" s="1780"/>
      <c r="AB59" s="1780"/>
      <c r="AC59" s="1888"/>
      <c r="AD59" s="1780"/>
      <c r="AE59" s="1780"/>
      <c r="AF59" s="1780"/>
      <c r="AG59" s="1780"/>
      <c r="AH59" s="1888"/>
      <c r="AI59" s="1780"/>
      <c r="AJ59" s="1780"/>
      <c r="AK59" s="1780"/>
      <c r="AL59" s="1780"/>
      <c r="AM59" s="1888"/>
      <c r="AN59" s="1780"/>
      <c r="AO59" s="1780"/>
      <c r="AP59" s="1780"/>
      <c r="AQ59" s="1780"/>
      <c r="AR59" s="1888"/>
      <c r="AS59" s="1780"/>
      <c r="AT59" s="1780"/>
      <c r="AU59" s="1780"/>
      <c r="AV59" s="1780"/>
      <c r="AW59" s="1888"/>
      <c r="AX59" s="1780"/>
      <c r="AY59" s="1780"/>
      <c r="AZ59" s="1780"/>
      <c r="BA59" s="1780"/>
      <c r="BB59" s="1888"/>
      <c r="BC59" s="1780"/>
      <c r="BD59" s="1780"/>
      <c r="BE59" s="1780"/>
      <c r="BF59" s="1780"/>
      <c r="BG59" s="1888"/>
      <c r="BH59" s="1780"/>
      <c r="BI59" s="1780"/>
      <c r="BJ59" s="1780"/>
      <c r="BK59" s="1780"/>
      <c r="BL59" s="1888"/>
      <c r="BM59" s="1780"/>
      <c r="BN59" s="1780"/>
      <c r="BO59" s="1780"/>
      <c r="BP59" s="1780"/>
      <c r="BQ59" s="1888"/>
      <c r="BR59" s="1780"/>
      <c r="BS59" s="1780"/>
      <c r="BT59" s="1780"/>
      <c r="BU59" s="1780"/>
      <c r="BV59" s="1888"/>
      <c r="BW59" s="1780"/>
      <c r="BX59" s="1780"/>
      <c r="BY59" s="1780"/>
      <c r="BZ59" s="1780"/>
      <c r="CA59" s="1888"/>
      <c r="CB59" s="1780"/>
      <c r="CC59" s="1780"/>
      <c r="CD59" s="1780"/>
      <c r="CE59" s="1780"/>
      <c r="CF59" s="1888"/>
      <c r="CG59" s="1780"/>
      <c r="CH59" s="1780"/>
      <c r="CI59" s="1780"/>
      <c r="CJ59" s="1780"/>
      <c r="CK59" s="1888"/>
      <c r="CL59" s="1780"/>
      <c r="CM59" s="1780"/>
      <c r="CN59" s="1780"/>
      <c r="CO59" s="1780"/>
      <c r="CP59" s="1888"/>
      <c r="CQ59" s="1780"/>
      <c r="CR59" s="1780"/>
      <c r="CS59" s="1780"/>
      <c r="CT59" s="1780"/>
      <c r="CU59" s="1888"/>
      <c r="CV59" s="1780"/>
      <c r="CW59" s="1780"/>
      <c r="CX59" s="1780"/>
      <c r="CY59" s="1780"/>
      <c r="CZ59" s="1888"/>
      <c r="DA59" s="1780"/>
      <c r="DB59" s="1780"/>
      <c r="DC59" s="1780"/>
      <c r="DD59" s="1780"/>
      <c r="DE59" s="1888"/>
      <c r="DF59" s="1780"/>
      <c r="DG59" s="1780"/>
      <c r="DH59" s="1780"/>
      <c r="DI59" s="1780"/>
      <c r="DJ59" s="1888"/>
      <c r="DK59" s="1780"/>
      <c r="DL59" s="1780"/>
      <c r="DM59" s="1780"/>
      <c r="DN59" s="1780"/>
      <c r="DO59" s="1888"/>
      <c r="DP59" s="1780"/>
      <c r="DQ59" s="1780"/>
      <c r="DR59" s="1978"/>
      <c r="DS59" s="1978"/>
      <c r="DT59" s="1979"/>
      <c r="DU59" s="1978"/>
      <c r="DV59" s="1978"/>
      <c r="DW59" s="1978"/>
      <c r="DX59" s="1978"/>
      <c r="DY59" s="1978"/>
      <c r="DZ59" s="1978"/>
      <c r="EA59" s="1891"/>
      <c r="EB59" s="88"/>
      <c r="EC59" s="892"/>
    </row>
    <row r="60" spans="1:136" ht="15" hidden="1" customHeight="1">
      <c r="A60" s="1886" t="s">
        <v>632</v>
      </c>
      <c r="B60" s="1886"/>
      <c r="C60" s="1881"/>
      <c r="D60" s="1882"/>
      <c r="E60" s="1797">
        <f t="shared" ref="E60:E73" si="127">SUM(C60+D60)</f>
        <v>0</v>
      </c>
      <c r="F60" s="1797"/>
      <c r="G60" s="1974"/>
      <c r="H60" s="1964">
        <f t="shared" ref="G60:H73" si="128">C60</f>
        <v>0</v>
      </c>
      <c r="I60" s="1975">
        <f t="shared" ref="I60:I73" si="129">D60</f>
        <v>0</v>
      </c>
      <c r="J60" s="1974">
        <f t="shared" ref="J60:J69" si="130">SUM(H60+I60)</f>
        <v>0</v>
      </c>
      <c r="K60" s="1974"/>
      <c r="L60" s="1881"/>
      <c r="M60" s="1881"/>
      <c r="N60" s="1882"/>
      <c r="O60" s="1797">
        <f t="shared" ref="O60:O73" si="131">SUM(M60+N60)</f>
        <v>0</v>
      </c>
      <c r="P60" s="1797"/>
      <c r="Q60" s="1881"/>
      <c r="R60" s="1881"/>
      <c r="S60" s="1882"/>
      <c r="T60" s="1797">
        <f t="shared" ref="T60:T73" si="132">SUM(R60+S60)</f>
        <v>0</v>
      </c>
      <c r="U60" s="1797"/>
      <c r="V60" s="1881"/>
      <c r="W60" s="1881"/>
      <c r="X60" s="1882"/>
      <c r="Y60" s="1797">
        <f t="shared" ref="Y60:Y73" si="133">SUM(W60+X60)</f>
        <v>0</v>
      </c>
      <c r="Z60" s="1797"/>
      <c r="AA60" s="1881"/>
      <c r="AB60" s="1881"/>
      <c r="AC60" s="1882"/>
      <c r="AD60" s="1797">
        <f t="shared" ref="AD60:AD65" si="134">SUM(AB60+AC60)</f>
        <v>0</v>
      </c>
      <c r="AE60" s="1797"/>
      <c r="AF60" s="1881"/>
      <c r="AG60" s="1881"/>
      <c r="AH60" s="1882"/>
      <c r="AI60" s="1797">
        <f t="shared" ref="AI60:AI73" si="135">SUM(AG60+AH60)</f>
        <v>0</v>
      </c>
      <c r="AJ60" s="1797"/>
      <c r="AK60" s="1881"/>
      <c r="AL60" s="1881"/>
      <c r="AM60" s="1882"/>
      <c r="AN60" s="1797">
        <f t="shared" ref="AN60:AN65" si="136">SUM(AL60+AM60)</f>
        <v>0</v>
      </c>
      <c r="AO60" s="1797"/>
      <c r="AP60" s="1881"/>
      <c r="AQ60" s="1881"/>
      <c r="AR60" s="1882"/>
      <c r="AS60" s="1797">
        <f t="shared" ref="AS60:AS73" si="137">SUM(AQ60+AR60)</f>
        <v>0</v>
      </c>
      <c r="AT60" s="1797"/>
      <c r="AU60" s="1881"/>
      <c r="AV60" s="1881"/>
      <c r="AW60" s="1882"/>
      <c r="AX60" s="1797">
        <f t="shared" ref="AX60:AX73" si="138">SUM(AV60+AW60)</f>
        <v>0</v>
      </c>
      <c r="AY60" s="1797"/>
      <c r="AZ60" s="1881"/>
      <c r="BA60" s="1881"/>
      <c r="BB60" s="1882"/>
      <c r="BC60" s="1797">
        <f t="shared" ref="BC60:BC82" si="139">SUM(BA60+BB60)</f>
        <v>0</v>
      </c>
      <c r="BD60" s="1797"/>
      <c r="BE60" s="1881"/>
      <c r="BF60" s="1881"/>
      <c r="BG60" s="1882"/>
      <c r="BH60" s="1797">
        <f t="shared" ref="BH60:BH69" si="140">SUM(BF60+BG60)</f>
        <v>0</v>
      </c>
      <c r="BI60" s="1797"/>
      <c r="BJ60" s="1881"/>
      <c r="BK60" s="1881"/>
      <c r="BL60" s="1882"/>
      <c r="BM60" s="1797">
        <f t="shared" ref="BM60:BM69" si="141">SUM(BK60+BL60)</f>
        <v>0</v>
      </c>
      <c r="BN60" s="1797"/>
      <c r="BO60" s="1881"/>
      <c r="BP60" s="1881"/>
      <c r="BQ60" s="1882"/>
      <c r="BR60" s="1797">
        <f t="shared" ref="BR60:BR69" si="142">SUM(BP60+BQ60)</f>
        <v>0</v>
      </c>
      <c r="BS60" s="1797"/>
      <c r="BT60" s="1881"/>
      <c r="BU60" s="1881"/>
      <c r="BV60" s="1882"/>
      <c r="BW60" s="1797">
        <f t="shared" ref="BW60:BW69" si="143">SUM(BU60+BV60)</f>
        <v>0</v>
      </c>
      <c r="BX60" s="1797"/>
      <c r="BY60" s="1881"/>
      <c r="BZ60" s="1881"/>
      <c r="CA60" s="1882"/>
      <c r="CB60" s="1797">
        <f t="shared" ref="CB60:CB69" si="144">SUM(BZ60+CA60)</f>
        <v>0</v>
      </c>
      <c r="CC60" s="1797"/>
      <c r="CD60" s="1881"/>
      <c r="CE60" s="1881"/>
      <c r="CF60" s="1882"/>
      <c r="CG60" s="1797">
        <f t="shared" ref="CG60:CG69" si="145">SUM(CE60+CF60)</f>
        <v>0</v>
      </c>
      <c r="CH60" s="1797"/>
      <c r="CI60" s="1881"/>
      <c r="CJ60" s="1881"/>
      <c r="CK60" s="1882"/>
      <c r="CL60" s="1797">
        <f t="shared" ref="CL60:CL69" si="146">SUM(CJ60+CK60)</f>
        <v>0</v>
      </c>
      <c r="CM60" s="1797"/>
      <c r="CN60" s="1797"/>
      <c r="CO60" s="1881"/>
      <c r="CP60" s="1882"/>
      <c r="CQ60" s="1797">
        <f t="shared" ref="CQ60:CQ69" si="147">SUM(CO60+CP60)</f>
        <v>0</v>
      </c>
      <c r="CR60" s="1797"/>
      <c r="CS60" s="1881"/>
      <c r="CT60" s="1881"/>
      <c r="CU60" s="1882"/>
      <c r="CV60" s="1797">
        <f t="shared" ref="CV60:CV69" si="148">SUM(CT60+CU60)</f>
        <v>0</v>
      </c>
      <c r="CW60" s="1797"/>
      <c r="CX60" s="1797"/>
      <c r="CY60" s="1881"/>
      <c r="CZ60" s="1882"/>
      <c r="DA60" s="1797">
        <f t="shared" ref="DA60:DA69" si="149">SUM(CY60+CZ60)</f>
        <v>0</v>
      </c>
      <c r="DB60" s="1797"/>
      <c r="DC60" s="1797"/>
      <c r="DD60" s="1881"/>
      <c r="DE60" s="1882"/>
      <c r="DF60" s="1797">
        <f t="shared" ref="DF60:DF69" si="150">SUM(DD60+DE60)</f>
        <v>0</v>
      </c>
      <c r="DG60" s="1797"/>
      <c r="DH60" s="1797"/>
      <c r="DI60" s="1881"/>
      <c r="DJ60" s="1882"/>
      <c r="DK60" s="1797">
        <f t="shared" ref="DK60:DK69" si="151">SUM(DI60+DJ60)</f>
        <v>0</v>
      </c>
      <c r="DL60" s="1797"/>
      <c r="DM60" s="1797"/>
      <c r="DN60" s="1881"/>
      <c r="DO60" s="1882"/>
      <c r="DP60" s="1797">
        <f t="shared" ref="DP60:DP73" si="152">SUM(DN60+DO60)</f>
        <v>0</v>
      </c>
      <c r="DQ60" s="1797"/>
      <c r="DR60" s="1974"/>
      <c r="DS60" s="1964">
        <f>SUM(M60+R60+W60+AB60+AG60+AL60+AQ60+AV60+BF60+BK60+BP60+BZ60+CE60+CJ60+CO60+CT60+CY60+DD60+DI60+DN60)</f>
        <v>0</v>
      </c>
      <c r="DT60" s="1975">
        <f>SUM(N60+S60+X60+AC60+AH60+AM60+AR60+DJ60+AW60+BG60+BL60+BQ60+CA60+CF60+CK60+CP60+CU60+CZ60+DE60+DO60)</f>
        <v>0</v>
      </c>
      <c r="DU60" s="1974">
        <f t="shared" ref="DU60" si="153">SUM(DS60+DT60)</f>
        <v>0</v>
      </c>
      <c r="DV60" s="1974"/>
      <c r="DW60" s="1974"/>
      <c r="DX60" s="2011">
        <f t="shared" ref="DW60:DX73" si="154">SUM(H60+DS60)</f>
        <v>0</v>
      </c>
      <c r="DY60" s="2012">
        <f t="shared" ref="DY60:DY73" si="155">SUM(I60+DT60)</f>
        <v>0</v>
      </c>
      <c r="DZ60" s="1974">
        <f t="shared" ref="DZ60:DZ73" si="156">SUM(DX60+DY60)</f>
        <v>0</v>
      </c>
    </row>
    <row r="61" spans="1:136" ht="15" customHeight="1">
      <c r="A61" s="1902" t="s">
        <v>633</v>
      </c>
      <c r="B61" s="1902"/>
      <c r="C61" s="1881"/>
      <c r="D61" s="1882"/>
      <c r="E61" s="1797">
        <f t="shared" si="127"/>
        <v>0</v>
      </c>
      <c r="F61" s="1813">
        <f t="shared" ref="F61:F73" si="157">E61-B61</f>
        <v>0</v>
      </c>
      <c r="G61" s="1964">
        <f t="shared" si="128"/>
        <v>0</v>
      </c>
      <c r="H61" s="1964">
        <f t="shared" si="128"/>
        <v>0</v>
      </c>
      <c r="I61" s="1968">
        <f t="shared" si="129"/>
        <v>0</v>
      </c>
      <c r="J61" s="1974">
        <f t="shared" si="130"/>
        <v>0</v>
      </c>
      <c r="K61" s="1966">
        <f t="shared" ref="K61:K73" si="158">J61-G61</f>
        <v>0</v>
      </c>
      <c r="L61" s="1881"/>
      <c r="M61" s="1881"/>
      <c r="N61" s="1882"/>
      <c r="O61" s="1797">
        <f t="shared" si="131"/>
        <v>0</v>
      </c>
      <c r="P61" s="1813"/>
      <c r="Q61" s="1881"/>
      <c r="R61" s="1881"/>
      <c r="S61" s="1882"/>
      <c r="T61" s="1797">
        <f t="shared" si="132"/>
        <v>0</v>
      </c>
      <c r="U61" s="1813"/>
      <c r="V61" s="1881"/>
      <c r="W61" s="1881"/>
      <c r="X61" s="1882"/>
      <c r="Y61" s="1797">
        <f t="shared" si="133"/>
        <v>0</v>
      </c>
      <c r="Z61" s="1813"/>
      <c r="AA61" s="1881"/>
      <c r="AB61" s="1881"/>
      <c r="AC61" s="1882"/>
      <c r="AD61" s="1797">
        <f t="shared" si="134"/>
        <v>0</v>
      </c>
      <c r="AE61" s="1813"/>
      <c r="AF61" s="1881"/>
      <c r="AG61" s="1881"/>
      <c r="AH61" s="1882"/>
      <c r="AI61" s="1797">
        <f t="shared" si="135"/>
        <v>0</v>
      </c>
      <c r="AJ61" s="1813"/>
      <c r="AK61" s="1881"/>
      <c r="AL61" s="1881"/>
      <c r="AM61" s="1882"/>
      <c r="AN61" s="1797">
        <f t="shared" si="136"/>
        <v>0</v>
      </c>
      <c r="AO61" s="1813"/>
      <c r="AP61" s="1881"/>
      <c r="AQ61" s="1881"/>
      <c r="AR61" s="1882"/>
      <c r="AS61" s="1797">
        <f t="shared" si="137"/>
        <v>0</v>
      </c>
      <c r="AT61" s="1813"/>
      <c r="AU61" s="1881"/>
      <c r="AV61" s="1881"/>
      <c r="AW61" s="1882"/>
      <c r="AX61" s="1797">
        <f t="shared" si="138"/>
        <v>0</v>
      </c>
      <c r="AY61" s="1813"/>
      <c r="AZ61" s="1881"/>
      <c r="BA61" s="1881"/>
      <c r="BB61" s="1882"/>
      <c r="BC61" s="1797">
        <f t="shared" si="139"/>
        <v>0</v>
      </c>
      <c r="BD61" s="1813"/>
      <c r="BE61" s="1881"/>
      <c r="BF61" s="1881"/>
      <c r="BG61" s="1882"/>
      <c r="BH61" s="1797">
        <f t="shared" si="140"/>
        <v>0</v>
      </c>
      <c r="BI61" s="1813"/>
      <c r="BJ61" s="1881"/>
      <c r="BK61" s="1881"/>
      <c r="BL61" s="1882"/>
      <c r="BM61" s="1797">
        <f t="shared" si="141"/>
        <v>0</v>
      </c>
      <c r="BN61" s="1813"/>
      <c r="BO61" s="1881"/>
      <c r="BP61" s="1881"/>
      <c r="BQ61" s="1882"/>
      <c r="BR61" s="1797">
        <f t="shared" si="142"/>
        <v>0</v>
      </c>
      <c r="BS61" s="1813"/>
      <c r="BT61" s="1881"/>
      <c r="BU61" s="1881"/>
      <c r="BV61" s="1882"/>
      <c r="BW61" s="1797">
        <f t="shared" si="143"/>
        <v>0</v>
      </c>
      <c r="BX61" s="1813"/>
      <c r="BY61" s="1881"/>
      <c r="BZ61" s="1881"/>
      <c r="CA61" s="1882"/>
      <c r="CB61" s="1797">
        <f t="shared" si="144"/>
        <v>0</v>
      </c>
      <c r="CC61" s="1813"/>
      <c r="CD61" s="1881"/>
      <c r="CE61" s="1881"/>
      <c r="CF61" s="1882"/>
      <c r="CG61" s="1797">
        <f t="shared" si="145"/>
        <v>0</v>
      </c>
      <c r="CH61" s="1813"/>
      <c r="CI61" s="1881"/>
      <c r="CJ61" s="1881"/>
      <c r="CK61" s="1882"/>
      <c r="CL61" s="1797">
        <f t="shared" si="146"/>
        <v>0</v>
      </c>
      <c r="CM61" s="1813"/>
      <c r="CN61" s="1797"/>
      <c r="CO61" s="1881"/>
      <c r="CP61" s="1882"/>
      <c r="CQ61" s="1797">
        <f t="shared" si="147"/>
        <v>0</v>
      </c>
      <c r="CR61" s="1813">
        <f t="shared" ref="CR61:CR73" si="159">CQ61-CN61</f>
        <v>0</v>
      </c>
      <c r="CS61" s="1881"/>
      <c r="CT61" s="1881"/>
      <c r="CU61" s="1882"/>
      <c r="CV61" s="1797">
        <v>3963</v>
      </c>
      <c r="CW61" s="1813"/>
      <c r="CX61" s="1797"/>
      <c r="CY61" s="1881"/>
      <c r="CZ61" s="1882"/>
      <c r="DA61" s="1797">
        <f t="shared" si="149"/>
        <v>0</v>
      </c>
      <c r="DB61" s="1813">
        <f t="shared" ref="DB61:DB73" si="160">DA61-CX61</f>
        <v>0</v>
      </c>
      <c r="DC61" s="1797"/>
      <c r="DD61" s="1881"/>
      <c r="DE61" s="1882"/>
      <c r="DF61" s="1797">
        <f t="shared" si="150"/>
        <v>0</v>
      </c>
      <c r="DG61" s="1813">
        <f t="shared" ref="DG61:DG73" si="161">DF61-DC61</f>
        <v>0</v>
      </c>
      <c r="DH61" s="1797"/>
      <c r="DI61" s="1881"/>
      <c r="DJ61" s="1882"/>
      <c r="DK61" s="1797">
        <f t="shared" si="151"/>
        <v>0</v>
      </c>
      <c r="DL61" s="1813">
        <f t="shared" ref="DL61:DL73" si="162">DK61-DH61</f>
        <v>0</v>
      </c>
      <c r="DM61" s="1797"/>
      <c r="DN61" s="1881"/>
      <c r="DO61" s="1882"/>
      <c r="DP61" s="1797">
        <f t="shared" si="152"/>
        <v>0</v>
      </c>
      <c r="DQ61" s="1813">
        <f t="shared" ref="DQ61:DQ73" si="163">DP61-DM61</f>
        <v>0</v>
      </c>
      <c r="DR61" s="1964">
        <f t="shared" ref="DR61:DS73" si="164">SUM(L61+Q61+V61+AA61+AF61+AK61+AP61+AU61+AZ61+BE61+BJ61+BO61+BT61+BY61+CD61+CI61+CN61+CS61+CX61+DC61+DH61+DM61)</f>
        <v>0</v>
      </c>
      <c r="DS61" s="1964">
        <f t="shared" si="164"/>
        <v>0</v>
      </c>
      <c r="DT61" s="1968">
        <f t="shared" ref="DT61:DT73" si="165">SUM(N61+S61+X61+AC61+AH61+AM61+AR61+DJ61+AW61+BB61+BG61+BL61+BQ61+BV61+CA61+CF61+CK61+CP61+CU61+CZ61+DE61+DO61)</f>
        <v>0</v>
      </c>
      <c r="DU61" s="1974">
        <f t="shared" ref="DU61:DU73" si="166">SUM(O61+T61+Y61+AD61+AI61+AN61+AS61+AX61+BC61+BH61+BM61+BR61+BW61+CB61+CG61+CL61+CQ61+CV61+DA61+DF61+DK61+DP61)</f>
        <v>3963</v>
      </c>
      <c r="DV61" s="1966">
        <f t="shared" ref="DV61:DV73" si="167">SUM(P61+U61+Z61+AE61+AJ61+AO61+AT61+AY61+BD61+BI61+BN61+BS61+BX61+CC61+CH61+CM61+CR61+CW61+DB61+DG61+DL61+DQ61)</f>
        <v>0</v>
      </c>
      <c r="DW61" s="2011">
        <f t="shared" si="154"/>
        <v>0</v>
      </c>
      <c r="DX61" s="2011">
        <f t="shared" si="154"/>
        <v>0</v>
      </c>
      <c r="DY61" s="2012">
        <f t="shared" si="155"/>
        <v>0</v>
      </c>
      <c r="DZ61" s="1974">
        <f t="shared" si="156"/>
        <v>0</v>
      </c>
      <c r="EA61" s="1966">
        <f t="shared" ref="EA61:EA73" si="168">DZ61-DW61</f>
        <v>0</v>
      </c>
    </row>
    <row r="62" spans="1:136" ht="15" customHeight="1">
      <c r="A62" s="1902" t="s">
        <v>634</v>
      </c>
      <c r="B62" s="1902"/>
      <c r="C62" s="1881"/>
      <c r="D62" s="1882"/>
      <c r="E62" s="1797">
        <f t="shared" si="127"/>
        <v>0</v>
      </c>
      <c r="F62" s="1813">
        <f t="shared" si="157"/>
        <v>0</v>
      </c>
      <c r="G62" s="1964">
        <f t="shared" si="128"/>
        <v>0</v>
      </c>
      <c r="H62" s="1964">
        <f t="shared" si="128"/>
        <v>0</v>
      </c>
      <c r="I62" s="1968">
        <f t="shared" si="129"/>
        <v>0</v>
      </c>
      <c r="J62" s="1974">
        <f t="shared" si="130"/>
        <v>0</v>
      </c>
      <c r="K62" s="1966">
        <f t="shared" si="158"/>
        <v>0</v>
      </c>
      <c r="L62" s="1881"/>
      <c r="M62" s="1881"/>
      <c r="N62" s="1882"/>
      <c r="O62" s="1797">
        <f t="shared" si="131"/>
        <v>0</v>
      </c>
      <c r="P62" s="1813"/>
      <c r="Q62" s="1881"/>
      <c r="R62" s="1881"/>
      <c r="S62" s="1882"/>
      <c r="T62" s="1797">
        <f t="shared" si="132"/>
        <v>0</v>
      </c>
      <c r="U62" s="1813"/>
      <c r="V62" s="1881"/>
      <c r="W62" s="1881"/>
      <c r="X62" s="1882"/>
      <c r="Y62" s="1797">
        <f t="shared" si="133"/>
        <v>0</v>
      </c>
      <c r="Z62" s="1813"/>
      <c r="AA62" s="1881"/>
      <c r="AB62" s="1881"/>
      <c r="AC62" s="1882"/>
      <c r="AD62" s="1797">
        <f t="shared" si="134"/>
        <v>0</v>
      </c>
      <c r="AE62" s="1813"/>
      <c r="AF62" s="1881"/>
      <c r="AG62" s="1881"/>
      <c r="AH62" s="1882"/>
      <c r="AI62" s="1797">
        <f t="shared" si="135"/>
        <v>0</v>
      </c>
      <c r="AJ62" s="1813"/>
      <c r="AK62" s="1881"/>
      <c r="AL62" s="1881"/>
      <c r="AM62" s="1882"/>
      <c r="AN62" s="1797">
        <f t="shared" si="136"/>
        <v>0</v>
      </c>
      <c r="AO62" s="1813"/>
      <c r="AP62" s="1881"/>
      <c r="AQ62" s="1881"/>
      <c r="AR62" s="1882"/>
      <c r="AS62" s="1797">
        <f t="shared" si="137"/>
        <v>0</v>
      </c>
      <c r="AT62" s="1813"/>
      <c r="AU62" s="1881"/>
      <c r="AV62" s="1881"/>
      <c r="AW62" s="1882"/>
      <c r="AX62" s="1797">
        <f t="shared" si="138"/>
        <v>0</v>
      </c>
      <c r="AY62" s="1813"/>
      <c r="AZ62" s="1881"/>
      <c r="BA62" s="1881"/>
      <c r="BB62" s="1882"/>
      <c r="BC62" s="1797">
        <f t="shared" si="139"/>
        <v>0</v>
      </c>
      <c r="BD62" s="1813"/>
      <c r="BE62" s="1881"/>
      <c r="BF62" s="1881"/>
      <c r="BG62" s="1882"/>
      <c r="BH62" s="1797">
        <f t="shared" si="140"/>
        <v>0</v>
      </c>
      <c r="BI62" s="1813"/>
      <c r="BJ62" s="1881"/>
      <c r="BK62" s="1881"/>
      <c r="BL62" s="1882"/>
      <c r="BM62" s="1797">
        <f t="shared" si="141"/>
        <v>0</v>
      </c>
      <c r="BN62" s="1813"/>
      <c r="BO62" s="1881"/>
      <c r="BP62" s="1881"/>
      <c r="BQ62" s="1882"/>
      <c r="BR62" s="1797">
        <f t="shared" si="142"/>
        <v>0</v>
      </c>
      <c r="BS62" s="1813"/>
      <c r="BT62" s="1881"/>
      <c r="BU62" s="1881"/>
      <c r="BV62" s="1882"/>
      <c r="BW62" s="1797">
        <f t="shared" si="143"/>
        <v>0</v>
      </c>
      <c r="BX62" s="1813"/>
      <c r="BY62" s="1881"/>
      <c r="BZ62" s="1881"/>
      <c r="CA62" s="1882"/>
      <c r="CB62" s="1797">
        <f t="shared" si="144"/>
        <v>0</v>
      </c>
      <c r="CC62" s="1813"/>
      <c r="CD62" s="1881"/>
      <c r="CE62" s="1881"/>
      <c r="CF62" s="1882"/>
      <c r="CG62" s="1797">
        <f t="shared" si="145"/>
        <v>0</v>
      </c>
      <c r="CH62" s="1813"/>
      <c r="CI62" s="1881"/>
      <c r="CJ62" s="1881"/>
      <c r="CK62" s="1882"/>
      <c r="CL62" s="1797">
        <f t="shared" si="146"/>
        <v>0</v>
      </c>
      <c r="CM62" s="1813"/>
      <c r="CN62" s="1797"/>
      <c r="CO62" s="1881"/>
      <c r="CP62" s="1882"/>
      <c r="CQ62" s="1797">
        <f t="shared" si="147"/>
        <v>0</v>
      </c>
      <c r="CR62" s="1813">
        <f t="shared" si="159"/>
        <v>0</v>
      </c>
      <c r="CS62" s="1881"/>
      <c r="CT62" s="1881"/>
      <c r="CU62" s="1882"/>
      <c r="CV62" s="1797">
        <f t="shared" si="148"/>
        <v>0</v>
      </c>
      <c r="CW62" s="1813"/>
      <c r="CX62" s="1797"/>
      <c r="CY62" s="1881"/>
      <c r="CZ62" s="1882"/>
      <c r="DA62" s="1797">
        <f t="shared" si="149"/>
        <v>0</v>
      </c>
      <c r="DB62" s="1813">
        <f t="shared" si="160"/>
        <v>0</v>
      </c>
      <c r="DC62" s="1797"/>
      <c r="DD62" s="1881"/>
      <c r="DE62" s="1882"/>
      <c r="DF62" s="1797">
        <f t="shared" si="150"/>
        <v>0</v>
      </c>
      <c r="DG62" s="1813">
        <f t="shared" si="161"/>
        <v>0</v>
      </c>
      <c r="DH62" s="1797"/>
      <c r="DI62" s="1881"/>
      <c r="DJ62" s="1882"/>
      <c r="DK62" s="1797">
        <f t="shared" si="151"/>
        <v>0</v>
      </c>
      <c r="DL62" s="1813">
        <f t="shared" si="162"/>
        <v>0</v>
      </c>
      <c r="DM62" s="1797"/>
      <c r="DN62" s="1881"/>
      <c r="DO62" s="1882"/>
      <c r="DP62" s="1797">
        <f t="shared" si="152"/>
        <v>0</v>
      </c>
      <c r="DQ62" s="1813">
        <f t="shared" si="163"/>
        <v>0</v>
      </c>
      <c r="DR62" s="1964">
        <f t="shared" si="164"/>
        <v>0</v>
      </c>
      <c r="DS62" s="1964">
        <f t="shared" si="164"/>
        <v>0</v>
      </c>
      <c r="DT62" s="1968">
        <f t="shared" si="165"/>
        <v>0</v>
      </c>
      <c r="DU62" s="1974">
        <f t="shared" si="166"/>
        <v>0</v>
      </c>
      <c r="DV62" s="1966">
        <f t="shared" si="167"/>
        <v>0</v>
      </c>
      <c r="DW62" s="2011">
        <f t="shared" si="154"/>
        <v>0</v>
      </c>
      <c r="DX62" s="2011">
        <f t="shared" si="154"/>
        <v>0</v>
      </c>
      <c r="DY62" s="2012">
        <f t="shared" si="155"/>
        <v>0</v>
      </c>
      <c r="DZ62" s="1974">
        <f t="shared" si="156"/>
        <v>0</v>
      </c>
      <c r="EA62" s="1966">
        <f t="shared" si="168"/>
        <v>0</v>
      </c>
    </row>
    <row r="63" spans="1:136" ht="15" customHeight="1">
      <c r="A63" s="1414" t="s">
        <v>635</v>
      </c>
      <c r="B63" s="1414"/>
      <c r="C63" s="1881"/>
      <c r="D63" s="1882"/>
      <c r="E63" s="1797">
        <f t="shared" si="127"/>
        <v>0</v>
      </c>
      <c r="F63" s="1813">
        <f t="shared" si="157"/>
        <v>0</v>
      </c>
      <c r="G63" s="1964">
        <f t="shared" si="128"/>
        <v>0</v>
      </c>
      <c r="H63" s="1964">
        <f t="shared" si="128"/>
        <v>0</v>
      </c>
      <c r="I63" s="1968">
        <f t="shared" si="129"/>
        <v>0</v>
      </c>
      <c r="J63" s="1974">
        <f t="shared" si="130"/>
        <v>0</v>
      </c>
      <c r="K63" s="1966">
        <f t="shared" si="158"/>
        <v>0</v>
      </c>
      <c r="L63" s="1881"/>
      <c r="M63" s="1881"/>
      <c r="N63" s="1882"/>
      <c r="O63" s="1797">
        <f t="shared" si="131"/>
        <v>0</v>
      </c>
      <c r="P63" s="1813"/>
      <c r="Q63" s="1881"/>
      <c r="R63" s="1881"/>
      <c r="S63" s="1882"/>
      <c r="T63" s="1797">
        <f t="shared" si="132"/>
        <v>0</v>
      </c>
      <c r="U63" s="1813"/>
      <c r="V63" s="1881"/>
      <c r="W63" s="1881"/>
      <c r="X63" s="1882"/>
      <c r="Y63" s="1797">
        <f t="shared" si="133"/>
        <v>0</v>
      </c>
      <c r="Z63" s="1813"/>
      <c r="AA63" s="1881"/>
      <c r="AB63" s="1881"/>
      <c r="AC63" s="1882"/>
      <c r="AD63" s="1797">
        <f t="shared" si="134"/>
        <v>0</v>
      </c>
      <c r="AE63" s="1813"/>
      <c r="AF63" s="1881"/>
      <c r="AG63" s="1881"/>
      <c r="AH63" s="1882"/>
      <c r="AI63" s="1797">
        <f t="shared" si="135"/>
        <v>0</v>
      </c>
      <c r="AJ63" s="1813"/>
      <c r="AK63" s="1881"/>
      <c r="AL63" s="1881"/>
      <c r="AM63" s="1882"/>
      <c r="AN63" s="1797">
        <f t="shared" si="136"/>
        <v>0</v>
      </c>
      <c r="AO63" s="1813"/>
      <c r="AP63" s="1881"/>
      <c r="AQ63" s="1881"/>
      <c r="AR63" s="1882"/>
      <c r="AS63" s="1797">
        <f t="shared" si="137"/>
        <v>0</v>
      </c>
      <c r="AT63" s="1813"/>
      <c r="AU63" s="1881"/>
      <c r="AV63" s="1881"/>
      <c r="AW63" s="1882"/>
      <c r="AX63" s="1797">
        <f t="shared" si="138"/>
        <v>0</v>
      </c>
      <c r="AY63" s="1813"/>
      <c r="AZ63" s="1881"/>
      <c r="BA63" s="1881"/>
      <c r="BB63" s="1882"/>
      <c r="BC63" s="1797">
        <f t="shared" si="139"/>
        <v>0</v>
      </c>
      <c r="BD63" s="1813"/>
      <c r="BE63" s="1881"/>
      <c r="BF63" s="1881"/>
      <c r="BG63" s="1882"/>
      <c r="BH63" s="1797">
        <f t="shared" si="140"/>
        <v>0</v>
      </c>
      <c r="BI63" s="1813"/>
      <c r="BJ63" s="1881"/>
      <c r="BK63" s="1881"/>
      <c r="BL63" s="1882"/>
      <c r="BM63" s="1797">
        <f t="shared" si="141"/>
        <v>0</v>
      </c>
      <c r="BN63" s="1813"/>
      <c r="BO63" s="1881"/>
      <c r="BP63" s="1881"/>
      <c r="BQ63" s="1882"/>
      <c r="BR63" s="1797">
        <f t="shared" si="142"/>
        <v>0</v>
      </c>
      <c r="BS63" s="1813"/>
      <c r="BT63" s="1881"/>
      <c r="BU63" s="1881"/>
      <c r="BV63" s="1882"/>
      <c r="BW63" s="1797">
        <f t="shared" si="143"/>
        <v>0</v>
      </c>
      <c r="BX63" s="1813"/>
      <c r="BY63" s="1881"/>
      <c r="BZ63" s="1881"/>
      <c r="CA63" s="1882"/>
      <c r="CB63" s="1797">
        <f t="shared" si="144"/>
        <v>0</v>
      </c>
      <c r="CC63" s="1813"/>
      <c r="CD63" s="1881"/>
      <c r="CE63" s="1881"/>
      <c r="CF63" s="1882"/>
      <c r="CG63" s="1797">
        <f t="shared" si="145"/>
        <v>0</v>
      </c>
      <c r="CH63" s="1813"/>
      <c r="CI63" s="1881"/>
      <c r="CJ63" s="1881"/>
      <c r="CK63" s="1882"/>
      <c r="CL63" s="1797">
        <f t="shared" si="146"/>
        <v>0</v>
      </c>
      <c r="CM63" s="1813"/>
      <c r="CN63" s="1797"/>
      <c r="CO63" s="1881"/>
      <c r="CP63" s="1882"/>
      <c r="CQ63" s="1797">
        <f t="shared" si="147"/>
        <v>0</v>
      </c>
      <c r="CR63" s="1813">
        <f t="shared" si="159"/>
        <v>0</v>
      </c>
      <c r="CS63" s="1881"/>
      <c r="CT63" s="1881"/>
      <c r="CU63" s="1882"/>
      <c r="CV63" s="1797">
        <f t="shared" si="148"/>
        <v>0</v>
      </c>
      <c r="CW63" s="1813"/>
      <c r="CX63" s="1797"/>
      <c r="CY63" s="1881"/>
      <c r="CZ63" s="1882"/>
      <c r="DA63" s="1797">
        <f t="shared" si="149"/>
        <v>0</v>
      </c>
      <c r="DB63" s="1813">
        <f t="shared" si="160"/>
        <v>0</v>
      </c>
      <c r="DC63" s="1797"/>
      <c r="DD63" s="1881"/>
      <c r="DE63" s="1882"/>
      <c r="DF63" s="1797">
        <f t="shared" si="150"/>
        <v>0</v>
      </c>
      <c r="DG63" s="1813">
        <f t="shared" si="161"/>
        <v>0</v>
      </c>
      <c r="DH63" s="1797"/>
      <c r="DI63" s="1881"/>
      <c r="DJ63" s="1882"/>
      <c r="DK63" s="1797">
        <f t="shared" si="151"/>
        <v>0</v>
      </c>
      <c r="DL63" s="1813">
        <f t="shared" si="162"/>
        <v>0</v>
      </c>
      <c r="DM63" s="1797"/>
      <c r="DN63" s="1881"/>
      <c r="DO63" s="1882"/>
      <c r="DP63" s="1797">
        <f t="shared" si="152"/>
        <v>0</v>
      </c>
      <c r="DQ63" s="1813">
        <f t="shared" si="163"/>
        <v>0</v>
      </c>
      <c r="DR63" s="1964">
        <f t="shared" si="164"/>
        <v>0</v>
      </c>
      <c r="DS63" s="1964">
        <f t="shared" si="164"/>
        <v>0</v>
      </c>
      <c r="DT63" s="1968">
        <f t="shared" si="165"/>
        <v>0</v>
      </c>
      <c r="DU63" s="1974">
        <f t="shared" si="166"/>
        <v>0</v>
      </c>
      <c r="DV63" s="1966">
        <f t="shared" si="167"/>
        <v>0</v>
      </c>
      <c r="DW63" s="2011">
        <f t="shared" si="154"/>
        <v>0</v>
      </c>
      <c r="DX63" s="2011">
        <f t="shared" si="154"/>
        <v>0</v>
      </c>
      <c r="DY63" s="2012">
        <f t="shared" si="155"/>
        <v>0</v>
      </c>
      <c r="DZ63" s="1974">
        <f t="shared" si="156"/>
        <v>0</v>
      </c>
      <c r="EA63" s="1966">
        <f t="shared" si="168"/>
        <v>0</v>
      </c>
      <c r="EB63" s="1399"/>
      <c r="EC63" s="1399"/>
      <c r="ED63" s="733"/>
      <c r="EE63" s="733"/>
      <c r="EF63" s="733"/>
    </row>
    <row r="64" spans="1:136" ht="15" hidden="1" customHeight="1">
      <c r="A64" s="706" t="s">
        <v>636</v>
      </c>
      <c r="C64" s="1881"/>
      <c r="D64" s="1882"/>
      <c r="E64" s="1797">
        <f t="shared" si="127"/>
        <v>0</v>
      </c>
      <c r="F64" s="1813">
        <f t="shared" si="157"/>
        <v>0</v>
      </c>
      <c r="G64" s="1964">
        <f t="shared" si="128"/>
        <v>0</v>
      </c>
      <c r="H64" s="1964">
        <f t="shared" si="128"/>
        <v>0</v>
      </c>
      <c r="I64" s="1968">
        <f t="shared" si="129"/>
        <v>0</v>
      </c>
      <c r="J64" s="1974">
        <f t="shared" si="130"/>
        <v>0</v>
      </c>
      <c r="K64" s="1966">
        <f t="shared" si="158"/>
        <v>0</v>
      </c>
      <c r="L64" s="1881"/>
      <c r="M64" s="1881"/>
      <c r="N64" s="1882"/>
      <c r="O64" s="1797">
        <f t="shared" si="131"/>
        <v>0</v>
      </c>
      <c r="P64" s="1813"/>
      <c r="Q64" s="1881"/>
      <c r="R64" s="1881"/>
      <c r="S64" s="1882"/>
      <c r="T64" s="1797">
        <f t="shared" si="132"/>
        <v>0</v>
      </c>
      <c r="U64" s="1813"/>
      <c r="V64" s="1881"/>
      <c r="W64" s="1881"/>
      <c r="X64" s="1882"/>
      <c r="Y64" s="1797">
        <f t="shared" si="133"/>
        <v>0</v>
      </c>
      <c r="Z64" s="1813"/>
      <c r="AA64" s="1881"/>
      <c r="AB64" s="1881"/>
      <c r="AC64" s="1882"/>
      <c r="AD64" s="1797">
        <f t="shared" si="134"/>
        <v>0</v>
      </c>
      <c r="AE64" s="1813"/>
      <c r="AF64" s="1881"/>
      <c r="AG64" s="1881"/>
      <c r="AH64" s="1882"/>
      <c r="AI64" s="1797">
        <f t="shared" si="135"/>
        <v>0</v>
      </c>
      <c r="AJ64" s="1813"/>
      <c r="AK64" s="1881"/>
      <c r="AL64" s="1881"/>
      <c r="AM64" s="1882"/>
      <c r="AN64" s="1797">
        <f t="shared" si="136"/>
        <v>0</v>
      </c>
      <c r="AO64" s="1813"/>
      <c r="AP64" s="1881"/>
      <c r="AQ64" s="1881"/>
      <c r="AR64" s="1882"/>
      <c r="AS64" s="1797">
        <f t="shared" si="137"/>
        <v>0</v>
      </c>
      <c r="AT64" s="1813"/>
      <c r="AU64" s="1881"/>
      <c r="AV64" s="1881"/>
      <c r="AW64" s="1882"/>
      <c r="AX64" s="1797">
        <f t="shared" si="138"/>
        <v>0</v>
      </c>
      <c r="AY64" s="1813"/>
      <c r="AZ64" s="1881"/>
      <c r="BA64" s="1881"/>
      <c r="BB64" s="1882"/>
      <c r="BC64" s="1797">
        <f t="shared" si="139"/>
        <v>0</v>
      </c>
      <c r="BD64" s="1813"/>
      <c r="BE64" s="1881"/>
      <c r="BF64" s="1881"/>
      <c r="BG64" s="1882"/>
      <c r="BH64" s="1797">
        <f t="shared" si="140"/>
        <v>0</v>
      </c>
      <c r="BI64" s="1813"/>
      <c r="BJ64" s="1881"/>
      <c r="BK64" s="1881"/>
      <c r="BL64" s="1882"/>
      <c r="BM64" s="1797">
        <f t="shared" si="141"/>
        <v>0</v>
      </c>
      <c r="BN64" s="1813"/>
      <c r="BO64" s="1881"/>
      <c r="BP64" s="1881"/>
      <c r="BQ64" s="1882"/>
      <c r="BR64" s="1797">
        <f t="shared" si="142"/>
        <v>0</v>
      </c>
      <c r="BS64" s="1813"/>
      <c r="BT64" s="1881"/>
      <c r="BU64" s="1881"/>
      <c r="BV64" s="1882"/>
      <c r="BW64" s="1797">
        <f t="shared" si="143"/>
        <v>0</v>
      </c>
      <c r="BX64" s="1813"/>
      <c r="BY64" s="1881"/>
      <c r="BZ64" s="1881"/>
      <c r="CA64" s="1882"/>
      <c r="CB64" s="1797">
        <f t="shared" si="144"/>
        <v>0</v>
      </c>
      <c r="CC64" s="1813"/>
      <c r="CD64" s="1881"/>
      <c r="CE64" s="1881"/>
      <c r="CF64" s="1882"/>
      <c r="CG64" s="1797">
        <f t="shared" si="145"/>
        <v>0</v>
      </c>
      <c r="CH64" s="1813"/>
      <c r="CI64" s="1881"/>
      <c r="CJ64" s="1881"/>
      <c r="CK64" s="1882"/>
      <c r="CL64" s="1797">
        <f t="shared" si="146"/>
        <v>0</v>
      </c>
      <c r="CM64" s="1813"/>
      <c r="CN64" s="1797"/>
      <c r="CO64" s="1881"/>
      <c r="CP64" s="1882"/>
      <c r="CQ64" s="1797">
        <f t="shared" si="147"/>
        <v>0</v>
      </c>
      <c r="CR64" s="1813">
        <f t="shared" si="159"/>
        <v>0</v>
      </c>
      <c r="CS64" s="1881"/>
      <c r="CT64" s="1881"/>
      <c r="CU64" s="1882"/>
      <c r="CV64" s="1797">
        <f t="shared" si="148"/>
        <v>0</v>
      </c>
      <c r="CW64" s="1813"/>
      <c r="CX64" s="1797"/>
      <c r="CY64" s="1881"/>
      <c r="CZ64" s="1882"/>
      <c r="DA64" s="1797">
        <f t="shared" si="149"/>
        <v>0</v>
      </c>
      <c r="DB64" s="1813">
        <f t="shared" si="160"/>
        <v>0</v>
      </c>
      <c r="DC64" s="1797"/>
      <c r="DD64" s="1881"/>
      <c r="DE64" s="1882"/>
      <c r="DF64" s="1797">
        <f t="shared" si="150"/>
        <v>0</v>
      </c>
      <c r="DG64" s="1813">
        <f t="shared" si="161"/>
        <v>0</v>
      </c>
      <c r="DH64" s="1797"/>
      <c r="DI64" s="1881"/>
      <c r="DJ64" s="1882"/>
      <c r="DK64" s="1797">
        <f t="shared" si="151"/>
        <v>0</v>
      </c>
      <c r="DL64" s="1813">
        <f t="shared" si="162"/>
        <v>0</v>
      </c>
      <c r="DM64" s="1797"/>
      <c r="DN64" s="1881"/>
      <c r="DO64" s="1882"/>
      <c r="DP64" s="1797">
        <f t="shared" si="152"/>
        <v>0</v>
      </c>
      <c r="DQ64" s="1813">
        <f t="shared" si="163"/>
        <v>0</v>
      </c>
      <c r="DR64" s="1964">
        <f t="shared" si="164"/>
        <v>0</v>
      </c>
      <c r="DS64" s="1964">
        <f t="shared" si="164"/>
        <v>0</v>
      </c>
      <c r="DT64" s="1968">
        <f t="shared" si="165"/>
        <v>0</v>
      </c>
      <c r="DU64" s="1974">
        <f t="shared" si="166"/>
        <v>0</v>
      </c>
      <c r="DV64" s="1966">
        <f t="shared" si="167"/>
        <v>0</v>
      </c>
      <c r="DW64" s="2011">
        <f t="shared" si="154"/>
        <v>0</v>
      </c>
      <c r="DX64" s="2011">
        <f t="shared" si="154"/>
        <v>0</v>
      </c>
      <c r="DY64" s="2012">
        <f t="shared" si="155"/>
        <v>0</v>
      </c>
      <c r="DZ64" s="1974">
        <f t="shared" si="156"/>
        <v>0</v>
      </c>
      <c r="EA64" s="1966">
        <f t="shared" si="168"/>
        <v>0</v>
      </c>
      <c r="EB64" s="1399"/>
      <c r="EC64" s="1399"/>
      <c r="ED64" s="733"/>
      <c r="EE64" s="733"/>
      <c r="EF64" s="733"/>
    </row>
    <row r="65" spans="1:136" ht="15" customHeight="1">
      <c r="A65" s="1886" t="s">
        <v>637</v>
      </c>
      <c r="B65" s="1886"/>
      <c r="C65" s="1881"/>
      <c r="D65" s="1882"/>
      <c r="E65" s="1797">
        <f t="shared" si="127"/>
        <v>0</v>
      </c>
      <c r="F65" s="1813">
        <f t="shared" si="157"/>
        <v>0</v>
      </c>
      <c r="G65" s="1964">
        <f t="shared" si="128"/>
        <v>0</v>
      </c>
      <c r="H65" s="1964">
        <f t="shared" si="128"/>
        <v>0</v>
      </c>
      <c r="I65" s="1968">
        <f t="shared" si="129"/>
        <v>0</v>
      </c>
      <c r="J65" s="1974">
        <f t="shared" si="130"/>
        <v>0</v>
      </c>
      <c r="K65" s="1966">
        <f t="shared" si="158"/>
        <v>0</v>
      </c>
      <c r="L65" s="1881"/>
      <c r="M65" s="1881"/>
      <c r="N65" s="1882"/>
      <c r="O65" s="1797">
        <f t="shared" si="131"/>
        <v>0</v>
      </c>
      <c r="P65" s="1813"/>
      <c r="Q65" s="1881"/>
      <c r="R65" s="1881"/>
      <c r="S65" s="1882"/>
      <c r="T65" s="1797">
        <f t="shared" si="132"/>
        <v>0</v>
      </c>
      <c r="U65" s="1813"/>
      <c r="V65" s="1881"/>
      <c r="W65" s="1881"/>
      <c r="X65" s="1882"/>
      <c r="Y65" s="1797">
        <f t="shared" si="133"/>
        <v>0</v>
      </c>
      <c r="Z65" s="1813"/>
      <c r="AA65" s="1881"/>
      <c r="AB65" s="1881"/>
      <c r="AC65" s="1882"/>
      <c r="AD65" s="1797">
        <f t="shared" si="134"/>
        <v>0</v>
      </c>
      <c r="AE65" s="1813"/>
      <c r="AF65" s="1881"/>
      <c r="AG65" s="1881"/>
      <c r="AH65" s="1882"/>
      <c r="AI65" s="1797">
        <f t="shared" si="135"/>
        <v>0</v>
      </c>
      <c r="AJ65" s="1813"/>
      <c r="AK65" s="1881"/>
      <c r="AL65" s="1881"/>
      <c r="AM65" s="1882"/>
      <c r="AN65" s="1797">
        <f t="shared" si="136"/>
        <v>0</v>
      </c>
      <c r="AO65" s="1813"/>
      <c r="AP65" s="1881"/>
      <c r="AQ65" s="1881"/>
      <c r="AR65" s="1882"/>
      <c r="AS65" s="1797">
        <f t="shared" si="137"/>
        <v>0</v>
      </c>
      <c r="AT65" s="1813"/>
      <c r="AU65" s="1881">
        <v>11672</v>
      </c>
      <c r="AV65" s="1881">
        <v>11672</v>
      </c>
      <c r="AW65" s="1882"/>
      <c r="AX65" s="1797">
        <f t="shared" si="138"/>
        <v>11672</v>
      </c>
      <c r="AY65" s="1813">
        <v>12988</v>
      </c>
      <c r="AZ65" s="1881"/>
      <c r="BA65" s="1881"/>
      <c r="BB65" s="1882"/>
      <c r="BC65" s="1797">
        <f t="shared" si="139"/>
        <v>0</v>
      </c>
      <c r="BD65" s="1813"/>
      <c r="BE65" s="1881"/>
      <c r="BF65" s="1881"/>
      <c r="BG65" s="1882"/>
      <c r="BH65" s="1797">
        <f t="shared" si="140"/>
        <v>0</v>
      </c>
      <c r="BI65" s="1813"/>
      <c r="BJ65" s="1881"/>
      <c r="BK65" s="1881"/>
      <c r="BL65" s="1882"/>
      <c r="BM65" s="1797">
        <f t="shared" si="141"/>
        <v>0</v>
      </c>
      <c r="BN65" s="1813"/>
      <c r="BO65" s="1881"/>
      <c r="BP65" s="1881"/>
      <c r="BQ65" s="1882"/>
      <c r="BR65" s="1797">
        <f t="shared" si="142"/>
        <v>0</v>
      </c>
      <c r="BS65" s="1813"/>
      <c r="BT65" s="1881"/>
      <c r="BU65" s="1881"/>
      <c r="BV65" s="1882"/>
      <c r="BW65" s="1797">
        <f t="shared" si="143"/>
        <v>0</v>
      </c>
      <c r="BX65" s="1813"/>
      <c r="BY65" s="1881"/>
      <c r="BZ65" s="1881"/>
      <c r="CA65" s="1882"/>
      <c r="CB65" s="1797">
        <f t="shared" si="144"/>
        <v>0</v>
      </c>
      <c r="CC65" s="1813"/>
      <c r="CD65" s="1881">
        <v>6720</v>
      </c>
      <c r="CE65" s="1881">
        <v>6720</v>
      </c>
      <c r="CF65" s="1882"/>
      <c r="CG65" s="1797">
        <f t="shared" si="145"/>
        <v>6720</v>
      </c>
      <c r="CH65" s="1813">
        <v>8208</v>
      </c>
      <c r="CI65" s="1881">
        <v>15606</v>
      </c>
      <c r="CJ65" s="1881">
        <v>17094</v>
      </c>
      <c r="CK65" s="1882"/>
      <c r="CL65" s="1797">
        <f t="shared" si="146"/>
        <v>17094</v>
      </c>
      <c r="CM65" s="1813">
        <v>15606</v>
      </c>
      <c r="CN65" s="1797"/>
      <c r="CO65" s="1881"/>
      <c r="CP65" s="1882"/>
      <c r="CQ65" s="1797">
        <f t="shared" si="147"/>
        <v>0</v>
      </c>
      <c r="CR65" s="1813">
        <f t="shared" si="159"/>
        <v>0</v>
      </c>
      <c r="CS65" s="1881"/>
      <c r="CT65" s="1881"/>
      <c r="CU65" s="1882"/>
      <c r="CV65" s="1797">
        <f t="shared" si="148"/>
        <v>0</v>
      </c>
      <c r="CW65" s="1813"/>
      <c r="CX65" s="1797"/>
      <c r="CY65" s="1881"/>
      <c r="CZ65" s="1882"/>
      <c r="DA65" s="1797">
        <f t="shared" si="149"/>
        <v>0</v>
      </c>
      <c r="DB65" s="1813">
        <f t="shared" si="160"/>
        <v>0</v>
      </c>
      <c r="DC65" s="1797"/>
      <c r="DD65" s="1881"/>
      <c r="DE65" s="1882"/>
      <c r="DF65" s="1797">
        <f t="shared" si="150"/>
        <v>0</v>
      </c>
      <c r="DG65" s="1813">
        <f t="shared" si="161"/>
        <v>0</v>
      </c>
      <c r="DH65" s="1797"/>
      <c r="DI65" s="1881"/>
      <c r="DJ65" s="1882"/>
      <c r="DK65" s="1797">
        <f t="shared" si="151"/>
        <v>0</v>
      </c>
      <c r="DL65" s="1813">
        <f t="shared" si="162"/>
        <v>0</v>
      </c>
      <c r="DM65" s="1797"/>
      <c r="DN65" s="1881"/>
      <c r="DO65" s="1882"/>
      <c r="DP65" s="1797">
        <f t="shared" si="152"/>
        <v>0</v>
      </c>
      <c r="DQ65" s="1813">
        <f t="shared" si="163"/>
        <v>0</v>
      </c>
      <c r="DR65" s="1964">
        <f t="shared" si="164"/>
        <v>33998</v>
      </c>
      <c r="DS65" s="1964">
        <f t="shared" si="164"/>
        <v>35486</v>
      </c>
      <c r="DT65" s="1968">
        <f t="shared" si="165"/>
        <v>0</v>
      </c>
      <c r="DU65" s="1974">
        <f t="shared" si="166"/>
        <v>35486</v>
      </c>
      <c r="DV65" s="1966">
        <f t="shared" si="167"/>
        <v>36802</v>
      </c>
      <c r="DW65" s="2011">
        <f t="shared" si="154"/>
        <v>33998</v>
      </c>
      <c r="DX65" s="2011">
        <f t="shared" si="154"/>
        <v>35486</v>
      </c>
      <c r="DY65" s="2012">
        <f t="shared" si="155"/>
        <v>0</v>
      </c>
      <c r="DZ65" s="1974">
        <f t="shared" si="156"/>
        <v>35486</v>
      </c>
      <c r="EA65" s="1966">
        <f t="shared" si="168"/>
        <v>1488</v>
      </c>
      <c r="EB65" s="1399"/>
      <c r="EC65" s="1399"/>
      <c r="ED65" s="733"/>
      <c r="EE65" s="733"/>
      <c r="EF65" s="733"/>
    </row>
    <row r="66" spans="1:136" ht="15" customHeight="1">
      <c r="A66" s="1902" t="s">
        <v>638</v>
      </c>
      <c r="B66" s="1902"/>
      <c r="C66" s="1881"/>
      <c r="D66" s="1882"/>
      <c r="E66" s="1797">
        <f t="shared" si="127"/>
        <v>0</v>
      </c>
      <c r="F66" s="1813">
        <f t="shared" si="157"/>
        <v>0</v>
      </c>
      <c r="G66" s="1964">
        <f t="shared" si="128"/>
        <v>0</v>
      </c>
      <c r="H66" s="1964">
        <f t="shared" si="128"/>
        <v>0</v>
      </c>
      <c r="I66" s="1968">
        <f t="shared" si="129"/>
        <v>0</v>
      </c>
      <c r="J66" s="1974">
        <f t="shared" si="130"/>
        <v>0</v>
      </c>
      <c r="K66" s="1966">
        <f t="shared" si="158"/>
        <v>0</v>
      </c>
      <c r="L66" s="1881"/>
      <c r="M66" s="1881"/>
      <c r="N66" s="1882"/>
      <c r="O66" s="1797">
        <f t="shared" si="131"/>
        <v>0</v>
      </c>
      <c r="P66" s="1813"/>
      <c r="Q66" s="1881"/>
      <c r="R66" s="1881"/>
      <c r="S66" s="1882"/>
      <c r="T66" s="1797">
        <f t="shared" si="132"/>
        <v>0</v>
      </c>
      <c r="U66" s="1813"/>
      <c r="V66" s="1881"/>
      <c r="W66" s="1881"/>
      <c r="X66" s="1882"/>
      <c r="Y66" s="1797">
        <f t="shared" si="133"/>
        <v>0</v>
      </c>
      <c r="Z66" s="1813"/>
      <c r="AA66" s="1881"/>
      <c r="AB66" s="1881"/>
      <c r="AC66" s="1882"/>
      <c r="AD66" s="1797">
        <f t="shared" ref="AD66:AD73" si="169">SUM(AB66+AC66)</f>
        <v>0</v>
      </c>
      <c r="AE66" s="1813"/>
      <c r="AF66" s="1881"/>
      <c r="AG66" s="1881"/>
      <c r="AH66" s="1882"/>
      <c r="AI66" s="1797">
        <f t="shared" si="135"/>
        <v>0</v>
      </c>
      <c r="AJ66" s="1813"/>
      <c r="AK66" s="1881"/>
      <c r="AL66" s="1881"/>
      <c r="AM66" s="1882"/>
      <c r="AN66" s="1797">
        <f t="shared" ref="AN66:AN73" si="170">SUM(AL66+AM66)</f>
        <v>0</v>
      </c>
      <c r="AO66" s="1813"/>
      <c r="AP66" s="1881"/>
      <c r="AQ66" s="1881"/>
      <c r="AR66" s="1882"/>
      <c r="AS66" s="1797">
        <f t="shared" si="137"/>
        <v>0</v>
      </c>
      <c r="AT66" s="1813"/>
      <c r="AU66" s="1881"/>
      <c r="AV66" s="1881"/>
      <c r="AW66" s="1882"/>
      <c r="AX66" s="1797">
        <f t="shared" si="138"/>
        <v>0</v>
      </c>
      <c r="AY66" s="1813"/>
      <c r="AZ66" s="1881"/>
      <c r="BA66" s="1881"/>
      <c r="BB66" s="1882"/>
      <c r="BC66" s="1797">
        <f t="shared" si="139"/>
        <v>0</v>
      </c>
      <c r="BD66" s="1813"/>
      <c r="BE66" s="1881"/>
      <c r="BF66" s="1881"/>
      <c r="BG66" s="1882"/>
      <c r="BH66" s="1797">
        <f t="shared" si="140"/>
        <v>0</v>
      </c>
      <c r="BI66" s="1813"/>
      <c r="BJ66" s="1881"/>
      <c r="BK66" s="1881"/>
      <c r="BL66" s="1882"/>
      <c r="BM66" s="1797">
        <f t="shared" si="141"/>
        <v>0</v>
      </c>
      <c r="BN66" s="1813"/>
      <c r="BO66" s="1881"/>
      <c r="BP66" s="1881"/>
      <c r="BQ66" s="1882"/>
      <c r="BR66" s="1797">
        <f t="shared" si="142"/>
        <v>0</v>
      </c>
      <c r="BS66" s="1813"/>
      <c r="BT66" s="1881"/>
      <c r="BU66" s="1881"/>
      <c r="BV66" s="1882"/>
      <c r="BW66" s="1797">
        <f t="shared" si="143"/>
        <v>0</v>
      </c>
      <c r="BX66" s="1813"/>
      <c r="BY66" s="1881"/>
      <c r="BZ66" s="1881"/>
      <c r="CA66" s="1882"/>
      <c r="CB66" s="1797">
        <f t="shared" si="144"/>
        <v>0</v>
      </c>
      <c r="CC66" s="1813"/>
      <c r="CD66" s="1881"/>
      <c r="CE66" s="1881"/>
      <c r="CF66" s="1882"/>
      <c r="CG66" s="1797">
        <f t="shared" si="145"/>
        <v>0</v>
      </c>
      <c r="CH66" s="1813"/>
      <c r="CI66" s="1881"/>
      <c r="CJ66" s="1881"/>
      <c r="CK66" s="1882"/>
      <c r="CL66" s="1797">
        <f t="shared" si="146"/>
        <v>0</v>
      </c>
      <c r="CM66" s="1813"/>
      <c r="CN66" s="1797"/>
      <c r="CO66" s="1881"/>
      <c r="CP66" s="1882"/>
      <c r="CQ66" s="1797">
        <f t="shared" si="147"/>
        <v>0</v>
      </c>
      <c r="CR66" s="1813">
        <f t="shared" si="159"/>
        <v>0</v>
      </c>
      <c r="CS66" s="1881"/>
      <c r="CT66" s="1881"/>
      <c r="CU66" s="1882"/>
      <c r="CV66" s="1797">
        <f t="shared" si="148"/>
        <v>0</v>
      </c>
      <c r="CW66" s="1813"/>
      <c r="CX66" s="1797"/>
      <c r="CY66" s="1881"/>
      <c r="CZ66" s="1882"/>
      <c r="DA66" s="1797">
        <f t="shared" si="149"/>
        <v>0</v>
      </c>
      <c r="DB66" s="1813">
        <f t="shared" si="160"/>
        <v>0</v>
      </c>
      <c r="DC66" s="1797"/>
      <c r="DD66" s="1881"/>
      <c r="DE66" s="1882"/>
      <c r="DF66" s="1797">
        <f t="shared" si="150"/>
        <v>0</v>
      </c>
      <c r="DG66" s="1813">
        <f t="shared" si="161"/>
        <v>0</v>
      </c>
      <c r="DH66" s="1797"/>
      <c r="DI66" s="1881"/>
      <c r="DJ66" s="1882"/>
      <c r="DK66" s="1797">
        <f t="shared" si="151"/>
        <v>0</v>
      </c>
      <c r="DL66" s="1813">
        <f t="shared" si="162"/>
        <v>0</v>
      </c>
      <c r="DM66" s="1797"/>
      <c r="DN66" s="1881"/>
      <c r="DO66" s="1882"/>
      <c r="DP66" s="1797">
        <f t="shared" si="152"/>
        <v>0</v>
      </c>
      <c r="DQ66" s="1813">
        <f t="shared" si="163"/>
        <v>0</v>
      </c>
      <c r="DR66" s="1964">
        <f t="shared" si="164"/>
        <v>0</v>
      </c>
      <c r="DS66" s="1964">
        <f t="shared" si="164"/>
        <v>0</v>
      </c>
      <c r="DT66" s="1968">
        <f t="shared" si="165"/>
        <v>0</v>
      </c>
      <c r="DU66" s="1974">
        <f t="shared" si="166"/>
        <v>0</v>
      </c>
      <c r="DV66" s="1966">
        <f t="shared" si="167"/>
        <v>0</v>
      </c>
      <c r="DW66" s="2011">
        <f t="shared" si="154"/>
        <v>0</v>
      </c>
      <c r="DX66" s="2011">
        <f t="shared" si="154"/>
        <v>0</v>
      </c>
      <c r="DY66" s="2012">
        <f t="shared" si="155"/>
        <v>0</v>
      </c>
      <c r="DZ66" s="1974">
        <f t="shared" si="156"/>
        <v>0</v>
      </c>
      <c r="EA66" s="1966">
        <f t="shared" si="168"/>
        <v>0</v>
      </c>
      <c r="EB66" s="1399"/>
      <c r="EC66" s="1399"/>
      <c r="ED66" s="733"/>
      <c r="EE66" s="733"/>
      <c r="EF66" s="733"/>
    </row>
    <row r="67" spans="1:136" ht="15" hidden="1" customHeight="1">
      <c r="A67" s="1902" t="s">
        <v>639</v>
      </c>
      <c r="B67" s="1902"/>
      <c r="C67" s="1881"/>
      <c r="D67" s="1882"/>
      <c r="E67" s="1797">
        <f t="shared" si="127"/>
        <v>0</v>
      </c>
      <c r="F67" s="1813">
        <f t="shared" si="157"/>
        <v>0</v>
      </c>
      <c r="G67" s="1964">
        <f t="shared" si="128"/>
        <v>0</v>
      </c>
      <c r="H67" s="1964">
        <f t="shared" si="128"/>
        <v>0</v>
      </c>
      <c r="I67" s="1968">
        <f t="shared" si="129"/>
        <v>0</v>
      </c>
      <c r="J67" s="1974">
        <f t="shared" si="130"/>
        <v>0</v>
      </c>
      <c r="K67" s="1966">
        <f t="shared" si="158"/>
        <v>0</v>
      </c>
      <c r="L67" s="1881"/>
      <c r="M67" s="1881"/>
      <c r="N67" s="1882"/>
      <c r="O67" s="1797">
        <f t="shared" si="131"/>
        <v>0</v>
      </c>
      <c r="P67" s="1813"/>
      <c r="Q67" s="1881"/>
      <c r="R67" s="1881"/>
      <c r="S67" s="1882"/>
      <c r="T67" s="1797">
        <f t="shared" si="132"/>
        <v>0</v>
      </c>
      <c r="U67" s="1813"/>
      <c r="V67" s="1881"/>
      <c r="W67" s="1881"/>
      <c r="X67" s="1882"/>
      <c r="Y67" s="1797">
        <f t="shared" si="133"/>
        <v>0</v>
      </c>
      <c r="Z67" s="1813"/>
      <c r="AA67" s="1881"/>
      <c r="AB67" s="1881"/>
      <c r="AC67" s="1882"/>
      <c r="AD67" s="1797">
        <f t="shared" si="169"/>
        <v>0</v>
      </c>
      <c r="AE67" s="1813"/>
      <c r="AF67" s="1881"/>
      <c r="AG67" s="1881"/>
      <c r="AH67" s="1882"/>
      <c r="AI67" s="1797">
        <f t="shared" si="135"/>
        <v>0</v>
      </c>
      <c r="AJ67" s="1813"/>
      <c r="AK67" s="1881"/>
      <c r="AL67" s="1881"/>
      <c r="AM67" s="1882"/>
      <c r="AN67" s="1797">
        <f t="shared" si="170"/>
        <v>0</v>
      </c>
      <c r="AO67" s="1813"/>
      <c r="AP67" s="1881"/>
      <c r="AQ67" s="1881"/>
      <c r="AR67" s="1882"/>
      <c r="AS67" s="1797">
        <f t="shared" si="137"/>
        <v>0</v>
      </c>
      <c r="AT67" s="1813"/>
      <c r="AU67" s="1881"/>
      <c r="AV67" s="1881"/>
      <c r="AW67" s="1882"/>
      <c r="AX67" s="1797">
        <f t="shared" si="138"/>
        <v>0</v>
      </c>
      <c r="AY67" s="1813"/>
      <c r="AZ67" s="1881"/>
      <c r="BA67" s="1881"/>
      <c r="BB67" s="1882"/>
      <c r="BC67" s="1797">
        <f t="shared" si="139"/>
        <v>0</v>
      </c>
      <c r="BD67" s="1813"/>
      <c r="BE67" s="1881"/>
      <c r="BF67" s="1881"/>
      <c r="BG67" s="1882"/>
      <c r="BH67" s="1797">
        <f t="shared" si="140"/>
        <v>0</v>
      </c>
      <c r="BI67" s="1813"/>
      <c r="BJ67" s="1881"/>
      <c r="BK67" s="1881"/>
      <c r="BL67" s="1882"/>
      <c r="BM67" s="1797">
        <f t="shared" si="141"/>
        <v>0</v>
      </c>
      <c r="BN67" s="1813"/>
      <c r="BO67" s="1881"/>
      <c r="BP67" s="1881"/>
      <c r="BQ67" s="1882"/>
      <c r="BR67" s="1797">
        <f t="shared" si="142"/>
        <v>0</v>
      </c>
      <c r="BS67" s="1813"/>
      <c r="BT67" s="1881"/>
      <c r="BU67" s="1881"/>
      <c r="BV67" s="1882"/>
      <c r="BW67" s="1797">
        <f t="shared" si="143"/>
        <v>0</v>
      </c>
      <c r="BX67" s="1813"/>
      <c r="BY67" s="1881"/>
      <c r="BZ67" s="1881"/>
      <c r="CA67" s="1882"/>
      <c r="CB67" s="1797">
        <f t="shared" si="144"/>
        <v>0</v>
      </c>
      <c r="CC67" s="1813"/>
      <c r="CD67" s="1881"/>
      <c r="CE67" s="1881"/>
      <c r="CF67" s="1882"/>
      <c r="CG67" s="1797">
        <f t="shared" si="145"/>
        <v>0</v>
      </c>
      <c r="CH67" s="1813"/>
      <c r="CI67" s="1881"/>
      <c r="CJ67" s="1881"/>
      <c r="CK67" s="1882"/>
      <c r="CL67" s="1797">
        <f t="shared" si="146"/>
        <v>0</v>
      </c>
      <c r="CM67" s="1813"/>
      <c r="CN67" s="1797"/>
      <c r="CO67" s="1881"/>
      <c r="CP67" s="1882"/>
      <c r="CQ67" s="1797">
        <f t="shared" si="147"/>
        <v>0</v>
      </c>
      <c r="CR67" s="1813">
        <f t="shared" si="159"/>
        <v>0</v>
      </c>
      <c r="CS67" s="1881"/>
      <c r="CT67" s="1881"/>
      <c r="CU67" s="1882"/>
      <c r="CV67" s="1797">
        <f t="shared" si="148"/>
        <v>0</v>
      </c>
      <c r="CW67" s="1813"/>
      <c r="CX67" s="1797"/>
      <c r="CY67" s="1881"/>
      <c r="CZ67" s="1882"/>
      <c r="DA67" s="1797">
        <f t="shared" si="149"/>
        <v>0</v>
      </c>
      <c r="DB67" s="1813">
        <f t="shared" si="160"/>
        <v>0</v>
      </c>
      <c r="DC67" s="1797"/>
      <c r="DD67" s="1881"/>
      <c r="DE67" s="1882"/>
      <c r="DF67" s="1797">
        <f t="shared" si="150"/>
        <v>0</v>
      </c>
      <c r="DG67" s="1813">
        <f t="shared" si="161"/>
        <v>0</v>
      </c>
      <c r="DH67" s="1797"/>
      <c r="DI67" s="1881"/>
      <c r="DJ67" s="1882"/>
      <c r="DK67" s="1797">
        <f t="shared" si="151"/>
        <v>0</v>
      </c>
      <c r="DL67" s="1813">
        <f t="shared" si="162"/>
        <v>0</v>
      </c>
      <c r="DM67" s="1797"/>
      <c r="DN67" s="1881"/>
      <c r="DO67" s="1882"/>
      <c r="DP67" s="1797">
        <f t="shared" si="152"/>
        <v>0</v>
      </c>
      <c r="DQ67" s="1813">
        <f t="shared" si="163"/>
        <v>0</v>
      </c>
      <c r="DR67" s="1964">
        <f t="shared" si="164"/>
        <v>0</v>
      </c>
      <c r="DS67" s="1964">
        <f t="shared" si="164"/>
        <v>0</v>
      </c>
      <c r="DT67" s="1968">
        <f t="shared" si="165"/>
        <v>0</v>
      </c>
      <c r="DU67" s="1974">
        <f t="shared" si="166"/>
        <v>0</v>
      </c>
      <c r="DV67" s="1966">
        <f t="shared" si="167"/>
        <v>0</v>
      </c>
      <c r="DW67" s="2011">
        <f t="shared" si="154"/>
        <v>0</v>
      </c>
      <c r="DX67" s="2011">
        <f t="shared" si="154"/>
        <v>0</v>
      </c>
      <c r="DY67" s="2012">
        <f t="shared" si="155"/>
        <v>0</v>
      </c>
      <c r="DZ67" s="1974">
        <f t="shared" si="156"/>
        <v>0</v>
      </c>
      <c r="EA67" s="1966">
        <f t="shared" si="168"/>
        <v>0</v>
      </c>
    </row>
    <row r="68" spans="1:136" ht="15" hidden="1" customHeight="1">
      <c r="A68" s="1887" t="s">
        <v>640</v>
      </c>
      <c r="B68" s="1887"/>
      <c r="C68" s="1881"/>
      <c r="D68" s="1882"/>
      <c r="E68" s="1797">
        <f t="shared" si="127"/>
        <v>0</v>
      </c>
      <c r="F68" s="1813">
        <f t="shared" si="157"/>
        <v>0</v>
      </c>
      <c r="G68" s="1964">
        <f t="shared" si="128"/>
        <v>0</v>
      </c>
      <c r="H68" s="1964">
        <f t="shared" si="128"/>
        <v>0</v>
      </c>
      <c r="I68" s="1968">
        <f t="shared" si="129"/>
        <v>0</v>
      </c>
      <c r="J68" s="1974">
        <f t="shared" si="130"/>
        <v>0</v>
      </c>
      <c r="K68" s="1966">
        <f t="shared" si="158"/>
        <v>0</v>
      </c>
      <c r="L68" s="1881"/>
      <c r="M68" s="1881"/>
      <c r="N68" s="1882"/>
      <c r="O68" s="1797">
        <f t="shared" si="131"/>
        <v>0</v>
      </c>
      <c r="P68" s="1813"/>
      <c r="Q68" s="1881"/>
      <c r="R68" s="1881"/>
      <c r="S68" s="1882"/>
      <c r="T68" s="1797">
        <f t="shared" si="132"/>
        <v>0</v>
      </c>
      <c r="U68" s="1813"/>
      <c r="V68" s="1881"/>
      <c r="W68" s="1881"/>
      <c r="X68" s="1882"/>
      <c r="Y68" s="1797">
        <f t="shared" si="133"/>
        <v>0</v>
      </c>
      <c r="Z68" s="1813"/>
      <c r="AA68" s="1881"/>
      <c r="AB68" s="1881"/>
      <c r="AC68" s="1882"/>
      <c r="AD68" s="1797">
        <f t="shared" si="169"/>
        <v>0</v>
      </c>
      <c r="AE68" s="1813"/>
      <c r="AF68" s="1881"/>
      <c r="AG68" s="1881"/>
      <c r="AH68" s="1882"/>
      <c r="AI68" s="1797">
        <f t="shared" si="135"/>
        <v>0</v>
      </c>
      <c r="AJ68" s="1813"/>
      <c r="AK68" s="1881"/>
      <c r="AL68" s="1881"/>
      <c r="AM68" s="1882"/>
      <c r="AN68" s="1797">
        <f t="shared" si="170"/>
        <v>0</v>
      </c>
      <c r="AO68" s="1813"/>
      <c r="AP68" s="1881"/>
      <c r="AQ68" s="1881"/>
      <c r="AR68" s="1882"/>
      <c r="AS68" s="1797">
        <f t="shared" si="137"/>
        <v>0</v>
      </c>
      <c r="AT68" s="1813"/>
      <c r="AU68" s="1881"/>
      <c r="AV68" s="1881"/>
      <c r="AW68" s="1882"/>
      <c r="AX68" s="1797">
        <f t="shared" si="138"/>
        <v>0</v>
      </c>
      <c r="AY68" s="1813"/>
      <c r="AZ68" s="1881"/>
      <c r="BA68" s="1881"/>
      <c r="BB68" s="1882"/>
      <c r="BC68" s="1797">
        <f t="shared" si="139"/>
        <v>0</v>
      </c>
      <c r="BD68" s="1813"/>
      <c r="BE68" s="1881"/>
      <c r="BF68" s="1881"/>
      <c r="BG68" s="1882"/>
      <c r="BH68" s="1797">
        <f t="shared" si="140"/>
        <v>0</v>
      </c>
      <c r="BI68" s="1813"/>
      <c r="BJ68" s="1881"/>
      <c r="BK68" s="1881"/>
      <c r="BL68" s="1882"/>
      <c r="BM68" s="1797">
        <f t="shared" si="141"/>
        <v>0</v>
      </c>
      <c r="BN68" s="1813"/>
      <c r="BO68" s="1881"/>
      <c r="BP68" s="1881"/>
      <c r="BQ68" s="1882"/>
      <c r="BR68" s="1797">
        <f t="shared" si="142"/>
        <v>0</v>
      </c>
      <c r="BS68" s="1813"/>
      <c r="BT68" s="1881"/>
      <c r="BU68" s="1881"/>
      <c r="BV68" s="1882"/>
      <c r="BW68" s="1797">
        <f t="shared" si="143"/>
        <v>0</v>
      </c>
      <c r="BX68" s="1813"/>
      <c r="BY68" s="1881"/>
      <c r="BZ68" s="1881"/>
      <c r="CA68" s="1882"/>
      <c r="CB68" s="1797">
        <f t="shared" si="144"/>
        <v>0</v>
      </c>
      <c r="CC68" s="1813"/>
      <c r="CD68" s="1881"/>
      <c r="CE68" s="1881"/>
      <c r="CF68" s="1882"/>
      <c r="CG68" s="1797">
        <f t="shared" si="145"/>
        <v>0</v>
      </c>
      <c r="CH68" s="1813"/>
      <c r="CI68" s="1881"/>
      <c r="CJ68" s="1881"/>
      <c r="CK68" s="1882"/>
      <c r="CL68" s="1797">
        <f t="shared" si="146"/>
        <v>0</v>
      </c>
      <c r="CM68" s="1813"/>
      <c r="CN68" s="1797"/>
      <c r="CO68" s="1881"/>
      <c r="CP68" s="1882"/>
      <c r="CQ68" s="1797">
        <f t="shared" si="147"/>
        <v>0</v>
      </c>
      <c r="CR68" s="1813">
        <f t="shared" si="159"/>
        <v>0</v>
      </c>
      <c r="CS68" s="1881"/>
      <c r="CT68" s="1881"/>
      <c r="CU68" s="1882"/>
      <c r="CV68" s="1797">
        <f t="shared" si="148"/>
        <v>0</v>
      </c>
      <c r="CW68" s="1813"/>
      <c r="CX68" s="1797"/>
      <c r="CY68" s="1881"/>
      <c r="CZ68" s="1882"/>
      <c r="DA68" s="1797">
        <f t="shared" si="149"/>
        <v>0</v>
      </c>
      <c r="DB68" s="1813">
        <f t="shared" si="160"/>
        <v>0</v>
      </c>
      <c r="DC68" s="1797"/>
      <c r="DD68" s="1881"/>
      <c r="DE68" s="1882"/>
      <c r="DF68" s="1797">
        <f t="shared" si="150"/>
        <v>0</v>
      </c>
      <c r="DG68" s="1813">
        <f t="shared" si="161"/>
        <v>0</v>
      </c>
      <c r="DH68" s="1797"/>
      <c r="DI68" s="1881"/>
      <c r="DJ68" s="1882"/>
      <c r="DK68" s="1797">
        <f t="shared" si="151"/>
        <v>0</v>
      </c>
      <c r="DL68" s="1813">
        <f t="shared" si="162"/>
        <v>0</v>
      </c>
      <c r="DM68" s="1797"/>
      <c r="DN68" s="1881"/>
      <c r="DO68" s="1882"/>
      <c r="DP68" s="1797">
        <f t="shared" si="152"/>
        <v>0</v>
      </c>
      <c r="DQ68" s="1813">
        <f t="shared" si="163"/>
        <v>0</v>
      </c>
      <c r="DR68" s="1964">
        <f t="shared" si="164"/>
        <v>0</v>
      </c>
      <c r="DS68" s="1964">
        <f t="shared" si="164"/>
        <v>0</v>
      </c>
      <c r="DT68" s="1968">
        <f t="shared" si="165"/>
        <v>0</v>
      </c>
      <c r="DU68" s="1974">
        <f t="shared" si="166"/>
        <v>0</v>
      </c>
      <c r="DV68" s="1966">
        <f t="shared" si="167"/>
        <v>0</v>
      </c>
      <c r="DW68" s="2011">
        <f t="shared" si="154"/>
        <v>0</v>
      </c>
      <c r="DX68" s="2011">
        <f t="shared" si="154"/>
        <v>0</v>
      </c>
      <c r="DY68" s="2012">
        <f t="shared" si="155"/>
        <v>0</v>
      </c>
      <c r="DZ68" s="1974">
        <f t="shared" si="156"/>
        <v>0</v>
      </c>
      <c r="EA68" s="1966">
        <f t="shared" si="168"/>
        <v>0</v>
      </c>
      <c r="EB68" s="1399"/>
      <c r="EC68" s="1399"/>
      <c r="ED68" s="733"/>
      <c r="EE68" s="733"/>
      <c r="EF68" s="733"/>
    </row>
    <row r="69" spans="1:136" ht="15" hidden="1" customHeight="1">
      <c r="A69" s="1887" t="s">
        <v>641</v>
      </c>
      <c r="B69" s="1887"/>
      <c r="C69" s="1881"/>
      <c r="D69" s="1882"/>
      <c r="E69" s="1797">
        <f t="shared" si="127"/>
        <v>0</v>
      </c>
      <c r="F69" s="1813">
        <f t="shared" si="157"/>
        <v>0</v>
      </c>
      <c r="G69" s="1964">
        <f t="shared" si="128"/>
        <v>0</v>
      </c>
      <c r="H69" s="1964">
        <f t="shared" si="128"/>
        <v>0</v>
      </c>
      <c r="I69" s="1968">
        <f t="shared" si="129"/>
        <v>0</v>
      </c>
      <c r="J69" s="1974">
        <f t="shared" si="130"/>
        <v>0</v>
      </c>
      <c r="K69" s="1966">
        <f t="shared" si="158"/>
        <v>0</v>
      </c>
      <c r="L69" s="1881"/>
      <c r="M69" s="1881"/>
      <c r="N69" s="1882"/>
      <c r="O69" s="1797">
        <f t="shared" si="131"/>
        <v>0</v>
      </c>
      <c r="P69" s="1813"/>
      <c r="Q69" s="1881"/>
      <c r="R69" s="1881"/>
      <c r="S69" s="1882"/>
      <c r="T69" s="1797">
        <f t="shared" si="132"/>
        <v>0</v>
      </c>
      <c r="U69" s="1813"/>
      <c r="V69" s="1881"/>
      <c r="W69" s="1881"/>
      <c r="X69" s="1882"/>
      <c r="Y69" s="1797">
        <f t="shared" si="133"/>
        <v>0</v>
      </c>
      <c r="Z69" s="1813"/>
      <c r="AA69" s="1881"/>
      <c r="AB69" s="1881"/>
      <c r="AC69" s="1882"/>
      <c r="AD69" s="1797">
        <f t="shared" si="169"/>
        <v>0</v>
      </c>
      <c r="AE69" s="1813"/>
      <c r="AF69" s="1881"/>
      <c r="AG69" s="1881"/>
      <c r="AH69" s="1882"/>
      <c r="AI69" s="1797">
        <f t="shared" si="135"/>
        <v>0</v>
      </c>
      <c r="AJ69" s="1813"/>
      <c r="AK69" s="1881"/>
      <c r="AL69" s="1881"/>
      <c r="AM69" s="1882"/>
      <c r="AN69" s="1797">
        <f t="shared" si="170"/>
        <v>0</v>
      </c>
      <c r="AO69" s="1813"/>
      <c r="AP69" s="1881"/>
      <c r="AQ69" s="1881"/>
      <c r="AR69" s="1882"/>
      <c r="AS69" s="1797">
        <f t="shared" si="137"/>
        <v>0</v>
      </c>
      <c r="AT69" s="1813"/>
      <c r="AU69" s="1881"/>
      <c r="AV69" s="1881"/>
      <c r="AW69" s="1882"/>
      <c r="AX69" s="1797">
        <f t="shared" si="138"/>
        <v>0</v>
      </c>
      <c r="AY69" s="1813"/>
      <c r="AZ69" s="1881"/>
      <c r="BA69" s="1881"/>
      <c r="BB69" s="1882"/>
      <c r="BC69" s="1797">
        <f t="shared" si="139"/>
        <v>0</v>
      </c>
      <c r="BD69" s="1813"/>
      <c r="BE69" s="1881"/>
      <c r="BF69" s="1881"/>
      <c r="BG69" s="1882"/>
      <c r="BH69" s="1797">
        <f t="shared" si="140"/>
        <v>0</v>
      </c>
      <c r="BI69" s="1813"/>
      <c r="BJ69" s="1881"/>
      <c r="BK69" s="1881"/>
      <c r="BL69" s="1882"/>
      <c r="BM69" s="1797">
        <f t="shared" si="141"/>
        <v>0</v>
      </c>
      <c r="BN69" s="1813"/>
      <c r="BO69" s="1881"/>
      <c r="BP69" s="1881"/>
      <c r="BQ69" s="1882"/>
      <c r="BR69" s="1797">
        <f t="shared" si="142"/>
        <v>0</v>
      </c>
      <c r="BS69" s="1813"/>
      <c r="BT69" s="1881"/>
      <c r="BU69" s="1881"/>
      <c r="BV69" s="1882"/>
      <c r="BW69" s="1797">
        <f t="shared" si="143"/>
        <v>0</v>
      </c>
      <c r="BX69" s="1813"/>
      <c r="BY69" s="1881"/>
      <c r="BZ69" s="1881"/>
      <c r="CA69" s="1882"/>
      <c r="CB69" s="1797">
        <f t="shared" si="144"/>
        <v>0</v>
      </c>
      <c r="CC69" s="1813"/>
      <c r="CD69" s="1881"/>
      <c r="CE69" s="1881"/>
      <c r="CF69" s="1882"/>
      <c r="CG69" s="1797">
        <f t="shared" si="145"/>
        <v>0</v>
      </c>
      <c r="CH69" s="1813"/>
      <c r="CI69" s="1881"/>
      <c r="CJ69" s="1881"/>
      <c r="CK69" s="1882"/>
      <c r="CL69" s="1797">
        <f t="shared" si="146"/>
        <v>0</v>
      </c>
      <c r="CM69" s="1813"/>
      <c r="CN69" s="1797"/>
      <c r="CO69" s="1881"/>
      <c r="CP69" s="1882"/>
      <c r="CQ69" s="1797">
        <f t="shared" si="147"/>
        <v>0</v>
      </c>
      <c r="CR69" s="1813">
        <f t="shared" si="159"/>
        <v>0</v>
      </c>
      <c r="CS69" s="1881"/>
      <c r="CT69" s="1881"/>
      <c r="CU69" s="1882"/>
      <c r="CV69" s="1797">
        <f t="shared" si="148"/>
        <v>0</v>
      </c>
      <c r="CW69" s="1813"/>
      <c r="CX69" s="1797"/>
      <c r="CY69" s="1881"/>
      <c r="CZ69" s="1882"/>
      <c r="DA69" s="1797">
        <f t="shared" si="149"/>
        <v>0</v>
      </c>
      <c r="DB69" s="1813">
        <f t="shared" si="160"/>
        <v>0</v>
      </c>
      <c r="DC69" s="1797"/>
      <c r="DD69" s="1881"/>
      <c r="DE69" s="1882"/>
      <c r="DF69" s="1797">
        <f t="shared" si="150"/>
        <v>0</v>
      </c>
      <c r="DG69" s="1813">
        <f t="shared" si="161"/>
        <v>0</v>
      </c>
      <c r="DH69" s="1797"/>
      <c r="DI69" s="1881"/>
      <c r="DJ69" s="1882"/>
      <c r="DK69" s="1797">
        <f t="shared" si="151"/>
        <v>0</v>
      </c>
      <c r="DL69" s="1813">
        <f t="shared" si="162"/>
        <v>0</v>
      </c>
      <c r="DM69" s="1797"/>
      <c r="DN69" s="1881"/>
      <c r="DO69" s="1882"/>
      <c r="DP69" s="1797">
        <f t="shared" si="152"/>
        <v>0</v>
      </c>
      <c r="DQ69" s="1813">
        <f t="shared" si="163"/>
        <v>0</v>
      </c>
      <c r="DR69" s="1964">
        <f t="shared" si="164"/>
        <v>0</v>
      </c>
      <c r="DS69" s="1964">
        <f t="shared" si="164"/>
        <v>0</v>
      </c>
      <c r="DT69" s="1968">
        <f t="shared" si="165"/>
        <v>0</v>
      </c>
      <c r="DU69" s="1974">
        <f t="shared" si="166"/>
        <v>0</v>
      </c>
      <c r="DV69" s="1966">
        <f t="shared" si="167"/>
        <v>0</v>
      </c>
      <c r="DW69" s="2011">
        <f t="shared" si="154"/>
        <v>0</v>
      </c>
      <c r="DX69" s="2011">
        <f t="shared" si="154"/>
        <v>0</v>
      </c>
      <c r="DY69" s="2012">
        <f t="shared" si="155"/>
        <v>0</v>
      </c>
      <c r="DZ69" s="1974">
        <f t="shared" si="156"/>
        <v>0</v>
      </c>
      <c r="EA69" s="1966">
        <f t="shared" si="168"/>
        <v>0</v>
      </c>
      <c r="EB69" s="1399"/>
      <c r="EC69" s="1399"/>
      <c r="ED69" s="733"/>
      <c r="EE69" s="733"/>
      <c r="EF69" s="733"/>
    </row>
    <row r="70" spans="1:136" ht="15" customHeight="1">
      <c r="A70" s="1902" t="s">
        <v>642</v>
      </c>
      <c r="B70" s="1902"/>
      <c r="C70" s="1881"/>
      <c r="D70" s="1882"/>
      <c r="E70" s="1797">
        <f t="shared" si="127"/>
        <v>0</v>
      </c>
      <c r="F70" s="1813">
        <f t="shared" si="157"/>
        <v>0</v>
      </c>
      <c r="G70" s="1964">
        <f>B70</f>
        <v>0</v>
      </c>
      <c r="H70" s="1964">
        <f>C70</f>
        <v>0</v>
      </c>
      <c r="I70" s="1968">
        <f>D70</f>
        <v>0</v>
      </c>
      <c r="J70" s="1974">
        <f>SUM(H70+I70)</f>
        <v>0</v>
      </c>
      <c r="K70" s="1966">
        <f t="shared" si="158"/>
        <v>0</v>
      </c>
      <c r="L70" s="1881"/>
      <c r="M70" s="1881"/>
      <c r="N70" s="1882"/>
      <c r="O70" s="1797">
        <f t="shared" si="131"/>
        <v>0</v>
      </c>
      <c r="P70" s="1813"/>
      <c r="Q70" s="1881"/>
      <c r="R70" s="1881"/>
      <c r="S70" s="1882"/>
      <c r="T70" s="1797">
        <f t="shared" si="132"/>
        <v>0</v>
      </c>
      <c r="U70" s="1813"/>
      <c r="V70" s="1881"/>
      <c r="W70" s="1881"/>
      <c r="X70" s="1882"/>
      <c r="Y70" s="1797">
        <f t="shared" si="133"/>
        <v>0</v>
      </c>
      <c r="Z70" s="1813"/>
      <c r="AA70" s="1881"/>
      <c r="AB70" s="1881"/>
      <c r="AC70" s="1882"/>
      <c r="AD70" s="1797">
        <f t="shared" si="169"/>
        <v>0</v>
      </c>
      <c r="AE70" s="1813"/>
      <c r="AF70" s="1881"/>
      <c r="AG70" s="1881"/>
      <c r="AH70" s="1882"/>
      <c r="AI70" s="1797">
        <f t="shared" si="135"/>
        <v>0</v>
      </c>
      <c r="AJ70" s="1813"/>
      <c r="AK70" s="1881"/>
      <c r="AL70" s="1881"/>
      <c r="AM70" s="1882"/>
      <c r="AN70" s="1797">
        <f t="shared" si="170"/>
        <v>0</v>
      </c>
      <c r="AO70" s="1813"/>
      <c r="AP70" s="1881"/>
      <c r="AQ70" s="1881"/>
      <c r="AR70" s="1882"/>
      <c r="AS70" s="1797">
        <f t="shared" si="137"/>
        <v>0</v>
      </c>
      <c r="AT70" s="1813"/>
      <c r="AU70" s="1881"/>
      <c r="AV70" s="1881"/>
      <c r="AW70" s="1882"/>
      <c r="AX70" s="1797">
        <f t="shared" si="138"/>
        <v>0</v>
      </c>
      <c r="AY70" s="1813"/>
      <c r="AZ70" s="1881"/>
      <c r="BA70" s="1881"/>
      <c r="BB70" s="1882"/>
      <c r="BC70" s="1797">
        <f t="shared" si="139"/>
        <v>0</v>
      </c>
      <c r="BD70" s="1813"/>
      <c r="BE70" s="1881"/>
      <c r="BF70" s="1881"/>
      <c r="BG70" s="1882"/>
      <c r="BH70" s="1797">
        <f>SUM(BF70+BG70)</f>
        <v>0</v>
      </c>
      <c r="BI70" s="1813"/>
      <c r="BJ70" s="1881"/>
      <c r="BK70" s="1881"/>
      <c r="BL70" s="1882"/>
      <c r="BM70" s="1797">
        <f>SUM(BK70+BL70)</f>
        <v>0</v>
      </c>
      <c r="BN70" s="1813"/>
      <c r="BO70" s="1881"/>
      <c r="BP70" s="1881"/>
      <c r="BQ70" s="1882"/>
      <c r="BR70" s="1797">
        <f>SUM(BP70+BQ70)</f>
        <v>0</v>
      </c>
      <c r="BS70" s="1813"/>
      <c r="BT70" s="1881"/>
      <c r="BU70" s="1881"/>
      <c r="BV70" s="1882"/>
      <c r="BW70" s="1797">
        <f>SUM(BU70+BV70)</f>
        <v>0</v>
      </c>
      <c r="BX70" s="1813"/>
      <c r="BY70" s="1881"/>
      <c r="BZ70" s="1881"/>
      <c r="CA70" s="1882"/>
      <c r="CB70" s="1797">
        <f>SUM(BZ70+CA70)</f>
        <v>0</v>
      </c>
      <c r="CC70" s="1813">
        <v>38</v>
      </c>
      <c r="CD70" s="1881"/>
      <c r="CE70" s="1881"/>
      <c r="CF70" s="1882"/>
      <c r="CG70" s="1797">
        <f>SUM(CE70+CF70)</f>
        <v>0</v>
      </c>
      <c r="CH70" s="1813"/>
      <c r="CI70" s="1881"/>
      <c r="CJ70" s="1881"/>
      <c r="CK70" s="1882"/>
      <c r="CL70" s="1797">
        <f>SUM(CJ70+CK70)</f>
        <v>0</v>
      </c>
      <c r="CM70" s="1813"/>
      <c r="CN70" s="1797"/>
      <c r="CO70" s="1881"/>
      <c r="CP70" s="1882"/>
      <c r="CQ70" s="1797">
        <f>SUM(CO70+CP70)</f>
        <v>0</v>
      </c>
      <c r="CR70" s="1813">
        <f t="shared" si="159"/>
        <v>0</v>
      </c>
      <c r="CS70" s="1881"/>
      <c r="CT70" s="1881"/>
      <c r="CU70" s="1882"/>
      <c r="CV70" s="1797">
        <f>SUM(CT70+CU70)</f>
        <v>0</v>
      </c>
      <c r="CW70" s="1813">
        <v>1764</v>
      </c>
      <c r="CX70" s="1797"/>
      <c r="CY70" s="1881"/>
      <c r="CZ70" s="1882"/>
      <c r="DA70" s="1797">
        <f>SUM(CY70+CZ70)</f>
        <v>0</v>
      </c>
      <c r="DB70" s="1813">
        <f t="shared" si="160"/>
        <v>0</v>
      </c>
      <c r="DC70" s="1797"/>
      <c r="DD70" s="1881"/>
      <c r="DE70" s="1882"/>
      <c r="DF70" s="1797">
        <f>SUM(DD70+DE70)</f>
        <v>0</v>
      </c>
      <c r="DG70" s="1813">
        <f t="shared" si="161"/>
        <v>0</v>
      </c>
      <c r="DH70" s="1797"/>
      <c r="DI70" s="1881"/>
      <c r="DJ70" s="1882"/>
      <c r="DK70" s="1797">
        <f>SUM(DI70+DJ70)</f>
        <v>0</v>
      </c>
      <c r="DL70" s="1813">
        <f t="shared" si="162"/>
        <v>0</v>
      </c>
      <c r="DM70" s="1797"/>
      <c r="DN70" s="1881"/>
      <c r="DO70" s="1882"/>
      <c r="DP70" s="1797">
        <f t="shared" si="152"/>
        <v>0</v>
      </c>
      <c r="DQ70" s="1813">
        <f t="shared" si="163"/>
        <v>0</v>
      </c>
      <c r="DR70" s="1964">
        <f t="shared" si="164"/>
        <v>0</v>
      </c>
      <c r="DS70" s="1964">
        <f t="shared" si="164"/>
        <v>0</v>
      </c>
      <c r="DT70" s="1968">
        <f t="shared" si="165"/>
        <v>0</v>
      </c>
      <c r="DU70" s="1974">
        <f t="shared" si="166"/>
        <v>0</v>
      </c>
      <c r="DV70" s="1966">
        <f t="shared" si="167"/>
        <v>1802</v>
      </c>
      <c r="DW70" s="2011">
        <f t="shared" si="154"/>
        <v>0</v>
      </c>
      <c r="DX70" s="2011">
        <f t="shared" si="154"/>
        <v>0</v>
      </c>
      <c r="DY70" s="2012">
        <f t="shared" si="155"/>
        <v>0</v>
      </c>
      <c r="DZ70" s="1974">
        <f t="shared" si="156"/>
        <v>0</v>
      </c>
      <c r="EA70" s="1966">
        <f t="shared" si="168"/>
        <v>0</v>
      </c>
    </row>
    <row r="71" spans="1:136" ht="15" hidden="1" customHeight="1">
      <c r="A71" s="1902" t="s">
        <v>643</v>
      </c>
      <c r="B71" s="1902"/>
      <c r="C71" s="1881"/>
      <c r="D71" s="1882"/>
      <c r="E71" s="1797">
        <f t="shared" si="127"/>
        <v>0</v>
      </c>
      <c r="F71" s="1813">
        <f t="shared" si="157"/>
        <v>0</v>
      </c>
      <c r="G71" s="1964">
        <f t="shared" si="128"/>
        <v>0</v>
      </c>
      <c r="H71" s="1964">
        <f t="shared" si="128"/>
        <v>0</v>
      </c>
      <c r="I71" s="1968">
        <f t="shared" si="129"/>
        <v>0</v>
      </c>
      <c r="J71" s="1974">
        <f t="shared" ref="J71:J76" si="171">SUM(H71+I71)</f>
        <v>0</v>
      </c>
      <c r="K71" s="1966">
        <f t="shared" si="158"/>
        <v>0</v>
      </c>
      <c r="L71" s="1881"/>
      <c r="M71" s="1881"/>
      <c r="N71" s="1882"/>
      <c r="O71" s="1797">
        <f t="shared" si="131"/>
        <v>0</v>
      </c>
      <c r="P71" s="1813"/>
      <c r="Q71" s="1881"/>
      <c r="R71" s="1881"/>
      <c r="S71" s="1882"/>
      <c r="T71" s="1797">
        <f t="shared" si="132"/>
        <v>0</v>
      </c>
      <c r="U71" s="1813"/>
      <c r="V71" s="1881"/>
      <c r="W71" s="1881"/>
      <c r="X71" s="1882"/>
      <c r="Y71" s="1797">
        <f t="shared" si="133"/>
        <v>0</v>
      </c>
      <c r="Z71" s="1813"/>
      <c r="AA71" s="1881"/>
      <c r="AB71" s="1881"/>
      <c r="AC71" s="1882"/>
      <c r="AD71" s="1797">
        <f t="shared" si="169"/>
        <v>0</v>
      </c>
      <c r="AE71" s="1813"/>
      <c r="AF71" s="1881"/>
      <c r="AG71" s="1881"/>
      <c r="AH71" s="1882"/>
      <c r="AI71" s="1797">
        <f t="shared" si="135"/>
        <v>0</v>
      </c>
      <c r="AJ71" s="1813"/>
      <c r="AK71" s="1881"/>
      <c r="AL71" s="1881"/>
      <c r="AM71" s="1882"/>
      <c r="AN71" s="1797">
        <f t="shared" si="170"/>
        <v>0</v>
      </c>
      <c r="AO71" s="1813"/>
      <c r="AP71" s="1881"/>
      <c r="AQ71" s="1881"/>
      <c r="AR71" s="1882"/>
      <c r="AS71" s="1797">
        <f t="shared" si="137"/>
        <v>0</v>
      </c>
      <c r="AT71" s="1813"/>
      <c r="AU71" s="1881"/>
      <c r="AV71" s="1881"/>
      <c r="AW71" s="1882"/>
      <c r="AX71" s="1797">
        <f t="shared" si="138"/>
        <v>0</v>
      </c>
      <c r="AY71" s="1813"/>
      <c r="AZ71" s="1881"/>
      <c r="BA71" s="1881"/>
      <c r="BB71" s="1882"/>
      <c r="BC71" s="1797">
        <f t="shared" si="139"/>
        <v>0</v>
      </c>
      <c r="BD71" s="1813"/>
      <c r="BE71" s="1881"/>
      <c r="BF71" s="1881"/>
      <c r="BG71" s="1882"/>
      <c r="BH71" s="1797">
        <f t="shared" ref="BH71:BH76" si="172">SUM(BF71+BG71)</f>
        <v>0</v>
      </c>
      <c r="BI71" s="1813"/>
      <c r="BJ71" s="1881"/>
      <c r="BK71" s="1881"/>
      <c r="BL71" s="1882"/>
      <c r="BM71" s="1797">
        <f t="shared" ref="BM71:BM76" si="173">SUM(BK71+BL71)</f>
        <v>0</v>
      </c>
      <c r="BN71" s="1813"/>
      <c r="BO71" s="1881"/>
      <c r="BP71" s="1881"/>
      <c r="BQ71" s="1882"/>
      <c r="BR71" s="1797">
        <f t="shared" ref="BR71:BR76" si="174">SUM(BP71+BQ71)</f>
        <v>0</v>
      </c>
      <c r="BS71" s="1813"/>
      <c r="BT71" s="1881"/>
      <c r="BU71" s="1881"/>
      <c r="BV71" s="1882"/>
      <c r="BW71" s="1797">
        <f t="shared" ref="BW71:BW76" si="175">SUM(BU71+BV71)</f>
        <v>0</v>
      </c>
      <c r="BX71" s="1813"/>
      <c r="BY71" s="1881"/>
      <c r="BZ71" s="1881"/>
      <c r="CA71" s="1882"/>
      <c r="CB71" s="1797">
        <f t="shared" ref="CB71:CB76" si="176">SUM(BZ71+CA71)</f>
        <v>0</v>
      </c>
      <c r="CC71" s="1813"/>
      <c r="CD71" s="1881"/>
      <c r="CE71" s="1881"/>
      <c r="CF71" s="1882"/>
      <c r="CG71" s="1797">
        <f t="shared" ref="CG71:CG76" si="177">SUM(CE71+CF71)</f>
        <v>0</v>
      </c>
      <c r="CH71" s="1813"/>
      <c r="CI71" s="1881"/>
      <c r="CJ71" s="1881"/>
      <c r="CK71" s="1882"/>
      <c r="CL71" s="1797">
        <f t="shared" ref="CL71:CL76" si="178">SUM(CJ71+CK71)</f>
        <v>0</v>
      </c>
      <c r="CM71" s="1813"/>
      <c r="CN71" s="1797"/>
      <c r="CO71" s="1881"/>
      <c r="CP71" s="1882"/>
      <c r="CQ71" s="1797">
        <f t="shared" ref="CQ71:CQ76" si="179">SUM(CO71+CP71)</f>
        <v>0</v>
      </c>
      <c r="CR71" s="1813">
        <f t="shared" si="159"/>
        <v>0</v>
      </c>
      <c r="CS71" s="1881"/>
      <c r="CT71" s="1881"/>
      <c r="CU71" s="1882"/>
      <c r="CV71" s="1797">
        <f t="shared" ref="CV71:CV76" si="180">SUM(CT71+CU71)</f>
        <v>0</v>
      </c>
      <c r="CW71" s="1813"/>
      <c r="CX71" s="1797"/>
      <c r="CY71" s="1881"/>
      <c r="CZ71" s="1882"/>
      <c r="DA71" s="1797">
        <f t="shared" ref="DA71:DA76" si="181">SUM(CY71+CZ71)</f>
        <v>0</v>
      </c>
      <c r="DB71" s="1813">
        <f t="shared" si="160"/>
        <v>0</v>
      </c>
      <c r="DC71" s="1797"/>
      <c r="DD71" s="1881"/>
      <c r="DE71" s="1882"/>
      <c r="DF71" s="1797">
        <f t="shared" ref="DF71:DF76" si="182">SUM(DD71+DE71)</f>
        <v>0</v>
      </c>
      <c r="DG71" s="1813">
        <f t="shared" si="161"/>
        <v>0</v>
      </c>
      <c r="DH71" s="1797"/>
      <c r="DI71" s="1881"/>
      <c r="DJ71" s="1882"/>
      <c r="DK71" s="1797">
        <f t="shared" ref="DK71:DK76" si="183">SUM(DI71+DJ71)</f>
        <v>0</v>
      </c>
      <c r="DL71" s="1813">
        <f t="shared" si="162"/>
        <v>0</v>
      </c>
      <c r="DM71" s="1797"/>
      <c r="DN71" s="1881"/>
      <c r="DO71" s="1882"/>
      <c r="DP71" s="1797">
        <f t="shared" si="152"/>
        <v>0</v>
      </c>
      <c r="DQ71" s="1813">
        <f t="shared" si="163"/>
        <v>0</v>
      </c>
      <c r="DR71" s="1964">
        <f t="shared" si="164"/>
        <v>0</v>
      </c>
      <c r="DS71" s="1964">
        <f t="shared" si="164"/>
        <v>0</v>
      </c>
      <c r="DT71" s="1968">
        <f t="shared" si="165"/>
        <v>0</v>
      </c>
      <c r="DU71" s="1974">
        <f t="shared" si="166"/>
        <v>0</v>
      </c>
      <c r="DV71" s="1966">
        <f t="shared" si="167"/>
        <v>0</v>
      </c>
      <c r="DW71" s="2011">
        <f t="shared" si="154"/>
        <v>0</v>
      </c>
      <c r="DX71" s="2011">
        <f t="shared" si="154"/>
        <v>0</v>
      </c>
      <c r="DY71" s="2012">
        <f t="shared" si="155"/>
        <v>0</v>
      </c>
      <c r="DZ71" s="1974">
        <f t="shared" si="156"/>
        <v>0</v>
      </c>
      <c r="EA71" s="1966">
        <f t="shared" si="168"/>
        <v>0</v>
      </c>
      <c r="EB71" s="1399"/>
      <c r="EC71" s="1399"/>
      <c r="ED71" s="733"/>
      <c r="EE71" s="733"/>
      <c r="EF71" s="733"/>
    </row>
    <row r="72" spans="1:136" ht="15" customHeight="1">
      <c r="A72" s="706" t="s">
        <v>644</v>
      </c>
      <c r="C72" s="1881"/>
      <c r="D72" s="1882"/>
      <c r="E72" s="1797">
        <f t="shared" si="127"/>
        <v>0</v>
      </c>
      <c r="F72" s="1813">
        <f t="shared" si="157"/>
        <v>0</v>
      </c>
      <c r="G72" s="1964">
        <f t="shared" si="128"/>
        <v>0</v>
      </c>
      <c r="H72" s="1964">
        <f t="shared" si="128"/>
        <v>0</v>
      </c>
      <c r="I72" s="1968">
        <f t="shared" si="129"/>
        <v>0</v>
      </c>
      <c r="J72" s="1974">
        <f t="shared" si="171"/>
        <v>0</v>
      </c>
      <c r="K72" s="1966">
        <f t="shared" si="158"/>
        <v>0</v>
      </c>
      <c r="L72" s="1881"/>
      <c r="M72" s="1881"/>
      <c r="N72" s="1882"/>
      <c r="O72" s="1797">
        <f t="shared" si="131"/>
        <v>0</v>
      </c>
      <c r="P72" s="1813"/>
      <c r="Q72" s="1881"/>
      <c r="R72" s="1881"/>
      <c r="S72" s="1882"/>
      <c r="T72" s="1797">
        <f t="shared" si="132"/>
        <v>0</v>
      </c>
      <c r="U72" s="1813"/>
      <c r="V72" s="1881"/>
      <c r="W72" s="1881"/>
      <c r="X72" s="1882"/>
      <c r="Y72" s="1797">
        <f t="shared" si="133"/>
        <v>0</v>
      </c>
      <c r="Z72" s="1813"/>
      <c r="AA72" s="1881"/>
      <c r="AB72" s="1881"/>
      <c r="AC72" s="1882"/>
      <c r="AD72" s="1797">
        <f t="shared" si="169"/>
        <v>0</v>
      </c>
      <c r="AE72" s="1813"/>
      <c r="AF72" s="1881"/>
      <c r="AG72" s="1881"/>
      <c r="AH72" s="1882"/>
      <c r="AI72" s="1797">
        <f t="shared" si="135"/>
        <v>0</v>
      </c>
      <c r="AJ72" s="1813"/>
      <c r="AK72" s="1881"/>
      <c r="AL72" s="1881"/>
      <c r="AM72" s="1882"/>
      <c r="AN72" s="1797">
        <f t="shared" si="170"/>
        <v>0</v>
      </c>
      <c r="AO72" s="1813"/>
      <c r="AP72" s="1881"/>
      <c r="AQ72" s="1881"/>
      <c r="AR72" s="1882"/>
      <c r="AS72" s="1797">
        <f t="shared" si="137"/>
        <v>0</v>
      </c>
      <c r="AT72" s="1813"/>
      <c r="AU72" s="1881"/>
      <c r="AV72" s="1881"/>
      <c r="AW72" s="1882"/>
      <c r="AX72" s="1797">
        <f t="shared" si="138"/>
        <v>0</v>
      </c>
      <c r="AY72" s="1813"/>
      <c r="AZ72" s="1881"/>
      <c r="BA72" s="1881"/>
      <c r="BB72" s="1882"/>
      <c r="BC72" s="1797">
        <f t="shared" si="139"/>
        <v>0</v>
      </c>
      <c r="BD72" s="1813"/>
      <c r="BE72" s="1881"/>
      <c r="BF72" s="1881"/>
      <c r="BG72" s="1882"/>
      <c r="BH72" s="1797">
        <f t="shared" si="172"/>
        <v>0</v>
      </c>
      <c r="BI72" s="1813"/>
      <c r="BJ72" s="1881"/>
      <c r="BK72" s="1881"/>
      <c r="BL72" s="1882"/>
      <c r="BM72" s="1797">
        <f t="shared" si="173"/>
        <v>0</v>
      </c>
      <c r="BN72" s="1813"/>
      <c r="BO72" s="1881"/>
      <c r="BP72" s="1881"/>
      <c r="BQ72" s="1882"/>
      <c r="BR72" s="1797">
        <f t="shared" si="174"/>
        <v>0</v>
      </c>
      <c r="BS72" s="1813"/>
      <c r="BT72" s="1881"/>
      <c r="BU72" s="1881"/>
      <c r="BV72" s="1882"/>
      <c r="BW72" s="1797">
        <f t="shared" si="175"/>
        <v>0</v>
      </c>
      <c r="BX72" s="1813"/>
      <c r="BY72" s="1881"/>
      <c r="BZ72" s="1881"/>
      <c r="CA72" s="1882"/>
      <c r="CB72" s="1797">
        <f t="shared" si="176"/>
        <v>0</v>
      </c>
      <c r="CC72" s="1813"/>
      <c r="CD72" s="1881"/>
      <c r="CE72" s="1881"/>
      <c r="CF72" s="1882"/>
      <c r="CG72" s="1797">
        <f t="shared" si="177"/>
        <v>0</v>
      </c>
      <c r="CH72" s="1813"/>
      <c r="CI72" s="1881"/>
      <c r="CJ72" s="1881"/>
      <c r="CK72" s="1882"/>
      <c r="CL72" s="1797">
        <f t="shared" si="178"/>
        <v>0</v>
      </c>
      <c r="CM72" s="1813"/>
      <c r="CN72" s="1797"/>
      <c r="CO72" s="1881"/>
      <c r="CP72" s="1882"/>
      <c r="CQ72" s="1797">
        <f t="shared" si="179"/>
        <v>0</v>
      </c>
      <c r="CR72" s="1813">
        <f t="shared" si="159"/>
        <v>0</v>
      </c>
      <c r="CS72" s="1881"/>
      <c r="CT72" s="1881"/>
      <c r="CU72" s="1882"/>
      <c r="CV72" s="1797">
        <f t="shared" si="180"/>
        <v>0</v>
      </c>
      <c r="CW72" s="1813"/>
      <c r="CX72" s="1797"/>
      <c r="CY72" s="1881"/>
      <c r="CZ72" s="1882"/>
      <c r="DA72" s="1797">
        <f t="shared" si="181"/>
        <v>0</v>
      </c>
      <c r="DB72" s="1813">
        <f t="shared" si="160"/>
        <v>0</v>
      </c>
      <c r="DC72" s="1797"/>
      <c r="DD72" s="1881"/>
      <c r="DE72" s="1882"/>
      <c r="DF72" s="1797">
        <f t="shared" si="182"/>
        <v>0</v>
      </c>
      <c r="DG72" s="1813">
        <f t="shared" si="161"/>
        <v>0</v>
      </c>
      <c r="DH72" s="1797"/>
      <c r="DI72" s="1881"/>
      <c r="DJ72" s="1882"/>
      <c r="DK72" s="1797">
        <f t="shared" si="183"/>
        <v>0</v>
      </c>
      <c r="DL72" s="1813">
        <f t="shared" si="162"/>
        <v>0</v>
      </c>
      <c r="DM72" s="1797"/>
      <c r="DN72" s="1881"/>
      <c r="DO72" s="1882"/>
      <c r="DP72" s="1797">
        <f t="shared" si="152"/>
        <v>0</v>
      </c>
      <c r="DQ72" s="1813">
        <f t="shared" si="163"/>
        <v>0</v>
      </c>
      <c r="DR72" s="1964">
        <f t="shared" si="164"/>
        <v>0</v>
      </c>
      <c r="DS72" s="1964">
        <f t="shared" si="164"/>
        <v>0</v>
      </c>
      <c r="DT72" s="1968">
        <f t="shared" si="165"/>
        <v>0</v>
      </c>
      <c r="DU72" s="1974">
        <f t="shared" si="166"/>
        <v>0</v>
      </c>
      <c r="DV72" s="1966">
        <f t="shared" si="167"/>
        <v>0</v>
      </c>
      <c r="DW72" s="2011">
        <f t="shared" si="154"/>
        <v>0</v>
      </c>
      <c r="DX72" s="2011">
        <f t="shared" si="154"/>
        <v>0</v>
      </c>
      <c r="DY72" s="2012">
        <f t="shared" si="155"/>
        <v>0</v>
      </c>
      <c r="DZ72" s="1974">
        <f t="shared" si="156"/>
        <v>0</v>
      </c>
      <c r="EA72" s="1966">
        <f t="shared" si="168"/>
        <v>0</v>
      </c>
      <c r="EB72" s="1399"/>
      <c r="EC72" s="1399"/>
      <c r="ED72" s="733"/>
      <c r="EE72" s="733"/>
      <c r="EF72" s="733"/>
    </row>
    <row r="73" spans="1:136" ht="15" customHeight="1">
      <c r="A73" s="706" t="s">
        <v>645</v>
      </c>
      <c r="C73" s="1881"/>
      <c r="D73" s="1882"/>
      <c r="E73" s="1797">
        <f t="shared" si="127"/>
        <v>0</v>
      </c>
      <c r="F73" s="1813">
        <f t="shared" si="157"/>
        <v>0</v>
      </c>
      <c r="G73" s="1964">
        <f t="shared" si="128"/>
        <v>0</v>
      </c>
      <c r="H73" s="1964">
        <f t="shared" si="128"/>
        <v>0</v>
      </c>
      <c r="I73" s="1968">
        <f t="shared" si="129"/>
        <v>0</v>
      </c>
      <c r="J73" s="1974">
        <f t="shared" si="171"/>
        <v>0</v>
      </c>
      <c r="K73" s="1966">
        <f t="shared" si="158"/>
        <v>0</v>
      </c>
      <c r="L73" s="1881"/>
      <c r="M73" s="1881"/>
      <c r="N73" s="1882"/>
      <c r="O73" s="1797">
        <f t="shared" si="131"/>
        <v>0</v>
      </c>
      <c r="P73" s="1813"/>
      <c r="Q73" s="1881"/>
      <c r="R73" s="1881"/>
      <c r="S73" s="1882"/>
      <c r="T73" s="1797">
        <f t="shared" si="132"/>
        <v>0</v>
      </c>
      <c r="U73" s="1813"/>
      <c r="V73" s="1881"/>
      <c r="W73" s="1881"/>
      <c r="X73" s="1882"/>
      <c r="Y73" s="1797">
        <f t="shared" si="133"/>
        <v>0</v>
      </c>
      <c r="Z73" s="1813"/>
      <c r="AA73" s="1881"/>
      <c r="AB73" s="1881"/>
      <c r="AC73" s="1882"/>
      <c r="AD73" s="1797">
        <f t="shared" si="169"/>
        <v>0</v>
      </c>
      <c r="AE73" s="1813"/>
      <c r="AF73" s="1881"/>
      <c r="AG73" s="1881"/>
      <c r="AH73" s="1882"/>
      <c r="AI73" s="1797">
        <f t="shared" si="135"/>
        <v>0</v>
      </c>
      <c r="AJ73" s="1813"/>
      <c r="AK73" s="1881"/>
      <c r="AL73" s="1881"/>
      <c r="AM73" s="1882"/>
      <c r="AN73" s="1797">
        <f t="shared" si="170"/>
        <v>0</v>
      </c>
      <c r="AO73" s="1813"/>
      <c r="AP73" s="1881"/>
      <c r="AQ73" s="1881"/>
      <c r="AR73" s="1882"/>
      <c r="AS73" s="1797">
        <f t="shared" si="137"/>
        <v>0</v>
      </c>
      <c r="AT73" s="1813"/>
      <c r="AU73" s="1881"/>
      <c r="AV73" s="1881"/>
      <c r="AW73" s="1882"/>
      <c r="AX73" s="1797">
        <f t="shared" si="138"/>
        <v>0</v>
      </c>
      <c r="AY73" s="1813"/>
      <c r="AZ73" s="1881"/>
      <c r="BA73" s="1881"/>
      <c r="BB73" s="1882"/>
      <c r="BC73" s="1797">
        <f t="shared" si="139"/>
        <v>0</v>
      </c>
      <c r="BD73" s="1813"/>
      <c r="BE73" s="1881"/>
      <c r="BF73" s="1881"/>
      <c r="BG73" s="1882"/>
      <c r="BH73" s="1797">
        <f t="shared" si="172"/>
        <v>0</v>
      </c>
      <c r="BI73" s="1813"/>
      <c r="BJ73" s="1881"/>
      <c r="BK73" s="1881"/>
      <c r="BL73" s="1882"/>
      <c r="BM73" s="1797">
        <f t="shared" si="173"/>
        <v>0</v>
      </c>
      <c r="BN73" s="1813"/>
      <c r="BO73" s="1881"/>
      <c r="BP73" s="1881"/>
      <c r="BQ73" s="1882"/>
      <c r="BR73" s="1797">
        <f t="shared" si="174"/>
        <v>0</v>
      </c>
      <c r="BS73" s="1813"/>
      <c r="BT73" s="1881"/>
      <c r="BU73" s="1881"/>
      <c r="BV73" s="1882"/>
      <c r="BW73" s="1797">
        <f t="shared" si="175"/>
        <v>0</v>
      </c>
      <c r="BX73" s="1813"/>
      <c r="BY73" s="1881"/>
      <c r="BZ73" s="1881"/>
      <c r="CA73" s="1882"/>
      <c r="CB73" s="1797">
        <f t="shared" si="176"/>
        <v>0</v>
      </c>
      <c r="CC73" s="1813"/>
      <c r="CD73" s="1881"/>
      <c r="CE73" s="1881"/>
      <c r="CF73" s="1882"/>
      <c r="CG73" s="1797">
        <f t="shared" si="177"/>
        <v>0</v>
      </c>
      <c r="CH73" s="1813"/>
      <c r="CI73" s="1881"/>
      <c r="CJ73" s="1881"/>
      <c r="CK73" s="1882"/>
      <c r="CL73" s="1797">
        <f t="shared" si="178"/>
        <v>0</v>
      </c>
      <c r="CM73" s="1813"/>
      <c r="CN73" s="1797"/>
      <c r="CO73" s="1881"/>
      <c r="CP73" s="1882"/>
      <c r="CQ73" s="1797">
        <f t="shared" si="179"/>
        <v>0</v>
      </c>
      <c r="CR73" s="1813">
        <f t="shared" si="159"/>
        <v>0</v>
      </c>
      <c r="CS73" s="1881"/>
      <c r="CT73" s="1881"/>
      <c r="CU73" s="1882"/>
      <c r="CV73" s="1797">
        <f t="shared" si="180"/>
        <v>0</v>
      </c>
      <c r="CW73" s="1813"/>
      <c r="CX73" s="1797"/>
      <c r="CY73" s="1881"/>
      <c r="CZ73" s="1882"/>
      <c r="DA73" s="1797">
        <f t="shared" si="181"/>
        <v>0</v>
      </c>
      <c r="DB73" s="1813">
        <f t="shared" si="160"/>
        <v>0</v>
      </c>
      <c r="DC73" s="1797"/>
      <c r="DD73" s="1881"/>
      <c r="DE73" s="1882"/>
      <c r="DF73" s="1797">
        <f t="shared" si="182"/>
        <v>0</v>
      </c>
      <c r="DG73" s="1813">
        <f t="shared" si="161"/>
        <v>0</v>
      </c>
      <c r="DH73" s="1797"/>
      <c r="DI73" s="1881"/>
      <c r="DJ73" s="1882"/>
      <c r="DK73" s="1797">
        <f t="shared" si="183"/>
        <v>0</v>
      </c>
      <c r="DL73" s="1813">
        <f t="shared" si="162"/>
        <v>0</v>
      </c>
      <c r="DM73" s="1797"/>
      <c r="DN73" s="1881"/>
      <c r="DO73" s="1882"/>
      <c r="DP73" s="1797">
        <f t="shared" si="152"/>
        <v>0</v>
      </c>
      <c r="DQ73" s="1813">
        <f t="shared" si="163"/>
        <v>0</v>
      </c>
      <c r="DR73" s="1964">
        <f t="shared" si="164"/>
        <v>0</v>
      </c>
      <c r="DS73" s="1964">
        <f t="shared" si="164"/>
        <v>0</v>
      </c>
      <c r="DT73" s="1968">
        <f t="shared" si="165"/>
        <v>0</v>
      </c>
      <c r="DU73" s="1974">
        <f t="shared" si="166"/>
        <v>0</v>
      </c>
      <c r="DV73" s="1966">
        <f t="shared" si="167"/>
        <v>0</v>
      </c>
      <c r="DW73" s="2011">
        <f t="shared" si="154"/>
        <v>0</v>
      </c>
      <c r="DX73" s="2011">
        <f t="shared" si="154"/>
        <v>0</v>
      </c>
      <c r="DY73" s="2012">
        <f t="shared" si="155"/>
        <v>0</v>
      </c>
      <c r="DZ73" s="1974">
        <f t="shared" si="156"/>
        <v>0</v>
      </c>
      <c r="EA73" s="1966">
        <f t="shared" si="168"/>
        <v>0</v>
      </c>
      <c r="EB73" s="1399"/>
      <c r="EC73" s="1399"/>
      <c r="ED73" s="733"/>
      <c r="EE73" s="733"/>
      <c r="EF73" s="733"/>
    </row>
    <row r="74" spans="1:136" s="706" customFormat="1" ht="15" customHeight="1">
      <c r="A74" s="1903" t="s">
        <v>646</v>
      </c>
      <c r="B74" s="1972">
        <f>SUM(B60:B73)</f>
        <v>0</v>
      </c>
      <c r="C74" s="1972">
        <f t="shared" ref="C74:BN74" si="184">SUM(C60:C73)</f>
        <v>0</v>
      </c>
      <c r="D74" s="1972">
        <f t="shared" si="184"/>
        <v>0</v>
      </c>
      <c r="E74" s="1972">
        <f t="shared" si="184"/>
        <v>0</v>
      </c>
      <c r="F74" s="1972">
        <f t="shared" si="184"/>
        <v>0</v>
      </c>
      <c r="G74" s="1890">
        <f t="shared" si="184"/>
        <v>0</v>
      </c>
      <c r="H74" s="1890">
        <f t="shared" si="184"/>
        <v>0</v>
      </c>
      <c r="I74" s="1890">
        <f t="shared" si="184"/>
        <v>0</v>
      </c>
      <c r="J74" s="1890">
        <f t="shared" si="184"/>
        <v>0</v>
      </c>
      <c r="K74" s="1890">
        <f t="shared" si="184"/>
        <v>0</v>
      </c>
      <c r="L74" s="1972">
        <f t="shared" si="184"/>
        <v>0</v>
      </c>
      <c r="M74" s="1972">
        <f t="shared" si="184"/>
        <v>0</v>
      </c>
      <c r="N74" s="1972">
        <f t="shared" si="184"/>
        <v>0</v>
      </c>
      <c r="O74" s="1972">
        <f t="shared" si="184"/>
        <v>0</v>
      </c>
      <c r="P74" s="1972">
        <f t="shared" si="184"/>
        <v>0</v>
      </c>
      <c r="Q74" s="1972">
        <f t="shared" si="184"/>
        <v>0</v>
      </c>
      <c r="R74" s="1972">
        <f t="shared" si="184"/>
        <v>0</v>
      </c>
      <c r="S74" s="1972">
        <f t="shared" si="184"/>
        <v>0</v>
      </c>
      <c r="T74" s="1972">
        <f t="shared" si="184"/>
        <v>0</v>
      </c>
      <c r="U74" s="1972">
        <f t="shared" si="184"/>
        <v>0</v>
      </c>
      <c r="V74" s="1972">
        <f t="shared" si="184"/>
        <v>0</v>
      </c>
      <c r="W74" s="1972">
        <f t="shared" si="184"/>
        <v>0</v>
      </c>
      <c r="X74" s="1972">
        <f t="shared" si="184"/>
        <v>0</v>
      </c>
      <c r="Y74" s="1972">
        <f t="shared" si="184"/>
        <v>0</v>
      </c>
      <c r="Z74" s="1972">
        <f t="shared" si="184"/>
        <v>0</v>
      </c>
      <c r="AA74" s="1972">
        <f t="shared" si="184"/>
        <v>0</v>
      </c>
      <c r="AB74" s="1972">
        <f t="shared" si="184"/>
        <v>0</v>
      </c>
      <c r="AC74" s="1972">
        <f t="shared" si="184"/>
        <v>0</v>
      </c>
      <c r="AD74" s="1972">
        <f t="shared" si="184"/>
        <v>0</v>
      </c>
      <c r="AE74" s="1972">
        <f t="shared" si="184"/>
        <v>0</v>
      </c>
      <c r="AF74" s="1972">
        <f t="shared" si="184"/>
        <v>0</v>
      </c>
      <c r="AG74" s="1972">
        <f t="shared" si="184"/>
        <v>0</v>
      </c>
      <c r="AH74" s="1972">
        <f t="shared" si="184"/>
        <v>0</v>
      </c>
      <c r="AI74" s="1972">
        <f t="shared" si="184"/>
        <v>0</v>
      </c>
      <c r="AJ74" s="1972">
        <f t="shared" si="184"/>
        <v>0</v>
      </c>
      <c r="AK74" s="1972">
        <f t="shared" si="184"/>
        <v>0</v>
      </c>
      <c r="AL74" s="1972">
        <f t="shared" si="184"/>
        <v>0</v>
      </c>
      <c r="AM74" s="1972">
        <f t="shared" si="184"/>
        <v>0</v>
      </c>
      <c r="AN74" s="1972">
        <f t="shared" si="184"/>
        <v>0</v>
      </c>
      <c r="AO74" s="1972">
        <f t="shared" si="184"/>
        <v>0</v>
      </c>
      <c r="AP74" s="1972">
        <f t="shared" si="184"/>
        <v>0</v>
      </c>
      <c r="AQ74" s="1972">
        <f t="shared" si="184"/>
        <v>0</v>
      </c>
      <c r="AR74" s="1972">
        <f t="shared" si="184"/>
        <v>0</v>
      </c>
      <c r="AS74" s="1972">
        <f t="shared" si="184"/>
        <v>0</v>
      </c>
      <c r="AT74" s="1972">
        <f t="shared" si="184"/>
        <v>0</v>
      </c>
      <c r="AU74" s="1972">
        <f t="shared" si="184"/>
        <v>11672</v>
      </c>
      <c r="AV74" s="1972">
        <f t="shared" si="184"/>
        <v>11672</v>
      </c>
      <c r="AW74" s="1972">
        <f t="shared" si="184"/>
        <v>0</v>
      </c>
      <c r="AX74" s="1972">
        <f t="shared" si="184"/>
        <v>11672</v>
      </c>
      <c r="AY74" s="1972">
        <f t="shared" si="184"/>
        <v>12988</v>
      </c>
      <c r="AZ74" s="1972">
        <f t="shared" si="184"/>
        <v>0</v>
      </c>
      <c r="BA74" s="1972">
        <f t="shared" si="184"/>
        <v>0</v>
      </c>
      <c r="BB74" s="1972">
        <f t="shared" si="184"/>
        <v>0</v>
      </c>
      <c r="BC74" s="1972">
        <f t="shared" si="184"/>
        <v>0</v>
      </c>
      <c r="BD74" s="1972">
        <f t="shared" si="184"/>
        <v>0</v>
      </c>
      <c r="BE74" s="1972">
        <f t="shared" si="184"/>
        <v>0</v>
      </c>
      <c r="BF74" s="1972">
        <f t="shared" si="184"/>
        <v>0</v>
      </c>
      <c r="BG74" s="1972">
        <f t="shared" si="184"/>
        <v>0</v>
      </c>
      <c r="BH74" s="1972">
        <f t="shared" si="184"/>
        <v>0</v>
      </c>
      <c r="BI74" s="1972">
        <f t="shared" si="184"/>
        <v>0</v>
      </c>
      <c r="BJ74" s="1972">
        <f t="shared" si="184"/>
        <v>0</v>
      </c>
      <c r="BK74" s="1972">
        <f t="shared" si="184"/>
        <v>0</v>
      </c>
      <c r="BL74" s="1972">
        <f t="shared" si="184"/>
        <v>0</v>
      </c>
      <c r="BM74" s="1972">
        <f t="shared" si="184"/>
        <v>0</v>
      </c>
      <c r="BN74" s="1972">
        <f t="shared" si="184"/>
        <v>0</v>
      </c>
      <c r="BO74" s="1972">
        <f>SUM(BO60:BO73)</f>
        <v>0</v>
      </c>
      <c r="BP74" s="1972">
        <f t="shared" ref="BP74:DZ74" si="185">SUM(BP60:BP73)</f>
        <v>0</v>
      </c>
      <c r="BQ74" s="1972">
        <f t="shared" si="185"/>
        <v>0</v>
      </c>
      <c r="BR74" s="1972">
        <f t="shared" si="185"/>
        <v>0</v>
      </c>
      <c r="BS74" s="1972">
        <f t="shared" si="185"/>
        <v>0</v>
      </c>
      <c r="BT74" s="1972">
        <f t="shared" si="185"/>
        <v>0</v>
      </c>
      <c r="BU74" s="1972">
        <f t="shared" si="185"/>
        <v>0</v>
      </c>
      <c r="BV74" s="1972">
        <f t="shared" si="185"/>
        <v>0</v>
      </c>
      <c r="BW74" s="1972">
        <f t="shared" si="185"/>
        <v>0</v>
      </c>
      <c r="BX74" s="1972">
        <f t="shared" si="185"/>
        <v>0</v>
      </c>
      <c r="BY74" s="1972">
        <f t="shared" si="185"/>
        <v>0</v>
      </c>
      <c r="BZ74" s="1972">
        <f t="shared" si="185"/>
        <v>0</v>
      </c>
      <c r="CA74" s="1972">
        <f t="shared" si="185"/>
        <v>0</v>
      </c>
      <c r="CB74" s="1972">
        <f t="shared" si="185"/>
        <v>0</v>
      </c>
      <c r="CC74" s="1972">
        <f t="shared" si="185"/>
        <v>38</v>
      </c>
      <c r="CD74" s="1972">
        <f t="shared" si="185"/>
        <v>6720</v>
      </c>
      <c r="CE74" s="1972">
        <f t="shared" si="185"/>
        <v>6720</v>
      </c>
      <c r="CF74" s="1972">
        <f t="shared" si="185"/>
        <v>0</v>
      </c>
      <c r="CG74" s="1972">
        <f t="shared" si="185"/>
        <v>6720</v>
      </c>
      <c r="CH74" s="1972">
        <f t="shared" si="185"/>
        <v>8208</v>
      </c>
      <c r="CI74" s="1972">
        <f t="shared" si="185"/>
        <v>15606</v>
      </c>
      <c r="CJ74" s="1972">
        <f t="shared" si="185"/>
        <v>17094</v>
      </c>
      <c r="CK74" s="1972">
        <f t="shared" si="185"/>
        <v>0</v>
      </c>
      <c r="CL74" s="1972">
        <f t="shared" si="185"/>
        <v>17094</v>
      </c>
      <c r="CM74" s="1972">
        <f t="shared" si="185"/>
        <v>15606</v>
      </c>
      <c r="CN74" s="1972">
        <f t="shared" si="185"/>
        <v>0</v>
      </c>
      <c r="CO74" s="1972">
        <f t="shared" si="185"/>
        <v>0</v>
      </c>
      <c r="CP74" s="1972">
        <f t="shared" si="185"/>
        <v>0</v>
      </c>
      <c r="CQ74" s="1972">
        <f t="shared" si="185"/>
        <v>0</v>
      </c>
      <c r="CR74" s="1972">
        <f t="shared" si="185"/>
        <v>0</v>
      </c>
      <c r="CS74" s="1972">
        <f t="shared" si="185"/>
        <v>0</v>
      </c>
      <c r="CT74" s="1972">
        <f t="shared" si="185"/>
        <v>0</v>
      </c>
      <c r="CU74" s="1972">
        <f t="shared" si="185"/>
        <v>0</v>
      </c>
      <c r="CV74" s="1972">
        <f t="shared" si="185"/>
        <v>3963</v>
      </c>
      <c r="CW74" s="1972">
        <f t="shared" si="185"/>
        <v>1764</v>
      </c>
      <c r="CX74" s="1972">
        <f t="shared" si="185"/>
        <v>0</v>
      </c>
      <c r="CY74" s="1972">
        <f t="shared" si="185"/>
        <v>0</v>
      </c>
      <c r="CZ74" s="1972">
        <f t="shared" si="185"/>
        <v>0</v>
      </c>
      <c r="DA74" s="1972">
        <f t="shared" si="185"/>
        <v>0</v>
      </c>
      <c r="DB74" s="1972">
        <f t="shared" si="185"/>
        <v>0</v>
      </c>
      <c r="DC74" s="1972">
        <f t="shared" si="185"/>
        <v>0</v>
      </c>
      <c r="DD74" s="1972">
        <f t="shared" si="185"/>
        <v>0</v>
      </c>
      <c r="DE74" s="1972">
        <f t="shared" si="185"/>
        <v>0</v>
      </c>
      <c r="DF74" s="1972">
        <f t="shared" si="185"/>
        <v>0</v>
      </c>
      <c r="DG74" s="1972">
        <f t="shared" si="185"/>
        <v>0</v>
      </c>
      <c r="DH74" s="1972">
        <f t="shared" si="185"/>
        <v>0</v>
      </c>
      <c r="DI74" s="1972">
        <f t="shared" si="185"/>
        <v>0</v>
      </c>
      <c r="DJ74" s="1972">
        <f t="shared" si="185"/>
        <v>0</v>
      </c>
      <c r="DK74" s="1972">
        <f t="shared" si="185"/>
        <v>0</v>
      </c>
      <c r="DL74" s="1972">
        <f t="shared" si="185"/>
        <v>0</v>
      </c>
      <c r="DM74" s="1972">
        <f t="shared" si="185"/>
        <v>0</v>
      </c>
      <c r="DN74" s="1972">
        <f t="shared" si="185"/>
        <v>0</v>
      </c>
      <c r="DO74" s="1972">
        <f t="shared" si="185"/>
        <v>0</v>
      </c>
      <c r="DP74" s="1972">
        <f t="shared" si="185"/>
        <v>0</v>
      </c>
      <c r="DQ74" s="1972">
        <f t="shared" si="185"/>
        <v>0</v>
      </c>
      <c r="DR74" s="1890">
        <f t="shared" si="185"/>
        <v>33998</v>
      </c>
      <c r="DS74" s="1890">
        <f t="shared" si="185"/>
        <v>35486</v>
      </c>
      <c r="DT74" s="1890">
        <f t="shared" si="185"/>
        <v>0</v>
      </c>
      <c r="DU74" s="1890">
        <f t="shared" si="185"/>
        <v>39449</v>
      </c>
      <c r="DV74" s="1890">
        <f t="shared" si="185"/>
        <v>38604</v>
      </c>
      <c r="DW74" s="1890">
        <f t="shared" si="185"/>
        <v>33998</v>
      </c>
      <c r="DX74" s="1890">
        <f t="shared" si="185"/>
        <v>35486</v>
      </c>
      <c r="DY74" s="1890">
        <f t="shared" si="185"/>
        <v>0</v>
      </c>
      <c r="DZ74" s="1890">
        <f t="shared" si="185"/>
        <v>35486</v>
      </c>
      <c r="EA74" s="1890">
        <f>SUM(EA60:EA73)</f>
        <v>1488</v>
      </c>
      <c r="EB74" s="1368"/>
      <c r="EC74" s="1368"/>
      <c r="ED74" s="737"/>
      <c r="EE74" s="737"/>
      <c r="EF74" s="737"/>
    </row>
    <row r="75" spans="1:136" ht="15" customHeight="1">
      <c r="A75" s="706" t="s">
        <v>647</v>
      </c>
      <c r="C75" s="1971"/>
      <c r="D75" s="1897"/>
      <c r="E75" s="1980">
        <f t="shared" ref="E75:E82" si="186">SUM(C75+D75)</f>
        <v>0</v>
      </c>
      <c r="F75" s="1813">
        <f t="shared" ref="F75:F82" si="187">E75-B75</f>
        <v>0</v>
      </c>
      <c r="G75" s="1984">
        <f t="shared" ref="G75:H82" si="188">B75</f>
        <v>0</v>
      </c>
      <c r="H75" s="1984">
        <f t="shared" si="188"/>
        <v>0</v>
      </c>
      <c r="I75" s="1985">
        <f t="shared" ref="I75:I82" si="189">D75</f>
        <v>0</v>
      </c>
      <c r="J75" s="1982">
        <f t="shared" si="171"/>
        <v>0</v>
      </c>
      <c r="K75" s="1966">
        <f t="shared" ref="K75:K82" si="190">J75-G75</f>
        <v>0</v>
      </c>
      <c r="L75" s="1971"/>
      <c r="M75" s="1971"/>
      <c r="N75" s="1897"/>
      <c r="O75" s="1980">
        <f t="shared" ref="O75:O82" si="191">SUM(M75+N75)</f>
        <v>0</v>
      </c>
      <c r="P75" s="1813"/>
      <c r="Q75" s="1971"/>
      <c r="R75" s="1971"/>
      <c r="S75" s="1897"/>
      <c r="T75" s="1980">
        <f t="shared" ref="T75:T82" si="192">SUM(R75+S75)</f>
        <v>0</v>
      </c>
      <c r="U75" s="1813"/>
      <c r="V75" s="1971"/>
      <c r="W75" s="1971"/>
      <c r="X75" s="1897"/>
      <c r="Y75" s="1980">
        <f t="shared" ref="Y75:Y82" si="193">SUM(W75+X75)</f>
        <v>0</v>
      </c>
      <c r="Z75" s="1813"/>
      <c r="AA75" s="1971"/>
      <c r="AB75" s="1971"/>
      <c r="AC75" s="1897"/>
      <c r="AD75" s="1980">
        <f t="shared" ref="AD75:AD82" si="194">SUM(AB75+AC75)</f>
        <v>0</v>
      </c>
      <c r="AE75" s="1813"/>
      <c r="AF75" s="1971"/>
      <c r="AG75" s="1971"/>
      <c r="AH75" s="1897"/>
      <c r="AI75" s="1980">
        <f t="shared" ref="AI75:AI82" si="195">SUM(AG75+AH75)</f>
        <v>0</v>
      </c>
      <c r="AJ75" s="1813"/>
      <c r="AK75" s="1971"/>
      <c r="AL75" s="1971"/>
      <c r="AM75" s="1897"/>
      <c r="AN75" s="1980">
        <f t="shared" ref="AN75:AN82" si="196">SUM(AL75+AM75)</f>
        <v>0</v>
      </c>
      <c r="AO75" s="1813"/>
      <c r="AP75" s="1971">
        <v>0</v>
      </c>
      <c r="AQ75" s="1971">
        <v>0</v>
      </c>
      <c r="AR75" s="1897"/>
      <c r="AS75" s="1980">
        <f t="shared" ref="AS75:AS82" si="197">SUM(AQ75+AR75)</f>
        <v>0</v>
      </c>
      <c r="AT75" s="1813"/>
      <c r="AU75" s="1971"/>
      <c r="AV75" s="1971"/>
      <c r="AW75" s="1897"/>
      <c r="AX75" s="1980">
        <f t="shared" ref="AX75:AX82" si="198">SUM(AV75+AW75)</f>
        <v>0</v>
      </c>
      <c r="AY75" s="1813"/>
      <c r="AZ75" s="1971"/>
      <c r="BA75" s="1971"/>
      <c r="BB75" s="1897"/>
      <c r="BC75" s="1980">
        <f t="shared" si="139"/>
        <v>0</v>
      </c>
      <c r="BD75" s="1813"/>
      <c r="BE75" s="1971"/>
      <c r="BF75" s="1971"/>
      <c r="BG75" s="1897"/>
      <c r="BH75" s="1980">
        <f t="shared" si="172"/>
        <v>0</v>
      </c>
      <c r="BI75" s="1813"/>
      <c r="BJ75" s="1971"/>
      <c r="BK75" s="1971"/>
      <c r="BL75" s="1897"/>
      <c r="BM75" s="1980">
        <f t="shared" si="173"/>
        <v>0</v>
      </c>
      <c r="BN75" s="1813"/>
      <c r="BO75" s="1971"/>
      <c r="BP75" s="1971"/>
      <c r="BQ75" s="1897"/>
      <c r="BR75" s="1980">
        <f t="shared" si="174"/>
        <v>0</v>
      </c>
      <c r="BS75" s="1813"/>
      <c r="BT75" s="1971"/>
      <c r="BU75" s="1971"/>
      <c r="BV75" s="1897"/>
      <c r="BW75" s="1980">
        <f t="shared" si="175"/>
        <v>0</v>
      </c>
      <c r="BX75" s="1813"/>
      <c r="BY75" s="1971"/>
      <c r="BZ75" s="1971"/>
      <c r="CA75" s="1897"/>
      <c r="CB75" s="1980">
        <f t="shared" si="176"/>
        <v>0</v>
      </c>
      <c r="CC75" s="1813"/>
      <c r="CD75" s="1971"/>
      <c r="CE75" s="1971"/>
      <c r="CF75" s="1897"/>
      <c r="CG75" s="1980">
        <f t="shared" si="177"/>
        <v>0</v>
      </c>
      <c r="CH75" s="1813"/>
      <c r="CI75" s="1971"/>
      <c r="CJ75" s="1971"/>
      <c r="CK75" s="1897"/>
      <c r="CL75" s="1980">
        <f t="shared" si="178"/>
        <v>0</v>
      </c>
      <c r="CM75" s="1813"/>
      <c r="CN75" s="1980"/>
      <c r="CO75" s="1971"/>
      <c r="CP75" s="1897"/>
      <c r="CQ75" s="1980">
        <f t="shared" si="179"/>
        <v>0</v>
      </c>
      <c r="CR75" s="1813">
        <f t="shared" ref="CR75:CR82" si="199">CQ75-CN75</f>
        <v>0</v>
      </c>
      <c r="CS75" s="1971"/>
      <c r="CT75" s="1971"/>
      <c r="CU75" s="1897"/>
      <c r="CV75" s="1980">
        <f t="shared" si="180"/>
        <v>0</v>
      </c>
      <c r="CW75" s="1813"/>
      <c r="CX75" s="1980"/>
      <c r="CY75" s="1971"/>
      <c r="CZ75" s="1897"/>
      <c r="DA75" s="1980">
        <f t="shared" si="181"/>
        <v>0</v>
      </c>
      <c r="DB75" s="1813">
        <f t="shared" ref="DB75:DB82" si="200">DA75-CX75</f>
        <v>0</v>
      </c>
      <c r="DC75" s="1980"/>
      <c r="DD75" s="1971"/>
      <c r="DE75" s="1897"/>
      <c r="DF75" s="1980">
        <f t="shared" si="182"/>
        <v>0</v>
      </c>
      <c r="DG75" s="1813">
        <f t="shared" ref="DG75:DG82" si="201">DF75-DC75</f>
        <v>0</v>
      </c>
      <c r="DH75" s="1980"/>
      <c r="DI75" s="1971"/>
      <c r="DJ75" s="1897"/>
      <c r="DK75" s="1980">
        <f t="shared" si="183"/>
        <v>0</v>
      </c>
      <c r="DL75" s="1813">
        <f t="shared" ref="DL75:DL82" si="202">DK75-DH75</f>
        <v>0</v>
      </c>
      <c r="DM75" s="1980"/>
      <c r="DN75" s="1971"/>
      <c r="DO75" s="1897"/>
      <c r="DP75" s="1980">
        <f t="shared" ref="DP75:DP82" si="203">SUM(DN75+DO75)</f>
        <v>0</v>
      </c>
      <c r="DQ75" s="1813">
        <f t="shared" ref="DQ75:DQ82" si="204">DP75-DM75</f>
        <v>0</v>
      </c>
      <c r="DR75" s="1984">
        <f t="shared" ref="DR75:DS82" si="205">SUM(L75+Q75+V75+AA75+AF75+AK75+AP75+AU75+AZ75+BE75+BJ75+BO75+BT75+BY75+CD75+CI75+CN75+CS75+CX75+DC75+DH75+DM75)</f>
        <v>0</v>
      </c>
      <c r="DS75" s="1984">
        <f t="shared" si="205"/>
        <v>0</v>
      </c>
      <c r="DT75" s="1985">
        <f t="shared" ref="DT75:DT82" si="206">SUM(N75+S75+X75+AC75+AH75+AM75+AR75+DJ75+AW75+BB75+BG75+BL75+BQ75+BV75+CA75+CF75+CK75+CP75+CU75+CZ75+DE75+DO75)</f>
        <v>0</v>
      </c>
      <c r="DU75" s="1982">
        <f t="shared" ref="DU75:DU82" si="207">SUM(O75+T75+Y75+AD75+AI75+AN75+AS75+AX75+BC75+BH75+BM75+BR75+BW75+CB75+CG75+CL75+CQ75+CV75+DA75+DF75+DK75+DP75)</f>
        <v>0</v>
      </c>
      <c r="DV75" s="1966">
        <f t="shared" ref="DV75:DV82" si="208">SUM(P75+U75+Z75+AE75+AJ75+AO75+AT75+AY75+BD75+BI75+BN75+BS75+BX75+CC75+CH75+CM75+CR75+CW75+DB75+DG75+DL75+DQ75)</f>
        <v>0</v>
      </c>
      <c r="DW75" s="2011">
        <f t="shared" ref="DW75:DY82" si="209">SUM(G75+DR75)</f>
        <v>0</v>
      </c>
      <c r="DX75" s="2011">
        <f t="shared" si="209"/>
        <v>0</v>
      </c>
      <c r="DY75" s="2012">
        <f t="shared" si="209"/>
        <v>0</v>
      </c>
      <c r="DZ75" s="1982">
        <f t="shared" ref="DZ75:DZ82" si="210">SUM(DX75+DY75)</f>
        <v>0</v>
      </c>
      <c r="EA75" s="1966">
        <f t="shared" ref="EA75:EA82" si="211">DZ75-DW75</f>
        <v>0</v>
      </c>
      <c r="EB75" s="1399"/>
      <c r="EC75" s="1399"/>
      <c r="ED75" s="733"/>
      <c r="EE75" s="733"/>
      <c r="EF75" s="733"/>
    </row>
    <row r="76" spans="1:136" ht="15" hidden="1" customHeight="1">
      <c r="A76" s="706" t="s">
        <v>648</v>
      </c>
      <c r="C76" s="1971"/>
      <c r="D76" s="1897"/>
      <c r="E76" s="1797">
        <f t="shared" si="186"/>
        <v>0</v>
      </c>
      <c r="F76" s="1813">
        <f t="shared" si="187"/>
        <v>0</v>
      </c>
      <c r="G76" s="1984">
        <f t="shared" si="188"/>
        <v>0</v>
      </c>
      <c r="H76" s="1984">
        <f t="shared" si="188"/>
        <v>0</v>
      </c>
      <c r="I76" s="1985">
        <f t="shared" si="189"/>
        <v>0</v>
      </c>
      <c r="J76" s="1974">
        <f t="shared" si="171"/>
        <v>0</v>
      </c>
      <c r="K76" s="1966">
        <f t="shared" si="190"/>
        <v>0</v>
      </c>
      <c r="L76" s="1971"/>
      <c r="M76" s="1971"/>
      <c r="N76" s="1897"/>
      <c r="O76" s="1797">
        <f t="shared" si="191"/>
        <v>0</v>
      </c>
      <c r="P76" s="1813"/>
      <c r="Q76" s="1971"/>
      <c r="R76" s="1971"/>
      <c r="S76" s="1897"/>
      <c r="T76" s="1797">
        <f t="shared" si="192"/>
        <v>0</v>
      </c>
      <c r="U76" s="1813"/>
      <c r="V76" s="1971"/>
      <c r="W76" s="1971"/>
      <c r="X76" s="1897"/>
      <c r="Y76" s="1797">
        <f t="shared" si="193"/>
        <v>0</v>
      </c>
      <c r="Z76" s="1813"/>
      <c r="AA76" s="1971"/>
      <c r="AB76" s="1971"/>
      <c r="AC76" s="1897"/>
      <c r="AD76" s="1797">
        <f t="shared" si="194"/>
        <v>0</v>
      </c>
      <c r="AE76" s="1813"/>
      <c r="AF76" s="1971"/>
      <c r="AG76" s="1971"/>
      <c r="AH76" s="1897"/>
      <c r="AI76" s="1797">
        <f t="shared" si="195"/>
        <v>0</v>
      </c>
      <c r="AJ76" s="1813"/>
      <c r="AK76" s="1971"/>
      <c r="AL76" s="1971"/>
      <c r="AM76" s="1897"/>
      <c r="AN76" s="1797">
        <f t="shared" si="196"/>
        <v>0</v>
      </c>
      <c r="AO76" s="1813"/>
      <c r="AP76" s="1971"/>
      <c r="AQ76" s="1971"/>
      <c r="AR76" s="1897"/>
      <c r="AS76" s="1797">
        <f t="shared" si="197"/>
        <v>0</v>
      </c>
      <c r="AT76" s="1813"/>
      <c r="AU76" s="1888"/>
      <c r="AV76" s="1888"/>
      <c r="AW76" s="1882"/>
      <c r="AX76" s="1797">
        <f t="shared" si="198"/>
        <v>0</v>
      </c>
      <c r="AY76" s="1813"/>
      <c r="AZ76" s="1888"/>
      <c r="BA76" s="1888"/>
      <c r="BB76" s="1882"/>
      <c r="BC76" s="1797">
        <f t="shared" si="139"/>
        <v>0</v>
      </c>
      <c r="BD76" s="1813"/>
      <c r="BE76" s="1888"/>
      <c r="BF76" s="1888"/>
      <c r="BG76" s="1882"/>
      <c r="BH76" s="1797">
        <f t="shared" si="172"/>
        <v>0</v>
      </c>
      <c r="BI76" s="1813"/>
      <c r="BJ76" s="1888"/>
      <c r="BK76" s="1888"/>
      <c r="BL76" s="1882"/>
      <c r="BM76" s="1797">
        <f t="shared" si="173"/>
        <v>0</v>
      </c>
      <c r="BN76" s="1813"/>
      <c r="BO76" s="1888"/>
      <c r="BP76" s="1888"/>
      <c r="BQ76" s="1882"/>
      <c r="BR76" s="1797">
        <f t="shared" si="174"/>
        <v>0</v>
      </c>
      <c r="BS76" s="1813"/>
      <c r="BT76" s="1888"/>
      <c r="BU76" s="1888"/>
      <c r="BV76" s="1882"/>
      <c r="BW76" s="1797">
        <f t="shared" si="175"/>
        <v>0</v>
      </c>
      <c r="BX76" s="1813"/>
      <c r="BY76" s="1888"/>
      <c r="BZ76" s="1888"/>
      <c r="CA76" s="1882"/>
      <c r="CB76" s="1797">
        <f t="shared" si="176"/>
        <v>0</v>
      </c>
      <c r="CC76" s="1813"/>
      <c r="CD76" s="1888"/>
      <c r="CE76" s="1888"/>
      <c r="CF76" s="1882"/>
      <c r="CG76" s="1797">
        <f t="shared" si="177"/>
        <v>0</v>
      </c>
      <c r="CH76" s="1813"/>
      <c r="CI76" s="1888"/>
      <c r="CJ76" s="1888"/>
      <c r="CK76" s="1882"/>
      <c r="CL76" s="1797">
        <f t="shared" si="178"/>
        <v>0</v>
      </c>
      <c r="CM76" s="1813"/>
      <c r="CN76" s="1797"/>
      <c r="CO76" s="1888"/>
      <c r="CP76" s="1882"/>
      <c r="CQ76" s="1797">
        <f t="shared" si="179"/>
        <v>0</v>
      </c>
      <c r="CR76" s="1813">
        <f t="shared" si="199"/>
        <v>0</v>
      </c>
      <c r="CS76" s="1888"/>
      <c r="CT76" s="1888"/>
      <c r="CU76" s="1882"/>
      <c r="CV76" s="1797">
        <f t="shared" si="180"/>
        <v>0</v>
      </c>
      <c r="CW76" s="1813"/>
      <c r="CX76" s="1797"/>
      <c r="CY76" s="1888"/>
      <c r="CZ76" s="1882"/>
      <c r="DA76" s="1797">
        <f t="shared" si="181"/>
        <v>0</v>
      </c>
      <c r="DB76" s="1813">
        <f t="shared" si="200"/>
        <v>0</v>
      </c>
      <c r="DC76" s="1797"/>
      <c r="DD76" s="1888"/>
      <c r="DE76" s="1882"/>
      <c r="DF76" s="1797">
        <f t="shared" si="182"/>
        <v>0</v>
      </c>
      <c r="DG76" s="1813">
        <f t="shared" si="201"/>
        <v>0</v>
      </c>
      <c r="DH76" s="1797"/>
      <c r="DI76" s="1888"/>
      <c r="DJ76" s="1882"/>
      <c r="DK76" s="1797">
        <f t="shared" si="183"/>
        <v>0</v>
      </c>
      <c r="DL76" s="1813">
        <f t="shared" si="202"/>
        <v>0</v>
      </c>
      <c r="DM76" s="1797"/>
      <c r="DN76" s="1888"/>
      <c r="DO76" s="1882"/>
      <c r="DP76" s="1797">
        <f t="shared" si="203"/>
        <v>0</v>
      </c>
      <c r="DQ76" s="1813">
        <f t="shared" si="204"/>
        <v>0</v>
      </c>
      <c r="DR76" s="1979">
        <f t="shared" si="205"/>
        <v>0</v>
      </c>
      <c r="DS76" s="1979">
        <f t="shared" si="205"/>
        <v>0</v>
      </c>
      <c r="DT76" s="1968">
        <f t="shared" si="206"/>
        <v>0</v>
      </c>
      <c r="DU76" s="1974">
        <f t="shared" si="207"/>
        <v>0</v>
      </c>
      <c r="DV76" s="1966">
        <f t="shared" si="208"/>
        <v>0</v>
      </c>
      <c r="DW76" s="2011">
        <f t="shared" si="209"/>
        <v>0</v>
      </c>
      <c r="DX76" s="2011">
        <f t="shared" si="209"/>
        <v>0</v>
      </c>
      <c r="DY76" s="2012">
        <f t="shared" si="209"/>
        <v>0</v>
      </c>
      <c r="DZ76" s="1974">
        <f t="shared" si="210"/>
        <v>0</v>
      </c>
      <c r="EA76" s="1966">
        <f t="shared" si="211"/>
        <v>0</v>
      </c>
      <c r="EB76" s="1399"/>
      <c r="EC76" s="1399"/>
      <c r="ED76" s="733"/>
      <c r="EE76" s="733"/>
      <c r="EF76" s="733"/>
    </row>
    <row r="77" spans="1:136" ht="15" customHeight="1">
      <c r="A77" s="706" t="s">
        <v>685</v>
      </c>
      <c r="C77" s="1971"/>
      <c r="D77" s="1897"/>
      <c r="E77" s="1797">
        <f t="shared" si="186"/>
        <v>0</v>
      </c>
      <c r="F77" s="1813">
        <f t="shared" si="187"/>
        <v>0</v>
      </c>
      <c r="G77" s="1984">
        <f t="shared" si="188"/>
        <v>0</v>
      </c>
      <c r="H77" s="1984">
        <f t="shared" si="188"/>
        <v>0</v>
      </c>
      <c r="I77" s="1985">
        <f t="shared" si="189"/>
        <v>0</v>
      </c>
      <c r="J77" s="1974">
        <f>SUM(H77+I77)</f>
        <v>0</v>
      </c>
      <c r="K77" s="1966">
        <f t="shared" si="190"/>
        <v>0</v>
      </c>
      <c r="L77" s="1971"/>
      <c r="M77" s="1971"/>
      <c r="N77" s="1897"/>
      <c r="O77" s="1797">
        <f t="shared" si="191"/>
        <v>0</v>
      </c>
      <c r="P77" s="1813"/>
      <c r="Q77" s="1971"/>
      <c r="R77" s="1971"/>
      <c r="S77" s="1897"/>
      <c r="T77" s="1797">
        <f t="shared" si="192"/>
        <v>0</v>
      </c>
      <c r="U77" s="1813"/>
      <c r="V77" s="1971"/>
      <c r="W77" s="1971"/>
      <c r="X77" s="1897"/>
      <c r="Y77" s="1797">
        <f t="shared" si="193"/>
        <v>0</v>
      </c>
      <c r="Z77" s="1813"/>
      <c r="AA77" s="1971"/>
      <c r="AB77" s="1971"/>
      <c r="AC77" s="1897"/>
      <c r="AD77" s="1797">
        <f t="shared" si="194"/>
        <v>0</v>
      </c>
      <c r="AE77" s="1813"/>
      <c r="AF77" s="1971"/>
      <c r="AG77" s="1971"/>
      <c r="AH77" s="1897"/>
      <c r="AI77" s="1797">
        <f t="shared" si="195"/>
        <v>0</v>
      </c>
      <c r="AJ77" s="1813"/>
      <c r="AK77" s="1971"/>
      <c r="AL77" s="1971"/>
      <c r="AM77" s="1897"/>
      <c r="AN77" s="1797">
        <f t="shared" si="196"/>
        <v>0</v>
      </c>
      <c r="AO77" s="1813"/>
      <c r="AP77" s="1971"/>
      <c r="AQ77" s="1971"/>
      <c r="AR77" s="1897"/>
      <c r="AS77" s="1797">
        <f t="shared" si="197"/>
        <v>0</v>
      </c>
      <c r="AT77" s="1813"/>
      <c r="AU77" s="1888"/>
      <c r="AV77" s="1888"/>
      <c r="AW77" s="1882"/>
      <c r="AX77" s="1797">
        <f t="shared" si="198"/>
        <v>0</v>
      </c>
      <c r="AY77" s="1813"/>
      <c r="AZ77" s="1888"/>
      <c r="BA77" s="1888"/>
      <c r="BB77" s="1882"/>
      <c r="BC77" s="1797">
        <f t="shared" si="139"/>
        <v>0</v>
      </c>
      <c r="BD77" s="1813"/>
      <c r="BE77" s="1888"/>
      <c r="BF77" s="1888"/>
      <c r="BG77" s="1882"/>
      <c r="BH77" s="1797">
        <f>SUM(BF77+BG77)</f>
        <v>0</v>
      </c>
      <c r="BI77" s="1813"/>
      <c r="BJ77" s="1888"/>
      <c r="BK77" s="1888"/>
      <c r="BL77" s="1882"/>
      <c r="BM77" s="1797">
        <f>SUM(BK77+BL77)</f>
        <v>0</v>
      </c>
      <c r="BN77" s="1813"/>
      <c r="BO77" s="1888"/>
      <c r="BP77" s="1888"/>
      <c r="BQ77" s="1882"/>
      <c r="BR77" s="1797">
        <f>SUM(BP77+BQ77)</f>
        <v>0</v>
      </c>
      <c r="BS77" s="1813"/>
      <c r="BT77" s="1888"/>
      <c r="BU77" s="1888"/>
      <c r="BV77" s="1882"/>
      <c r="BW77" s="1797">
        <f t="shared" ref="BW77:BW82" si="212">SUM(BU77+BV77)</f>
        <v>0</v>
      </c>
      <c r="BX77" s="1813"/>
      <c r="BY77" s="1888"/>
      <c r="BZ77" s="1888"/>
      <c r="CA77" s="1882"/>
      <c r="CB77" s="1797">
        <f>SUM(BZ77+CA77)</f>
        <v>0</v>
      </c>
      <c r="CC77" s="1813"/>
      <c r="CD77" s="1888"/>
      <c r="CE77" s="1888"/>
      <c r="CF77" s="1882"/>
      <c r="CG77" s="1797">
        <f>SUM(CE77+CF77)</f>
        <v>0</v>
      </c>
      <c r="CH77" s="1813"/>
      <c r="CI77" s="1888"/>
      <c r="CJ77" s="1888"/>
      <c r="CK77" s="1882"/>
      <c r="CL77" s="1797">
        <f>SUM(CJ77+CK77)</f>
        <v>0</v>
      </c>
      <c r="CM77" s="1813"/>
      <c r="CN77" s="1797"/>
      <c r="CO77" s="1888"/>
      <c r="CP77" s="1882"/>
      <c r="CQ77" s="1797">
        <f>SUM(CO77+CP77)</f>
        <v>0</v>
      </c>
      <c r="CR77" s="1813">
        <f t="shared" si="199"/>
        <v>0</v>
      </c>
      <c r="CS77" s="1888"/>
      <c r="CT77" s="1888"/>
      <c r="CU77" s="1882"/>
      <c r="CV77" s="1797">
        <f>SUM(CT77+CU77)</f>
        <v>0</v>
      </c>
      <c r="CW77" s="1813"/>
      <c r="CX77" s="1797"/>
      <c r="CY77" s="1888"/>
      <c r="CZ77" s="1882"/>
      <c r="DA77" s="1797">
        <f>SUM(CY77+CZ77)</f>
        <v>0</v>
      </c>
      <c r="DB77" s="1813">
        <f t="shared" si="200"/>
        <v>0</v>
      </c>
      <c r="DC77" s="1797"/>
      <c r="DD77" s="1888"/>
      <c r="DE77" s="1882"/>
      <c r="DF77" s="1797">
        <f>SUM(DD77+DE77)</f>
        <v>0</v>
      </c>
      <c r="DG77" s="1813">
        <f t="shared" si="201"/>
        <v>0</v>
      </c>
      <c r="DH77" s="1797"/>
      <c r="DI77" s="1888"/>
      <c r="DJ77" s="1882"/>
      <c r="DK77" s="1797">
        <f>SUM(DI77+DJ77)</f>
        <v>0</v>
      </c>
      <c r="DL77" s="1813">
        <f t="shared" si="202"/>
        <v>0</v>
      </c>
      <c r="DM77" s="1797"/>
      <c r="DN77" s="1888"/>
      <c r="DO77" s="1882"/>
      <c r="DP77" s="1797">
        <f t="shared" si="203"/>
        <v>0</v>
      </c>
      <c r="DQ77" s="1813">
        <f t="shared" si="204"/>
        <v>0</v>
      </c>
      <c r="DR77" s="1979">
        <f t="shared" si="205"/>
        <v>0</v>
      </c>
      <c r="DS77" s="1979">
        <f t="shared" si="205"/>
        <v>0</v>
      </c>
      <c r="DT77" s="1968">
        <f t="shared" si="206"/>
        <v>0</v>
      </c>
      <c r="DU77" s="1974">
        <f t="shared" si="207"/>
        <v>0</v>
      </c>
      <c r="DV77" s="1966">
        <f t="shared" si="208"/>
        <v>0</v>
      </c>
      <c r="DW77" s="2011">
        <f t="shared" si="209"/>
        <v>0</v>
      </c>
      <c r="DX77" s="2011">
        <f t="shared" si="209"/>
        <v>0</v>
      </c>
      <c r="DY77" s="2012">
        <f t="shared" si="209"/>
        <v>0</v>
      </c>
      <c r="DZ77" s="1974">
        <f t="shared" si="210"/>
        <v>0</v>
      </c>
      <c r="EA77" s="1966">
        <f t="shared" si="211"/>
        <v>0</v>
      </c>
      <c r="EB77" s="1399"/>
      <c r="EC77" s="1399"/>
      <c r="ED77" s="733"/>
      <c r="EE77" s="733"/>
      <c r="EF77" s="733"/>
    </row>
    <row r="78" spans="1:136" ht="15" customHeight="1">
      <c r="A78" s="706" t="s">
        <v>650</v>
      </c>
      <c r="C78" s="1971"/>
      <c r="D78" s="1897"/>
      <c r="E78" s="1797">
        <f t="shared" si="186"/>
        <v>0</v>
      </c>
      <c r="F78" s="1813">
        <f t="shared" si="187"/>
        <v>0</v>
      </c>
      <c r="G78" s="1984">
        <f t="shared" si="188"/>
        <v>0</v>
      </c>
      <c r="H78" s="1984">
        <f t="shared" si="188"/>
        <v>0</v>
      </c>
      <c r="I78" s="1985">
        <f t="shared" si="189"/>
        <v>0</v>
      </c>
      <c r="J78" s="1974">
        <f>SUM(H78+I78)</f>
        <v>0</v>
      </c>
      <c r="K78" s="1966">
        <f t="shared" si="190"/>
        <v>0</v>
      </c>
      <c r="L78" s="1971"/>
      <c r="M78" s="1971"/>
      <c r="N78" s="1897"/>
      <c r="O78" s="1797">
        <f t="shared" si="191"/>
        <v>0</v>
      </c>
      <c r="P78" s="1813"/>
      <c r="Q78" s="1971"/>
      <c r="R78" s="1971"/>
      <c r="S78" s="1897"/>
      <c r="T78" s="1797">
        <f t="shared" si="192"/>
        <v>0</v>
      </c>
      <c r="U78" s="1813"/>
      <c r="V78" s="1971"/>
      <c r="W78" s="1971"/>
      <c r="X78" s="1897"/>
      <c r="Y78" s="1797">
        <f t="shared" si="193"/>
        <v>0</v>
      </c>
      <c r="Z78" s="1813"/>
      <c r="AA78" s="1971"/>
      <c r="AB78" s="1971"/>
      <c r="AC78" s="1897"/>
      <c r="AD78" s="1797">
        <f t="shared" si="194"/>
        <v>0</v>
      </c>
      <c r="AE78" s="1813"/>
      <c r="AF78" s="1971"/>
      <c r="AG78" s="1971"/>
      <c r="AH78" s="1897"/>
      <c r="AI78" s="1797">
        <f t="shared" si="195"/>
        <v>0</v>
      </c>
      <c r="AJ78" s="1813"/>
      <c r="AK78" s="1971"/>
      <c r="AL78" s="1971"/>
      <c r="AM78" s="1897"/>
      <c r="AN78" s="1797">
        <f t="shared" si="196"/>
        <v>0</v>
      </c>
      <c r="AO78" s="1813"/>
      <c r="AP78" s="1971"/>
      <c r="AQ78" s="1971"/>
      <c r="AR78" s="1897"/>
      <c r="AS78" s="1797">
        <f t="shared" si="197"/>
        <v>0</v>
      </c>
      <c r="AT78" s="1813"/>
      <c r="AU78" s="1888"/>
      <c r="AV78" s="1888"/>
      <c r="AW78" s="1882"/>
      <c r="AX78" s="1797">
        <f t="shared" si="198"/>
        <v>0</v>
      </c>
      <c r="AY78" s="1813"/>
      <c r="AZ78" s="1888"/>
      <c r="BA78" s="1888"/>
      <c r="BB78" s="1882"/>
      <c r="BC78" s="1797">
        <f t="shared" si="139"/>
        <v>0</v>
      </c>
      <c r="BD78" s="1813"/>
      <c r="BE78" s="1888"/>
      <c r="BF78" s="1888"/>
      <c r="BG78" s="1882"/>
      <c r="BH78" s="1797">
        <f>SUM(BF78+BG78)</f>
        <v>0</v>
      </c>
      <c r="BI78" s="1813"/>
      <c r="BJ78" s="1888"/>
      <c r="BK78" s="1888"/>
      <c r="BL78" s="1882"/>
      <c r="BM78" s="1797">
        <f>SUM(BK78+BL78)</f>
        <v>0</v>
      </c>
      <c r="BN78" s="1813"/>
      <c r="BO78" s="1888"/>
      <c r="BP78" s="1888"/>
      <c r="BQ78" s="1882"/>
      <c r="BR78" s="1797">
        <f>SUM(BP78+BQ78)</f>
        <v>0</v>
      </c>
      <c r="BS78" s="1813"/>
      <c r="BT78" s="1888"/>
      <c r="BU78" s="1888"/>
      <c r="BV78" s="1882"/>
      <c r="BW78" s="1797">
        <f t="shared" si="212"/>
        <v>0</v>
      </c>
      <c r="BX78" s="1813"/>
      <c r="BY78" s="1888"/>
      <c r="BZ78" s="1888"/>
      <c r="CA78" s="1882"/>
      <c r="CB78" s="1797">
        <f>SUM(BZ78+CA78)</f>
        <v>0</v>
      </c>
      <c r="CC78" s="1813"/>
      <c r="CD78" s="1888"/>
      <c r="CE78" s="1888"/>
      <c r="CF78" s="1882"/>
      <c r="CG78" s="1797">
        <f>SUM(CE78+CF78)</f>
        <v>0</v>
      </c>
      <c r="CH78" s="1813"/>
      <c r="CI78" s="1888"/>
      <c r="CJ78" s="1888"/>
      <c r="CK78" s="1882"/>
      <c r="CL78" s="1797">
        <f>SUM(CJ78+CK78)</f>
        <v>0</v>
      </c>
      <c r="CM78" s="1813"/>
      <c r="CN78" s="1797"/>
      <c r="CO78" s="1888"/>
      <c r="CP78" s="1882"/>
      <c r="CQ78" s="1797">
        <f>SUM(CO78+CP78)</f>
        <v>0</v>
      </c>
      <c r="CR78" s="1813">
        <f t="shared" si="199"/>
        <v>0</v>
      </c>
      <c r="CS78" s="1888"/>
      <c r="CT78" s="1888"/>
      <c r="CU78" s="1882"/>
      <c r="CV78" s="1797">
        <f>SUM(CT78+CU78)</f>
        <v>0</v>
      </c>
      <c r="CW78" s="1813"/>
      <c r="CX78" s="1797"/>
      <c r="CY78" s="1888"/>
      <c r="CZ78" s="1882"/>
      <c r="DA78" s="1797">
        <f>SUM(CY78+CZ78)</f>
        <v>0</v>
      </c>
      <c r="DB78" s="1813">
        <f t="shared" si="200"/>
        <v>0</v>
      </c>
      <c r="DC78" s="1797"/>
      <c r="DD78" s="1888"/>
      <c r="DE78" s="1882"/>
      <c r="DF78" s="1797">
        <f>SUM(DD78+DE78)</f>
        <v>0</v>
      </c>
      <c r="DG78" s="1813">
        <f t="shared" si="201"/>
        <v>0</v>
      </c>
      <c r="DH78" s="1797"/>
      <c r="DI78" s="1888"/>
      <c r="DJ78" s="1882"/>
      <c r="DK78" s="1797">
        <f>SUM(DI78+DJ78)</f>
        <v>0</v>
      </c>
      <c r="DL78" s="1813">
        <f t="shared" si="202"/>
        <v>0</v>
      </c>
      <c r="DM78" s="1797"/>
      <c r="DN78" s="1888"/>
      <c r="DO78" s="1882"/>
      <c r="DP78" s="1797">
        <f t="shared" si="203"/>
        <v>0</v>
      </c>
      <c r="DQ78" s="1813">
        <f t="shared" si="204"/>
        <v>0</v>
      </c>
      <c r="DR78" s="1979">
        <f t="shared" si="205"/>
        <v>0</v>
      </c>
      <c r="DS78" s="1979">
        <f t="shared" si="205"/>
        <v>0</v>
      </c>
      <c r="DT78" s="1968">
        <f t="shared" si="206"/>
        <v>0</v>
      </c>
      <c r="DU78" s="1974">
        <f t="shared" si="207"/>
        <v>0</v>
      </c>
      <c r="DV78" s="1966">
        <f t="shared" si="208"/>
        <v>0</v>
      </c>
      <c r="DW78" s="2011">
        <f t="shared" si="209"/>
        <v>0</v>
      </c>
      <c r="DX78" s="2011">
        <f t="shared" si="209"/>
        <v>0</v>
      </c>
      <c r="DY78" s="2012">
        <f t="shared" si="209"/>
        <v>0</v>
      </c>
      <c r="DZ78" s="1974">
        <f t="shared" si="210"/>
        <v>0</v>
      </c>
      <c r="EA78" s="1966">
        <f t="shared" si="211"/>
        <v>0</v>
      </c>
      <c r="EB78" s="1399"/>
      <c r="EC78" s="1399"/>
      <c r="ED78" s="733"/>
      <c r="EE78" s="733"/>
      <c r="EF78" s="733"/>
    </row>
    <row r="79" spans="1:136" ht="15" customHeight="1">
      <c r="A79" s="706" t="s">
        <v>651</v>
      </c>
      <c r="C79" s="1971"/>
      <c r="D79" s="1897"/>
      <c r="E79" s="1797">
        <f t="shared" si="186"/>
        <v>0</v>
      </c>
      <c r="F79" s="1813">
        <f t="shared" si="187"/>
        <v>0</v>
      </c>
      <c r="G79" s="1984">
        <f t="shared" si="188"/>
        <v>0</v>
      </c>
      <c r="H79" s="1984">
        <f t="shared" si="188"/>
        <v>0</v>
      </c>
      <c r="I79" s="1985">
        <f t="shared" si="189"/>
        <v>0</v>
      </c>
      <c r="J79" s="1974">
        <f>SUM(H79+I79)</f>
        <v>0</v>
      </c>
      <c r="K79" s="1966">
        <f t="shared" si="190"/>
        <v>0</v>
      </c>
      <c r="L79" s="1971"/>
      <c r="M79" s="1971"/>
      <c r="N79" s="1897"/>
      <c r="O79" s="1797">
        <f t="shared" si="191"/>
        <v>0</v>
      </c>
      <c r="P79" s="1813"/>
      <c r="Q79" s="1971"/>
      <c r="R79" s="1971"/>
      <c r="S79" s="1897"/>
      <c r="T79" s="1797">
        <f t="shared" si="192"/>
        <v>0</v>
      </c>
      <c r="U79" s="1813"/>
      <c r="V79" s="1971"/>
      <c r="W79" s="1971"/>
      <c r="X79" s="1897"/>
      <c r="Y79" s="1797">
        <f t="shared" si="193"/>
        <v>0</v>
      </c>
      <c r="Z79" s="1813"/>
      <c r="AA79" s="1971"/>
      <c r="AB79" s="1971"/>
      <c r="AC79" s="1897"/>
      <c r="AD79" s="1797">
        <f t="shared" si="194"/>
        <v>0</v>
      </c>
      <c r="AE79" s="1813"/>
      <c r="AF79" s="1971"/>
      <c r="AG79" s="1971"/>
      <c r="AH79" s="1897"/>
      <c r="AI79" s="1797">
        <f t="shared" si="195"/>
        <v>0</v>
      </c>
      <c r="AJ79" s="1813"/>
      <c r="AK79" s="1971"/>
      <c r="AL79" s="1971"/>
      <c r="AM79" s="1897"/>
      <c r="AN79" s="1797">
        <f t="shared" si="196"/>
        <v>0</v>
      </c>
      <c r="AO79" s="1813"/>
      <c r="AP79" s="1971"/>
      <c r="AQ79" s="1971"/>
      <c r="AR79" s="1897"/>
      <c r="AS79" s="1797">
        <f t="shared" si="197"/>
        <v>0</v>
      </c>
      <c r="AT79" s="1813"/>
      <c r="AU79" s="1881"/>
      <c r="AV79" s="1881"/>
      <c r="AW79" s="1882"/>
      <c r="AX79" s="1797">
        <f t="shared" si="198"/>
        <v>0</v>
      </c>
      <c r="AY79" s="1813"/>
      <c r="AZ79" s="1881"/>
      <c r="BA79" s="1881"/>
      <c r="BB79" s="1882"/>
      <c r="BC79" s="1797">
        <f t="shared" si="139"/>
        <v>0</v>
      </c>
      <c r="BD79" s="1813"/>
      <c r="BE79" s="1881"/>
      <c r="BF79" s="1881"/>
      <c r="BG79" s="1882"/>
      <c r="BH79" s="1797">
        <f>SUM(BF79+BG79)</f>
        <v>0</v>
      </c>
      <c r="BI79" s="1813"/>
      <c r="BJ79" s="1881"/>
      <c r="BK79" s="1881"/>
      <c r="BL79" s="1882"/>
      <c r="BM79" s="1797">
        <f>SUM(BK79+BL79)</f>
        <v>0</v>
      </c>
      <c r="BN79" s="1813"/>
      <c r="BO79" s="1881"/>
      <c r="BP79" s="1881"/>
      <c r="BQ79" s="1882"/>
      <c r="BR79" s="1797">
        <f>SUM(BP79+BQ79)</f>
        <v>0</v>
      </c>
      <c r="BS79" s="1813"/>
      <c r="BT79" s="1881"/>
      <c r="BU79" s="1881"/>
      <c r="BV79" s="1882"/>
      <c r="BW79" s="1797">
        <f t="shared" si="212"/>
        <v>0</v>
      </c>
      <c r="BX79" s="1813"/>
      <c r="BY79" s="1881"/>
      <c r="BZ79" s="1881"/>
      <c r="CA79" s="1882"/>
      <c r="CB79" s="1797">
        <f>SUM(BZ79+CA79)</f>
        <v>0</v>
      </c>
      <c r="CC79" s="1813"/>
      <c r="CD79" s="1881"/>
      <c r="CE79" s="1881"/>
      <c r="CF79" s="1882"/>
      <c r="CG79" s="1797">
        <f>SUM(CE79+CF79)</f>
        <v>0</v>
      </c>
      <c r="CH79" s="1813"/>
      <c r="CI79" s="1881"/>
      <c r="CJ79" s="1881"/>
      <c r="CK79" s="1882"/>
      <c r="CL79" s="1797">
        <f>SUM(CJ79+CK79)</f>
        <v>0</v>
      </c>
      <c r="CM79" s="1813"/>
      <c r="CN79" s="1797"/>
      <c r="CO79" s="1881"/>
      <c r="CP79" s="1882"/>
      <c r="CQ79" s="1797">
        <f>SUM(CO79+CP79)</f>
        <v>0</v>
      </c>
      <c r="CR79" s="1813">
        <f t="shared" si="199"/>
        <v>0</v>
      </c>
      <c r="CS79" s="1881"/>
      <c r="CT79" s="1881"/>
      <c r="CU79" s="1882"/>
      <c r="CV79" s="1797">
        <f>SUM(CT79+CU79)</f>
        <v>0</v>
      </c>
      <c r="CW79" s="1813"/>
      <c r="CX79" s="1797"/>
      <c r="CY79" s="1881"/>
      <c r="CZ79" s="1882"/>
      <c r="DA79" s="1797">
        <f>SUM(CY79+CZ79)</f>
        <v>0</v>
      </c>
      <c r="DB79" s="1813">
        <f t="shared" si="200"/>
        <v>0</v>
      </c>
      <c r="DC79" s="1797"/>
      <c r="DD79" s="1881"/>
      <c r="DE79" s="1882"/>
      <c r="DF79" s="1797">
        <f>SUM(DD79+DE79)</f>
        <v>0</v>
      </c>
      <c r="DG79" s="1813">
        <f t="shared" si="201"/>
        <v>0</v>
      </c>
      <c r="DH79" s="1797"/>
      <c r="DI79" s="1881"/>
      <c r="DJ79" s="1882"/>
      <c r="DK79" s="1797">
        <f>SUM(DI79+DJ79)</f>
        <v>0</v>
      </c>
      <c r="DL79" s="1813">
        <f t="shared" si="202"/>
        <v>0</v>
      </c>
      <c r="DM79" s="1797"/>
      <c r="DN79" s="1881"/>
      <c r="DO79" s="1882"/>
      <c r="DP79" s="1797">
        <f t="shared" si="203"/>
        <v>0</v>
      </c>
      <c r="DQ79" s="1813">
        <f t="shared" si="204"/>
        <v>0</v>
      </c>
      <c r="DR79" s="1964">
        <f t="shared" si="205"/>
        <v>0</v>
      </c>
      <c r="DS79" s="1964">
        <f t="shared" si="205"/>
        <v>0</v>
      </c>
      <c r="DT79" s="1968">
        <f t="shared" si="206"/>
        <v>0</v>
      </c>
      <c r="DU79" s="1974">
        <f t="shared" si="207"/>
        <v>0</v>
      </c>
      <c r="DV79" s="1966">
        <f t="shared" si="208"/>
        <v>0</v>
      </c>
      <c r="DW79" s="2011">
        <f t="shared" si="209"/>
        <v>0</v>
      </c>
      <c r="DX79" s="2011">
        <f t="shared" si="209"/>
        <v>0</v>
      </c>
      <c r="DY79" s="2012">
        <f t="shared" si="209"/>
        <v>0</v>
      </c>
      <c r="DZ79" s="1974">
        <f t="shared" si="210"/>
        <v>0</v>
      </c>
      <c r="EA79" s="1966">
        <f t="shared" si="211"/>
        <v>0</v>
      </c>
      <c r="EB79" s="1399"/>
      <c r="EC79" s="1399"/>
      <c r="ED79" s="733"/>
      <c r="EE79" s="733"/>
      <c r="EF79" s="733"/>
    </row>
    <row r="80" spans="1:136" ht="15" hidden="1" customHeight="1">
      <c r="A80" s="706" t="s">
        <v>652</v>
      </c>
      <c r="C80" s="1971"/>
      <c r="D80" s="1897"/>
      <c r="E80" s="1797">
        <f t="shared" si="186"/>
        <v>0</v>
      </c>
      <c r="F80" s="1813">
        <f t="shared" si="187"/>
        <v>0</v>
      </c>
      <c r="G80" s="1984">
        <f t="shared" si="188"/>
        <v>0</v>
      </c>
      <c r="H80" s="1984">
        <f t="shared" si="188"/>
        <v>0</v>
      </c>
      <c r="I80" s="1985">
        <f t="shared" si="189"/>
        <v>0</v>
      </c>
      <c r="J80" s="1974">
        <f>SUM(H80+I80)</f>
        <v>0</v>
      </c>
      <c r="K80" s="1966">
        <f t="shared" si="190"/>
        <v>0</v>
      </c>
      <c r="L80" s="1971"/>
      <c r="M80" s="1971"/>
      <c r="N80" s="1897"/>
      <c r="O80" s="1797">
        <f t="shared" si="191"/>
        <v>0</v>
      </c>
      <c r="P80" s="1813"/>
      <c r="Q80" s="1971"/>
      <c r="R80" s="1971"/>
      <c r="S80" s="1897"/>
      <c r="T80" s="1797">
        <f t="shared" si="192"/>
        <v>0</v>
      </c>
      <c r="U80" s="1813"/>
      <c r="V80" s="1971"/>
      <c r="W80" s="1971"/>
      <c r="X80" s="1897"/>
      <c r="Y80" s="1797">
        <f t="shared" si="193"/>
        <v>0</v>
      </c>
      <c r="Z80" s="1813"/>
      <c r="AA80" s="1971"/>
      <c r="AB80" s="1971"/>
      <c r="AC80" s="1897"/>
      <c r="AD80" s="1797">
        <f t="shared" si="194"/>
        <v>0</v>
      </c>
      <c r="AE80" s="1813"/>
      <c r="AF80" s="1971"/>
      <c r="AG80" s="1971"/>
      <c r="AH80" s="1897"/>
      <c r="AI80" s="1797">
        <f t="shared" si="195"/>
        <v>0</v>
      </c>
      <c r="AJ80" s="1813"/>
      <c r="AK80" s="1971"/>
      <c r="AL80" s="1971"/>
      <c r="AM80" s="1897"/>
      <c r="AN80" s="1797">
        <f t="shared" si="196"/>
        <v>0</v>
      </c>
      <c r="AO80" s="1813"/>
      <c r="AP80" s="1971"/>
      <c r="AQ80" s="1971"/>
      <c r="AR80" s="1897"/>
      <c r="AS80" s="1797">
        <f t="shared" si="197"/>
        <v>0</v>
      </c>
      <c r="AT80" s="1813"/>
      <c r="AU80" s="1881"/>
      <c r="AV80" s="1881"/>
      <c r="AW80" s="1882"/>
      <c r="AX80" s="1797">
        <f t="shared" si="198"/>
        <v>0</v>
      </c>
      <c r="AY80" s="1813"/>
      <c r="AZ80" s="1881"/>
      <c r="BA80" s="1881"/>
      <c r="BB80" s="1882"/>
      <c r="BC80" s="1797">
        <f t="shared" si="139"/>
        <v>0</v>
      </c>
      <c r="BD80" s="1813"/>
      <c r="BE80" s="1881"/>
      <c r="BF80" s="1881"/>
      <c r="BG80" s="1882"/>
      <c r="BH80" s="1797">
        <f>SUM(BF80+BG80)</f>
        <v>0</v>
      </c>
      <c r="BI80" s="1813"/>
      <c r="BJ80" s="1881"/>
      <c r="BK80" s="1881"/>
      <c r="BL80" s="1882"/>
      <c r="BM80" s="1797">
        <f>SUM(BK80+BL80)</f>
        <v>0</v>
      </c>
      <c r="BN80" s="1813"/>
      <c r="BO80" s="1881"/>
      <c r="BP80" s="1881"/>
      <c r="BQ80" s="1882"/>
      <c r="BR80" s="1797">
        <f>SUM(BP80+BQ80)</f>
        <v>0</v>
      </c>
      <c r="BS80" s="1813"/>
      <c r="BT80" s="1881"/>
      <c r="BU80" s="1881"/>
      <c r="BV80" s="1882"/>
      <c r="BW80" s="1797">
        <f t="shared" si="212"/>
        <v>0</v>
      </c>
      <c r="BX80" s="1813"/>
      <c r="BY80" s="1881"/>
      <c r="BZ80" s="1881"/>
      <c r="CA80" s="1882"/>
      <c r="CB80" s="1797">
        <f>SUM(BZ80+CA80)</f>
        <v>0</v>
      </c>
      <c r="CC80" s="1813"/>
      <c r="CD80" s="1881"/>
      <c r="CE80" s="1881"/>
      <c r="CF80" s="1882"/>
      <c r="CG80" s="1797">
        <f>SUM(CE80+CF80)</f>
        <v>0</v>
      </c>
      <c r="CH80" s="1813"/>
      <c r="CI80" s="1881"/>
      <c r="CJ80" s="1881"/>
      <c r="CK80" s="1882"/>
      <c r="CL80" s="1797">
        <f>SUM(CJ80+CK80)</f>
        <v>0</v>
      </c>
      <c r="CM80" s="1813"/>
      <c r="CN80" s="1797"/>
      <c r="CO80" s="1881"/>
      <c r="CP80" s="1882"/>
      <c r="CQ80" s="1797">
        <f>SUM(CO80+CP80)</f>
        <v>0</v>
      </c>
      <c r="CR80" s="1813">
        <f t="shared" si="199"/>
        <v>0</v>
      </c>
      <c r="CS80" s="1881"/>
      <c r="CT80" s="1881"/>
      <c r="CU80" s="1882"/>
      <c r="CV80" s="1797">
        <f>SUM(CT80+CU80)</f>
        <v>0</v>
      </c>
      <c r="CW80" s="1813"/>
      <c r="CX80" s="1797"/>
      <c r="CY80" s="1881"/>
      <c r="CZ80" s="1882"/>
      <c r="DA80" s="1797">
        <f>SUM(CY80+CZ80)</f>
        <v>0</v>
      </c>
      <c r="DB80" s="1813">
        <f t="shared" si="200"/>
        <v>0</v>
      </c>
      <c r="DC80" s="1797"/>
      <c r="DD80" s="1881"/>
      <c r="DE80" s="1882"/>
      <c r="DF80" s="1797">
        <f>SUM(DD80+DE80)</f>
        <v>0</v>
      </c>
      <c r="DG80" s="1813">
        <f t="shared" si="201"/>
        <v>0</v>
      </c>
      <c r="DH80" s="1797"/>
      <c r="DI80" s="1881"/>
      <c r="DJ80" s="1882"/>
      <c r="DK80" s="1797">
        <f>SUM(DI80+DJ80)</f>
        <v>0</v>
      </c>
      <c r="DL80" s="1813">
        <f t="shared" si="202"/>
        <v>0</v>
      </c>
      <c r="DM80" s="1797"/>
      <c r="DN80" s="1881"/>
      <c r="DO80" s="1882"/>
      <c r="DP80" s="1797">
        <f t="shared" si="203"/>
        <v>0</v>
      </c>
      <c r="DQ80" s="1813">
        <f t="shared" si="204"/>
        <v>0</v>
      </c>
      <c r="DR80" s="1964">
        <f t="shared" si="205"/>
        <v>0</v>
      </c>
      <c r="DS80" s="1964">
        <f t="shared" si="205"/>
        <v>0</v>
      </c>
      <c r="DT80" s="1968">
        <f t="shared" si="206"/>
        <v>0</v>
      </c>
      <c r="DU80" s="1974">
        <f t="shared" si="207"/>
        <v>0</v>
      </c>
      <c r="DV80" s="1966">
        <f t="shared" si="208"/>
        <v>0</v>
      </c>
      <c r="DW80" s="2011">
        <f t="shared" si="209"/>
        <v>0</v>
      </c>
      <c r="DX80" s="2011">
        <f t="shared" si="209"/>
        <v>0</v>
      </c>
      <c r="DY80" s="2012">
        <f t="shared" si="209"/>
        <v>0</v>
      </c>
      <c r="DZ80" s="1974">
        <f t="shared" si="210"/>
        <v>0</v>
      </c>
      <c r="EA80" s="1966">
        <f t="shared" si="211"/>
        <v>0</v>
      </c>
      <c r="EB80" s="1399"/>
      <c r="EC80" s="1399"/>
      <c r="ED80" s="733"/>
      <c r="EE80" s="733"/>
      <c r="EF80" s="733"/>
    </row>
    <row r="81" spans="1:136" ht="15" customHeight="1">
      <c r="A81" s="706" t="s">
        <v>653</v>
      </c>
      <c r="C81" s="1971"/>
      <c r="D81" s="1897"/>
      <c r="E81" s="1797">
        <f t="shared" si="186"/>
        <v>0</v>
      </c>
      <c r="F81" s="1813">
        <f t="shared" si="187"/>
        <v>0</v>
      </c>
      <c r="G81" s="1984">
        <f t="shared" si="188"/>
        <v>0</v>
      </c>
      <c r="H81" s="1984">
        <f t="shared" si="188"/>
        <v>0</v>
      </c>
      <c r="I81" s="1985">
        <f t="shared" si="189"/>
        <v>0</v>
      </c>
      <c r="J81" s="1974">
        <f t="shared" ref="J81:J100" si="213">SUM(H81+I81)</f>
        <v>0</v>
      </c>
      <c r="K81" s="1966">
        <f t="shared" si="190"/>
        <v>0</v>
      </c>
      <c r="L81" s="1971"/>
      <c r="M81" s="1971"/>
      <c r="N81" s="1897"/>
      <c r="O81" s="1797">
        <f t="shared" si="191"/>
        <v>0</v>
      </c>
      <c r="P81" s="1813"/>
      <c r="Q81" s="1971"/>
      <c r="R81" s="1971"/>
      <c r="S81" s="1897"/>
      <c r="T81" s="1797">
        <f t="shared" si="192"/>
        <v>0</v>
      </c>
      <c r="U81" s="1813"/>
      <c r="V81" s="1971"/>
      <c r="W81" s="1971"/>
      <c r="X81" s="1897"/>
      <c r="Y81" s="1797">
        <f t="shared" si="193"/>
        <v>0</v>
      </c>
      <c r="Z81" s="1813"/>
      <c r="AA81" s="1971"/>
      <c r="AB81" s="1971"/>
      <c r="AC81" s="1897"/>
      <c r="AD81" s="1797">
        <f t="shared" si="194"/>
        <v>0</v>
      </c>
      <c r="AE81" s="1813"/>
      <c r="AF81" s="1971"/>
      <c r="AG81" s="1971"/>
      <c r="AH81" s="1897"/>
      <c r="AI81" s="1797">
        <f t="shared" si="195"/>
        <v>0</v>
      </c>
      <c r="AJ81" s="1813"/>
      <c r="AK81" s="1971"/>
      <c r="AL81" s="1971"/>
      <c r="AM81" s="1897"/>
      <c r="AN81" s="1797">
        <f t="shared" si="196"/>
        <v>0</v>
      </c>
      <c r="AO81" s="1813"/>
      <c r="AP81" s="1971"/>
      <c r="AQ81" s="1971"/>
      <c r="AR81" s="1897"/>
      <c r="AS81" s="1797">
        <f t="shared" si="197"/>
        <v>0</v>
      </c>
      <c r="AT81" s="1813"/>
      <c r="AU81" s="1881"/>
      <c r="AV81" s="1881"/>
      <c r="AW81" s="1882"/>
      <c r="AX81" s="1797">
        <f t="shared" si="198"/>
        <v>0</v>
      </c>
      <c r="AY81" s="1813"/>
      <c r="AZ81" s="1881"/>
      <c r="BA81" s="1881"/>
      <c r="BB81" s="1882"/>
      <c r="BC81" s="1797">
        <f t="shared" si="139"/>
        <v>0</v>
      </c>
      <c r="BD81" s="1813"/>
      <c r="BE81" s="1881"/>
      <c r="BF81" s="1881"/>
      <c r="BG81" s="1882"/>
      <c r="BH81" s="1797">
        <f t="shared" ref="BH81:BH100" si="214">SUM(BF81+BG81)</f>
        <v>0</v>
      </c>
      <c r="BI81" s="1813"/>
      <c r="BJ81" s="1881"/>
      <c r="BK81" s="1881"/>
      <c r="BL81" s="1882"/>
      <c r="BM81" s="1797">
        <f t="shared" ref="BM81:BM100" si="215">SUM(BK81+BL81)</f>
        <v>0</v>
      </c>
      <c r="BN81" s="1813"/>
      <c r="BO81" s="1881"/>
      <c r="BP81" s="1881"/>
      <c r="BQ81" s="1882"/>
      <c r="BR81" s="1797">
        <f t="shared" ref="BR81:BR100" si="216">SUM(BP81+BQ81)</f>
        <v>0</v>
      </c>
      <c r="BS81" s="1813"/>
      <c r="BT81" s="1881"/>
      <c r="BU81" s="1881"/>
      <c r="BV81" s="1882"/>
      <c r="BW81" s="1797">
        <f t="shared" si="212"/>
        <v>0</v>
      </c>
      <c r="BX81" s="1813"/>
      <c r="BY81" s="1881"/>
      <c r="BZ81" s="1881"/>
      <c r="CA81" s="1882"/>
      <c r="CB81" s="1797">
        <f t="shared" ref="CB81:CB100" si="217">SUM(BZ81+CA81)</f>
        <v>0</v>
      </c>
      <c r="CC81" s="1813"/>
      <c r="CD81" s="1881"/>
      <c r="CE81" s="1881"/>
      <c r="CF81" s="1882"/>
      <c r="CG81" s="1797">
        <f t="shared" ref="CG81:CG100" si="218">SUM(CE81+CF81)</f>
        <v>0</v>
      </c>
      <c r="CH81" s="1813"/>
      <c r="CI81" s="1881"/>
      <c r="CJ81" s="1881"/>
      <c r="CK81" s="1882"/>
      <c r="CL81" s="1797">
        <f t="shared" ref="CL81:CL100" si="219">SUM(CJ81+CK81)</f>
        <v>0</v>
      </c>
      <c r="CM81" s="1813"/>
      <c r="CN81" s="1797"/>
      <c r="CO81" s="1881"/>
      <c r="CP81" s="1882"/>
      <c r="CQ81" s="1797">
        <f t="shared" ref="CQ81:CQ100" si="220">SUM(CO81+CP81)</f>
        <v>0</v>
      </c>
      <c r="CR81" s="1813">
        <f t="shared" si="199"/>
        <v>0</v>
      </c>
      <c r="CS81" s="1881"/>
      <c r="CT81" s="1881"/>
      <c r="CU81" s="1882"/>
      <c r="CV81" s="1797">
        <f t="shared" ref="CV81:CV100" si="221">SUM(CT81+CU81)</f>
        <v>0</v>
      </c>
      <c r="CW81" s="1813"/>
      <c r="CX81" s="1797"/>
      <c r="CY81" s="1881"/>
      <c r="CZ81" s="1882"/>
      <c r="DA81" s="1797">
        <f t="shared" ref="DA81:DA100" si="222">SUM(CY81+CZ81)</f>
        <v>0</v>
      </c>
      <c r="DB81" s="1813">
        <f t="shared" si="200"/>
        <v>0</v>
      </c>
      <c r="DC81" s="1797"/>
      <c r="DD81" s="1881"/>
      <c r="DE81" s="1882"/>
      <c r="DF81" s="1797">
        <f t="shared" ref="DF81:DF100" si="223">SUM(DD81+DE81)</f>
        <v>0</v>
      </c>
      <c r="DG81" s="1813">
        <f t="shared" si="201"/>
        <v>0</v>
      </c>
      <c r="DH81" s="1797"/>
      <c r="DI81" s="1881"/>
      <c r="DJ81" s="1882"/>
      <c r="DK81" s="1797">
        <f t="shared" ref="DK81:DK100" si="224">SUM(DI81+DJ81)</f>
        <v>0</v>
      </c>
      <c r="DL81" s="1813">
        <f t="shared" si="202"/>
        <v>0</v>
      </c>
      <c r="DM81" s="1797"/>
      <c r="DN81" s="1881"/>
      <c r="DO81" s="1882"/>
      <c r="DP81" s="1797">
        <f t="shared" si="203"/>
        <v>0</v>
      </c>
      <c r="DQ81" s="1813">
        <f t="shared" si="204"/>
        <v>0</v>
      </c>
      <c r="DR81" s="1964">
        <f t="shared" si="205"/>
        <v>0</v>
      </c>
      <c r="DS81" s="1964">
        <f t="shared" si="205"/>
        <v>0</v>
      </c>
      <c r="DT81" s="1968">
        <f t="shared" si="206"/>
        <v>0</v>
      </c>
      <c r="DU81" s="1974">
        <f t="shared" si="207"/>
        <v>0</v>
      </c>
      <c r="DV81" s="1966">
        <f t="shared" si="208"/>
        <v>0</v>
      </c>
      <c r="DW81" s="2011">
        <f t="shared" si="209"/>
        <v>0</v>
      </c>
      <c r="DX81" s="2011">
        <f t="shared" si="209"/>
        <v>0</v>
      </c>
      <c r="DY81" s="2012">
        <f t="shared" si="209"/>
        <v>0</v>
      </c>
      <c r="DZ81" s="1974">
        <f t="shared" si="210"/>
        <v>0</v>
      </c>
      <c r="EA81" s="1966">
        <f t="shared" si="211"/>
        <v>0</v>
      </c>
      <c r="EB81" s="1906"/>
      <c r="EC81" s="1906"/>
      <c r="ED81" s="1907"/>
      <c r="EE81" s="733"/>
      <c r="EF81" s="733"/>
    </row>
    <row r="82" spans="1:136" ht="15" customHeight="1">
      <c r="A82" s="706" t="s">
        <v>654</v>
      </c>
      <c r="C82" s="1971"/>
      <c r="D82" s="1897"/>
      <c r="E82" s="1797">
        <f t="shared" si="186"/>
        <v>0</v>
      </c>
      <c r="F82" s="1813">
        <f t="shared" si="187"/>
        <v>0</v>
      </c>
      <c r="G82" s="1984">
        <f t="shared" si="188"/>
        <v>0</v>
      </c>
      <c r="H82" s="1984">
        <f t="shared" si="188"/>
        <v>0</v>
      </c>
      <c r="I82" s="1985">
        <f t="shared" si="189"/>
        <v>0</v>
      </c>
      <c r="J82" s="1974">
        <f t="shared" si="213"/>
        <v>0</v>
      </c>
      <c r="K82" s="1966">
        <f t="shared" si="190"/>
        <v>0</v>
      </c>
      <c r="L82" s="1971"/>
      <c r="M82" s="1971"/>
      <c r="N82" s="1897"/>
      <c r="O82" s="1797">
        <f t="shared" si="191"/>
        <v>0</v>
      </c>
      <c r="P82" s="1813"/>
      <c r="Q82" s="1971"/>
      <c r="R82" s="1971"/>
      <c r="S82" s="1897"/>
      <c r="T82" s="1797">
        <f t="shared" si="192"/>
        <v>0</v>
      </c>
      <c r="U82" s="1813"/>
      <c r="V82" s="1971"/>
      <c r="W82" s="1971"/>
      <c r="X82" s="1897"/>
      <c r="Y82" s="1797">
        <f t="shared" si="193"/>
        <v>0</v>
      </c>
      <c r="Z82" s="1813"/>
      <c r="AA82" s="1971"/>
      <c r="AB82" s="1971"/>
      <c r="AC82" s="1897"/>
      <c r="AD82" s="1797">
        <f t="shared" si="194"/>
        <v>0</v>
      </c>
      <c r="AE82" s="1813"/>
      <c r="AF82" s="1971"/>
      <c r="AG82" s="1971"/>
      <c r="AH82" s="1897"/>
      <c r="AI82" s="1797">
        <f t="shared" si="195"/>
        <v>0</v>
      </c>
      <c r="AJ82" s="1813"/>
      <c r="AK82" s="1971"/>
      <c r="AL82" s="1971"/>
      <c r="AM82" s="1897"/>
      <c r="AN82" s="1797">
        <f t="shared" si="196"/>
        <v>0</v>
      </c>
      <c r="AO82" s="1813"/>
      <c r="AP82" s="1971"/>
      <c r="AQ82" s="1971"/>
      <c r="AR82" s="1897"/>
      <c r="AS82" s="1797">
        <f t="shared" si="197"/>
        <v>0</v>
      </c>
      <c r="AT82" s="1813"/>
      <c r="AU82" s="1881"/>
      <c r="AV82" s="1881"/>
      <c r="AW82" s="1882"/>
      <c r="AX82" s="1797">
        <f t="shared" si="198"/>
        <v>0</v>
      </c>
      <c r="AY82" s="1813"/>
      <c r="AZ82" s="1881"/>
      <c r="BA82" s="1881"/>
      <c r="BB82" s="1882"/>
      <c r="BC82" s="1797">
        <f t="shared" si="139"/>
        <v>0</v>
      </c>
      <c r="BD82" s="1813"/>
      <c r="BE82" s="1881"/>
      <c r="BF82" s="1881"/>
      <c r="BG82" s="1882"/>
      <c r="BH82" s="1797">
        <f t="shared" si="214"/>
        <v>0</v>
      </c>
      <c r="BI82" s="1813"/>
      <c r="BJ82" s="1881"/>
      <c r="BK82" s="1881"/>
      <c r="BL82" s="1882"/>
      <c r="BM82" s="1797">
        <f t="shared" si="215"/>
        <v>0</v>
      </c>
      <c r="BN82" s="1813"/>
      <c r="BO82" s="1881"/>
      <c r="BP82" s="1881"/>
      <c r="BQ82" s="1882"/>
      <c r="BR82" s="1797">
        <f t="shared" si="216"/>
        <v>0</v>
      </c>
      <c r="BS82" s="1813"/>
      <c r="BT82" s="1881"/>
      <c r="BU82" s="1881"/>
      <c r="BV82" s="1882"/>
      <c r="BW82" s="1797">
        <f t="shared" si="212"/>
        <v>0</v>
      </c>
      <c r="BX82" s="1813"/>
      <c r="BY82" s="1881"/>
      <c r="BZ82" s="1881"/>
      <c r="CA82" s="1882"/>
      <c r="CB82" s="1797">
        <f t="shared" si="217"/>
        <v>0</v>
      </c>
      <c r="CC82" s="1813"/>
      <c r="CD82" s="1881"/>
      <c r="CE82" s="1881"/>
      <c r="CF82" s="1882"/>
      <c r="CG82" s="1797">
        <f t="shared" si="218"/>
        <v>0</v>
      </c>
      <c r="CH82" s="1813"/>
      <c r="CI82" s="1881"/>
      <c r="CJ82" s="1881"/>
      <c r="CK82" s="1882"/>
      <c r="CL82" s="1797">
        <f t="shared" si="219"/>
        <v>0</v>
      </c>
      <c r="CM82" s="1813"/>
      <c r="CN82" s="1797"/>
      <c r="CO82" s="1881"/>
      <c r="CP82" s="1882"/>
      <c r="CQ82" s="1797">
        <f t="shared" si="220"/>
        <v>0</v>
      </c>
      <c r="CR82" s="1813">
        <f t="shared" si="199"/>
        <v>0</v>
      </c>
      <c r="CS82" s="1881"/>
      <c r="CT82" s="1881"/>
      <c r="CU82" s="1882"/>
      <c r="CV82" s="1797">
        <f t="shared" si="221"/>
        <v>0</v>
      </c>
      <c r="CW82" s="1813"/>
      <c r="CX82" s="1797"/>
      <c r="CY82" s="1881"/>
      <c r="CZ82" s="1882"/>
      <c r="DA82" s="1797">
        <f t="shared" si="222"/>
        <v>0</v>
      </c>
      <c r="DB82" s="1813">
        <f t="shared" si="200"/>
        <v>0</v>
      </c>
      <c r="DC82" s="1797"/>
      <c r="DD82" s="1881"/>
      <c r="DE82" s="1882"/>
      <c r="DF82" s="1797">
        <f t="shared" si="223"/>
        <v>0</v>
      </c>
      <c r="DG82" s="1813">
        <f t="shared" si="201"/>
        <v>0</v>
      </c>
      <c r="DH82" s="1797"/>
      <c r="DI82" s="1881"/>
      <c r="DJ82" s="1882"/>
      <c r="DK82" s="1797">
        <f t="shared" si="224"/>
        <v>0</v>
      </c>
      <c r="DL82" s="1813">
        <f t="shared" si="202"/>
        <v>0</v>
      </c>
      <c r="DM82" s="1797"/>
      <c r="DN82" s="1881"/>
      <c r="DO82" s="1882"/>
      <c r="DP82" s="1797">
        <f t="shared" si="203"/>
        <v>0</v>
      </c>
      <c r="DQ82" s="1813">
        <f t="shared" si="204"/>
        <v>0</v>
      </c>
      <c r="DR82" s="1964">
        <f t="shared" si="205"/>
        <v>0</v>
      </c>
      <c r="DS82" s="1964">
        <f t="shared" si="205"/>
        <v>0</v>
      </c>
      <c r="DT82" s="1968">
        <f t="shared" si="206"/>
        <v>0</v>
      </c>
      <c r="DU82" s="1974">
        <f t="shared" si="207"/>
        <v>0</v>
      </c>
      <c r="DV82" s="1966">
        <f t="shared" si="208"/>
        <v>0</v>
      </c>
      <c r="DW82" s="2011">
        <f t="shared" si="209"/>
        <v>0</v>
      </c>
      <c r="DX82" s="2011">
        <f t="shared" si="209"/>
        <v>0</v>
      </c>
      <c r="DY82" s="2012">
        <f t="shared" si="209"/>
        <v>0</v>
      </c>
      <c r="DZ82" s="1974">
        <f t="shared" si="210"/>
        <v>0</v>
      </c>
      <c r="EA82" s="1966">
        <f t="shared" si="211"/>
        <v>0</v>
      </c>
      <c r="EB82" s="1399"/>
      <c r="EC82" s="1399"/>
      <c r="ED82" s="733"/>
      <c r="EE82" s="733"/>
      <c r="EF82" s="733"/>
    </row>
    <row r="83" spans="1:136" s="706" customFormat="1" ht="15" customHeight="1">
      <c r="A83" s="1908" t="s">
        <v>655</v>
      </c>
      <c r="B83" s="1972">
        <f>SUM(B75:B82)</f>
        <v>0</v>
      </c>
      <c r="C83" s="1972">
        <f t="shared" ref="C83:BN83" si="225">SUM(C75:C82)</f>
        <v>0</v>
      </c>
      <c r="D83" s="1972">
        <f t="shared" si="225"/>
        <v>0</v>
      </c>
      <c r="E83" s="1972">
        <f t="shared" si="225"/>
        <v>0</v>
      </c>
      <c r="F83" s="1972">
        <f t="shared" si="225"/>
        <v>0</v>
      </c>
      <c r="G83" s="1890">
        <f t="shared" si="225"/>
        <v>0</v>
      </c>
      <c r="H83" s="1890">
        <f t="shared" si="225"/>
        <v>0</v>
      </c>
      <c r="I83" s="1890">
        <f t="shared" si="225"/>
        <v>0</v>
      </c>
      <c r="J83" s="1890">
        <f t="shared" si="225"/>
        <v>0</v>
      </c>
      <c r="K83" s="1890">
        <f t="shared" si="225"/>
        <v>0</v>
      </c>
      <c r="L83" s="1972">
        <f t="shared" si="225"/>
        <v>0</v>
      </c>
      <c r="M83" s="1972">
        <f t="shared" si="225"/>
        <v>0</v>
      </c>
      <c r="N83" s="1972">
        <f t="shared" si="225"/>
        <v>0</v>
      </c>
      <c r="O83" s="1972">
        <f t="shared" si="225"/>
        <v>0</v>
      </c>
      <c r="P83" s="1972">
        <f t="shared" si="225"/>
        <v>0</v>
      </c>
      <c r="Q83" s="1972">
        <f t="shared" si="225"/>
        <v>0</v>
      </c>
      <c r="R83" s="1972">
        <f t="shared" si="225"/>
        <v>0</v>
      </c>
      <c r="S83" s="1972">
        <f t="shared" si="225"/>
        <v>0</v>
      </c>
      <c r="T83" s="1972">
        <f t="shared" si="225"/>
        <v>0</v>
      </c>
      <c r="U83" s="1972">
        <f t="shared" si="225"/>
        <v>0</v>
      </c>
      <c r="V83" s="1972">
        <f t="shared" si="225"/>
        <v>0</v>
      </c>
      <c r="W83" s="1972">
        <f t="shared" si="225"/>
        <v>0</v>
      </c>
      <c r="X83" s="1972">
        <f t="shared" si="225"/>
        <v>0</v>
      </c>
      <c r="Y83" s="1972">
        <f t="shared" si="225"/>
        <v>0</v>
      </c>
      <c r="Z83" s="1972">
        <f t="shared" si="225"/>
        <v>0</v>
      </c>
      <c r="AA83" s="1972">
        <f t="shared" si="225"/>
        <v>0</v>
      </c>
      <c r="AB83" s="1972">
        <f t="shared" si="225"/>
        <v>0</v>
      </c>
      <c r="AC83" s="1972">
        <f t="shared" si="225"/>
        <v>0</v>
      </c>
      <c r="AD83" s="1972">
        <f t="shared" si="225"/>
        <v>0</v>
      </c>
      <c r="AE83" s="1972">
        <f t="shared" si="225"/>
        <v>0</v>
      </c>
      <c r="AF83" s="1972">
        <f t="shared" si="225"/>
        <v>0</v>
      </c>
      <c r="AG83" s="1972">
        <f t="shared" si="225"/>
        <v>0</v>
      </c>
      <c r="AH83" s="1972">
        <f t="shared" si="225"/>
        <v>0</v>
      </c>
      <c r="AI83" s="1972">
        <f t="shared" si="225"/>
        <v>0</v>
      </c>
      <c r="AJ83" s="1972">
        <f t="shared" si="225"/>
        <v>0</v>
      </c>
      <c r="AK83" s="1972">
        <f t="shared" si="225"/>
        <v>0</v>
      </c>
      <c r="AL83" s="1972">
        <f t="shared" si="225"/>
        <v>0</v>
      </c>
      <c r="AM83" s="1972">
        <f t="shared" si="225"/>
        <v>0</v>
      </c>
      <c r="AN83" s="1972">
        <f t="shared" si="225"/>
        <v>0</v>
      </c>
      <c r="AO83" s="1972">
        <f t="shared" si="225"/>
        <v>0</v>
      </c>
      <c r="AP83" s="1972">
        <f t="shared" si="225"/>
        <v>0</v>
      </c>
      <c r="AQ83" s="1972">
        <f t="shared" si="225"/>
        <v>0</v>
      </c>
      <c r="AR83" s="1972">
        <f t="shared" si="225"/>
        <v>0</v>
      </c>
      <c r="AS83" s="1972">
        <f t="shared" si="225"/>
        <v>0</v>
      </c>
      <c r="AT83" s="1972">
        <f t="shared" si="225"/>
        <v>0</v>
      </c>
      <c r="AU83" s="1972">
        <f t="shared" si="225"/>
        <v>0</v>
      </c>
      <c r="AV83" s="1972">
        <f t="shared" si="225"/>
        <v>0</v>
      </c>
      <c r="AW83" s="1972">
        <f t="shared" si="225"/>
        <v>0</v>
      </c>
      <c r="AX83" s="1972">
        <f t="shared" si="225"/>
        <v>0</v>
      </c>
      <c r="AY83" s="1972">
        <f t="shared" si="225"/>
        <v>0</v>
      </c>
      <c r="AZ83" s="1972">
        <f t="shared" si="225"/>
        <v>0</v>
      </c>
      <c r="BA83" s="1972">
        <f t="shared" si="225"/>
        <v>0</v>
      </c>
      <c r="BB83" s="1972">
        <f t="shared" si="225"/>
        <v>0</v>
      </c>
      <c r="BC83" s="1972">
        <f t="shared" si="225"/>
        <v>0</v>
      </c>
      <c r="BD83" s="1972">
        <f t="shared" si="225"/>
        <v>0</v>
      </c>
      <c r="BE83" s="1972">
        <f t="shared" si="225"/>
        <v>0</v>
      </c>
      <c r="BF83" s="1972">
        <f t="shared" si="225"/>
        <v>0</v>
      </c>
      <c r="BG83" s="1972">
        <f t="shared" si="225"/>
        <v>0</v>
      </c>
      <c r="BH83" s="1972">
        <f t="shared" si="225"/>
        <v>0</v>
      </c>
      <c r="BI83" s="1972">
        <f t="shared" si="225"/>
        <v>0</v>
      </c>
      <c r="BJ83" s="1972">
        <f t="shared" si="225"/>
        <v>0</v>
      </c>
      <c r="BK83" s="1972">
        <f t="shared" si="225"/>
        <v>0</v>
      </c>
      <c r="BL83" s="1972">
        <f t="shared" si="225"/>
        <v>0</v>
      </c>
      <c r="BM83" s="1972">
        <f t="shared" si="225"/>
        <v>0</v>
      </c>
      <c r="BN83" s="1972">
        <f t="shared" si="225"/>
        <v>0</v>
      </c>
      <c r="BO83" s="1972">
        <f>SUM(BO75:BO82)</f>
        <v>0</v>
      </c>
      <c r="BP83" s="1972">
        <f t="shared" ref="BP83:DZ83" si="226">SUM(BP75:BP82)</f>
        <v>0</v>
      </c>
      <c r="BQ83" s="1972">
        <f t="shared" si="226"/>
        <v>0</v>
      </c>
      <c r="BR83" s="1972">
        <f t="shared" si="226"/>
        <v>0</v>
      </c>
      <c r="BS83" s="1972">
        <f t="shared" si="226"/>
        <v>0</v>
      </c>
      <c r="BT83" s="1972">
        <f t="shared" si="226"/>
        <v>0</v>
      </c>
      <c r="BU83" s="1972">
        <f t="shared" si="226"/>
        <v>0</v>
      </c>
      <c r="BV83" s="1972">
        <f t="shared" si="226"/>
        <v>0</v>
      </c>
      <c r="BW83" s="1972">
        <f t="shared" si="226"/>
        <v>0</v>
      </c>
      <c r="BX83" s="1972">
        <f t="shared" si="226"/>
        <v>0</v>
      </c>
      <c r="BY83" s="1972">
        <f t="shared" si="226"/>
        <v>0</v>
      </c>
      <c r="BZ83" s="1972">
        <f t="shared" si="226"/>
        <v>0</v>
      </c>
      <c r="CA83" s="1972">
        <f t="shared" si="226"/>
        <v>0</v>
      </c>
      <c r="CB83" s="1972">
        <f t="shared" si="226"/>
        <v>0</v>
      </c>
      <c r="CC83" s="1972">
        <f t="shared" si="226"/>
        <v>0</v>
      </c>
      <c r="CD83" s="1972">
        <f t="shared" si="226"/>
        <v>0</v>
      </c>
      <c r="CE83" s="1972">
        <f t="shared" si="226"/>
        <v>0</v>
      </c>
      <c r="CF83" s="1972">
        <f t="shared" si="226"/>
        <v>0</v>
      </c>
      <c r="CG83" s="1972">
        <f t="shared" si="226"/>
        <v>0</v>
      </c>
      <c r="CH83" s="1972">
        <f t="shared" si="226"/>
        <v>0</v>
      </c>
      <c r="CI83" s="1972">
        <f t="shared" si="226"/>
        <v>0</v>
      </c>
      <c r="CJ83" s="1972">
        <f t="shared" si="226"/>
        <v>0</v>
      </c>
      <c r="CK83" s="1972">
        <f t="shared" si="226"/>
        <v>0</v>
      </c>
      <c r="CL83" s="1972">
        <f t="shared" si="226"/>
        <v>0</v>
      </c>
      <c r="CM83" s="1972">
        <f t="shared" si="226"/>
        <v>0</v>
      </c>
      <c r="CN83" s="1972">
        <f t="shared" si="226"/>
        <v>0</v>
      </c>
      <c r="CO83" s="1972">
        <f t="shared" si="226"/>
        <v>0</v>
      </c>
      <c r="CP83" s="1972">
        <f t="shared" si="226"/>
        <v>0</v>
      </c>
      <c r="CQ83" s="1972">
        <f t="shared" si="226"/>
        <v>0</v>
      </c>
      <c r="CR83" s="1972">
        <f t="shared" si="226"/>
        <v>0</v>
      </c>
      <c r="CS83" s="1972">
        <f t="shared" si="226"/>
        <v>0</v>
      </c>
      <c r="CT83" s="1972">
        <f t="shared" si="226"/>
        <v>0</v>
      </c>
      <c r="CU83" s="1972">
        <f t="shared" si="226"/>
        <v>0</v>
      </c>
      <c r="CV83" s="1972">
        <f t="shared" si="226"/>
        <v>0</v>
      </c>
      <c r="CW83" s="1972">
        <f t="shared" si="226"/>
        <v>0</v>
      </c>
      <c r="CX83" s="1972">
        <f t="shared" si="226"/>
        <v>0</v>
      </c>
      <c r="CY83" s="1972">
        <f t="shared" si="226"/>
        <v>0</v>
      </c>
      <c r="CZ83" s="1972">
        <f t="shared" si="226"/>
        <v>0</v>
      </c>
      <c r="DA83" s="1972">
        <f t="shared" si="226"/>
        <v>0</v>
      </c>
      <c r="DB83" s="1972">
        <f t="shared" si="226"/>
        <v>0</v>
      </c>
      <c r="DC83" s="1972">
        <f t="shared" si="226"/>
        <v>0</v>
      </c>
      <c r="DD83" s="1972">
        <f t="shared" si="226"/>
        <v>0</v>
      </c>
      <c r="DE83" s="1972">
        <f t="shared" si="226"/>
        <v>0</v>
      </c>
      <c r="DF83" s="1972">
        <f t="shared" si="226"/>
        <v>0</v>
      </c>
      <c r="DG83" s="1972">
        <f t="shared" si="226"/>
        <v>0</v>
      </c>
      <c r="DH83" s="1972">
        <f t="shared" si="226"/>
        <v>0</v>
      </c>
      <c r="DI83" s="1972">
        <f t="shared" si="226"/>
        <v>0</v>
      </c>
      <c r="DJ83" s="1972">
        <f t="shared" si="226"/>
        <v>0</v>
      </c>
      <c r="DK83" s="1972">
        <f t="shared" si="226"/>
        <v>0</v>
      </c>
      <c r="DL83" s="1972">
        <f t="shared" si="226"/>
        <v>0</v>
      </c>
      <c r="DM83" s="1972">
        <f t="shared" si="226"/>
        <v>0</v>
      </c>
      <c r="DN83" s="1972">
        <f t="shared" si="226"/>
        <v>0</v>
      </c>
      <c r="DO83" s="1972">
        <f t="shared" si="226"/>
        <v>0</v>
      </c>
      <c r="DP83" s="1972">
        <f t="shared" si="226"/>
        <v>0</v>
      </c>
      <c r="DQ83" s="1972">
        <f t="shared" si="226"/>
        <v>0</v>
      </c>
      <c r="DR83" s="1890">
        <f t="shared" si="226"/>
        <v>0</v>
      </c>
      <c r="DS83" s="1890">
        <f t="shared" si="226"/>
        <v>0</v>
      </c>
      <c r="DT83" s="1890">
        <f t="shared" si="226"/>
        <v>0</v>
      </c>
      <c r="DU83" s="1890">
        <f t="shared" si="226"/>
        <v>0</v>
      </c>
      <c r="DV83" s="1890">
        <f t="shared" si="226"/>
        <v>0</v>
      </c>
      <c r="DW83" s="1890">
        <f t="shared" si="226"/>
        <v>0</v>
      </c>
      <c r="DX83" s="1890">
        <f t="shared" si="226"/>
        <v>0</v>
      </c>
      <c r="DY83" s="1890">
        <f t="shared" si="226"/>
        <v>0</v>
      </c>
      <c r="DZ83" s="1890">
        <f t="shared" si="226"/>
        <v>0</v>
      </c>
      <c r="EA83" s="1890">
        <f>SUM(EA75:EA82)</f>
        <v>0</v>
      </c>
      <c r="EB83" s="892"/>
      <c r="EC83" s="892"/>
    </row>
    <row r="84" spans="1:136" s="706" customFormat="1" ht="15" customHeight="1">
      <c r="A84" s="1889" t="s">
        <v>656</v>
      </c>
      <c r="B84" s="1896">
        <f>B83+B74</f>
        <v>0</v>
      </c>
      <c r="C84" s="1896">
        <f t="shared" ref="C84:BN84" si="227">C83+C74</f>
        <v>0</v>
      </c>
      <c r="D84" s="1896">
        <f t="shared" si="227"/>
        <v>0</v>
      </c>
      <c r="E84" s="1896">
        <f t="shared" si="227"/>
        <v>0</v>
      </c>
      <c r="F84" s="1896">
        <f t="shared" si="227"/>
        <v>0</v>
      </c>
      <c r="G84" s="1896">
        <f t="shared" si="227"/>
        <v>0</v>
      </c>
      <c r="H84" s="1896">
        <f t="shared" si="227"/>
        <v>0</v>
      </c>
      <c r="I84" s="1896">
        <f t="shared" si="227"/>
        <v>0</v>
      </c>
      <c r="J84" s="1896">
        <f t="shared" si="227"/>
        <v>0</v>
      </c>
      <c r="K84" s="1896">
        <f t="shared" si="227"/>
        <v>0</v>
      </c>
      <c r="L84" s="1896">
        <f t="shared" si="227"/>
        <v>0</v>
      </c>
      <c r="M84" s="1896">
        <f t="shared" si="227"/>
        <v>0</v>
      </c>
      <c r="N84" s="1896">
        <f t="shared" si="227"/>
        <v>0</v>
      </c>
      <c r="O84" s="1896">
        <f t="shared" si="227"/>
        <v>0</v>
      </c>
      <c r="P84" s="1896">
        <f t="shared" si="227"/>
        <v>0</v>
      </c>
      <c r="Q84" s="1896">
        <f t="shared" si="227"/>
        <v>0</v>
      </c>
      <c r="R84" s="1896">
        <f t="shared" si="227"/>
        <v>0</v>
      </c>
      <c r="S84" s="1896">
        <f t="shared" si="227"/>
        <v>0</v>
      </c>
      <c r="T84" s="1896">
        <f t="shared" si="227"/>
        <v>0</v>
      </c>
      <c r="U84" s="1896">
        <f t="shared" si="227"/>
        <v>0</v>
      </c>
      <c r="V84" s="1896">
        <f t="shared" si="227"/>
        <v>0</v>
      </c>
      <c r="W84" s="1896">
        <f t="shared" si="227"/>
        <v>0</v>
      </c>
      <c r="X84" s="1896">
        <f t="shared" si="227"/>
        <v>0</v>
      </c>
      <c r="Y84" s="1896">
        <f t="shared" si="227"/>
        <v>0</v>
      </c>
      <c r="Z84" s="1896">
        <f t="shared" si="227"/>
        <v>0</v>
      </c>
      <c r="AA84" s="1896">
        <f t="shared" si="227"/>
        <v>0</v>
      </c>
      <c r="AB84" s="1896">
        <f t="shared" si="227"/>
        <v>0</v>
      </c>
      <c r="AC84" s="1896">
        <f t="shared" si="227"/>
        <v>0</v>
      </c>
      <c r="AD84" s="1896">
        <f t="shared" si="227"/>
        <v>0</v>
      </c>
      <c r="AE84" s="1896">
        <f t="shared" si="227"/>
        <v>0</v>
      </c>
      <c r="AF84" s="1896">
        <f t="shared" si="227"/>
        <v>0</v>
      </c>
      <c r="AG84" s="1896">
        <f t="shared" si="227"/>
        <v>0</v>
      </c>
      <c r="AH84" s="1896">
        <f t="shared" si="227"/>
        <v>0</v>
      </c>
      <c r="AI84" s="1896">
        <f t="shared" si="227"/>
        <v>0</v>
      </c>
      <c r="AJ84" s="1896">
        <f t="shared" si="227"/>
        <v>0</v>
      </c>
      <c r="AK84" s="1896">
        <f t="shared" si="227"/>
        <v>0</v>
      </c>
      <c r="AL84" s="1896">
        <f t="shared" si="227"/>
        <v>0</v>
      </c>
      <c r="AM84" s="1896">
        <f t="shared" si="227"/>
        <v>0</v>
      </c>
      <c r="AN84" s="1896">
        <f t="shared" si="227"/>
        <v>0</v>
      </c>
      <c r="AO84" s="1896">
        <f t="shared" si="227"/>
        <v>0</v>
      </c>
      <c r="AP84" s="1896">
        <f t="shared" si="227"/>
        <v>0</v>
      </c>
      <c r="AQ84" s="1896">
        <f t="shared" si="227"/>
        <v>0</v>
      </c>
      <c r="AR84" s="1896">
        <f t="shared" si="227"/>
        <v>0</v>
      </c>
      <c r="AS84" s="1896">
        <f t="shared" si="227"/>
        <v>0</v>
      </c>
      <c r="AT84" s="1896">
        <f t="shared" si="227"/>
        <v>0</v>
      </c>
      <c r="AU84" s="1896">
        <f t="shared" si="227"/>
        <v>11672</v>
      </c>
      <c r="AV84" s="1896">
        <f t="shared" si="227"/>
        <v>11672</v>
      </c>
      <c r="AW84" s="1896">
        <f t="shared" si="227"/>
        <v>0</v>
      </c>
      <c r="AX84" s="1896">
        <f t="shared" si="227"/>
        <v>11672</v>
      </c>
      <c r="AY84" s="1896">
        <f t="shared" si="227"/>
        <v>12988</v>
      </c>
      <c r="AZ84" s="1896">
        <f t="shared" si="227"/>
        <v>0</v>
      </c>
      <c r="BA84" s="1896">
        <f t="shared" si="227"/>
        <v>0</v>
      </c>
      <c r="BB84" s="1896">
        <f t="shared" si="227"/>
        <v>0</v>
      </c>
      <c r="BC84" s="1896">
        <f t="shared" si="227"/>
        <v>0</v>
      </c>
      <c r="BD84" s="1896">
        <f t="shared" si="227"/>
        <v>0</v>
      </c>
      <c r="BE84" s="1896">
        <f t="shared" si="227"/>
        <v>0</v>
      </c>
      <c r="BF84" s="1896">
        <f t="shared" si="227"/>
        <v>0</v>
      </c>
      <c r="BG84" s="1896">
        <f t="shared" si="227"/>
        <v>0</v>
      </c>
      <c r="BH84" s="1896">
        <f t="shared" si="227"/>
        <v>0</v>
      </c>
      <c r="BI84" s="1896">
        <f t="shared" si="227"/>
        <v>0</v>
      </c>
      <c r="BJ84" s="1896">
        <f t="shared" si="227"/>
        <v>0</v>
      </c>
      <c r="BK84" s="1896">
        <f t="shared" si="227"/>
        <v>0</v>
      </c>
      <c r="BL84" s="1896">
        <f t="shared" si="227"/>
        <v>0</v>
      </c>
      <c r="BM84" s="1896">
        <f t="shared" si="227"/>
        <v>0</v>
      </c>
      <c r="BN84" s="1896">
        <f t="shared" si="227"/>
        <v>0</v>
      </c>
      <c r="BO84" s="1896">
        <f>BO83+BO74</f>
        <v>0</v>
      </c>
      <c r="BP84" s="1896">
        <f t="shared" ref="BP84:DZ84" si="228">BP83+BP74</f>
        <v>0</v>
      </c>
      <c r="BQ84" s="1896">
        <f t="shared" si="228"/>
        <v>0</v>
      </c>
      <c r="BR84" s="1896">
        <f t="shared" si="228"/>
        <v>0</v>
      </c>
      <c r="BS84" s="1896">
        <f t="shared" si="228"/>
        <v>0</v>
      </c>
      <c r="BT84" s="1896">
        <f t="shared" si="228"/>
        <v>0</v>
      </c>
      <c r="BU84" s="1896">
        <f t="shared" si="228"/>
        <v>0</v>
      </c>
      <c r="BV84" s="1896">
        <f t="shared" si="228"/>
        <v>0</v>
      </c>
      <c r="BW84" s="1896">
        <f t="shared" si="228"/>
        <v>0</v>
      </c>
      <c r="BX84" s="1896">
        <f t="shared" si="228"/>
        <v>0</v>
      </c>
      <c r="BY84" s="1896">
        <f t="shared" si="228"/>
        <v>0</v>
      </c>
      <c r="BZ84" s="1896">
        <f t="shared" si="228"/>
        <v>0</v>
      </c>
      <c r="CA84" s="1896">
        <f t="shared" si="228"/>
        <v>0</v>
      </c>
      <c r="CB84" s="1896">
        <f t="shared" si="228"/>
        <v>0</v>
      </c>
      <c r="CC84" s="1896">
        <f t="shared" si="228"/>
        <v>38</v>
      </c>
      <c r="CD84" s="1896">
        <f t="shared" si="228"/>
        <v>6720</v>
      </c>
      <c r="CE84" s="1896">
        <f t="shared" si="228"/>
        <v>6720</v>
      </c>
      <c r="CF84" s="1896">
        <f t="shared" si="228"/>
        <v>0</v>
      </c>
      <c r="CG84" s="1896">
        <f t="shared" si="228"/>
        <v>6720</v>
      </c>
      <c r="CH84" s="1896">
        <f t="shared" si="228"/>
        <v>8208</v>
      </c>
      <c r="CI84" s="1896">
        <f t="shared" si="228"/>
        <v>15606</v>
      </c>
      <c r="CJ84" s="1896">
        <f t="shared" si="228"/>
        <v>17094</v>
      </c>
      <c r="CK84" s="1896">
        <f t="shared" si="228"/>
        <v>0</v>
      </c>
      <c r="CL84" s="1896">
        <f t="shared" si="228"/>
        <v>17094</v>
      </c>
      <c r="CM84" s="1896">
        <f t="shared" si="228"/>
        <v>15606</v>
      </c>
      <c r="CN84" s="1896">
        <f t="shared" si="228"/>
        <v>0</v>
      </c>
      <c r="CO84" s="1896">
        <f t="shared" si="228"/>
        <v>0</v>
      </c>
      <c r="CP84" s="1896">
        <f t="shared" si="228"/>
        <v>0</v>
      </c>
      <c r="CQ84" s="1896">
        <f t="shared" si="228"/>
        <v>0</v>
      </c>
      <c r="CR84" s="1896">
        <f t="shared" si="228"/>
        <v>0</v>
      </c>
      <c r="CS84" s="1896">
        <f t="shared" si="228"/>
        <v>0</v>
      </c>
      <c r="CT84" s="1896">
        <f t="shared" si="228"/>
        <v>0</v>
      </c>
      <c r="CU84" s="1896">
        <f t="shared" si="228"/>
        <v>0</v>
      </c>
      <c r="CV84" s="1896">
        <f t="shared" si="228"/>
        <v>3963</v>
      </c>
      <c r="CW84" s="1896">
        <f t="shared" si="228"/>
        <v>1764</v>
      </c>
      <c r="CX84" s="1896">
        <f t="shared" si="228"/>
        <v>0</v>
      </c>
      <c r="CY84" s="1896">
        <f t="shared" si="228"/>
        <v>0</v>
      </c>
      <c r="CZ84" s="1896">
        <f t="shared" si="228"/>
        <v>0</v>
      </c>
      <c r="DA84" s="1896">
        <f t="shared" si="228"/>
        <v>0</v>
      </c>
      <c r="DB84" s="1896">
        <f t="shared" si="228"/>
        <v>0</v>
      </c>
      <c r="DC84" s="1896">
        <f t="shared" si="228"/>
        <v>0</v>
      </c>
      <c r="DD84" s="1896">
        <f t="shared" si="228"/>
        <v>0</v>
      </c>
      <c r="DE84" s="1896">
        <f t="shared" si="228"/>
        <v>0</v>
      </c>
      <c r="DF84" s="1896">
        <f t="shared" si="228"/>
        <v>0</v>
      </c>
      <c r="DG84" s="1896">
        <f t="shared" si="228"/>
        <v>0</v>
      </c>
      <c r="DH84" s="1896">
        <f t="shared" si="228"/>
        <v>0</v>
      </c>
      <c r="DI84" s="1896">
        <f t="shared" si="228"/>
        <v>0</v>
      </c>
      <c r="DJ84" s="1896">
        <f t="shared" si="228"/>
        <v>0</v>
      </c>
      <c r="DK84" s="1896">
        <f t="shared" si="228"/>
        <v>0</v>
      </c>
      <c r="DL84" s="1896">
        <f t="shared" si="228"/>
        <v>0</v>
      </c>
      <c r="DM84" s="1896">
        <f t="shared" si="228"/>
        <v>0</v>
      </c>
      <c r="DN84" s="1896">
        <f t="shared" si="228"/>
        <v>0</v>
      </c>
      <c r="DO84" s="1896">
        <f t="shared" si="228"/>
        <v>0</v>
      </c>
      <c r="DP84" s="1896">
        <f t="shared" si="228"/>
        <v>0</v>
      </c>
      <c r="DQ84" s="1896">
        <f t="shared" si="228"/>
        <v>0</v>
      </c>
      <c r="DR84" s="1896">
        <f t="shared" si="228"/>
        <v>33998</v>
      </c>
      <c r="DS84" s="1896">
        <f t="shared" si="228"/>
        <v>35486</v>
      </c>
      <c r="DT84" s="1896">
        <f t="shared" si="228"/>
        <v>0</v>
      </c>
      <c r="DU84" s="1896">
        <f t="shared" si="228"/>
        <v>39449</v>
      </c>
      <c r="DV84" s="1896">
        <f t="shared" si="228"/>
        <v>38604</v>
      </c>
      <c r="DW84" s="1896">
        <f t="shared" si="228"/>
        <v>33998</v>
      </c>
      <c r="DX84" s="1896">
        <f t="shared" si="228"/>
        <v>35486</v>
      </c>
      <c r="DY84" s="1896">
        <f t="shared" si="228"/>
        <v>0</v>
      </c>
      <c r="DZ84" s="1896">
        <f t="shared" si="228"/>
        <v>35486</v>
      </c>
      <c r="EA84" s="1896">
        <f>EA83+EA74</f>
        <v>1488</v>
      </c>
      <c r="EB84" s="892"/>
      <c r="EC84" s="892"/>
    </row>
    <row r="85" spans="1:136" ht="15" hidden="1" customHeight="1">
      <c r="A85" s="706" t="s">
        <v>657</v>
      </c>
      <c r="C85" s="1971"/>
      <c r="D85" s="1897"/>
      <c r="E85" s="1797">
        <f t="shared" ref="E85:E96" si="229">SUM(C85+D85)</f>
        <v>0</v>
      </c>
      <c r="F85" s="1797"/>
      <c r="G85" s="1974"/>
      <c r="H85" s="1984">
        <f t="shared" ref="G85:H100" si="230">C85</f>
        <v>0</v>
      </c>
      <c r="I85" s="2062">
        <f t="shared" ref="I85:I100" si="231">D85</f>
        <v>0</v>
      </c>
      <c r="J85" s="1974">
        <f t="shared" si="213"/>
        <v>0</v>
      </c>
      <c r="K85" s="1974"/>
      <c r="L85" s="1971"/>
      <c r="M85" s="1971"/>
      <c r="N85" s="1897"/>
      <c r="O85" s="1797">
        <f t="shared" ref="O85:O96" si="232">SUM(M85+N85)</f>
        <v>0</v>
      </c>
      <c r="P85" s="1797"/>
      <c r="Q85" s="1971"/>
      <c r="R85" s="1971"/>
      <c r="S85" s="1897"/>
      <c r="T85" s="1797">
        <f t="shared" ref="T85:T96" si="233">SUM(R85+S85)</f>
        <v>0</v>
      </c>
      <c r="U85" s="1797"/>
      <c r="V85" s="1971"/>
      <c r="W85" s="1971"/>
      <c r="X85" s="1897"/>
      <c r="Y85" s="1797">
        <f t="shared" ref="Y85:Y96" si="234">SUM(W85+X85)</f>
        <v>0</v>
      </c>
      <c r="Z85" s="1797"/>
      <c r="AA85" s="1971"/>
      <c r="AB85" s="1971"/>
      <c r="AC85" s="1897"/>
      <c r="AD85" s="1797">
        <f t="shared" ref="AD85:AD96" si="235">SUM(AB85+AC85)</f>
        <v>0</v>
      </c>
      <c r="AE85" s="1797"/>
      <c r="AF85" s="1971"/>
      <c r="AG85" s="1971"/>
      <c r="AH85" s="1897"/>
      <c r="AI85" s="1797">
        <f t="shared" ref="AI85:AI96" si="236">SUM(AG85+AH85)</f>
        <v>0</v>
      </c>
      <c r="AJ85" s="1797"/>
      <c r="AK85" s="1971"/>
      <c r="AL85" s="1971"/>
      <c r="AM85" s="1897"/>
      <c r="AN85" s="1797">
        <f t="shared" ref="AN85:AN96" si="237">SUM(AL85+AM85)</f>
        <v>0</v>
      </c>
      <c r="AO85" s="1797"/>
      <c r="AP85" s="1971"/>
      <c r="AQ85" s="1971"/>
      <c r="AR85" s="1897"/>
      <c r="AS85" s="1797">
        <f t="shared" ref="AS85:AS96" si="238">SUM(AQ85+AR85)</f>
        <v>0</v>
      </c>
      <c r="AT85" s="1797"/>
      <c r="AU85" s="1881"/>
      <c r="AV85" s="1881"/>
      <c r="AW85" s="1882"/>
      <c r="AX85" s="1797">
        <f t="shared" ref="AX85:AX96" si="239">SUM(AV85+AW85)</f>
        <v>0</v>
      </c>
      <c r="AY85" s="1797"/>
      <c r="AZ85" s="1881"/>
      <c r="BA85" s="1881"/>
      <c r="BB85" s="1882"/>
      <c r="BC85" s="1797">
        <f t="shared" ref="BC85:BC100" si="240">SUM(BA85+BB85)</f>
        <v>0</v>
      </c>
      <c r="BD85" s="1797"/>
      <c r="BE85" s="1881"/>
      <c r="BF85" s="1881"/>
      <c r="BG85" s="1882"/>
      <c r="BH85" s="1797">
        <f t="shared" si="214"/>
        <v>0</v>
      </c>
      <c r="BI85" s="1797"/>
      <c r="BJ85" s="1881"/>
      <c r="BK85" s="1881"/>
      <c r="BL85" s="1882"/>
      <c r="BM85" s="1797">
        <f t="shared" si="215"/>
        <v>0</v>
      </c>
      <c r="BN85" s="1797"/>
      <c r="BO85" s="1881"/>
      <c r="BP85" s="1881"/>
      <c r="BQ85" s="1882"/>
      <c r="BR85" s="1797">
        <f t="shared" si="216"/>
        <v>0</v>
      </c>
      <c r="BS85" s="1797"/>
      <c r="BT85" s="1881"/>
      <c r="BU85" s="1881"/>
      <c r="BV85" s="1882"/>
      <c r="BW85" s="1797">
        <f t="shared" ref="BW85:BW100" si="241">SUM(BU85+BV85)</f>
        <v>0</v>
      </c>
      <c r="BX85" s="1797"/>
      <c r="BY85" s="1881"/>
      <c r="BZ85" s="1881"/>
      <c r="CA85" s="1882"/>
      <c r="CB85" s="1797">
        <f t="shared" si="217"/>
        <v>0</v>
      </c>
      <c r="CC85" s="1797"/>
      <c r="CD85" s="1881"/>
      <c r="CE85" s="1881"/>
      <c r="CF85" s="1882"/>
      <c r="CG85" s="1797">
        <f t="shared" si="218"/>
        <v>0</v>
      </c>
      <c r="CH85" s="1797"/>
      <c r="CI85" s="1881"/>
      <c r="CJ85" s="1881"/>
      <c r="CK85" s="1882"/>
      <c r="CL85" s="1797">
        <f t="shared" si="219"/>
        <v>0</v>
      </c>
      <c r="CM85" s="1797"/>
      <c r="CN85" s="1797"/>
      <c r="CO85" s="1881"/>
      <c r="CP85" s="1882"/>
      <c r="CQ85" s="1797">
        <f t="shared" si="220"/>
        <v>0</v>
      </c>
      <c r="CR85" s="1797"/>
      <c r="CS85" s="1881"/>
      <c r="CT85" s="1881"/>
      <c r="CU85" s="1882"/>
      <c r="CV85" s="1797">
        <f t="shared" si="221"/>
        <v>0</v>
      </c>
      <c r="CW85" s="1797"/>
      <c r="CX85" s="1797"/>
      <c r="CY85" s="1881"/>
      <c r="CZ85" s="1882"/>
      <c r="DA85" s="1797">
        <f t="shared" si="222"/>
        <v>0</v>
      </c>
      <c r="DB85" s="1797"/>
      <c r="DC85" s="1797"/>
      <c r="DD85" s="1881"/>
      <c r="DE85" s="1882"/>
      <c r="DF85" s="1797">
        <f t="shared" si="223"/>
        <v>0</v>
      </c>
      <c r="DG85" s="1797"/>
      <c r="DH85" s="1797"/>
      <c r="DI85" s="1881"/>
      <c r="DJ85" s="1882"/>
      <c r="DK85" s="1797">
        <f t="shared" si="224"/>
        <v>0</v>
      </c>
      <c r="DL85" s="1797"/>
      <c r="DM85" s="1797"/>
      <c r="DN85" s="1881"/>
      <c r="DO85" s="1882"/>
      <c r="DP85" s="1797">
        <f t="shared" ref="DP85:DP96" si="242">SUM(DN85+DO85)</f>
        <v>0</v>
      </c>
      <c r="DQ85" s="1797"/>
      <c r="DR85" s="1974"/>
      <c r="DS85" s="1964">
        <f>SUM(M85+R85+W85+AB85+AG85+AL85+AQ85+AV85+BF85+BK85+BP85+BZ85+CE85+CJ85+CO85+CT85+CY85+DD85+DI85+DN85)</f>
        <v>0</v>
      </c>
      <c r="DT85" s="1975">
        <f>SUM(N85+S85+X85+AC85+AH85+AM85+AR85+DJ85+AW85+BG85+BL85+BQ85+CA85+CF85+CK85+CP85+CU85+CZ85+DE85+DO85)</f>
        <v>0</v>
      </c>
      <c r="DU85" s="1974">
        <f t="shared" ref="DU85:DU100" si="243">SUM(DS85+DT85)</f>
        <v>0</v>
      </c>
      <c r="DV85" s="1974"/>
      <c r="DW85" s="1974"/>
      <c r="DX85" s="2011">
        <f t="shared" ref="DW85:DX100" si="244">SUM(H85+DS85)</f>
        <v>0</v>
      </c>
      <c r="DY85" s="2012">
        <f t="shared" ref="DY85:DY100" si="245">SUM(I85+DT85)</f>
        <v>0</v>
      </c>
      <c r="DZ85" s="1974">
        <f t="shared" ref="DZ85:DZ96" si="246">SUM(DX85+DY85)</f>
        <v>0</v>
      </c>
    </row>
    <row r="86" spans="1:136" ht="15" hidden="1" customHeight="1">
      <c r="A86" s="1414" t="s">
        <v>658</v>
      </c>
      <c r="B86" s="1414"/>
      <c r="C86" s="1971"/>
      <c r="D86" s="1897"/>
      <c r="E86" s="1797">
        <f t="shared" si="229"/>
        <v>0</v>
      </c>
      <c r="F86" s="1797"/>
      <c r="G86" s="1974"/>
      <c r="H86" s="1984">
        <f t="shared" si="230"/>
        <v>0</v>
      </c>
      <c r="I86" s="2062">
        <f t="shared" si="231"/>
        <v>0</v>
      </c>
      <c r="J86" s="1974">
        <f t="shared" si="213"/>
        <v>0</v>
      </c>
      <c r="K86" s="1974"/>
      <c r="L86" s="1971"/>
      <c r="M86" s="1971"/>
      <c r="N86" s="1897"/>
      <c r="O86" s="1797">
        <f t="shared" si="232"/>
        <v>0</v>
      </c>
      <c r="P86" s="1797"/>
      <c r="Q86" s="1971"/>
      <c r="R86" s="1971"/>
      <c r="S86" s="1897"/>
      <c r="T86" s="1797">
        <f t="shared" si="233"/>
        <v>0</v>
      </c>
      <c r="U86" s="1797"/>
      <c r="V86" s="1971"/>
      <c r="W86" s="1971"/>
      <c r="X86" s="1897"/>
      <c r="Y86" s="1797">
        <f t="shared" si="234"/>
        <v>0</v>
      </c>
      <c r="Z86" s="1797"/>
      <c r="AA86" s="1971"/>
      <c r="AB86" s="1971"/>
      <c r="AC86" s="1897"/>
      <c r="AD86" s="1797">
        <f t="shared" si="235"/>
        <v>0</v>
      </c>
      <c r="AE86" s="1797"/>
      <c r="AF86" s="1971"/>
      <c r="AG86" s="1971"/>
      <c r="AH86" s="1897"/>
      <c r="AI86" s="1797">
        <f t="shared" si="236"/>
        <v>0</v>
      </c>
      <c r="AJ86" s="1797"/>
      <c r="AK86" s="1971"/>
      <c r="AL86" s="1971"/>
      <c r="AM86" s="1897"/>
      <c r="AN86" s="1797">
        <f t="shared" si="237"/>
        <v>0</v>
      </c>
      <c r="AO86" s="1797"/>
      <c r="AP86" s="1971"/>
      <c r="AQ86" s="1971"/>
      <c r="AR86" s="1897"/>
      <c r="AS86" s="1797">
        <f t="shared" si="238"/>
        <v>0</v>
      </c>
      <c r="AT86" s="1797"/>
      <c r="AU86" s="1881"/>
      <c r="AV86" s="1881"/>
      <c r="AW86" s="1882"/>
      <c r="AX86" s="1797">
        <f t="shared" si="239"/>
        <v>0</v>
      </c>
      <c r="AY86" s="1797"/>
      <c r="AZ86" s="1881"/>
      <c r="BA86" s="1881"/>
      <c r="BB86" s="1882"/>
      <c r="BC86" s="1797">
        <f t="shared" si="240"/>
        <v>0</v>
      </c>
      <c r="BD86" s="1797"/>
      <c r="BE86" s="1881"/>
      <c r="BF86" s="1881"/>
      <c r="BG86" s="1882"/>
      <c r="BH86" s="1797">
        <f t="shared" si="214"/>
        <v>0</v>
      </c>
      <c r="BI86" s="1797"/>
      <c r="BJ86" s="1881"/>
      <c r="BK86" s="1881"/>
      <c r="BL86" s="1882"/>
      <c r="BM86" s="1797">
        <f t="shared" si="215"/>
        <v>0</v>
      </c>
      <c r="BN86" s="1797"/>
      <c r="BO86" s="1881"/>
      <c r="BP86" s="1881"/>
      <c r="BQ86" s="1882"/>
      <c r="BR86" s="1797">
        <f t="shared" si="216"/>
        <v>0</v>
      </c>
      <c r="BS86" s="1797"/>
      <c r="BT86" s="1881"/>
      <c r="BU86" s="1881"/>
      <c r="BV86" s="1882"/>
      <c r="BW86" s="1797">
        <f t="shared" si="241"/>
        <v>0</v>
      </c>
      <c r="BX86" s="1797"/>
      <c r="BY86" s="1881"/>
      <c r="BZ86" s="1881"/>
      <c r="CA86" s="1882"/>
      <c r="CB86" s="1797">
        <f t="shared" si="217"/>
        <v>0</v>
      </c>
      <c r="CC86" s="1797"/>
      <c r="CD86" s="1881"/>
      <c r="CE86" s="1881"/>
      <c r="CF86" s="1882"/>
      <c r="CG86" s="1797">
        <f t="shared" si="218"/>
        <v>0</v>
      </c>
      <c r="CH86" s="1797"/>
      <c r="CI86" s="1881"/>
      <c r="CJ86" s="1881"/>
      <c r="CK86" s="1882"/>
      <c r="CL86" s="1797">
        <f t="shared" si="219"/>
        <v>0</v>
      </c>
      <c r="CM86" s="1797"/>
      <c r="CN86" s="1797"/>
      <c r="CO86" s="1881"/>
      <c r="CP86" s="1882"/>
      <c r="CQ86" s="1797">
        <f t="shared" si="220"/>
        <v>0</v>
      </c>
      <c r="CR86" s="1797"/>
      <c r="CS86" s="1881"/>
      <c r="CT86" s="1881"/>
      <c r="CU86" s="1882"/>
      <c r="CV86" s="1797">
        <f t="shared" si="221"/>
        <v>0</v>
      </c>
      <c r="CW86" s="1797"/>
      <c r="CX86" s="1797"/>
      <c r="CY86" s="1881"/>
      <c r="CZ86" s="1882"/>
      <c r="DA86" s="1797">
        <f t="shared" si="222"/>
        <v>0</v>
      </c>
      <c r="DB86" s="1797"/>
      <c r="DC86" s="1797"/>
      <c r="DD86" s="1881"/>
      <c r="DE86" s="1882"/>
      <c r="DF86" s="1797">
        <f t="shared" si="223"/>
        <v>0</v>
      </c>
      <c r="DG86" s="1797"/>
      <c r="DH86" s="1797"/>
      <c r="DI86" s="1881"/>
      <c r="DJ86" s="1882"/>
      <c r="DK86" s="1797">
        <f t="shared" si="224"/>
        <v>0</v>
      </c>
      <c r="DL86" s="1797"/>
      <c r="DM86" s="1797"/>
      <c r="DN86" s="1881"/>
      <c r="DO86" s="1882"/>
      <c r="DP86" s="1797">
        <f t="shared" si="242"/>
        <v>0</v>
      </c>
      <c r="DQ86" s="1797"/>
      <c r="DR86" s="1974"/>
      <c r="DS86" s="1964">
        <f>SUM(M86+R86+W86+AB86+AG86+AL86+AQ86+AV86+BF86+BK86+BP86+BZ86+CE86+CJ86+CO86+CT86+CY86+DD86+DI86+DN86)</f>
        <v>0</v>
      </c>
      <c r="DT86" s="1975">
        <f>SUM(N86+S86+X86+AC86+AH86+AM86+AR86+DJ86+AW86+BG86+BL86+BQ86+CA86+CF86+CK86+CP86+CU86+CZ86+DE86+DO86)</f>
        <v>0</v>
      </c>
      <c r="DU86" s="1974">
        <f t="shared" si="243"/>
        <v>0</v>
      </c>
      <c r="DV86" s="1974"/>
      <c r="DW86" s="1974"/>
      <c r="DX86" s="2011">
        <f t="shared" si="244"/>
        <v>0</v>
      </c>
      <c r="DY86" s="2012">
        <f t="shared" si="245"/>
        <v>0</v>
      </c>
      <c r="DZ86" s="1974">
        <f t="shared" si="246"/>
        <v>0</v>
      </c>
    </row>
    <row r="87" spans="1:136" ht="15" customHeight="1">
      <c r="A87" s="1414" t="s">
        <v>659</v>
      </c>
      <c r="B87" s="1414"/>
      <c r="C87" s="1971"/>
      <c r="D87" s="1897"/>
      <c r="E87" s="1797">
        <f t="shared" si="229"/>
        <v>0</v>
      </c>
      <c r="F87" s="1813">
        <f t="shared" ref="F87:F94" si="247">E87-B87</f>
        <v>0</v>
      </c>
      <c r="G87" s="1984">
        <f t="shared" si="230"/>
        <v>0</v>
      </c>
      <c r="H87" s="1984">
        <f t="shared" si="230"/>
        <v>0</v>
      </c>
      <c r="I87" s="1985">
        <f t="shared" si="231"/>
        <v>0</v>
      </c>
      <c r="J87" s="1974">
        <f t="shared" si="213"/>
        <v>0</v>
      </c>
      <c r="K87" s="1966">
        <f t="shared" ref="K87:K94" si="248">J87-G87</f>
        <v>0</v>
      </c>
      <c r="L87" s="1971"/>
      <c r="M87" s="1971"/>
      <c r="N87" s="1897"/>
      <c r="O87" s="1797">
        <f t="shared" si="232"/>
        <v>0</v>
      </c>
      <c r="P87" s="1813"/>
      <c r="Q87" s="1971"/>
      <c r="R87" s="1971"/>
      <c r="S87" s="1897"/>
      <c r="T87" s="1797">
        <f t="shared" si="233"/>
        <v>0</v>
      </c>
      <c r="U87" s="1813"/>
      <c r="V87" s="1971"/>
      <c r="W87" s="1971"/>
      <c r="X87" s="1897"/>
      <c r="Y87" s="1797">
        <f t="shared" si="234"/>
        <v>0</v>
      </c>
      <c r="Z87" s="1813"/>
      <c r="AA87" s="1971"/>
      <c r="AB87" s="1971"/>
      <c r="AC87" s="1897"/>
      <c r="AD87" s="1797">
        <f t="shared" si="235"/>
        <v>0</v>
      </c>
      <c r="AE87" s="1813"/>
      <c r="AF87" s="1971"/>
      <c r="AG87" s="1971"/>
      <c r="AH87" s="1897"/>
      <c r="AI87" s="1797">
        <f t="shared" si="236"/>
        <v>0</v>
      </c>
      <c r="AJ87" s="1813"/>
      <c r="AK87" s="1971"/>
      <c r="AL87" s="1971"/>
      <c r="AM87" s="1897"/>
      <c r="AN87" s="1797">
        <f t="shared" si="237"/>
        <v>0</v>
      </c>
      <c r="AO87" s="1813"/>
      <c r="AP87" s="1971"/>
      <c r="AQ87" s="1971"/>
      <c r="AR87" s="1897"/>
      <c r="AS87" s="1797">
        <f t="shared" si="238"/>
        <v>0</v>
      </c>
      <c r="AT87" s="1813"/>
      <c r="AU87" s="1881"/>
      <c r="AV87" s="1881"/>
      <c r="AW87" s="1882"/>
      <c r="AX87" s="1797">
        <f t="shared" si="239"/>
        <v>0</v>
      </c>
      <c r="AY87" s="1813"/>
      <c r="AZ87" s="1881"/>
      <c r="BA87" s="1881"/>
      <c r="BB87" s="1882"/>
      <c r="BC87" s="1797">
        <f t="shared" si="240"/>
        <v>0</v>
      </c>
      <c r="BD87" s="1813"/>
      <c r="BE87" s="1881"/>
      <c r="BF87" s="1881"/>
      <c r="BG87" s="1882"/>
      <c r="BH87" s="1797">
        <f t="shared" si="214"/>
        <v>0</v>
      </c>
      <c r="BI87" s="1813"/>
      <c r="BJ87" s="1881"/>
      <c r="BK87" s="1881"/>
      <c r="BL87" s="1882"/>
      <c r="BM87" s="1797">
        <f t="shared" si="215"/>
        <v>0</v>
      </c>
      <c r="BN87" s="1813"/>
      <c r="BO87" s="1881"/>
      <c r="BP87" s="1881"/>
      <c r="BQ87" s="1882"/>
      <c r="BR87" s="1797">
        <f t="shared" si="216"/>
        <v>0</v>
      </c>
      <c r="BS87" s="1813"/>
      <c r="BT87" s="1881"/>
      <c r="BU87" s="1881"/>
      <c r="BV87" s="1882"/>
      <c r="BW87" s="1797">
        <f t="shared" si="241"/>
        <v>0</v>
      </c>
      <c r="BX87" s="1813"/>
      <c r="BY87" s="1881"/>
      <c r="BZ87" s="1881"/>
      <c r="CA87" s="1882"/>
      <c r="CB87" s="1797">
        <f t="shared" si="217"/>
        <v>0</v>
      </c>
      <c r="CC87" s="1813"/>
      <c r="CD87" s="1881"/>
      <c r="CE87" s="1881"/>
      <c r="CF87" s="1882"/>
      <c r="CG87" s="1797">
        <f t="shared" si="218"/>
        <v>0</v>
      </c>
      <c r="CH87" s="1813"/>
      <c r="CI87" s="1881"/>
      <c r="CJ87" s="1881"/>
      <c r="CK87" s="1882"/>
      <c r="CL87" s="1797">
        <f t="shared" si="219"/>
        <v>0</v>
      </c>
      <c r="CM87" s="1813"/>
      <c r="CN87" s="1797"/>
      <c r="CO87" s="1881"/>
      <c r="CP87" s="1882"/>
      <c r="CQ87" s="1797">
        <f t="shared" si="220"/>
        <v>0</v>
      </c>
      <c r="CR87" s="1813">
        <f t="shared" ref="CR87:CR94" si="249">CQ87-CN87</f>
        <v>0</v>
      </c>
      <c r="CS87" s="1881"/>
      <c r="CT87" s="1881"/>
      <c r="CU87" s="1882"/>
      <c r="CV87" s="1797">
        <f t="shared" si="221"/>
        <v>0</v>
      </c>
      <c r="CW87" s="1813"/>
      <c r="CX87" s="1797"/>
      <c r="CY87" s="1881"/>
      <c r="CZ87" s="1882"/>
      <c r="DA87" s="1797">
        <f t="shared" si="222"/>
        <v>0</v>
      </c>
      <c r="DB87" s="1813">
        <f t="shared" ref="DB87:DB94" si="250">DA87-CX87</f>
        <v>0</v>
      </c>
      <c r="DC87" s="1797"/>
      <c r="DD87" s="1881"/>
      <c r="DE87" s="1882"/>
      <c r="DF87" s="1797">
        <f t="shared" si="223"/>
        <v>0</v>
      </c>
      <c r="DG87" s="1813">
        <f t="shared" ref="DG87:DG94" si="251">DF87-DC87</f>
        <v>0</v>
      </c>
      <c r="DH87" s="1797"/>
      <c r="DI87" s="1881"/>
      <c r="DJ87" s="1882"/>
      <c r="DK87" s="1797">
        <f t="shared" si="224"/>
        <v>0</v>
      </c>
      <c r="DL87" s="1813">
        <f t="shared" ref="DL87:DL94" si="252">DK87-DH87</f>
        <v>0</v>
      </c>
      <c r="DM87" s="1797"/>
      <c r="DN87" s="1881"/>
      <c r="DO87" s="1882"/>
      <c r="DP87" s="1797">
        <f t="shared" si="242"/>
        <v>0</v>
      </c>
      <c r="DQ87" s="1813">
        <f t="shared" ref="DQ87:DQ94" si="253">DP87-DM87</f>
        <v>0</v>
      </c>
      <c r="DR87" s="1964">
        <f t="shared" ref="DR87:DS94" si="254">SUM(L87+Q87+V87+AA87+AF87+AK87+AP87+AU87+AZ87+BE87+BJ87+BO87+BT87+BY87+CD87+CI87+CN87+CS87+CX87+DC87+DH87+DM87)</f>
        <v>0</v>
      </c>
      <c r="DS87" s="1964">
        <f t="shared" si="254"/>
        <v>0</v>
      </c>
      <c r="DT87" s="1968">
        <f t="shared" ref="DT87:DT94" si="255">SUM(N87+S87+X87+AC87+AH87+AM87+AR87+DJ87+AW87+BB87+BG87+BL87+BQ87+BV87+CA87+CF87+CK87+CP87+CU87+CZ87+DE87+DO87)</f>
        <v>0</v>
      </c>
      <c r="DU87" s="1974">
        <f t="shared" ref="DU87:DU94" si="256">SUM(O87+T87+Y87+AD87+AI87+AN87+AS87+AX87+BC87+BH87+BM87+BR87+BW87+CB87+CG87+CL87+CQ87+CV87+DA87+DF87+DK87+DP87)</f>
        <v>0</v>
      </c>
      <c r="DV87" s="1966">
        <f t="shared" ref="DV87:DV94" si="257">SUM(P87+U87+Z87+AE87+AJ87+AO87+AT87+AY87+BD87+BI87+BN87+BS87+BX87+CC87+CH87+CM87+CR87+CW87+DB87+DG87+DL87+DQ87)</f>
        <v>0</v>
      </c>
      <c r="DW87" s="2011">
        <f t="shared" si="244"/>
        <v>0</v>
      </c>
      <c r="DX87" s="2011">
        <f t="shared" si="244"/>
        <v>0</v>
      </c>
      <c r="DY87" s="2012">
        <f t="shared" si="245"/>
        <v>0</v>
      </c>
      <c r="DZ87" s="1974">
        <f t="shared" si="246"/>
        <v>0</v>
      </c>
      <c r="EA87" s="1966">
        <f t="shared" ref="EA87:EA94" si="258">DZ87-DW87</f>
        <v>0</v>
      </c>
    </row>
    <row r="88" spans="1:136" ht="15" customHeight="1">
      <c r="A88" s="1414" t="s">
        <v>660</v>
      </c>
      <c r="B88" s="1414"/>
      <c r="C88" s="1971"/>
      <c r="D88" s="1897"/>
      <c r="E88" s="1797">
        <f t="shared" si="229"/>
        <v>0</v>
      </c>
      <c r="F88" s="1813">
        <f t="shared" si="247"/>
        <v>0</v>
      </c>
      <c r="G88" s="1984">
        <f t="shared" si="230"/>
        <v>0</v>
      </c>
      <c r="H88" s="1984">
        <f t="shared" si="230"/>
        <v>0</v>
      </c>
      <c r="I88" s="1985">
        <f t="shared" si="231"/>
        <v>0</v>
      </c>
      <c r="J88" s="1974">
        <f t="shared" si="213"/>
        <v>0</v>
      </c>
      <c r="K88" s="1966">
        <f t="shared" si="248"/>
        <v>0</v>
      </c>
      <c r="L88" s="1971"/>
      <c r="M88" s="1971"/>
      <c r="N88" s="1897"/>
      <c r="O88" s="1797">
        <f t="shared" si="232"/>
        <v>0</v>
      </c>
      <c r="P88" s="1813"/>
      <c r="Q88" s="1971"/>
      <c r="R88" s="1971"/>
      <c r="S88" s="1897"/>
      <c r="T88" s="1797">
        <f t="shared" si="233"/>
        <v>0</v>
      </c>
      <c r="U88" s="1813"/>
      <c r="V88" s="1971"/>
      <c r="W88" s="1971"/>
      <c r="X88" s="1897"/>
      <c r="Y88" s="1797">
        <f t="shared" si="234"/>
        <v>0</v>
      </c>
      <c r="Z88" s="1813"/>
      <c r="AA88" s="1971"/>
      <c r="AB88" s="1971"/>
      <c r="AC88" s="1897"/>
      <c r="AD88" s="1797">
        <f t="shared" si="235"/>
        <v>0</v>
      </c>
      <c r="AE88" s="1813"/>
      <c r="AF88" s="1971"/>
      <c r="AG88" s="1971"/>
      <c r="AH88" s="1897"/>
      <c r="AI88" s="1797">
        <f t="shared" si="236"/>
        <v>0</v>
      </c>
      <c r="AJ88" s="1813"/>
      <c r="AK88" s="1971"/>
      <c r="AL88" s="1971"/>
      <c r="AM88" s="1897"/>
      <c r="AN88" s="1797">
        <f t="shared" si="237"/>
        <v>0</v>
      </c>
      <c r="AO88" s="1813"/>
      <c r="AP88" s="1971"/>
      <c r="AQ88" s="1971"/>
      <c r="AR88" s="1897"/>
      <c r="AS88" s="1797">
        <f t="shared" si="238"/>
        <v>0</v>
      </c>
      <c r="AT88" s="1813"/>
      <c r="AU88" s="1881"/>
      <c r="AV88" s="1881"/>
      <c r="AW88" s="1882"/>
      <c r="AX88" s="1797">
        <f t="shared" si="239"/>
        <v>0</v>
      </c>
      <c r="AY88" s="1813"/>
      <c r="AZ88" s="1881"/>
      <c r="BA88" s="1881"/>
      <c r="BB88" s="1882"/>
      <c r="BC88" s="1797">
        <f t="shared" si="240"/>
        <v>0</v>
      </c>
      <c r="BD88" s="1813"/>
      <c r="BE88" s="1881"/>
      <c r="BF88" s="1881"/>
      <c r="BG88" s="1882"/>
      <c r="BH88" s="1797">
        <f t="shared" si="214"/>
        <v>0</v>
      </c>
      <c r="BI88" s="1813"/>
      <c r="BJ88" s="1881"/>
      <c r="BK88" s="1881"/>
      <c r="BL88" s="1882"/>
      <c r="BM88" s="1797">
        <f t="shared" si="215"/>
        <v>0</v>
      </c>
      <c r="BN88" s="1813"/>
      <c r="BO88" s="1881"/>
      <c r="BP88" s="1881"/>
      <c r="BQ88" s="1882"/>
      <c r="BR88" s="1797">
        <f t="shared" si="216"/>
        <v>0</v>
      </c>
      <c r="BS88" s="1813"/>
      <c r="BT88" s="1881"/>
      <c r="BU88" s="1881"/>
      <c r="BV88" s="1882"/>
      <c r="BW88" s="1797">
        <f t="shared" si="241"/>
        <v>0</v>
      </c>
      <c r="BX88" s="1813"/>
      <c r="BY88" s="1881"/>
      <c r="BZ88" s="1881"/>
      <c r="CA88" s="1882"/>
      <c r="CB88" s="1797">
        <f t="shared" si="217"/>
        <v>0</v>
      </c>
      <c r="CC88" s="1813"/>
      <c r="CD88" s="1881"/>
      <c r="CE88" s="1881"/>
      <c r="CF88" s="1882"/>
      <c r="CG88" s="1797">
        <f t="shared" si="218"/>
        <v>0</v>
      </c>
      <c r="CH88" s="1813"/>
      <c r="CI88" s="1881"/>
      <c r="CJ88" s="1881"/>
      <c r="CK88" s="1882"/>
      <c r="CL88" s="1797">
        <f t="shared" si="219"/>
        <v>0</v>
      </c>
      <c r="CM88" s="1813"/>
      <c r="CN88" s="1797"/>
      <c r="CO88" s="1881"/>
      <c r="CP88" s="1882"/>
      <c r="CQ88" s="1797">
        <f t="shared" si="220"/>
        <v>0</v>
      </c>
      <c r="CR88" s="1813">
        <f t="shared" si="249"/>
        <v>0</v>
      </c>
      <c r="CS88" s="1881"/>
      <c r="CT88" s="1881"/>
      <c r="CU88" s="1882"/>
      <c r="CV88" s="1797">
        <f t="shared" si="221"/>
        <v>0</v>
      </c>
      <c r="CW88" s="1813"/>
      <c r="CX88" s="1797"/>
      <c r="CY88" s="1881"/>
      <c r="CZ88" s="1882"/>
      <c r="DA88" s="1797">
        <f t="shared" si="222"/>
        <v>0</v>
      </c>
      <c r="DB88" s="1813">
        <f t="shared" si="250"/>
        <v>0</v>
      </c>
      <c r="DC88" s="1797"/>
      <c r="DD88" s="1881"/>
      <c r="DE88" s="1882"/>
      <c r="DF88" s="1797">
        <f t="shared" si="223"/>
        <v>0</v>
      </c>
      <c r="DG88" s="1813">
        <f t="shared" si="251"/>
        <v>0</v>
      </c>
      <c r="DH88" s="1797"/>
      <c r="DI88" s="1881"/>
      <c r="DJ88" s="1882"/>
      <c r="DK88" s="1797">
        <f t="shared" si="224"/>
        <v>0</v>
      </c>
      <c r="DL88" s="1813">
        <f t="shared" si="252"/>
        <v>0</v>
      </c>
      <c r="DM88" s="1797"/>
      <c r="DN88" s="1881"/>
      <c r="DO88" s="1882"/>
      <c r="DP88" s="1797">
        <f t="shared" si="242"/>
        <v>0</v>
      </c>
      <c r="DQ88" s="1813">
        <f t="shared" si="253"/>
        <v>0</v>
      </c>
      <c r="DR88" s="1964">
        <f t="shared" si="254"/>
        <v>0</v>
      </c>
      <c r="DS88" s="1964">
        <f t="shared" si="254"/>
        <v>0</v>
      </c>
      <c r="DT88" s="1968">
        <f t="shared" si="255"/>
        <v>0</v>
      </c>
      <c r="DU88" s="1974">
        <f t="shared" si="256"/>
        <v>0</v>
      </c>
      <c r="DV88" s="1966">
        <f t="shared" si="257"/>
        <v>0</v>
      </c>
      <c r="DW88" s="2011">
        <f t="shared" si="244"/>
        <v>0</v>
      </c>
      <c r="DX88" s="2011">
        <f t="shared" si="244"/>
        <v>0</v>
      </c>
      <c r="DY88" s="2012">
        <f t="shared" si="245"/>
        <v>0</v>
      </c>
      <c r="DZ88" s="1974">
        <f t="shared" si="246"/>
        <v>0</v>
      </c>
      <c r="EA88" s="1966">
        <f t="shared" si="258"/>
        <v>0</v>
      </c>
    </row>
    <row r="89" spans="1:136" ht="15.75" hidden="1" customHeight="1">
      <c r="A89" s="1414" t="s">
        <v>774</v>
      </c>
      <c r="B89" s="1414"/>
      <c r="C89" s="1971"/>
      <c r="D89" s="1897"/>
      <c r="E89" s="1797">
        <f t="shared" si="229"/>
        <v>0</v>
      </c>
      <c r="F89" s="1813">
        <f t="shared" si="247"/>
        <v>0</v>
      </c>
      <c r="G89" s="1984">
        <f t="shared" si="230"/>
        <v>0</v>
      </c>
      <c r="H89" s="1984">
        <f t="shared" si="230"/>
        <v>0</v>
      </c>
      <c r="I89" s="1985">
        <f t="shared" si="231"/>
        <v>0</v>
      </c>
      <c r="J89" s="1974">
        <f t="shared" si="213"/>
        <v>0</v>
      </c>
      <c r="K89" s="1966">
        <f t="shared" si="248"/>
        <v>0</v>
      </c>
      <c r="L89" s="1971"/>
      <c r="M89" s="1971"/>
      <c r="N89" s="1897"/>
      <c r="O89" s="1797">
        <f t="shared" si="232"/>
        <v>0</v>
      </c>
      <c r="P89" s="1813"/>
      <c r="Q89" s="1971"/>
      <c r="R89" s="1971"/>
      <c r="S89" s="1897"/>
      <c r="T89" s="1797">
        <f t="shared" si="233"/>
        <v>0</v>
      </c>
      <c r="U89" s="1813"/>
      <c r="V89" s="1971"/>
      <c r="W89" s="1971"/>
      <c r="X89" s="1897"/>
      <c r="Y89" s="1797">
        <f t="shared" si="234"/>
        <v>0</v>
      </c>
      <c r="Z89" s="1813"/>
      <c r="AA89" s="1971"/>
      <c r="AB89" s="1971"/>
      <c r="AC89" s="1897"/>
      <c r="AD89" s="1797">
        <f t="shared" si="235"/>
        <v>0</v>
      </c>
      <c r="AE89" s="1813"/>
      <c r="AF89" s="1971"/>
      <c r="AG89" s="1971"/>
      <c r="AH89" s="1897"/>
      <c r="AI89" s="1797">
        <f t="shared" si="236"/>
        <v>0</v>
      </c>
      <c r="AJ89" s="1813"/>
      <c r="AK89" s="1971"/>
      <c r="AL89" s="1971"/>
      <c r="AM89" s="1897"/>
      <c r="AN89" s="1797">
        <f t="shared" si="237"/>
        <v>0</v>
      </c>
      <c r="AO89" s="1813"/>
      <c r="AP89" s="1971"/>
      <c r="AQ89" s="1971"/>
      <c r="AR89" s="1897"/>
      <c r="AS89" s="1797">
        <f t="shared" si="238"/>
        <v>0</v>
      </c>
      <c r="AT89" s="1813"/>
      <c r="AU89" s="1881"/>
      <c r="AV89" s="1881"/>
      <c r="AW89" s="1882"/>
      <c r="AX89" s="1797">
        <f t="shared" si="239"/>
        <v>0</v>
      </c>
      <c r="AY89" s="1813"/>
      <c r="AZ89" s="1881"/>
      <c r="BA89" s="1881"/>
      <c r="BB89" s="1882"/>
      <c r="BC89" s="1797">
        <f t="shared" si="240"/>
        <v>0</v>
      </c>
      <c r="BD89" s="1813"/>
      <c r="BE89" s="1881"/>
      <c r="BF89" s="1881"/>
      <c r="BG89" s="1882"/>
      <c r="BH89" s="1797">
        <f t="shared" si="214"/>
        <v>0</v>
      </c>
      <c r="BI89" s="1813"/>
      <c r="BJ89" s="1881"/>
      <c r="BK89" s="1881"/>
      <c r="BL89" s="1882"/>
      <c r="BM89" s="1797">
        <f t="shared" si="215"/>
        <v>0</v>
      </c>
      <c r="BN89" s="1813"/>
      <c r="BO89" s="1881"/>
      <c r="BP89" s="1881"/>
      <c r="BQ89" s="1882"/>
      <c r="BR89" s="1797">
        <f t="shared" si="216"/>
        <v>0</v>
      </c>
      <c r="BS89" s="1813"/>
      <c r="BT89" s="1881"/>
      <c r="BU89" s="1881"/>
      <c r="BV89" s="1882"/>
      <c r="BW89" s="1797">
        <f t="shared" si="241"/>
        <v>0</v>
      </c>
      <c r="BX89" s="1813"/>
      <c r="BY89" s="1881"/>
      <c r="BZ89" s="1881"/>
      <c r="CA89" s="1882"/>
      <c r="CB89" s="1797">
        <f t="shared" si="217"/>
        <v>0</v>
      </c>
      <c r="CC89" s="1813"/>
      <c r="CD89" s="1881"/>
      <c r="CE89" s="1881"/>
      <c r="CF89" s="1882"/>
      <c r="CG89" s="1797">
        <f t="shared" si="218"/>
        <v>0</v>
      </c>
      <c r="CH89" s="1813"/>
      <c r="CI89" s="1881"/>
      <c r="CJ89" s="1881"/>
      <c r="CK89" s="1882"/>
      <c r="CL89" s="1797">
        <f t="shared" si="219"/>
        <v>0</v>
      </c>
      <c r="CM89" s="1813"/>
      <c r="CN89" s="1797"/>
      <c r="CO89" s="1881"/>
      <c r="CP89" s="1882"/>
      <c r="CQ89" s="1797">
        <f t="shared" si="220"/>
        <v>0</v>
      </c>
      <c r="CR89" s="1813">
        <f t="shared" si="249"/>
        <v>0</v>
      </c>
      <c r="CS89" s="1881"/>
      <c r="CT89" s="1881"/>
      <c r="CU89" s="1882"/>
      <c r="CV89" s="1797">
        <f t="shared" si="221"/>
        <v>0</v>
      </c>
      <c r="CW89" s="1813"/>
      <c r="CX89" s="1797"/>
      <c r="CY89" s="1881"/>
      <c r="CZ89" s="1882"/>
      <c r="DA89" s="1797">
        <f t="shared" si="222"/>
        <v>0</v>
      </c>
      <c r="DB89" s="1813">
        <f t="shared" si="250"/>
        <v>0</v>
      </c>
      <c r="DC89" s="1797"/>
      <c r="DD89" s="1881"/>
      <c r="DE89" s="1882"/>
      <c r="DF89" s="1797">
        <f t="shared" si="223"/>
        <v>0</v>
      </c>
      <c r="DG89" s="1813">
        <f t="shared" si="251"/>
        <v>0</v>
      </c>
      <c r="DH89" s="1797"/>
      <c r="DI89" s="1881"/>
      <c r="DJ89" s="1882"/>
      <c r="DK89" s="1797">
        <f t="shared" si="224"/>
        <v>0</v>
      </c>
      <c r="DL89" s="1813">
        <f t="shared" si="252"/>
        <v>0</v>
      </c>
      <c r="DM89" s="1797"/>
      <c r="DN89" s="1881"/>
      <c r="DO89" s="1882"/>
      <c r="DP89" s="1797">
        <f t="shared" si="242"/>
        <v>0</v>
      </c>
      <c r="DQ89" s="1813">
        <f t="shared" si="253"/>
        <v>0</v>
      </c>
      <c r="DR89" s="1964">
        <f t="shared" si="254"/>
        <v>0</v>
      </c>
      <c r="DS89" s="1964">
        <f t="shared" si="254"/>
        <v>0</v>
      </c>
      <c r="DT89" s="1968">
        <f t="shared" si="255"/>
        <v>0</v>
      </c>
      <c r="DU89" s="1974">
        <f t="shared" si="256"/>
        <v>0</v>
      </c>
      <c r="DV89" s="1966">
        <f t="shared" si="257"/>
        <v>0</v>
      </c>
      <c r="DW89" s="2011">
        <f t="shared" si="244"/>
        <v>0</v>
      </c>
      <c r="DX89" s="2011">
        <f t="shared" si="244"/>
        <v>0</v>
      </c>
      <c r="DY89" s="2012">
        <f t="shared" si="245"/>
        <v>0</v>
      </c>
      <c r="DZ89" s="1974">
        <f t="shared" si="246"/>
        <v>0</v>
      </c>
      <c r="EA89" s="1966">
        <f t="shared" si="258"/>
        <v>0</v>
      </c>
    </row>
    <row r="90" spans="1:136" ht="15" customHeight="1">
      <c r="A90" s="1414" t="s">
        <v>775</v>
      </c>
      <c r="B90" s="1414"/>
      <c r="C90" s="1971"/>
      <c r="D90" s="1897"/>
      <c r="E90" s="1797">
        <f t="shared" si="229"/>
        <v>0</v>
      </c>
      <c r="F90" s="1813">
        <f t="shared" si="247"/>
        <v>0</v>
      </c>
      <c r="G90" s="1984">
        <f t="shared" si="230"/>
        <v>0</v>
      </c>
      <c r="H90" s="1984">
        <f t="shared" si="230"/>
        <v>0</v>
      </c>
      <c r="I90" s="1985">
        <f t="shared" si="231"/>
        <v>0</v>
      </c>
      <c r="J90" s="1974">
        <f t="shared" si="213"/>
        <v>0</v>
      </c>
      <c r="K90" s="1966">
        <f t="shared" si="248"/>
        <v>0</v>
      </c>
      <c r="L90" s="1971"/>
      <c r="M90" s="1971"/>
      <c r="N90" s="1897"/>
      <c r="O90" s="1797">
        <f t="shared" si="232"/>
        <v>0</v>
      </c>
      <c r="P90" s="1813"/>
      <c r="Q90" s="1971"/>
      <c r="R90" s="1971"/>
      <c r="S90" s="1897"/>
      <c r="T90" s="1797">
        <f t="shared" si="233"/>
        <v>0</v>
      </c>
      <c r="U90" s="1813"/>
      <c r="V90" s="1971"/>
      <c r="W90" s="1971"/>
      <c r="X90" s="1897"/>
      <c r="Y90" s="1797">
        <f t="shared" si="234"/>
        <v>0</v>
      </c>
      <c r="Z90" s="1813"/>
      <c r="AA90" s="1971"/>
      <c r="AB90" s="1971"/>
      <c r="AC90" s="1897"/>
      <c r="AD90" s="1797">
        <f t="shared" si="235"/>
        <v>0</v>
      </c>
      <c r="AE90" s="1813"/>
      <c r="AF90" s="1971"/>
      <c r="AG90" s="1971"/>
      <c r="AH90" s="1897"/>
      <c r="AI90" s="1797">
        <f t="shared" si="236"/>
        <v>0</v>
      </c>
      <c r="AJ90" s="1813"/>
      <c r="AK90" s="1971"/>
      <c r="AL90" s="1971"/>
      <c r="AM90" s="1897"/>
      <c r="AN90" s="1797">
        <f t="shared" si="237"/>
        <v>0</v>
      </c>
      <c r="AO90" s="1813"/>
      <c r="AP90" s="1971"/>
      <c r="AQ90" s="1971"/>
      <c r="AR90" s="1897"/>
      <c r="AS90" s="1797">
        <f t="shared" si="238"/>
        <v>0</v>
      </c>
      <c r="AT90" s="1813"/>
      <c r="AU90" s="1881"/>
      <c r="AV90" s="1881"/>
      <c r="AW90" s="1882"/>
      <c r="AX90" s="1797">
        <f t="shared" si="239"/>
        <v>0</v>
      </c>
      <c r="AY90" s="1813"/>
      <c r="AZ90" s="1881"/>
      <c r="BA90" s="1881"/>
      <c r="BB90" s="1882"/>
      <c r="BC90" s="1797">
        <f t="shared" si="240"/>
        <v>0</v>
      </c>
      <c r="BD90" s="1813"/>
      <c r="BE90" s="1881"/>
      <c r="BF90" s="1881"/>
      <c r="BG90" s="1882"/>
      <c r="BH90" s="1797">
        <f t="shared" si="214"/>
        <v>0</v>
      </c>
      <c r="BI90" s="1813"/>
      <c r="BJ90" s="1881"/>
      <c r="BK90" s="1881"/>
      <c r="BL90" s="1882"/>
      <c r="BM90" s="1797">
        <f t="shared" si="215"/>
        <v>0</v>
      </c>
      <c r="BN90" s="1813"/>
      <c r="BO90" s="1881"/>
      <c r="BP90" s="1881"/>
      <c r="BQ90" s="1882"/>
      <c r="BR90" s="1797">
        <f t="shared" si="216"/>
        <v>0</v>
      </c>
      <c r="BS90" s="1813"/>
      <c r="BT90" s="1881"/>
      <c r="BU90" s="1881"/>
      <c r="BV90" s="1882"/>
      <c r="BW90" s="1797">
        <f t="shared" si="241"/>
        <v>0</v>
      </c>
      <c r="BX90" s="1813"/>
      <c r="BY90" s="1881"/>
      <c r="BZ90" s="1881"/>
      <c r="CA90" s="1882"/>
      <c r="CB90" s="1797">
        <f t="shared" si="217"/>
        <v>0</v>
      </c>
      <c r="CC90" s="1813"/>
      <c r="CD90" s="1881"/>
      <c r="CE90" s="1881"/>
      <c r="CF90" s="1882"/>
      <c r="CG90" s="1797">
        <f t="shared" si="218"/>
        <v>0</v>
      </c>
      <c r="CH90" s="1813"/>
      <c r="CI90" s="1881"/>
      <c r="CJ90" s="1881"/>
      <c r="CK90" s="1882"/>
      <c r="CL90" s="1797">
        <f t="shared" si="219"/>
        <v>0</v>
      </c>
      <c r="CM90" s="1813"/>
      <c r="CN90" s="1797"/>
      <c r="CO90" s="1881"/>
      <c r="CP90" s="1882"/>
      <c r="CQ90" s="1797">
        <f t="shared" si="220"/>
        <v>0</v>
      </c>
      <c r="CR90" s="1813">
        <f t="shared" si="249"/>
        <v>0</v>
      </c>
      <c r="CS90" s="1881"/>
      <c r="CT90" s="1881"/>
      <c r="CU90" s="1882"/>
      <c r="CV90" s="1797">
        <f t="shared" si="221"/>
        <v>0</v>
      </c>
      <c r="CW90" s="1813"/>
      <c r="CX90" s="1797"/>
      <c r="CY90" s="1881"/>
      <c r="CZ90" s="1882"/>
      <c r="DA90" s="1797">
        <f t="shared" si="222"/>
        <v>0</v>
      </c>
      <c r="DB90" s="1813">
        <f t="shared" si="250"/>
        <v>0</v>
      </c>
      <c r="DC90" s="1797"/>
      <c r="DD90" s="1881"/>
      <c r="DE90" s="1882"/>
      <c r="DF90" s="1797">
        <f t="shared" si="223"/>
        <v>0</v>
      </c>
      <c r="DG90" s="1813">
        <f t="shared" si="251"/>
        <v>0</v>
      </c>
      <c r="DH90" s="1797"/>
      <c r="DI90" s="1881"/>
      <c r="DJ90" s="1882"/>
      <c r="DK90" s="1797">
        <f t="shared" si="224"/>
        <v>0</v>
      </c>
      <c r="DL90" s="1813">
        <f t="shared" si="252"/>
        <v>0</v>
      </c>
      <c r="DM90" s="1797"/>
      <c r="DN90" s="1881"/>
      <c r="DO90" s="1882"/>
      <c r="DP90" s="1797">
        <f t="shared" si="242"/>
        <v>0</v>
      </c>
      <c r="DQ90" s="1813">
        <f t="shared" si="253"/>
        <v>0</v>
      </c>
      <c r="DR90" s="1964">
        <f t="shared" si="254"/>
        <v>0</v>
      </c>
      <c r="DS90" s="1964">
        <f t="shared" si="254"/>
        <v>0</v>
      </c>
      <c r="DT90" s="1968">
        <f t="shared" si="255"/>
        <v>0</v>
      </c>
      <c r="DU90" s="1974">
        <f t="shared" si="256"/>
        <v>0</v>
      </c>
      <c r="DV90" s="1966">
        <f t="shared" si="257"/>
        <v>0</v>
      </c>
      <c r="DW90" s="2011">
        <f t="shared" si="244"/>
        <v>0</v>
      </c>
      <c r="DX90" s="2011">
        <f t="shared" si="244"/>
        <v>0</v>
      </c>
      <c r="DY90" s="2012">
        <f t="shared" si="245"/>
        <v>0</v>
      </c>
      <c r="DZ90" s="1974">
        <f t="shared" si="246"/>
        <v>0</v>
      </c>
      <c r="EA90" s="1966">
        <f t="shared" si="258"/>
        <v>0</v>
      </c>
    </row>
    <row r="91" spans="1:136" ht="15" customHeight="1">
      <c r="A91" s="1414" t="s">
        <v>776</v>
      </c>
      <c r="B91" s="1414"/>
      <c r="C91" s="1971"/>
      <c r="D91" s="1897"/>
      <c r="E91" s="1797">
        <f t="shared" si="229"/>
        <v>0</v>
      </c>
      <c r="F91" s="1813">
        <f t="shared" si="247"/>
        <v>0</v>
      </c>
      <c r="G91" s="1984">
        <f t="shared" si="230"/>
        <v>0</v>
      </c>
      <c r="H91" s="1984">
        <f t="shared" si="230"/>
        <v>0</v>
      </c>
      <c r="I91" s="1985">
        <f t="shared" si="231"/>
        <v>0</v>
      </c>
      <c r="J91" s="1974">
        <f t="shared" si="213"/>
        <v>0</v>
      </c>
      <c r="K91" s="1966">
        <f t="shared" si="248"/>
        <v>0</v>
      </c>
      <c r="L91" s="1971"/>
      <c r="M91" s="1971"/>
      <c r="N91" s="1897"/>
      <c r="O91" s="1797">
        <f t="shared" si="232"/>
        <v>0</v>
      </c>
      <c r="P91" s="1813"/>
      <c r="Q91" s="1971"/>
      <c r="R91" s="1971"/>
      <c r="S91" s="1897"/>
      <c r="T91" s="1797">
        <f t="shared" si="233"/>
        <v>0</v>
      </c>
      <c r="U91" s="1813"/>
      <c r="V91" s="1971"/>
      <c r="W91" s="1971"/>
      <c r="X91" s="1897"/>
      <c r="Y91" s="1797">
        <f t="shared" si="234"/>
        <v>0</v>
      </c>
      <c r="Z91" s="1813"/>
      <c r="AA91" s="1971"/>
      <c r="AB91" s="1971"/>
      <c r="AC91" s="1897"/>
      <c r="AD91" s="1797">
        <f t="shared" si="235"/>
        <v>0</v>
      </c>
      <c r="AE91" s="1813"/>
      <c r="AF91" s="1971"/>
      <c r="AG91" s="1971"/>
      <c r="AH91" s="1897"/>
      <c r="AI91" s="1797">
        <f t="shared" si="236"/>
        <v>0</v>
      </c>
      <c r="AJ91" s="1813"/>
      <c r="AK91" s="1971"/>
      <c r="AL91" s="1971"/>
      <c r="AM91" s="1897"/>
      <c r="AN91" s="1797">
        <f t="shared" si="237"/>
        <v>0</v>
      </c>
      <c r="AO91" s="1813"/>
      <c r="AP91" s="1971"/>
      <c r="AQ91" s="1971"/>
      <c r="AR91" s="1897"/>
      <c r="AS91" s="1797">
        <f t="shared" si="238"/>
        <v>0</v>
      </c>
      <c r="AT91" s="1813"/>
      <c r="AU91" s="1881"/>
      <c r="AV91" s="1881"/>
      <c r="AW91" s="1882"/>
      <c r="AX91" s="1797">
        <f t="shared" si="239"/>
        <v>0</v>
      </c>
      <c r="AY91" s="1813"/>
      <c r="AZ91" s="1881"/>
      <c r="BA91" s="1881"/>
      <c r="BB91" s="1882"/>
      <c r="BC91" s="1797">
        <f t="shared" si="240"/>
        <v>0</v>
      </c>
      <c r="BD91" s="1813"/>
      <c r="BE91" s="1881"/>
      <c r="BF91" s="1881"/>
      <c r="BG91" s="1882"/>
      <c r="BH91" s="1797">
        <f t="shared" si="214"/>
        <v>0</v>
      </c>
      <c r="BI91" s="1813"/>
      <c r="BJ91" s="1881"/>
      <c r="BK91" s="1881"/>
      <c r="BL91" s="1882"/>
      <c r="BM91" s="1797">
        <f t="shared" si="215"/>
        <v>0</v>
      </c>
      <c r="BN91" s="1813"/>
      <c r="BO91" s="1881"/>
      <c r="BP91" s="1881"/>
      <c r="BQ91" s="1882"/>
      <c r="BR91" s="1797">
        <f t="shared" si="216"/>
        <v>0</v>
      </c>
      <c r="BS91" s="1813"/>
      <c r="BT91" s="1881"/>
      <c r="BU91" s="1881"/>
      <c r="BV91" s="1882"/>
      <c r="BW91" s="1797">
        <f t="shared" si="241"/>
        <v>0</v>
      </c>
      <c r="BX91" s="1813"/>
      <c r="BY91" s="1881"/>
      <c r="BZ91" s="1881"/>
      <c r="CA91" s="1882"/>
      <c r="CB91" s="1797">
        <f t="shared" si="217"/>
        <v>0</v>
      </c>
      <c r="CC91" s="1813"/>
      <c r="CD91" s="1881"/>
      <c r="CE91" s="1881"/>
      <c r="CF91" s="1882"/>
      <c r="CG91" s="1797">
        <f t="shared" si="218"/>
        <v>0</v>
      </c>
      <c r="CH91" s="1813"/>
      <c r="CI91" s="1881"/>
      <c r="CJ91" s="1881"/>
      <c r="CK91" s="1882"/>
      <c r="CL91" s="1797">
        <f t="shared" si="219"/>
        <v>0</v>
      </c>
      <c r="CM91" s="1813"/>
      <c r="CN91" s="1797"/>
      <c r="CO91" s="1881"/>
      <c r="CP91" s="1882"/>
      <c r="CQ91" s="1797">
        <f t="shared" si="220"/>
        <v>0</v>
      </c>
      <c r="CR91" s="1813">
        <f t="shared" si="249"/>
        <v>0</v>
      </c>
      <c r="CS91" s="1881"/>
      <c r="CT91" s="1881"/>
      <c r="CU91" s="1882"/>
      <c r="CV91" s="1797">
        <f t="shared" si="221"/>
        <v>0</v>
      </c>
      <c r="CW91" s="1813"/>
      <c r="CX91" s="1797"/>
      <c r="CY91" s="1881"/>
      <c r="CZ91" s="1882"/>
      <c r="DA91" s="1797">
        <f t="shared" si="222"/>
        <v>0</v>
      </c>
      <c r="DB91" s="1813">
        <f t="shared" si="250"/>
        <v>0</v>
      </c>
      <c r="DC91" s="1797"/>
      <c r="DD91" s="1881"/>
      <c r="DE91" s="1882"/>
      <c r="DF91" s="1797">
        <f t="shared" si="223"/>
        <v>0</v>
      </c>
      <c r="DG91" s="1813">
        <f t="shared" si="251"/>
        <v>0</v>
      </c>
      <c r="DH91" s="1797"/>
      <c r="DI91" s="1881"/>
      <c r="DJ91" s="1882"/>
      <c r="DK91" s="1797">
        <f t="shared" si="224"/>
        <v>0</v>
      </c>
      <c r="DL91" s="1813">
        <f t="shared" si="252"/>
        <v>0</v>
      </c>
      <c r="DM91" s="1797"/>
      <c r="DN91" s="1881"/>
      <c r="DO91" s="1882"/>
      <c r="DP91" s="1797">
        <f t="shared" si="242"/>
        <v>0</v>
      </c>
      <c r="DQ91" s="1813">
        <f t="shared" si="253"/>
        <v>0</v>
      </c>
      <c r="DR91" s="1964">
        <f t="shared" si="254"/>
        <v>0</v>
      </c>
      <c r="DS91" s="1964">
        <f t="shared" si="254"/>
        <v>0</v>
      </c>
      <c r="DT91" s="1968">
        <f t="shared" si="255"/>
        <v>0</v>
      </c>
      <c r="DU91" s="1974">
        <f t="shared" si="256"/>
        <v>0</v>
      </c>
      <c r="DV91" s="1966">
        <f t="shared" si="257"/>
        <v>0</v>
      </c>
      <c r="DW91" s="2011">
        <f t="shared" si="244"/>
        <v>0</v>
      </c>
      <c r="DX91" s="2011">
        <f t="shared" si="244"/>
        <v>0</v>
      </c>
      <c r="DY91" s="2012">
        <f t="shared" si="245"/>
        <v>0</v>
      </c>
      <c r="DZ91" s="1974">
        <f t="shared" si="246"/>
        <v>0</v>
      </c>
      <c r="EA91" s="1966">
        <f t="shared" si="258"/>
        <v>0</v>
      </c>
    </row>
    <row r="92" spans="1:136" ht="15" customHeight="1">
      <c r="A92" s="706" t="s">
        <v>664</v>
      </c>
      <c r="C92" s="1971"/>
      <c r="D92" s="1897"/>
      <c r="E92" s="1797">
        <f t="shared" si="229"/>
        <v>0</v>
      </c>
      <c r="F92" s="1813">
        <f t="shared" si="247"/>
        <v>0</v>
      </c>
      <c r="G92" s="1984">
        <f t="shared" si="230"/>
        <v>0</v>
      </c>
      <c r="H92" s="1984">
        <f t="shared" si="230"/>
        <v>0</v>
      </c>
      <c r="I92" s="1985">
        <f t="shared" si="231"/>
        <v>0</v>
      </c>
      <c r="J92" s="1974">
        <f t="shared" si="213"/>
        <v>0</v>
      </c>
      <c r="K92" s="1966">
        <f t="shared" si="248"/>
        <v>0</v>
      </c>
      <c r="L92" s="1971"/>
      <c r="M92" s="1971"/>
      <c r="N92" s="1897"/>
      <c r="O92" s="1797">
        <f t="shared" si="232"/>
        <v>0</v>
      </c>
      <c r="P92" s="1813"/>
      <c r="Q92" s="1971"/>
      <c r="R92" s="1971"/>
      <c r="S92" s="1897"/>
      <c r="T92" s="1797">
        <f t="shared" si="233"/>
        <v>0</v>
      </c>
      <c r="U92" s="1813"/>
      <c r="V92" s="1971"/>
      <c r="W92" s="1971"/>
      <c r="X92" s="1897"/>
      <c r="Y92" s="1797">
        <f t="shared" si="234"/>
        <v>0</v>
      </c>
      <c r="Z92" s="1813"/>
      <c r="AA92" s="1971"/>
      <c r="AB92" s="1971"/>
      <c r="AC92" s="1897"/>
      <c r="AD92" s="1797">
        <f t="shared" si="235"/>
        <v>0</v>
      </c>
      <c r="AE92" s="1813"/>
      <c r="AF92" s="1971"/>
      <c r="AG92" s="1971"/>
      <c r="AH92" s="1897"/>
      <c r="AI92" s="1797">
        <f t="shared" si="236"/>
        <v>0</v>
      </c>
      <c r="AJ92" s="1813"/>
      <c r="AK92" s="1971"/>
      <c r="AL92" s="1971"/>
      <c r="AM92" s="1897"/>
      <c r="AN92" s="1797">
        <f t="shared" si="237"/>
        <v>0</v>
      </c>
      <c r="AO92" s="1813"/>
      <c r="AP92" s="1971"/>
      <c r="AQ92" s="1971"/>
      <c r="AR92" s="1897"/>
      <c r="AS92" s="1797">
        <f t="shared" si="238"/>
        <v>0</v>
      </c>
      <c r="AT92" s="1813"/>
      <c r="AU92" s="1881"/>
      <c r="AV92" s="1881"/>
      <c r="AW92" s="1882"/>
      <c r="AX92" s="1797">
        <f t="shared" si="239"/>
        <v>0</v>
      </c>
      <c r="AY92" s="1813"/>
      <c r="AZ92" s="1881"/>
      <c r="BA92" s="1881"/>
      <c r="BB92" s="1882"/>
      <c r="BC92" s="1797">
        <f t="shared" si="240"/>
        <v>0</v>
      </c>
      <c r="BD92" s="1813"/>
      <c r="BE92" s="1881"/>
      <c r="BF92" s="1881"/>
      <c r="BG92" s="1882"/>
      <c r="BH92" s="1797">
        <f t="shared" si="214"/>
        <v>0</v>
      </c>
      <c r="BI92" s="1813"/>
      <c r="BJ92" s="1881"/>
      <c r="BK92" s="1881"/>
      <c r="BL92" s="1882"/>
      <c r="BM92" s="1797">
        <f t="shared" si="215"/>
        <v>0</v>
      </c>
      <c r="BN92" s="1813"/>
      <c r="BO92" s="1881"/>
      <c r="BP92" s="1881"/>
      <c r="BQ92" s="1882"/>
      <c r="BR92" s="1797">
        <f t="shared" si="216"/>
        <v>0</v>
      </c>
      <c r="BS92" s="1813"/>
      <c r="BT92" s="1881"/>
      <c r="BU92" s="1881"/>
      <c r="BV92" s="1882"/>
      <c r="BW92" s="1797">
        <f t="shared" si="241"/>
        <v>0</v>
      </c>
      <c r="BX92" s="1813"/>
      <c r="BY92" s="1881"/>
      <c r="BZ92" s="1881"/>
      <c r="CA92" s="1882"/>
      <c r="CB92" s="1797">
        <f t="shared" si="217"/>
        <v>0</v>
      </c>
      <c r="CC92" s="1813"/>
      <c r="CD92" s="1881"/>
      <c r="CE92" s="1881"/>
      <c r="CF92" s="1882"/>
      <c r="CG92" s="1797">
        <f t="shared" si="218"/>
        <v>0</v>
      </c>
      <c r="CH92" s="1813"/>
      <c r="CI92" s="1881"/>
      <c r="CJ92" s="1881"/>
      <c r="CK92" s="1882"/>
      <c r="CL92" s="1797">
        <f t="shared" si="219"/>
        <v>0</v>
      </c>
      <c r="CM92" s="1813"/>
      <c r="CN92" s="1797"/>
      <c r="CO92" s="1881"/>
      <c r="CP92" s="1882"/>
      <c r="CQ92" s="1797">
        <f t="shared" si="220"/>
        <v>0</v>
      </c>
      <c r="CR92" s="1813">
        <f t="shared" si="249"/>
        <v>0</v>
      </c>
      <c r="CS92" s="1881"/>
      <c r="CT92" s="1881"/>
      <c r="CU92" s="1882"/>
      <c r="CV92" s="1797">
        <f t="shared" si="221"/>
        <v>0</v>
      </c>
      <c r="CW92" s="1813"/>
      <c r="CX92" s="1797"/>
      <c r="CY92" s="1881"/>
      <c r="CZ92" s="1882"/>
      <c r="DA92" s="1797">
        <f t="shared" si="222"/>
        <v>0</v>
      </c>
      <c r="DB92" s="1813">
        <f t="shared" si="250"/>
        <v>0</v>
      </c>
      <c r="DC92" s="1797"/>
      <c r="DD92" s="1881"/>
      <c r="DE92" s="1882"/>
      <c r="DF92" s="1797">
        <f t="shared" si="223"/>
        <v>0</v>
      </c>
      <c r="DG92" s="1813">
        <f t="shared" si="251"/>
        <v>0</v>
      </c>
      <c r="DH92" s="1797"/>
      <c r="DI92" s="1881"/>
      <c r="DJ92" s="1882"/>
      <c r="DK92" s="1797">
        <f t="shared" si="224"/>
        <v>0</v>
      </c>
      <c r="DL92" s="1813">
        <f t="shared" si="252"/>
        <v>0</v>
      </c>
      <c r="DM92" s="1797"/>
      <c r="DN92" s="1881"/>
      <c r="DO92" s="1882"/>
      <c r="DP92" s="1797">
        <f t="shared" si="242"/>
        <v>0</v>
      </c>
      <c r="DQ92" s="1813">
        <f t="shared" si="253"/>
        <v>0</v>
      </c>
      <c r="DR92" s="1964">
        <f t="shared" si="254"/>
        <v>0</v>
      </c>
      <c r="DS92" s="1964">
        <f t="shared" si="254"/>
        <v>0</v>
      </c>
      <c r="DT92" s="1968">
        <f t="shared" si="255"/>
        <v>0</v>
      </c>
      <c r="DU92" s="1974">
        <f t="shared" si="256"/>
        <v>0</v>
      </c>
      <c r="DV92" s="1966">
        <f t="shared" si="257"/>
        <v>0</v>
      </c>
      <c r="DW92" s="2011">
        <f t="shared" si="244"/>
        <v>0</v>
      </c>
      <c r="DX92" s="2011">
        <f t="shared" si="244"/>
        <v>0</v>
      </c>
      <c r="DY92" s="2012">
        <f t="shared" si="245"/>
        <v>0</v>
      </c>
      <c r="DZ92" s="1974">
        <f t="shared" si="246"/>
        <v>0</v>
      </c>
      <c r="EA92" s="1966">
        <f t="shared" si="258"/>
        <v>0</v>
      </c>
    </row>
    <row r="93" spans="1:136" ht="15" customHeight="1">
      <c r="A93" s="706" t="s">
        <v>665</v>
      </c>
      <c r="C93" s="1971"/>
      <c r="D93" s="1897"/>
      <c r="E93" s="1797">
        <f t="shared" si="229"/>
        <v>0</v>
      </c>
      <c r="F93" s="1813">
        <f t="shared" si="247"/>
        <v>0</v>
      </c>
      <c r="G93" s="1984">
        <f t="shared" si="230"/>
        <v>0</v>
      </c>
      <c r="H93" s="1984">
        <f t="shared" si="230"/>
        <v>0</v>
      </c>
      <c r="I93" s="1985">
        <f t="shared" si="231"/>
        <v>0</v>
      </c>
      <c r="J93" s="1974">
        <f t="shared" si="213"/>
        <v>0</v>
      </c>
      <c r="K93" s="1966">
        <f t="shared" si="248"/>
        <v>0</v>
      </c>
      <c r="L93" s="1971"/>
      <c r="M93" s="1971"/>
      <c r="N93" s="1897"/>
      <c r="O93" s="1797">
        <f t="shared" si="232"/>
        <v>0</v>
      </c>
      <c r="P93" s="1813"/>
      <c r="Q93" s="1971"/>
      <c r="R93" s="1971"/>
      <c r="S93" s="1897"/>
      <c r="T93" s="1797">
        <f t="shared" si="233"/>
        <v>0</v>
      </c>
      <c r="U93" s="1813"/>
      <c r="V93" s="1971"/>
      <c r="W93" s="1971"/>
      <c r="X93" s="1897"/>
      <c r="Y93" s="1797">
        <f t="shared" si="234"/>
        <v>0</v>
      </c>
      <c r="Z93" s="1813"/>
      <c r="AA93" s="1971"/>
      <c r="AB93" s="1971"/>
      <c r="AC93" s="1897"/>
      <c r="AD93" s="1797">
        <f t="shared" si="235"/>
        <v>0</v>
      </c>
      <c r="AE93" s="1813"/>
      <c r="AF93" s="1971"/>
      <c r="AG93" s="1971"/>
      <c r="AH93" s="1897"/>
      <c r="AI93" s="1797">
        <f t="shared" si="236"/>
        <v>0</v>
      </c>
      <c r="AJ93" s="1813"/>
      <c r="AK93" s="1971"/>
      <c r="AL93" s="1971"/>
      <c r="AM93" s="1897"/>
      <c r="AN93" s="1797">
        <f t="shared" si="237"/>
        <v>0</v>
      </c>
      <c r="AO93" s="1813"/>
      <c r="AP93" s="1971"/>
      <c r="AQ93" s="1971"/>
      <c r="AR93" s="1897"/>
      <c r="AS93" s="1797">
        <f t="shared" si="238"/>
        <v>0</v>
      </c>
      <c r="AT93" s="1813"/>
      <c r="AU93" s="1881"/>
      <c r="AV93" s="1881"/>
      <c r="AW93" s="1882"/>
      <c r="AX93" s="1797">
        <f t="shared" si="239"/>
        <v>0</v>
      </c>
      <c r="AY93" s="1813"/>
      <c r="AZ93" s="1881"/>
      <c r="BA93" s="1881"/>
      <c r="BB93" s="1882"/>
      <c r="BC93" s="1797">
        <f t="shared" si="240"/>
        <v>0</v>
      </c>
      <c r="BD93" s="1813"/>
      <c r="BE93" s="1881"/>
      <c r="BF93" s="1881"/>
      <c r="BG93" s="1882"/>
      <c r="BH93" s="1797">
        <f t="shared" si="214"/>
        <v>0</v>
      </c>
      <c r="BI93" s="1813"/>
      <c r="BJ93" s="1881"/>
      <c r="BK93" s="1881"/>
      <c r="BL93" s="1882"/>
      <c r="BM93" s="1797">
        <f t="shared" si="215"/>
        <v>0</v>
      </c>
      <c r="BN93" s="1813"/>
      <c r="BO93" s="1881"/>
      <c r="BP93" s="1881"/>
      <c r="BQ93" s="1882"/>
      <c r="BR93" s="1797">
        <f t="shared" si="216"/>
        <v>0</v>
      </c>
      <c r="BS93" s="1813"/>
      <c r="BT93" s="1881"/>
      <c r="BU93" s="1881"/>
      <c r="BV93" s="1882"/>
      <c r="BW93" s="1797">
        <f t="shared" si="241"/>
        <v>0</v>
      </c>
      <c r="BX93" s="1813"/>
      <c r="BY93" s="1881"/>
      <c r="BZ93" s="1881"/>
      <c r="CA93" s="1882"/>
      <c r="CB93" s="1797">
        <f t="shared" si="217"/>
        <v>0</v>
      </c>
      <c r="CC93" s="1813"/>
      <c r="CD93" s="1881"/>
      <c r="CE93" s="1881"/>
      <c r="CF93" s="1882"/>
      <c r="CG93" s="1797">
        <f t="shared" si="218"/>
        <v>0</v>
      </c>
      <c r="CH93" s="1813"/>
      <c r="CI93" s="1881"/>
      <c r="CJ93" s="1881"/>
      <c r="CK93" s="1882"/>
      <c r="CL93" s="1797">
        <f t="shared" si="219"/>
        <v>0</v>
      </c>
      <c r="CM93" s="1813"/>
      <c r="CN93" s="1797"/>
      <c r="CO93" s="1881"/>
      <c r="CP93" s="1882"/>
      <c r="CQ93" s="1797">
        <f t="shared" si="220"/>
        <v>0</v>
      </c>
      <c r="CR93" s="1813">
        <f t="shared" si="249"/>
        <v>0</v>
      </c>
      <c r="CS93" s="1881"/>
      <c r="CT93" s="1881"/>
      <c r="CU93" s="1882"/>
      <c r="CV93" s="1797">
        <f t="shared" si="221"/>
        <v>0</v>
      </c>
      <c r="CW93" s="1813"/>
      <c r="CX93" s="1797"/>
      <c r="CY93" s="1881"/>
      <c r="CZ93" s="1882"/>
      <c r="DA93" s="1797">
        <f t="shared" si="222"/>
        <v>0</v>
      </c>
      <c r="DB93" s="1813">
        <f t="shared" si="250"/>
        <v>0</v>
      </c>
      <c r="DC93" s="1797"/>
      <c r="DD93" s="1881"/>
      <c r="DE93" s="1882"/>
      <c r="DF93" s="1797">
        <f t="shared" si="223"/>
        <v>0</v>
      </c>
      <c r="DG93" s="1813">
        <f t="shared" si="251"/>
        <v>0</v>
      </c>
      <c r="DH93" s="1797"/>
      <c r="DI93" s="1881"/>
      <c r="DJ93" s="1882"/>
      <c r="DK93" s="1797">
        <f t="shared" si="224"/>
        <v>0</v>
      </c>
      <c r="DL93" s="1813">
        <f t="shared" si="252"/>
        <v>0</v>
      </c>
      <c r="DM93" s="1797"/>
      <c r="DN93" s="1881"/>
      <c r="DO93" s="1882"/>
      <c r="DP93" s="1797">
        <f t="shared" si="242"/>
        <v>0</v>
      </c>
      <c r="DQ93" s="1813">
        <f t="shared" si="253"/>
        <v>0</v>
      </c>
      <c r="DR93" s="1964">
        <f t="shared" si="254"/>
        <v>0</v>
      </c>
      <c r="DS93" s="1964">
        <f t="shared" si="254"/>
        <v>0</v>
      </c>
      <c r="DT93" s="1968">
        <f t="shared" si="255"/>
        <v>0</v>
      </c>
      <c r="DU93" s="1974">
        <f t="shared" si="256"/>
        <v>0</v>
      </c>
      <c r="DV93" s="1966">
        <f t="shared" si="257"/>
        <v>0</v>
      </c>
      <c r="DW93" s="2011">
        <f t="shared" si="244"/>
        <v>0</v>
      </c>
      <c r="DX93" s="2011">
        <f t="shared" si="244"/>
        <v>0</v>
      </c>
      <c r="DY93" s="2012">
        <f t="shared" si="245"/>
        <v>0</v>
      </c>
      <c r="DZ93" s="1974">
        <f t="shared" si="246"/>
        <v>0</v>
      </c>
      <c r="EA93" s="1966">
        <f t="shared" si="258"/>
        <v>0</v>
      </c>
    </row>
    <row r="94" spans="1:136" ht="15" customHeight="1">
      <c r="A94" s="706" t="s">
        <v>666</v>
      </c>
      <c r="C94" s="1971"/>
      <c r="D94" s="1897"/>
      <c r="E94" s="1797">
        <f t="shared" si="229"/>
        <v>0</v>
      </c>
      <c r="F94" s="1813">
        <f t="shared" si="247"/>
        <v>0</v>
      </c>
      <c r="G94" s="1984">
        <f t="shared" si="230"/>
        <v>0</v>
      </c>
      <c r="H94" s="1984">
        <f t="shared" si="230"/>
        <v>0</v>
      </c>
      <c r="I94" s="1985">
        <f t="shared" si="231"/>
        <v>0</v>
      </c>
      <c r="J94" s="1974">
        <f t="shared" si="213"/>
        <v>0</v>
      </c>
      <c r="K94" s="1966">
        <f t="shared" si="248"/>
        <v>0</v>
      </c>
      <c r="L94" s="1971"/>
      <c r="M94" s="1971"/>
      <c r="N94" s="1897"/>
      <c r="O94" s="1797">
        <f t="shared" si="232"/>
        <v>0</v>
      </c>
      <c r="P94" s="1813"/>
      <c r="Q94" s="1971"/>
      <c r="R94" s="1971"/>
      <c r="S94" s="1897"/>
      <c r="T94" s="1797">
        <f t="shared" si="233"/>
        <v>0</v>
      </c>
      <c r="U94" s="1813"/>
      <c r="V94" s="1971"/>
      <c r="W94" s="1971"/>
      <c r="X94" s="1897"/>
      <c r="Y94" s="1797">
        <f t="shared" si="234"/>
        <v>0</v>
      </c>
      <c r="Z94" s="1813"/>
      <c r="AA94" s="1971"/>
      <c r="AB94" s="1971"/>
      <c r="AC94" s="1897"/>
      <c r="AD94" s="1797">
        <f t="shared" si="235"/>
        <v>0</v>
      </c>
      <c r="AE94" s="1813"/>
      <c r="AF94" s="1971"/>
      <c r="AG94" s="1971"/>
      <c r="AH94" s="1897"/>
      <c r="AI94" s="1797">
        <f t="shared" si="236"/>
        <v>0</v>
      </c>
      <c r="AJ94" s="1813"/>
      <c r="AK94" s="1971"/>
      <c r="AL94" s="1971"/>
      <c r="AM94" s="1897"/>
      <c r="AN94" s="1797">
        <f t="shared" si="237"/>
        <v>0</v>
      </c>
      <c r="AO94" s="1813"/>
      <c r="AP94" s="1971"/>
      <c r="AQ94" s="1971"/>
      <c r="AR94" s="1897"/>
      <c r="AS94" s="1797">
        <f t="shared" si="238"/>
        <v>0</v>
      </c>
      <c r="AT94" s="1813"/>
      <c r="AU94" s="1881"/>
      <c r="AV94" s="1881"/>
      <c r="AW94" s="1882"/>
      <c r="AX94" s="1797">
        <f t="shared" si="239"/>
        <v>0</v>
      </c>
      <c r="AY94" s="1813"/>
      <c r="AZ94" s="1881"/>
      <c r="BA94" s="1881"/>
      <c r="BB94" s="1882"/>
      <c r="BC94" s="1797">
        <f t="shared" si="240"/>
        <v>0</v>
      </c>
      <c r="BD94" s="1813"/>
      <c r="BE94" s="1881"/>
      <c r="BF94" s="1881"/>
      <c r="BG94" s="1882"/>
      <c r="BH94" s="1797">
        <f t="shared" si="214"/>
        <v>0</v>
      </c>
      <c r="BI94" s="1813"/>
      <c r="BJ94" s="1881"/>
      <c r="BK94" s="1881"/>
      <c r="BL94" s="1882"/>
      <c r="BM94" s="1797">
        <f t="shared" si="215"/>
        <v>0</v>
      </c>
      <c r="BN94" s="1813"/>
      <c r="BO94" s="1881"/>
      <c r="BP94" s="1881"/>
      <c r="BQ94" s="1882"/>
      <c r="BR94" s="1797">
        <f t="shared" si="216"/>
        <v>0</v>
      </c>
      <c r="BS94" s="1813"/>
      <c r="BT94" s="1881"/>
      <c r="BU94" s="1881"/>
      <c r="BV94" s="1882"/>
      <c r="BW94" s="1797">
        <f t="shared" si="241"/>
        <v>0</v>
      </c>
      <c r="BX94" s="1813"/>
      <c r="BY94" s="1881"/>
      <c r="BZ94" s="1881"/>
      <c r="CA94" s="1882"/>
      <c r="CB94" s="1797">
        <f t="shared" si="217"/>
        <v>0</v>
      </c>
      <c r="CC94" s="1813"/>
      <c r="CD94" s="1881"/>
      <c r="CE94" s="1881"/>
      <c r="CF94" s="1882"/>
      <c r="CG94" s="1797">
        <f t="shared" si="218"/>
        <v>0</v>
      </c>
      <c r="CH94" s="1813"/>
      <c r="CI94" s="1881"/>
      <c r="CJ94" s="1881"/>
      <c r="CK94" s="1882"/>
      <c r="CL94" s="1797">
        <f t="shared" si="219"/>
        <v>0</v>
      </c>
      <c r="CM94" s="1813"/>
      <c r="CN94" s="1797"/>
      <c r="CO94" s="1881"/>
      <c r="CP94" s="1882"/>
      <c r="CQ94" s="1797">
        <f t="shared" si="220"/>
        <v>0</v>
      </c>
      <c r="CR94" s="1813">
        <f t="shared" si="249"/>
        <v>0</v>
      </c>
      <c r="CS94" s="1881"/>
      <c r="CT94" s="1881"/>
      <c r="CU94" s="1882"/>
      <c r="CV94" s="1797">
        <f t="shared" si="221"/>
        <v>0</v>
      </c>
      <c r="CW94" s="1813"/>
      <c r="CX94" s="1797"/>
      <c r="CY94" s="1881"/>
      <c r="CZ94" s="1882"/>
      <c r="DA94" s="1797">
        <f t="shared" si="222"/>
        <v>0</v>
      </c>
      <c r="DB94" s="1813">
        <f t="shared" si="250"/>
        <v>0</v>
      </c>
      <c r="DC94" s="1797"/>
      <c r="DD94" s="1881"/>
      <c r="DE94" s="1882"/>
      <c r="DF94" s="1797">
        <f t="shared" si="223"/>
        <v>0</v>
      </c>
      <c r="DG94" s="1813">
        <f t="shared" si="251"/>
        <v>0</v>
      </c>
      <c r="DH94" s="1797"/>
      <c r="DI94" s="1881"/>
      <c r="DJ94" s="1882"/>
      <c r="DK94" s="1797">
        <f t="shared" si="224"/>
        <v>0</v>
      </c>
      <c r="DL94" s="1813">
        <f t="shared" si="252"/>
        <v>0</v>
      </c>
      <c r="DM94" s="1797"/>
      <c r="DN94" s="1881"/>
      <c r="DO94" s="1882"/>
      <c r="DP94" s="1797">
        <f t="shared" si="242"/>
        <v>0</v>
      </c>
      <c r="DQ94" s="1813">
        <f t="shared" si="253"/>
        <v>0</v>
      </c>
      <c r="DR94" s="1964">
        <f t="shared" si="254"/>
        <v>0</v>
      </c>
      <c r="DS94" s="1964">
        <f t="shared" si="254"/>
        <v>0</v>
      </c>
      <c r="DT94" s="1968">
        <f t="shared" si="255"/>
        <v>0</v>
      </c>
      <c r="DU94" s="1974">
        <f t="shared" si="256"/>
        <v>0</v>
      </c>
      <c r="DV94" s="1966">
        <f t="shared" si="257"/>
        <v>0</v>
      </c>
      <c r="DW94" s="2011">
        <f t="shared" si="244"/>
        <v>0</v>
      </c>
      <c r="DX94" s="2011">
        <f t="shared" si="244"/>
        <v>0</v>
      </c>
      <c r="DY94" s="2012">
        <f t="shared" si="245"/>
        <v>0</v>
      </c>
      <c r="DZ94" s="1974">
        <f t="shared" si="246"/>
        <v>0</v>
      </c>
      <c r="EA94" s="1966">
        <f t="shared" si="258"/>
        <v>0</v>
      </c>
    </row>
    <row r="95" spans="1:136" ht="15" hidden="1" customHeight="1">
      <c r="A95" s="1414" t="s">
        <v>667</v>
      </c>
      <c r="B95" s="1414"/>
      <c r="C95" s="1971"/>
      <c r="D95" s="1897"/>
      <c r="E95" s="1797">
        <f t="shared" si="229"/>
        <v>0</v>
      </c>
      <c r="F95" s="1797"/>
      <c r="G95" s="1974"/>
      <c r="H95" s="1984">
        <f t="shared" si="230"/>
        <v>0</v>
      </c>
      <c r="I95" s="2062">
        <f t="shared" si="231"/>
        <v>0</v>
      </c>
      <c r="J95" s="1974">
        <f t="shared" si="213"/>
        <v>0</v>
      </c>
      <c r="K95" s="1974"/>
      <c r="L95" s="1971"/>
      <c r="M95" s="1971"/>
      <c r="N95" s="1897"/>
      <c r="O95" s="1797">
        <f t="shared" si="232"/>
        <v>0</v>
      </c>
      <c r="P95" s="1797"/>
      <c r="Q95" s="1971"/>
      <c r="R95" s="1971"/>
      <c r="S95" s="1897"/>
      <c r="T95" s="1797">
        <f t="shared" si="233"/>
        <v>0</v>
      </c>
      <c r="U95" s="1797"/>
      <c r="V95" s="1971"/>
      <c r="W95" s="1971"/>
      <c r="X95" s="1897"/>
      <c r="Y95" s="1797">
        <f t="shared" si="234"/>
        <v>0</v>
      </c>
      <c r="Z95" s="1797"/>
      <c r="AA95" s="1971"/>
      <c r="AB95" s="1971"/>
      <c r="AC95" s="1897"/>
      <c r="AD95" s="1797">
        <f t="shared" si="235"/>
        <v>0</v>
      </c>
      <c r="AE95" s="1797"/>
      <c r="AF95" s="1971"/>
      <c r="AG95" s="1971"/>
      <c r="AH95" s="1897"/>
      <c r="AI95" s="1797">
        <f t="shared" si="236"/>
        <v>0</v>
      </c>
      <c r="AJ95" s="1797"/>
      <c r="AK95" s="1971"/>
      <c r="AL95" s="1971"/>
      <c r="AM95" s="1897"/>
      <c r="AN95" s="1797">
        <f t="shared" si="237"/>
        <v>0</v>
      </c>
      <c r="AO95" s="1797"/>
      <c r="AP95" s="1971"/>
      <c r="AQ95" s="1971"/>
      <c r="AR95" s="1897"/>
      <c r="AS95" s="1797">
        <f t="shared" si="238"/>
        <v>0</v>
      </c>
      <c r="AT95" s="1797"/>
      <c r="AU95" s="1881"/>
      <c r="AV95" s="1881"/>
      <c r="AW95" s="1882"/>
      <c r="AX95" s="1797">
        <f t="shared" si="239"/>
        <v>0</v>
      </c>
      <c r="AY95" s="1797"/>
      <c r="AZ95" s="1881"/>
      <c r="BA95" s="1881"/>
      <c r="BB95" s="1882"/>
      <c r="BC95" s="1797">
        <f t="shared" si="240"/>
        <v>0</v>
      </c>
      <c r="BD95" s="1797"/>
      <c r="BE95" s="1881"/>
      <c r="BF95" s="1881"/>
      <c r="BG95" s="1882"/>
      <c r="BH95" s="1797">
        <f t="shared" si="214"/>
        <v>0</v>
      </c>
      <c r="BI95" s="1797"/>
      <c r="BJ95" s="1881"/>
      <c r="BK95" s="1881"/>
      <c r="BL95" s="1882"/>
      <c r="BM95" s="1797">
        <f t="shared" si="215"/>
        <v>0</v>
      </c>
      <c r="BN95" s="1797"/>
      <c r="BO95" s="1881"/>
      <c r="BP95" s="1881"/>
      <c r="BQ95" s="1882"/>
      <c r="BR95" s="1797">
        <f t="shared" si="216"/>
        <v>0</v>
      </c>
      <c r="BS95" s="1797"/>
      <c r="BT95" s="1881"/>
      <c r="BU95" s="1881"/>
      <c r="BV95" s="1882"/>
      <c r="BW95" s="1797">
        <f t="shared" si="241"/>
        <v>0</v>
      </c>
      <c r="BX95" s="1797"/>
      <c r="BY95" s="1881"/>
      <c r="BZ95" s="1881"/>
      <c r="CA95" s="1882"/>
      <c r="CB95" s="1797">
        <f t="shared" si="217"/>
        <v>0</v>
      </c>
      <c r="CC95" s="1797"/>
      <c r="CD95" s="1881"/>
      <c r="CE95" s="1881"/>
      <c r="CF95" s="1882"/>
      <c r="CG95" s="1797">
        <f t="shared" si="218"/>
        <v>0</v>
      </c>
      <c r="CH95" s="1797"/>
      <c r="CI95" s="1881"/>
      <c r="CJ95" s="1881"/>
      <c r="CK95" s="1882"/>
      <c r="CL95" s="1797">
        <f t="shared" si="219"/>
        <v>0</v>
      </c>
      <c r="CM95" s="1797"/>
      <c r="CN95" s="1797"/>
      <c r="CO95" s="1881"/>
      <c r="CP95" s="1882"/>
      <c r="CQ95" s="1797">
        <f t="shared" si="220"/>
        <v>0</v>
      </c>
      <c r="CR95" s="1797"/>
      <c r="CS95" s="1881"/>
      <c r="CT95" s="1881"/>
      <c r="CU95" s="1882"/>
      <c r="CV95" s="1797">
        <f t="shared" si="221"/>
        <v>0</v>
      </c>
      <c r="CW95" s="1797"/>
      <c r="CX95" s="1797"/>
      <c r="CY95" s="1881"/>
      <c r="CZ95" s="1882"/>
      <c r="DA95" s="1797">
        <f t="shared" si="222"/>
        <v>0</v>
      </c>
      <c r="DB95" s="1797"/>
      <c r="DC95" s="1797"/>
      <c r="DD95" s="1881"/>
      <c r="DE95" s="1882"/>
      <c r="DF95" s="1797">
        <f t="shared" si="223"/>
        <v>0</v>
      </c>
      <c r="DG95" s="1797"/>
      <c r="DH95" s="1797"/>
      <c r="DI95" s="1881"/>
      <c r="DJ95" s="1882"/>
      <c r="DK95" s="1797">
        <f t="shared" si="224"/>
        <v>0</v>
      </c>
      <c r="DL95" s="1797"/>
      <c r="DM95" s="1797"/>
      <c r="DN95" s="1881"/>
      <c r="DO95" s="1882"/>
      <c r="DP95" s="1797">
        <f t="shared" si="242"/>
        <v>0</v>
      </c>
      <c r="DQ95" s="1797"/>
      <c r="DR95" s="1974"/>
      <c r="DS95" s="1964">
        <f t="shared" ref="DS95:DS100" si="259">SUM(M95+R95+W95+AB95+AG95+AL95+AQ95+AV95+BF95+BK95+BP95+BZ95+CE95+CJ95+CO95+CT95+CY95+DD95+DI95+DN95)</f>
        <v>0</v>
      </c>
      <c r="DT95" s="1975">
        <f t="shared" ref="DT95:DT100" si="260">SUM(N95+S95+X95+AC95+AH95+AM95+AR95+DJ95+AW95+BG95+BL95+BQ95+CA95+CF95+CK95+CP95+CU95+CZ95+DE95+DO95)</f>
        <v>0</v>
      </c>
      <c r="DU95" s="1974">
        <f t="shared" si="243"/>
        <v>0</v>
      </c>
      <c r="DV95" s="1974"/>
      <c r="DW95" s="1974"/>
      <c r="DX95" s="2011">
        <f t="shared" si="244"/>
        <v>0</v>
      </c>
      <c r="DY95" s="2012">
        <f t="shared" si="245"/>
        <v>0</v>
      </c>
      <c r="DZ95" s="1974">
        <f t="shared" si="246"/>
        <v>0</v>
      </c>
    </row>
    <row r="96" spans="1:136" ht="15" hidden="1" customHeight="1">
      <c r="A96" s="1414" t="s">
        <v>668</v>
      </c>
      <c r="B96" s="1414"/>
      <c r="C96" s="1971"/>
      <c r="D96" s="1897"/>
      <c r="E96" s="1797">
        <f t="shared" si="229"/>
        <v>0</v>
      </c>
      <c r="F96" s="1797"/>
      <c r="G96" s="1974"/>
      <c r="H96" s="1984">
        <f t="shared" si="230"/>
        <v>0</v>
      </c>
      <c r="I96" s="2062">
        <f t="shared" si="231"/>
        <v>0</v>
      </c>
      <c r="J96" s="1974">
        <f t="shared" si="213"/>
        <v>0</v>
      </c>
      <c r="K96" s="1974"/>
      <c r="L96" s="1971"/>
      <c r="M96" s="1971"/>
      <c r="N96" s="1897"/>
      <c r="O96" s="1797">
        <f t="shared" si="232"/>
        <v>0</v>
      </c>
      <c r="P96" s="1797"/>
      <c r="Q96" s="1971"/>
      <c r="R96" s="1971"/>
      <c r="S96" s="1897"/>
      <c r="T96" s="1797">
        <f t="shared" si="233"/>
        <v>0</v>
      </c>
      <c r="U96" s="1797"/>
      <c r="V96" s="1971"/>
      <c r="W96" s="1971"/>
      <c r="X96" s="1897"/>
      <c r="Y96" s="1797">
        <f t="shared" si="234"/>
        <v>0</v>
      </c>
      <c r="Z96" s="1797"/>
      <c r="AA96" s="1971"/>
      <c r="AB96" s="1971"/>
      <c r="AC96" s="1897"/>
      <c r="AD96" s="1797">
        <f t="shared" si="235"/>
        <v>0</v>
      </c>
      <c r="AE96" s="1797"/>
      <c r="AF96" s="1971"/>
      <c r="AG96" s="1971"/>
      <c r="AH96" s="1897"/>
      <c r="AI96" s="1797">
        <f t="shared" si="236"/>
        <v>0</v>
      </c>
      <c r="AJ96" s="1797"/>
      <c r="AK96" s="1971"/>
      <c r="AL96" s="1971"/>
      <c r="AM96" s="1897"/>
      <c r="AN96" s="1797">
        <f t="shared" si="237"/>
        <v>0</v>
      </c>
      <c r="AO96" s="1797"/>
      <c r="AP96" s="1971"/>
      <c r="AQ96" s="1971"/>
      <c r="AR96" s="1897"/>
      <c r="AS96" s="1797">
        <f t="shared" si="238"/>
        <v>0</v>
      </c>
      <c r="AT96" s="1797"/>
      <c r="AU96" s="1881"/>
      <c r="AV96" s="1881"/>
      <c r="AW96" s="1882"/>
      <c r="AX96" s="1797">
        <f t="shared" si="239"/>
        <v>0</v>
      </c>
      <c r="AY96" s="1797"/>
      <c r="AZ96" s="1881"/>
      <c r="BA96" s="1881"/>
      <c r="BB96" s="1882"/>
      <c r="BC96" s="1797">
        <f t="shared" si="240"/>
        <v>0</v>
      </c>
      <c r="BD96" s="1797"/>
      <c r="BE96" s="1881"/>
      <c r="BF96" s="1881"/>
      <c r="BG96" s="1882"/>
      <c r="BH96" s="1797">
        <f t="shared" si="214"/>
        <v>0</v>
      </c>
      <c r="BI96" s="1797"/>
      <c r="BJ96" s="1881"/>
      <c r="BK96" s="1881"/>
      <c r="BL96" s="1882"/>
      <c r="BM96" s="1797">
        <f t="shared" si="215"/>
        <v>0</v>
      </c>
      <c r="BN96" s="1797"/>
      <c r="BO96" s="1881"/>
      <c r="BP96" s="1881"/>
      <c r="BQ96" s="1882"/>
      <c r="BR96" s="1797">
        <f t="shared" si="216"/>
        <v>0</v>
      </c>
      <c r="BS96" s="1797"/>
      <c r="BT96" s="1881"/>
      <c r="BU96" s="1881"/>
      <c r="BV96" s="1882"/>
      <c r="BW96" s="1797">
        <f t="shared" si="241"/>
        <v>0</v>
      </c>
      <c r="BX96" s="1797"/>
      <c r="BY96" s="1881"/>
      <c r="BZ96" s="1881"/>
      <c r="CA96" s="1882"/>
      <c r="CB96" s="1797">
        <f t="shared" si="217"/>
        <v>0</v>
      </c>
      <c r="CC96" s="1797"/>
      <c r="CD96" s="1881"/>
      <c r="CE96" s="1881"/>
      <c r="CF96" s="1882"/>
      <c r="CG96" s="1797">
        <f t="shared" si="218"/>
        <v>0</v>
      </c>
      <c r="CH96" s="1797"/>
      <c r="CI96" s="1881"/>
      <c r="CJ96" s="1881"/>
      <c r="CK96" s="1882"/>
      <c r="CL96" s="1797">
        <f t="shared" si="219"/>
        <v>0</v>
      </c>
      <c r="CM96" s="1797"/>
      <c r="CN96" s="1797"/>
      <c r="CO96" s="1881"/>
      <c r="CP96" s="1882"/>
      <c r="CQ96" s="1797">
        <f t="shared" si="220"/>
        <v>0</v>
      </c>
      <c r="CR96" s="1797"/>
      <c r="CS96" s="1881"/>
      <c r="CT96" s="1881"/>
      <c r="CU96" s="1882"/>
      <c r="CV96" s="1797">
        <f t="shared" si="221"/>
        <v>0</v>
      </c>
      <c r="CW96" s="1797"/>
      <c r="CX96" s="1797"/>
      <c r="CY96" s="1881"/>
      <c r="CZ96" s="1882"/>
      <c r="DA96" s="1797">
        <f t="shared" si="222"/>
        <v>0</v>
      </c>
      <c r="DB96" s="1797"/>
      <c r="DC96" s="1797"/>
      <c r="DD96" s="1881"/>
      <c r="DE96" s="1882"/>
      <c r="DF96" s="1797">
        <f t="shared" si="223"/>
        <v>0</v>
      </c>
      <c r="DG96" s="1797"/>
      <c r="DH96" s="1797"/>
      <c r="DI96" s="1881"/>
      <c r="DJ96" s="1882"/>
      <c r="DK96" s="1797">
        <f t="shared" si="224"/>
        <v>0</v>
      </c>
      <c r="DL96" s="1797"/>
      <c r="DM96" s="1797"/>
      <c r="DN96" s="1881"/>
      <c r="DO96" s="1882"/>
      <c r="DP96" s="1797">
        <f t="shared" si="242"/>
        <v>0</v>
      </c>
      <c r="DQ96" s="1797"/>
      <c r="DR96" s="1974"/>
      <c r="DS96" s="1964">
        <f t="shared" si="259"/>
        <v>0</v>
      </c>
      <c r="DT96" s="1975">
        <f t="shared" si="260"/>
        <v>0</v>
      </c>
      <c r="DU96" s="1974">
        <f t="shared" si="243"/>
        <v>0</v>
      </c>
      <c r="DV96" s="1974"/>
      <c r="DW96" s="1974"/>
      <c r="DX96" s="2011">
        <f t="shared" si="244"/>
        <v>0</v>
      </c>
      <c r="DY96" s="2012">
        <f t="shared" si="245"/>
        <v>0</v>
      </c>
      <c r="DZ96" s="1974">
        <f t="shared" si="246"/>
        <v>0</v>
      </c>
    </row>
    <row r="97" spans="1:133" ht="15" hidden="1" customHeight="1">
      <c r="A97" s="1911" t="s">
        <v>669</v>
      </c>
      <c r="B97" s="1911"/>
      <c r="C97" s="1971"/>
      <c r="D97" s="1897"/>
      <c r="E97" s="1797">
        <f>SUM(C97+D97)</f>
        <v>0</v>
      </c>
      <c r="F97" s="1797"/>
      <c r="G97" s="1974"/>
      <c r="H97" s="1984">
        <f t="shared" si="230"/>
        <v>0</v>
      </c>
      <c r="I97" s="2062">
        <f t="shared" si="231"/>
        <v>0</v>
      </c>
      <c r="J97" s="1974">
        <f t="shared" si="213"/>
        <v>0</v>
      </c>
      <c r="K97" s="1974"/>
      <c r="L97" s="1971"/>
      <c r="M97" s="1971"/>
      <c r="N97" s="1897"/>
      <c r="O97" s="1797">
        <f>SUM(M97+N97)</f>
        <v>0</v>
      </c>
      <c r="P97" s="1797"/>
      <c r="Q97" s="1971"/>
      <c r="R97" s="1971"/>
      <c r="S97" s="1897"/>
      <c r="T97" s="1797">
        <f>SUM(R97+S97)</f>
        <v>0</v>
      </c>
      <c r="U97" s="1797"/>
      <c r="V97" s="1971"/>
      <c r="W97" s="1971"/>
      <c r="X97" s="1897"/>
      <c r="Y97" s="1797">
        <f>SUM(W97+X97)</f>
        <v>0</v>
      </c>
      <c r="Z97" s="1797"/>
      <c r="AA97" s="1971"/>
      <c r="AB97" s="1971"/>
      <c r="AC97" s="1897"/>
      <c r="AD97" s="1797">
        <f>SUM(AB97+AC97)</f>
        <v>0</v>
      </c>
      <c r="AE97" s="1797"/>
      <c r="AF97" s="1971"/>
      <c r="AG97" s="1971"/>
      <c r="AH97" s="1897"/>
      <c r="AI97" s="1797">
        <f>SUM(AG97+AH97)</f>
        <v>0</v>
      </c>
      <c r="AJ97" s="1797"/>
      <c r="AK97" s="1971"/>
      <c r="AL97" s="1971"/>
      <c r="AM97" s="1897"/>
      <c r="AN97" s="1797">
        <f>SUM(AL97+AM97)</f>
        <v>0</v>
      </c>
      <c r="AO97" s="1797"/>
      <c r="AP97" s="1971"/>
      <c r="AQ97" s="1971"/>
      <c r="AR97" s="1897"/>
      <c r="AS97" s="1797">
        <f>SUM(AQ97+AR97)</f>
        <v>0</v>
      </c>
      <c r="AT97" s="1797"/>
      <c r="AU97" s="1881"/>
      <c r="AV97" s="1881"/>
      <c r="AW97" s="1882"/>
      <c r="AX97" s="1797">
        <f>SUM(AV97+AW97)</f>
        <v>0</v>
      </c>
      <c r="AY97" s="1797"/>
      <c r="AZ97" s="1881"/>
      <c r="BA97" s="1881"/>
      <c r="BB97" s="1882"/>
      <c r="BC97" s="1797">
        <f t="shared" si="240"/>
        <v>0</v>
      </c>
      <c r="BD97" s="1797"/>
      <c r="BE97" s="1881"/>
      <c r="BF97" s="1881"/>
      <c r="BG97" s="1882"/>
      <c r="BH97" s="1797">
        <f t="shared" si="214"/>
        <v>0</v>
      </c>
      <c r="BI97" s="1797"/>
      <c r="BJ97" s="1881"/>
      <c r="BK97" s="1881"/>
      <c r="BL97" s="1882"/>
      <c r="BM97" s="1797">
        <f t="shared" si="215"/>
        <v>0</v>
      </c>
      <c r="BN97" s="1797"/>
      <c r="BO97" s="1881"/>
      <c r="BP97" s="1881"/>
      <c r="BQ97" s="1882"/>
      <c r="BR97" s="1797">
        <f t="shared" si="216"/>
        <v>0</v>
      </c>
      <c r="BS97" s="1797"/>
      <c r="BT97" s="1881"/>
      <c r="BU97" s="1881"/>
      <c r="BV97" s="1882"/>
      <c r="BW97" s="1797">
        <f t="shared" si="241"/>
        <v>0</v>
      </c>
      <c r="BX97" s="1797"/>
      <c r="BY97" s="1881"/>
      <c r="BZ97" s="1881"/>
      <c r="CA97" s="1882"/>
      <c r="CB97" s="1797">
        <f t="shared" si="217"/>
        <v>0</v>
      </c>
      <c r="CC97" s="1797"/>
      <c r="CD97" s="1881"/>
      <c r="CE97" s="1881"/>
      <c r="CF97" s="1882"/>
      <c r="CG97" s="1797">
        <f t="shared" si="218"/>
        <v>0</v>
      </c>
      <c r="CH97" s="1797"/>
      <c r="CI97" s="1881"/>
      <c r="CJ97" s="1881"/>
      <c r="CK97" s="1882"/>
      <c r="CL97" s="1797">
        <f t="shared" si="219"/>
        <v>0</v>
      </c>
      <c r="CM97" s="1797"/>
      <c r="CN97" s="1797"/>
      <c r="CO97" s="1881"/>
      <c r="CP97" s="1882"/>
      <c r="CQ97" s="1797">
        <f t="shared" si="220"/>
        <v>0</v>
      </c>
      <c r="CR97" s="1797"/>
      <c r="CS97" s="1881"/>
      <c r="CT97" s="1881"/>
      <c r="CU97" s="1882"/>
      <c r="CV97" s="1797">
        <f t="shared" si="221"/>
        <v>0</v>
      </c>
      <c r="CW97" s="1797"/>
      <c r="CX97" s="1797"/>
      <c r="CY97" s="1881"/>
      <c r="CZ97" s="1882"/>
      <c r="DA97" s="1797">
        <f t="shared" si="222"/>
        <v>0</v>
      </c>
      <c r="DB97" s="1797"/>
      <c r="DC97" s="1797"/>
      <c r="DD97" s="1881"/>
      <c r="DE97" s="1882"/>
      <c r="DF97" s="1797">
        <f t="shared" si="223"/>
        <v>0</v>
      </c>
      <c r="DG97" s="1797"/>
      <c r="DH97" s="1797"/>
      <c r="DI97" s="1881"/>
      <c r="DJ97" s="1882"/>
      <c r="DK97" s="1797">
        <f t="shared" si="224"/>
        <v>0</v>
      </c>
      <c r="DL97" s="1797"/>
      <c r="DM97" s="1797"/>
      <c r="DN97" s="1881"/>
      <c r="DO97" s="1882"/>
      <c r="DP97" s="1797">
        <f>SUM(DN97+DO97)</f>
        <v>0</v>
      </c>
      <c r="DQ97" s="1797"/>
      <c r="DR97" s="1974"/>
      <c r="DS97" s="1964">
        <f t="shared" si="259"/>
        <v>0</v>
      </c>
      <c r="DT97" s="1975">
        <f t="shared" si="260"/>
        <v>0</v>
      </c>
      <c r="DU97" s="1974">
        <f t="shared" si="243"/>
        <v>0</v>
      </c>
      <c r="DV97" s="1974"/>
      <c r="DW97" s="1974"/>
      <c r="DX97" s="2011">
        <f t="shared" si="244"/>
        <v>0</v>
      </c>
      <c r="DY97" s="2012">
        <f t="shared" si="245"/>
        <v>0</v>
      </c>
      <c r="DZ97" s="1974">
        <f>SUM(DX97+DY97)</f>
        <v>0</v>
      </c>
    </row>
    <row r="98" spans="1:133" ht="15" hidden="1" customHeight="1">
      <c r="A98" s="1414" t="s">
        <v>670</v>
      </c>
      <c r="B98" s="1414"/>
      <c r="C98" s="1971"/>
      <c r="D98" s="1897"/>
      <c r="E98" s="1797">
        <f>SUM(C98+D98)</f>
        <v>0</v>
      </c>
      <c r="F98" s="1797"/>
      <c r="G98" s="1974"/>
      <c r="H98" s="1984">
        <f t="shared" si="230"/>
        <v>0</v>
      </c>
      <c r="I98" s="2062">
        <f t="shared" si="231"/>
        <v>0</v>
      </c>
      <c r="J98" s="1974">
        <f t="shared" si="213"/>
        <v>0</v>
      </c>
      <c r="K98" s="1974"/>
      <c r="L98" s="1971"/>
      <c r="M98" s="1971"/>
      <c r="N98" s="1897"/>
      <c r="O98" s="1797">
        <f>SUM(M98+N98)</f>
        <v>0</v>
      </c>
      <c r="P98" s="1797"/>
      <c r="Q98" s="1971"/>
      <c r="R98" s="1971"/>
      <c r="S98" s="1897"/>
      <c r="T98" s="1797">
        <f>SUM(R98+S98)</f>
        <v>0</v>
      </c>
      <c r="U98" s="1797"/>
      <c r="V98" s="1971"/>
      <c r="W98" s="1971"/>
      <c r="X98" s="1897"/>
      <c r="Y98" s="1797">
        <f>SUM(W98+X98)</f>
        <v>0</v>
      </c>
      <c r="Z98" s="1797"/>
      <c r="AA98" s="1971"/>
      <c r="AB98" s="1971"/>
      <c r="AC98" s="1897"/>
      <c r="AD98" s="1797">
        <f>SUM(AB98+AC98)</f>
        <v>0</v>
      </c>
      <c r="AE98" s="1797"/>
      <c r="AF98" s="1971"/>
      <c r="AG98" s="1971"/>
      <c r="AH98" s="1897"/>
      <c r="AI98" s="1797">
        <f>SUM(AG98+AH98)</f>
        <v>0</v>
      </c>
      <c r="AJ98" s="1797"/>
      <c r="AK98" s="1971"/>
      <c r="AL98" s="1971"/>
      <c r="AM98" s="1897"/>
      <c r="AN98" s="1797">
        <f>SUM(AL98+AM98)</f>
        <v>0</v>
      </c>
      <c r="AO98" s="1797"/>
      <c r="AP98" s="1971"/>
      <c r="AQ98" s="1971"/>
      <c r="AR98" s="1897"/>
      <c r="AS98" s="1797">
        <f>SUM(AQ98+AR98)</f>
        <v>0</v>
      </c>
      <c r="AT98" s="1797"/>
      <c r="AU98" s="1881"/>
      <c r="AV98" s="1881"/>
      <c r="AW98" s="1882"/>
      <c r="AX98" s="1797">
        <f>SUM(AV98+AW98)</f>
        <v>0</v>
      </c>
      <c r="AY98" s="1797"/>
      <c r="AZ98" s="1881"/>
      <c r="BA98" s="1881"/>
      <c r="BB98" s="1882"/>
      <c r="BC98" s="1797">
        <f t="shared" si="240"/>
        <v>0</v>
      </c>
      <c r="BD98" s="1797"/>
      <c r="BE98" s="1881"/>
      <c r="BF98" s="1881"/>
      <c r="BG98" s="1882"/>
      <c r="BH98" s="1797">
        <f t="shared" si="214"/>
        <v>0</v>
      </c>
      <c r="BI98" s="1797"/>
      <c r="BJ98" s="1881"/>
      <c r="BK98" s="1881"/>
      <c r="BL98" s="1882"/>
      <c r="BM98" s="1797">
        <f t="shared" si="215"/>
        <v>0</v>
      </c>
      <c r="BN98" s="1797"/>
      <c r="BO98" s="1881"/>
      <c r="BP98" s="1881"/>
      <c r="BQ98" s="1882"/>
      <c r="BR98" s="1797">
        <f t="shared" si="216"/>
        <v>0</v>
      </c>
      <c r="BS98" s="1797"/>
      <c r="BT98" s="1881"/>
      <c r="BU98" s="1881"/>
      <c r="BV98" s="1882"/>
      <c r="BW98" s="1797">
        <f t="shared" si="241"/>
        <v>0</v>
      </c>
      <c r="BX98" s="1797"/>
      <c r="BY98" s="1881"/>
      <c r="BZ98" s="1881"/>
      <c r="CA98" s="1882"/>
      <c r="CB98" s="1797">
        <f t="shared" si="217"/>
        <v>0</v>
      </c>
      <c r="CC98" s="1797"/>
      <c r="CD98" s="1881"/>
      <c r="CE98" s="1881"/>
      <c r="CF98" s="1882"/>
      <c r="CG98" s="1797">
        <f t="shared" si="218"/>
        <v>0</v>
      </c>
      <c r="CH98" s="1797"/>
      <c r="CI98" s="1881"/>
      <c r="CJ98" s="1881"/>
      <c r="CK98" s="1882"/>
      <c r="CL98" s="1797">
        <f t="shared" si="219"/>
        <v>0</v>
      </c>
      <c r="CM98" s="1797"/>
      <c r="CN98" s="1797"/>
      <c r="CO98" s="1881"/>
      <c r="CP98" s="1882"/>
      <c r="CQ98" s="1797">
        <f t="shared" si="220"/>
        <v>0</v>
      </c>
      <c r="CR98" s="1797"/>
      <c r="CS98" s="1881"/>
      <c r="CT98" s="1881"/>
      <c r="CU98" s="1882"/>
      <c r="CV98" s="1797">
        <f t="shared" si="221"/>
        <v>0</v>
      </c>
      <c r="CW98" s="1797"/>
      <c r="CX98" s="1797"/>
      <c r="CY98" s="1881"/>
      <c r="CZ98" s="1882"/>
      <c r="DA98" s="1797">
        <f t="shared" si="222"/>
        <v>0</v>
      </c>
      <c r="DB98" s="1797"/>
      <c r="DC98" s="1797"/>
      <c r="DD98" s="1881"/>
      <c r="DE98" s="1882"/>
      <c r="DF98" s="1797">
        <f t="shared" si="223"/>
        <v>0</v>
      </c>
      <c r="DG98" s="1797"/>
      <c r="DH98" s="1797"/>
      <c r="DI98" s="1881"/>
      <c r="DJ98" s="1882"/>
      <c r="DK98" s="1797">
        <f t="shared" si="224"/>
        <v>0</v>
      </c>
      <c r="DL98" s="1797"/>
      <c r="DM98" s="1797"/>
      <c r="DN98" s="1881"/>
      <c r="DO98" s="1882"/>
      <c r="DP98" s="1797">
        <f>SUM(DN98+DO98)</f>
        <v>0</v>
      </c>
      <c r="DQ98" s="1797"/>
      <c r="DR98" s="1974"/>
      <c r="DS98" s="1964">
        <f t="shared" si="259"/>
        <v>0</v>
      </c>
      <c r="DT98" s="1975">
        <f t="shared" si="260"/>
        <v>0</v>
      </c>
      <c r="DU98" s="1974">
        <f t="shared" si="243"/>
        <v>0</v>
      </c>
      <c r="DV98" s="1974"/>
      <c r="DW98" s="1974"/>
      <c r="DX98" s="2011">
        <f t="shared" si="244"/>
        <v>0</v>
      </c>
      <c r="DY98" s="2012">
        <f t="shared" si="245"/>
        <v>0</v>
      </c>
      <c r="DZ98" s="1974">
        <f>SUM(DX98+DY98)</f>
        <v>0</v>
      </c>
    </row>
    <row r="99" spans="1:133" ht="15" hidden="1" customHeight="1">
      <c r="A99" s="1414" t="s">
        <v>671</v>
      </c>
      <c r="B99" s="1414"/>
      <c r="C99" s="1971"/>
      <c r="D99" s="1897"/>
      <c r="E99" s="1797">
        <f>SUM(C99+D99)</f>
        <v>0</v>
      </c>
      <c r="F99" s="1797"/>
      <c r="G99" s="1974"/>
      <c r="H99" s="1984">
        <f t="shared" si="230"/>
        <v>0</v>
      </c>
      <c r="I99" s="2062">
        <f t="shared" si="231"/>
        <v>0</v>
      </c>
      <c r="J99" s="1974">
        <f t="shared" si="213"/>
        <v>0</v>
      </c>
      <c r="K99" s="1974"/>
      <c r="L99" s="1971"/>
      <c r="M99" s="1971"/>
      <c r="N99" s="1897"/>
      <c r="O99" s="1797">
        <f>SUM(M99+N99)</f>
        <v>0</v>
      </c>
      <c r="P99" s="1797"/>
      <c r="Q99" s="1971"/>
      <c r="R99" s="1971"/>
      <c r="S99" s="1897"/>
      <c r="T99" s="1797">
        <f>SUM(R99+S99)</f>
        <v>0</v>
      </c>
      <c r="U99" s="1797"/>
      <c r="V99" s="1971"/>
      <c r="W99" s="1971"/>
      <c r="X99" s="1897"/>
      <c r="Y99" s="1797">
        <f>SUM(W99+X99)</f>
        <v>0</v>
      </c>
      <c r="Z99" s="1797"/>
      <c r="AA99" s="1971"/>
      <c r="AB99" s="1971"/>
      <c r="AC99" s="1897"/>
      <c r="AD99" s="1797">
        <f>SUM(AB99+AC99)</f>
        <v>0</v>
      </c>
      <c r="AE99" s="1797"/>
      <c r="AF99" s="1971"/>
      <c r="AG99" s="1971"/>
      <c r="AH99" s="1897"/>
      <c r="AI99" s="1797">
        <f>SUM(AG99+AH99)</f>
        <v>0</v>
      </c>
      <c r="AJ99" s="1797"/>
      <c r="AK99" s="1971"/>
      <c r="AL99" s="1971"/>
      <c r="AM99" s="1897"/>
      <c r="AN99" s="1797">
        <f>SUM(AL99+AM99)</f>
        <v>0</v>
      </c>
      <c r="AO99" s="1797"/>
      <c r="AP99" s="1971"/>
      <c r="AQ99" s="1971"/>
      <c r="AR99" s="1897"/>
      <c r="AS99" s="1797">
        <f>SUM(AQ99+AR99)</f>
        <v>0</v>
      </c>
      <c r="AT99" s="1797"/>
      <c r="AU99" s="1881"/>
      <c r="AV99" s="1881"/>
      <c r="AW99" s="1882"/>
      <c r="AX99" s="1797">
        <f>SUM(AV99+AW99)</f>
        <v>0</v>
      </c>
      <c r="AY99" s="1797"/>
      <c r="AZ99" s="1881"/>
      <c r="BA99" s="1881"/>
      <c r="BB99" s="1882"/>
      <c r="BC99" s="1797">
        <f t="shared" si="240"/>
        <v>0</v>
      </c>
      <c r="BD99" s="1797"/>
      <c r="BE99" s="1881"/>
      <c r="BF99" s="1881"/>
      <c r="BG99" s="1882"/>
      <c r="BH99" s="1797">
        <f t="shared" si="214"/>
        <v>0</v>
      </c>
      <c r="BI99" s="1797"/>
      <c r="BJ99" s="1881"/>
      <c r="BK99" s="1881"/>
      <c r="BL99" s="1882"/>
      <c r="BM99" s="1797">
        <f t="shared" si="215"/>
        <v>0</v>
      </c>
      <c r="BN99" s="1797"/>
      <c r="BO99" s="1881"/>
      <c r="BP99" s="1881"/>
      <c r="BQ99" s="1882"/>
      <c r="BR99" s="1797">
        <f t="shared" si="216"/>
        <v>0</v>
      </c>
      <c r="BS99" s="1797"/>
      <c r="BT99" s="1881"/>
      <c r="BU99" s="1881"/>
      <c r="BV99" s="1882"/>
      <c r="BW99" s="1797">
        <f t="shared" si="241"/>
        <v>0</v>
      </c>
      <c r="BX99" s="1797"/>
      <c r="BY99" s="1881"/>
      <c r="BZ99" s="1881"/>
      <c r="CA99" s="1882"/>
      <c r="CB99" s="1797">
        <f t="shared" si="217"/>
        <v>0</v>
      </c>
      <c r="CC99" s="1797"/>
      <c r="CD99" s="1881"/>
      <c r="CE99" s="1881"/>
      <c r="CF99" s="1882"/>
      <c r="CG99" s="1797">
        <f t="shared" si="218"/>
        <v>0</v>
      </c>
      <c r="CH99" s="1797"/>
      <c r="CI99" s="1881"/>
      <c r="CJ99" s="1881"/>
      <c r="CK99" s="1882"/>
      <c r="CL99" s="1797">
        <f t="shared" si="219"/>
        <v>0</v>
      </c>
      <c r="CM99" s="1797"/>
      <c r="CN99" s="1797"/>
      <c r="CO99" s="1881"/>
      <c r="CP99" s="1882"/>
      <c r="CQ99" s="1797">
        <f t="shared" si="220"/>
        <v>0</v>
      </c>
      <c r="CR99" s="1797"/>
      <c r="CS99" s="1881"/>
      <c r="CT99" s="1881"/>
      <c r="CU99" s="1882"/>
      <c r="CV99" s="1797">
        <f t="shared" si="221"/>
        <v>0</v>
      </c>
      <c r="CW99" s="1797"/>
      <c r="CX99" s="1797"/>
      <c r="CY99" s="1881"/>
      <c r="CZ99" s="1882"/>
      <c r="DA99" s="1797">
        <f t="shared" si="222"/>
        <v>0</v>
      </c>
      <c r="DB99" s="1797"/>
      <c r="DC99" s="1797"/>
      <c r="DD99" s="1881"/>
      <c r="DE99" s="1882"/>
      <c r="DF99" s="1797">
        <f t="shared" si="223"/>
        <v>0</v>
      </c>
      <c r="DG99" s="1797"/>
      <c r="DH99" s="1797"/>
      <c r="DI99" s="1881"/>
      <c r="DJ99" s="1882"/>
      <c r="DK99" s="1797">
        <f t="shared" si="224"/>
        <v>0</v>
      </c>
      <c r="DL99" s="1797"/>
      <c r="DM99" s="1797"/>
      <c r="DN99" s="1881"/>
      <c r="DO99" s="1882"/>
      <c r="DP99" s="1797">
        <f>SUM(DN99+DO99)</f>
        <v>0</v>
      </c>
      <c r="DQ99" s="1797"/>
      <c r="DR99" s="1974"/>
      <c r="DS99" s="1964">
        <f t="shared" si="259"/>
        <v>0</v>
      </c>
      <c r="DT99" s="1975">
        <f t="shared" si="260"/>
        <v>0</v>
      </c>
      <c r="DU99" s="1974">
        <f t="shared" si="243"/>
        <v>0</v>
      </c>
      <c r="DV99" s="1974"/>
      <c r="DW99" s="1974"/>
      <c r="DX99" s="2011">
        <f t="shared" si="244"/>
        <v>0</v>
      </c>
      <c r="DY99" s="2012">
        <f t="shared" si="245"/>
        <v>0</v>
      </c>
      <c r="DZ99" s="1974">
        <f>SUM(DX99+DY99)</f>
        <v>0</v>
      </c>
    </row>
    <row r="100" spans="1:133" ht="15" hidden="1" customHeight="1">
      <c r="A100" s="1414" t="s">
        <v>672</v>
      </c>
      <c r="B100" s="1414"/>
      <c r="C100" s="1971"/>
      <c r="D100" s="1897"/>
      <c r="E100" s="1797">
        <f>SUM(C100+D100)</f>
        <v>0</v>
      </c>
      <c r="F100" s="1797"/>
      <c r="G100" s="1974"/>
      <c r="H100" s="1984">
        <f t="shared" si="230"/>
        <v>0</v>
      </c>
      <c r="I100" s="2062">
        <f t="shared" si="231"/>
        <v>0</v>
      </c>
      <c r="J100" s="1974">
        <f t="shared" si="213"/>
        <v>0</v>
      </c>
      <c r="K100" s="1974"/>
      <c r="L100" s="1971"/>
      <c r="M100" s="1971"/>
      <c r="N100" s="1897"/>
      <c r="O100" s="1797">
        <f>SUM(M100+N100)</f>
        <v>0</v>
      </c>
      <c r="P100" s="1797"/>
      <c r="Q100" s="1971"/>
      <c r="R100" s="1971"/>
      <c r="S100" s="1897"/>
      <c r="T100" s="1797">
        <f>SUM(R100+S100)</f>
        <v>0</v>
      </c>
      <c r="U100" s="1797"/>
      <c r="V100" s="1971"/>
      <c r="W100" s="1971"/>
      <c r="X100" s="1897"/>
      <c r="Y100" s="1797">
        <f>SUM(W100+X100)</f>
        <v>0</v>
      </c>
      <c r="Z100" s="1797"/>
      <c r="AA100" s="1971"/>
      <c r="AB100" s="1971"/>
      <c r="AC100" s="1897"/>
      <c r="AD100" s="1797">
        <f>SUM(AB100+AC100)</f>
        <v>0</v>
      </c>
      <c r="AE100" s="1797"/>
      <c r="AF100" s="1971"/>
      <c r="AG100" s="1971"/>
      <c r="AH100" s="1897"/>
      <c r="AI100" s="1797">
        <f>SUM(AG100+AH100)</f>
        <v>0</v>
      </c>
      <c r="AJ100" s="1797"/>
      <c r="AK100" s="1971"/>
      <c r="AL100" s="1971"/>
      <c r="AM100" s="1897"/>
      <c r="AN100" s="1797">
        <f>SUM(AL100+AM100)</f>
        <v>0</v>
      </c>
      <c r="AO100" s="1797"/>
      <c r="AP100" s="1971"/>
      <c r="AQ100" s="1971"/>
      <c r="AR100" s="1897"/>
      <c r="AS100" s="1797">
        <f>SUM(AQ100+AR100)</f>
        <v>0</v>
      </c>
      <c r="AT100" s="1797"/>
      <c r="AU100" s="1881"/>
      <c r="AV100" s="1881"/>
      <c r="AW100" s="1882"/>
      <c r="AX100" s="1797">
        <f>SUM(AV100+AW100)</f>
        <v>0</v>
      </c>
      <c r="AY100" s="1797"/>
      <c r="AZ100" s="1881"/>
      <c r="BA100" s="1881"/>
      <c r="BB100" s="1882"/>
      <c r="BC100" s="1797">
        <f t="shared" si="240"/>
        <v>0</v>
      </c>
      <c r="BD100" s="1797"/>
      <c r="BE100" s="1881"/>
      <c r="BF100" s="1881"/>
      <c r="BG100" s="1882"/>
      <c r="BH100" s="1797">
        <f t="shared" si="214"/>
        <v>0</v>
      </c>
      <c r="BI100" s="1797"/>
      <c r="BJ100" s="1881"/>
      <c r="BK100" s="1881"/>
      <c r="BL100" s="1882"/>
      <c r="BM100" s="1797">
        <f t="shared" si="215"/>
        <v>0</v>
      </c>
      <c r="BN100" s="1797"/>
      <c r="BO100" s="1881"/>
      <c r="BP100" s="1881"/>
      <c r="BQ100" s="1882"/>
      <c r="BR100" s="1797">
        <f t="shared" si="216"/>
        <v>0</v>
      </c>
      <c r="BS100" s="1797"/>
      <c r="BT100" s="1881"/>
      <c r="BU100" s="1881"/>
      <c r="BV100" s="1882"/>
      <c r="BW100" s="1797">
        <f t="shared" si="241"/>
        <v>0</v>
      </c>
      <c r="BX100" s="1797"/>
      <c r="BY100" s="1881"/>
      <c r="BZ100" s="1881"/>
      <c r="CA100" s="1882"/>
      <c r="CB100" s="1797">
        <f t="shared" si="217"/>
        <v>0</v>
      </c>
      <c r="CC100" s="1797"/>
      <c r="CD100" s="1881"/>
      <c r="CE100" s="1881"/>
      <c r="CF100" s="1882"/>
      <c r="CG100" s="1797">
        <f t="shared" si="218"/>
        <v>0</v>
      </c>
      <c r="CH100" s="1797"/>
      <c r="CI100" s="1881"/>
      <c r="CJ100" s="1881"/>
      <c r="CK100" s="1882"/>
      <c r="CL100" s="1797">
        <f t="shared" si="219"/>
        <v>0</v>
      </c>
      <c r="CM100" s="1797"/>
      <c r="CN100" s="1797"/>
      <c r="CO100" s="1881"/>
      <c r="CP100" s="1882"/>
      <c r="CQ100" s="1797">
        <f t="shared" si="220"/>
        <v>0</v>
      </c>
      <c r="CR100" s="1797"/>
      <c r="CS100" s="1881"/>
      <c r="CT100" s="1881"/>
      <c r="CU100" s="1882"/>
      <c r="CV100" s="1797">
        <f t="shared" si="221"/>
        <v>0</v>
      </c>
      <c r="CW100" s="1797"/>
      <c r="CX100" s="1797"/>
      <c r="CY100" s="1881"/>
      <c r="CZ100" s="1882"/>
      <c r="DA100" s="1797">
        <f t="shared" si="222"/>
        <v>0</v>
      </c>
      <c r="DB100" s="1797"/>
      <c r="DC100" s="1797"/>
      <c r="DD100" s="1881"/>
      <c r="DE100" s="1882"/>
      <c r="DF100" s="1797">
        <f t="shared" si="223"/>
        <v>0</v>
      </c>
      <c r="DG100" s="1797"/>
      <c r="DH100" s="1797"/>
      <c r="DI100" s="1881"/>
      <c r="DJ100" s="1882"/>
      <c r="DK100" s="1797">
        <f t="shared" si="224"/>
        <v>0</v>
      </c>
      <c r="DL100" s="1797"/>
      <c r="DM100" s="1797"/>
      <c r="DN100" s="1881"/>
      <c r="DO100" s="1882"/>
      <c r="DP100" s="1797">
        <f>SUM(DN100+DO100)</f>
        <v>0</v>
      </c>
      <c r="DQ100" s="1797"/>
      <c r="DR100" s="1974"/>
      <c r="DS100" s="1964">
        <f t="shared" si="259"/>
        <v>0</v>
      </c>
      <c r="DT100" s="1975">
        <f t="shared" si="260"/>
        <v>0</v>
      </c>
      <c r="DU100" s="1974">
        <f t="shared" si="243"/>
        <v>0</v>
      </c>
      <c r="DV100" s="1974"/>
      <c r="DW100" s="1974"/>
      <c r="DX100" s="2011">
        <f t="shared" si="244"/>
        <v>0</v>
      </c>
      <c r="DY100" s="2012">
        <f t="shared" si="245"/>
        <v>0</v>
      </c>
      <c r="DZ100" s="1974">
        <f>SUM(DX100+DY100)</f>
        <v>0</v>
      </c>
    </row>
    <row r="101" spans="1:133" s="706" customFormat="1" ht="15" customHeight="1">
      <c r="A101" s="1908" t="s">
        <v>673</v>
      </c>
      <c r="B101" s="1890">
        <f>SUM(B85:B100)</f>
        <v>0</v>
      </c>
      <c r="C101" s="1890">
        <f t="shared" ref="C101:BN101" si="261">SUM(C85:C100)</f>
        <v>0</v>
      </c>
      <c r="D101" s="1890">
        <f t="shared" si="261"/>
        <v>0</v>
      </c>
      <c r="E101" s="1890">
        <f t="shared" si="261"/>
        <v>0</v>
      </c>
      <c r="F101" s="1890">
        <f t="shared" si="261"/>
        <v>0</v>
      </c>
      <c r="G101" s="1890">
        <f t="shared" si="261"/>
        <v>0</v>
      </c>
      <c r="H101" s="1890">
        <f t="shared" si="261"/>
        <v>0</v>
      </c>
      <c r="I101" s="1890">
        <f t="shared" si="261"/>
        <v>0</v>
      </c>
      <c r="J101" s="1890">
        <f t="shared" si="261"/>
        <v>0</v>
      </c>
      <c r="K101" s="1890">
        <f t="shared" si="261"/>
        <v>0</v>
      </c>
      <c r="L101" s="1890">
        <f t="shared" si="261"/>
        <v>0</v>
      </c>
      <c r="M101" s="1890">
        <f t="shared" si="261"/>
        <v>0</v>
      </c>
      <c r="N101" s="1890">
        <f t="shared" si="261"/>
        <v>0</v>
      </c>
      <c r="O101" s="1890">
        <f t="shared" si="261"/>
        <v>0</v>
      </c>
      <c r="P101" s="1890">
        <f t="shared" si="261"/>
        <v>0</v>
      </c>
      <c r="Q101" s="1890">
        <f t="shared" si="261"/>
        <v>0</v>
      </c>
      <c r="R101" s="1890">
        <f t="shared" si="261"/>
        <v>0</v>
      </c>
      <c r="S101" s="1890">
        <f t="shared" si="261"/>
        <v>0</v>
      </c>
      <c r="T101" s="1890">
        <f t="shared" si="261"/>
        <v>0</v>
      </c>
      <c r="U101" s="1890">
        <f t="shared" si="261"/>
        <v>0</v>
      </c>
      <c r="V101" s="1890">
        <f t="shared" si="261"/>
        <v>0</v>
      </c>
      <c r="W101" s="1890">
        <f t="shared" si="261"/>
        <v>0</v>
      </c>
      <c r="X101" s="1890">
        <f t="shared" si="261"/>
        <v>0</v>
      </c>
      <c r="Y101" s="1890">
        <f t="shared" si="261"/>
        <v>0</v>
      </c>
      <c r="Z101" s="1890">
        <f t="shared" si="261"/>
        <v>0</v>
      </c>
      <c r="AA101" s="1890">
        <f t="shared" si="261"/>
        <v>0</v>
      </c>
      <c r="AB101" s="1890">
        <f t="shared" si="261"/>
        <v>0</v>
      </c>
      <c r="AC101" s="1890">
        <f t="shared" si="261"/>
        <v>0</v>
      </c>
      <c r="AD101" s="1890">
        <f t="shared" si="261"/>
        <v>0</v>
      </c>
      <c r="AE101" s="1890">
        <f t="shared" si="261"/>
        <v>0</v>
      </c>
      <c r="AF101" s="1890">
        <f t="shared" si="261"/>
        <v>0</v>
      </c>
      <c r="AG101" s="1890">
        <f t="shared" si="261"/>
        <v>0</v>
      </c>
      <c r="AH101" s="1890">
        <f t="shared" si="261"/>
        <v>0</v>
      </c>
      <c r="AI101" s="1890">
        <f t="shared" si="261"/>
        <v>0</v>
      </c>
      <c r="AJ101" s="1890">
        <f t="shared" si="261"/>
        <v>0</v>
      </c>
      <c r="AK101" s="1890">
        <f t="shared" si="261"/>
        <v>0</v>
      </c>
      <c r="AL101" s="1890">
        <f t="shared" si="261"/>
        <v>0</v>
      </c>
      <c r="AM101" s="1890">
        <f t="shared" si="261"/>
        <v>0</v>
      </c>
      <c r="AN101" s="1890">
        <f t="shared" si="261"/>
        <v>0</v>
      </c>
      <c r="AO101" s="1890">
        <f t="shared" si="261"/>
        <v>0</v>
      </c>
      <c r="AP101" s="1890">
        <f t="shared" si="261"/>
        <v>0</v>
      </c>
      <c r="AQ101" s="1890">
        <f t="shared" si="261"/>
        <v>0</v>
      </c>
      <c r="AR101" s="1890">
        <f t="shared" si="261"/>
        <v>0</v>
      </c>
      <c r="AS101" s="1890">
        <f t="shared" si="261"/>
        <v>0</v>
      </c>
      <c r="AT101" s="1890">
        <f t="shared" si="261"/>
        <v>0</v>
      </c>
      <c r="AU101" s="1890">
        <f t="shared" si="261"/>
        <v>0</v>
      </c>
      <c r="AV101" s="1890">
        <f t="shared" si="261"/>
        <v>0</v>
      </c>
      <c r="AW101" s="1890">
        <f t="shared" si="261"/>
        <v>0</v>
      </c>
      <c r="AX101" s="1890">
        <f t="shared" si="261"/>
        <v>0</v>
      </c>
      <c r="AY101" s="1890">
        <f t="shared" si="261"/>
        <v>0</v>
      </c>
      <c r="AZ101" s="1890">
        <f t="shared" si="261"/>
        <v>0</v>
      </c>
      <c r="BA101" s="1890">
        <f t="shared" si="261"/>
        <v>0</v>
      </c>
      <c r="BB101" s="1890">
        <f t="shared" si="261"/>
        <v>0</v>
      </c>
      <c r="BC101" s="1890">
        <f t="shared" si="261"/>
        <v>0</v>
      </c>
      <c r="BD101" s="1890">
        <f t="shared" si="261"/>
        <v>0</v>
      </c>
      <c r="BE101" s="1890">
        <f t="shared" si="261"/>
        <v>0</v>
      </c>
      <c r="BF101" s="1890">
        <f t="shared" si="261"/>
        <v>0</v>
      </c>
      <c r="BG101" s="1890">
        <f t="shared" si="261"/>
        <v>0</v>
      </c>
      <c r="BH101" s="1890">
        <f t="shared" si="261"/>
        <v>0</v>
      </c>
      <c r="BI101" s="1890">
        <f t="shared" si="261"/>
        <v>0</v>
      </c>
      <c r="BJ101" s="1890">
        <f t="shared" si="261"/>
        <v>0</v>
      </c>
      <c r="BK101" s="1890">
        <f t="shared" si="261"/>
        <v>0</v>
      </c>
      <c r="BL101" s="1890">
        <f t="shared" si="261"/>
        <v>0</v>
      </c>
      <c r="BM101" s="1890">
        <f t="shared" si="261"/>
        <v>0</v>
      </c>
      <c r="BN101" s="1890">
        <f t="shared" si="261"/>
        <v>0</v>
      </c>
      <c r="BO101" s="1890">
        <f>SUM(BO85:BO100)</f>
        <v>0</v>
      </c>
      <c r="BP101" s="1890">
        <f t="shared" ref="BP101:DZ101" si="262">SUM(BP85:BP100)</f>
        <v>0</v>
      </c>
      <c r="BQ101" s="1890">
        <f t="shared" si="262"/>
        <v>0</v>
      </c>
      <c r="BR101" s="1890">
        <f t="shared" si="262"/>
        <v>0</v>
      </c>
      <c r="BS101" s="1890">
        <f t="shared" si="262"/>
        <v>0</v>
      </c>
      <c r="BT101" s="1890">
        <f t="shared" si="262"/>
        <v>0</v>
      </c>
      <c r="BU101" s="1890">
        <f t="shared" si="262"/>
        <v>0</v>
      </c>
      <c r="BV101" s="1890">
        <f t="shared" si="262"/>
        <v>0</v>
      </c>
      <c r="BW101" s="1890">
        <f t="shared" si="262"/>
        <v>0</v>
      </c>
      <c r="BX101" s="1890">
        <f t="shared" si="262"/>
        <v>0</v>
      </c>
      <c r="BY101" s="1890">
        <f t="shared" si="262"/>
        <v>0</v>
      </c>
      <c r="BZ101" s="1890">
        <f t="shared" si="262"/>
        <v>0</v>
      </c>
      <c r="CA101" s="1890">
        <f t="shared" si="262"/>
        <v>0</v>
      </c>
      <c r="CB101" s="1890">
        <f t="shared" si="262"/>
        <v>0</v>
      </c>
      <c r="CC101" s="1890">
        <f t="shared" si="262"/>
        <v>0</v>
      </c>
      <c r="CD101" s="1890">
        <f t="shared" si="262"/>
        <v>0</v>
      </c>
      <c r="CE101" s="1890">
        <f t="shared" si="262"/>
        <v>0</v>
      </c>
      <c r="CF101" s="1890">
        <f t="shared" si="262"/>
        <v>0</v>
      </c>
      <c r="CG101" s="1890">
        <f t="shared" si="262"/>
        <v>0</v>
      </c>
      <c r="CH101" s="1890">
        <f t="shared" si="262"/>
        <v>0</v>
      </c>
      <c r="CI101" s="1890">
        <f t="shared" si="262"/>
        <v>0</v>
      </c>
      <c r="CJ101" s="1890">
        <f t="shared" si="262"/>
        <v>0</v>
      </c>
      <c r="CK101" s="1890">
        <f t="shared" si="262"/>
        <v>0</v>
      </c>
      <c r="CL101" s="1890">
        <f t="shared" si="262"/>
        <v>0</v>
      </c>
      <c r="CM101" s="1890">
        <f t="shared" si="262"/>
        <v>0</v>
      </c>
      <c r="CN101" s="1890">
        <f t="shared" si="262"/>
        <v>0</v>
      </c>
      <c r="CO101" s="1890">
        <f t="shared" si="262"/>
        <v>0</v>
      </c>
      <c r="CP101" s="1890">
        <f t="shared" si="262"/>
        <v>0</v>
      </c>
      <c r="CQ101" s="1890">
        <f t="shared" si="262"/>
        <v>0</v>
      </c>
      <c r="CR101" s="1890">
        <f t="shared" si="262"/>
        <v>0</v>
      </c>
      <c r="CS101" s="1890">
        <f t="shared" si="262"/>
        <v>0</v>
      </c>
      <c r="CT101" s="1890">
        <f t="shared" si="262"/>
        <v>0</v>
      </c>
      <c r="CU101" s="1890">
        <f t="shared" si="262"/>
        <v>0</v>
      </c>
      <c r="CV101" s="1890">
        <f t="shared" si="262"/>
        <v>0</v>
      </c>
      <c r="CW101" s="1890">
        <f t="shared" si="262"/>
        <v>0</v>
      </c>
      <c r="CX101" s="1890">
        <f t="shared" si="262"/>
        <v>0</v>
      </c>
      <c r="CY101" s="1890">
        <f t="shared" si="262"/>
        <v>0</v>
      </c>
      <c r="CZ101" s="1890">
        <f t="shared" si="262"/>
        <v>0</v>
      </c>
      <c r="DA101" s="1890">
        <f t="shared" si="262"/>
        <v>0</v>
      </c>
      <c r="DB101" s="1890">
        <f t="shared" si="262"/>
        <v>0</v>
      </c>
      <c r="DC101" s="1890">
        <f t="shared" si="262"/>
        <v>0</v>
      </c>
      <c r="DD101" s="1890">
        <f t="shared" si="262"/>
        <v>0</v>
      </c>
      <c r="DE101" s="1890">
        <f t="shared" si="262"/>
        <v>0</v>
      </c>
      <c r="DF101" s="1890">
        <f t="shared" si="262"/>
        <v>0</v>
      </c>
      <c r="DG101" s="1890">
        <f t="shared" si="262"/>
        <v>0</v>
      </c>
      <c r="DH101" s="1890">
        <f t="shared" si="262"/>
        <v>0</v>
      </c>
      <c r="DI101" s="1890">
        <f t="shared" si="262"/>
        <v>0</v>
      </c>
      <c r="DJ101" s="1890">
        <f t="shared" si="262"/>
        <v>0</v>
      </c>
      <c r="DK101" s="1890">
        <f t="shared" si="262"/>
        <v>0</v>
      </c>
      <c r="DL101" s="1890">
        <f t="shared" si="262"/>
        <v>0</v>
      </c>
      <c r="DM101" s="1890">
        <f t="shared" si="262"/>
        <v>0</v>
      </c>
      <c r="DN101" s="1890">
        <f t="shared" si="262"/>
        <v>0</v>
      </c>
      <c r="DO101" s="1890">
        <f t="shared" si="262"/>
        <v>0</v>
      </c>
      <c r="DP101" s="1890">
        <f t="shared" si="262"/>
        <v>0</v>
      </c>
      <c r="DQ101" s="1890">
        <f t="shared" si="262"/>
        <v>0</v>
      </c>
      <c r="DR101" s="1890">
        <f t="shared" si="262"/>
        <v>0</v>
      </c>
      <c r="DS101" s="1890">
        <f t="shared" si="262"/>
        <v>0</v>
      </c>
      <c r="DT101" s="1890">
        <f t="shared" si="262"/>
        <v>0</v>
      </c>
      <c r="DU101" s="1890">
        <f t="shared" si="262"/>
        <v>0</v>
      </c>
      <c r="DV101" s="1890">
        <f t="shared" si="262"/>
        <v>0</v>
      </c>
      <c r="DW101" s="1890">
        <f t="shared" si="262"/>
        <v>0</v>
      </c>
      <c r="DX101" s="1890">
        <f t="shared" si="262"/>
        <v>0</v>
      </c>
      <c r="DY101" s="1890">
        <f t="shared" si="262"/>
        <v>0</v>
      </c>
      <c r="DZ101" s="1890">
        <f t="shared" si="262"/>
        <v>0</v>
      </c>
      <c r="EA101" s="1890">
        <f>SUM(EA85:EA100)</f>
        <v>0</v>
      </c>
      <c r="EB101" s="892"/>
      <c r="EC101" s="892"/>
    </row>
    <row r="102" spans="1:133" s="706" customFormat="1" ht="15" customHeight="1">
      <c r="A102" s="1914" t="s">
        <v>674</v>
      </c>
      <c r="B102" s="1899">
        <f>SUM(B84+B101)</f>
        <v>0</v>
      </c>
      <c r="C102" s="1899">
        <f t="shared" ref="C102:BN102" si="263">SUM(C84+C101)</f>
        <v>0</v>
      </c>
      <c r="D102" s="1899">
        <f t="shared" si="263"/>
        <v>0</v>
      </c>
      <c r="E102" s="1899">
        <f t="shared" si="263"/>
        <v>0</v>
      </c>
      <c r="F102" s="1899">
        <f t="shared" si="263"/>
        <v>0</v>
      </c>
      <c r="G102" s="1899">
        <f t="shared" si="263"/>
        <v>0</v>
      </c>
      <c r="H102" s="1899">
        <f t="shared" si="263"/>
        <v>0</v>
      </c>
      <c r="I102" s="1899">
        <f t="shared" si="263"/>
        <v>0</v>
      </c>
      <c r="J102" s="1899">
        <f t="shared" si="263"/>
        <v>0</v>
      </c>
      <c r="K102" s="1899">
        <f t="shared" si="263"/>
        <v>0</v>
      </c>
      <c r="L102" s="1899">
        <f t="shared" si="263"/>
        <v>0</v>
      </c>
      <c r="M102" s="1899">
        <f t="shared" si="263"/>
        <v>0</v>
      </c>
      <c r="N102" s="1899">
        <f t="shared" si="263"/>
        <v>0</v>
      </c>
      <c r="O102" s="1899">
        <f t="shared" si="263"/>
        <v>0</v>
      </c>
      <c r="P102" s="1899">
        <f t="shared" si="263"/>
        <v>0</v>
      </c>
      <c r="Q102" s="1899">
        <f t="shared" si="263"/>
        <v>0</v>
      </c>
      <c r="R102" s="1899">
        <f t="shared" si="263"/>
        <v>0</v>
      </c>
      <c r="S102" s="1899">
        <f t="shared" si="263"/>
        <v>0</v>
      </c>
      <c r="T102" s="1899">
        <f t="shared" si="263"/>
        <v>0</v>
      </c>
      <c r="U102" s="1899">
        <f t="shared" si="263"/>
        <v>0</v>
      </c>
      <c r="V102" s="1899">
        <f t="shared" si="263"/>
        <v>0</v>
      </c>
      <c r="W102" s="1899">
        <f t="shared" si="263"/>
        <v>0</v>
      </c>
      <c r="X102" s="1899">
        <f t="shared" si="263"/>
        <v>0</v>
      </c>
      <c r="Y102" s="1899">
        <f t="shared" si="263"/>
        <v>0</v>
      </c>
      <c r="Z102" s="1899">
        <f t="shared" si="263"/>
        <v>0</v>
      </c>
      <c r="AA102" s="1899">
        <f t="shared" si="263"/>
        <v>0</v>
      </c>
      <c r="AB102" s="1899">
        <f t="shared" si="263"/>
        <v>0</v>
      </c>
      <c r="AC102" s="1899">
        <f t="shared" si="263"/>
        <v>0</v>
      </c>
      <c r="AD102" s="1899">
        <f t="shared" si="263"/>
        <v>0</v>
      </c>
      <c r="AE102" s="1899">
        <f t="shared" si="263"/>
        <v>0</v>
      </c>
      <c r="AF102" s="1899">
        <f t="shared" si="263"/>
        <v>0</v>
      </c>
      <c r="AG102" s="1899">
        <f t="shared" si="263"/>
        <v>0</v>
      </c>
      <c r="AH102" s="1899">
        <f t="shared" si="263"/>
        <v>0</v>
      </c>
      <c r="AI102" s="1899">
        <f t="shared" si="263"/>
        <v>0</v>
      </c>
      <c r="AJ102" s="1899">
        <f t="shared" si="263"/>
        <v>0</v>
      </c>
      <c r="AK102" s="1899">
        <f t="shared" si="263"/>
        <v>0</v>
      </c>
      <c r="AL102" s="1899">
        <f t="shared" si="263"/>
        <v>0</v>
      </c>
      <c r="AM102" s="1899">
        <f t="shared" si="263"/>
        <v>0</v>
      </c>
      <c r="AN102" s="1899">
        <f t="shared" si="263"/>
        <v>0</v>
      </c>
      <c r="AO102" s="1899">
        <f t="shared" si="263"/>
        <v>0</v>
      </c>
      <c r="AP102" s="1899">
        <f t="shared" si="263"/>
        <v>0</v>
      </c>
      <c r="AQ102" s="1899">
        <f t="shared" si="263"/>
        <v>0</v>
      </c>
      <c r="AR102" s="1899">
        <f t="shared" si="263"/>
        <v>0</v>
      </c>
      <c r="AS102" s="1899">
        <f t="shared" si="263"/>
        <v>0</v>
      </c>
      <c r="AT102" s="1899">
        <f t="shared" si="263"/>
        <v>0</v>
      </c>
      <c r="AU102" s="1899">
        <f t="shared" si="263"/>
        <v>11672</v>
      </c>
      <c r="AV102" s="1899">
        <f t="shared" si="263"/>
        <v>11672</v>
      </c>
      <c r="AW102" s="1899">
        <f t="shared" si="263"/>
        <v>0</v>
      </c>
      <c r="AX102" s="1899">
        <f t="shared" si="263"/>
        <v>11672</v>
      </c>
      <c r="AY102" s="1899">
        <f t="shared" si="263"/>
        <v>12988</v>
      </c>
      <c r="AZ102" s="1899">
        <f t="shared" si="263"/>
        <v>0</v>
      </c>
      <c r="BA102" s="1899">
        <f t="shared" si="263"/>
        <v>0</v>
      </c>
      <c r="BB102" s="1899">
        <f t="shared" si="263"/>
        <v>0</v>
      </c>
      <c r="BC102" s="1899">
        <f t="shared" si="263"/>
        <v>0</v>
      </c>
      <c r="BD102" s="1899">
        <f t="shared" si="263"/>
        <v>0</v>
      </c>
      <c r="BE102" s="1899">
        <f t="shared" si="263"/>
        <v>0</v>
      </c>
      <c r="BF102" s="1899">
        <f t="shared" si="263"/>
        <v>0</v>
      </c>
      <c r="BG102" s="1899">
        <f t="shared" si="263"/>
        <v>0</v>
      </c>
      <c r="BH102" s="1899">
        <f t="shared" si="263"/>
        <v>0</v>
      </c>
      <c r="BI102" s="1899">
        <f t="shared" si="263"/>
        <v>0</v>
      </c>
      <c r="BJ102" s="1899">
        <f t="shared" si="263"/>
        <v>0</v>
      </c>
      <c r="BK102" s="1899">
        <f t="shared" si="263"/>
        <v>0</v>
      </c>
      <c r="BL102" s="1899">
        <f t="shared" si="263"/>
        <v>0</v>
      </c>
      <c r="BM102" s="1899">
        <f t="shared" si="263"/>
        <v>0</v>
      </c>
      <c r="BN102" s="1899">
        <f t="shared" si="263"/>
        <v>0</v>
      </c>
      <c r="BO102" s="1899">
        <f>SUM(BO84+BO101)</f>
        <v>0</v>
      </c>
      <c r="BP102" s="1899">
        <f t="shared" ref="BP102:DZ102" si="264">SUM(BP84+BP101)</f>
        <v>0</v>
      </c>
      <c r="BQ102" s="1899">
        <f t="shared" si="264"/>
        <v>0</v>
      </c>
      <c r="BR102" s="1899">
        <f t="shared" si="264"/>
        <v>0</v>
      </c>
      <c r="BS102" s="1899">
        <f t="shared" si="264"/>
        <v>0</v>
      </c>
      <c r="BT102" s="1899">
        <f t="shared" si="264"/>
        <v>0</v>
      </c>
      <c r="BU102" s="1899">
        <f t="shared" si="264"/>
        <v>0</v>
      </c>
      <c r="BV102" s="1899">
        <f t="shared" si="264"/>
        <v>0</v>
      </c>
      <c r="BW102" s="1899">
        <f t="shared" si="264"/>
        <v>0</v>
      </c>
      <c r="BX102" s="1899">
        <f t="shared" si="264"/>
        <v>0</v>
      </c>
      <c r="BY102" s="1899">
        <f t="shared" si="264"/>
        <v>0</v>
      </c>
      <c r="BZ102" s="1899">
        <f t="shared" si="264"/>
        <v>0</v>
      </c>
      <c r="CA102" s="1899">
        <f t="shared" si="264"/>
        <v>0</v>
      </c>
      <c r="CB102" s="1899">
        <f t="shared" si="264"/>
        <v>0</v>
      </c>
      <c r="CC102" s="1899">
        <f t="shared" si="264"/>
        <v>38</v>
      </c>
      <c r="CD102" s="1899">
        <f t="shared" si="264"/>
        <v>6720</v>
      </c>
      <c r="CE102" s="1899">
        <f t="shared" si="264"/>
        <v>6720</v>
      </c>
      <c r="CF102" s="1899">
        <f t="shared" si="264"/>
        <v>0</v>
      </c>
      <c r="CG102" s="1899">
        <f t="shared" si="264"/>
        <v>6720</v>
      </c>
      <c r="CH102" s="1899">
        <f t="shared" si="264"/>
        <v>8208</v>
      </c>
      <c r="CI102" s="1899">
        <f t="shared" si="264"/>
        <v>15606</v>
      </c>
      <c r="CJ102" s="1899">
        <f t="shared" si="264"/>
        <v>17094</v>
      </c>
      <c r="CK102" s="1899">
        <f t="shared" si="264"/>
        <v>0</v>
      </c>
      <c r="CL102" s="1899">
        <f t="shared" si="264"/>
        <v>17094</v>
      </c>
      <c r="CM102" s="1899">
        <f t="shared" si="264"/>
        <v>15606</v>
      </c>
      <c r="CN102" s="1899">
        <f t="shared" si="264"/>
        <v>0</v>
      </c>
      <c r="CO102" s="1899">
        <f t="shared" si="264"/>
        <v>0</v>
      </c>
      <c r="CP102" s="1899">
        <f t="shared" si="264"/>
        <v>0</v>
      </c>
      <c r="CQ102" s="1899">
        <f t="shared" si="264"/>
        <v>0</v>
      </c>
      <c r="CR102" s="1899">
        <f t="shared" si="264"/>
        <v>0</v>
      </c>
      <c r="CS102" s="1899">
        <f t="shared" si="264"/>
        <v>0</v>
      </c>
      <c r="CT102" s="1899">
        <f t="shared" si="264"/>
        <v>0</v>
      </c>
      <c r="CU102" s="1899">
        <f t="shared" si="264"/>
        <v>0</v>
      </c>
      <c r="CV102" s="1899">
        <f t="shared" si="264"/>
        <v>3963</v>
      </c>
      <c r="CW102" s="1899">
        <f t="shared" si="264"/>
        <v>1764</v>
      </c>
      <c r="CX102" s="1899">
        <f t="shared" si="264"/>
        <v>0</v>
      </c>
      <c r="CY102" s="1899">
        <f t="shared" si="264"/>
        <v>0</v>
      </c>
      <c r="CZ102" s="1899">
        <f t="shared" si="264"/>
        <v>0</v>
      </c>
      <c r="DA102" s="1899">
        <f t="shared" si="264"/>
        <v>0</v>
      </c>
      <c r="DB102" s="1899">
        <f t="shared" si="264"/>
        <v>0</v>
      </c>
      <c r="DC102" s="1899">
        <f t="shared" si="264"/>
        <v>0</v>
      </c>
      <c r="DD102" s="1899">
        <f t="shared" si="264"/>
        <v>0</v>
      </c>
      <c r="DE102" s="1899">
        <f t="shared" si="264"/>
        <v>0</v>
      </c>
      <c r="DF102" s="1899">
        <f t="shared" si="264"/>
        <v>0</v>
      </c>
      <c r="DG102" s="1899">
        <f t="shared" si="264"/>
        <v>0</v>
      </c>
      <c r="DH102" s="1899">
        <f t="shared" si="264"/>
        <v>0</v>
      </c>
      <c r="DI102" s="1899">
        <f t="shared" si="264"/>
        <v>0</v>
      </c>
      <c r="DJ102" s="1899">
        <f t="shared" si="264"/>
        <v>0</v>
      </c>
      <c r="DK102" s="1899">
        <f t="shared" si="264"/>
        <v>0</v>
      </c>
      <c r="DL102" s="1899">
        <f t="shared" si="264"/>
        <v>0</v>
      </c>
      <c r="DM102" s="1899">
        <f t="shared" si="264"/>
        <v>0</v>
      </c>
      <c r="DN102" s="1899">
        <f t="shared" si="264"/>
        <v>0</v>
      </c>
      <c r="DO102" s="1899">
        <f t="shared" si="264"/>
        <v>0</v>
      </c>
      <c r="DP102" s="1899">
        <f t="shared" si="264"/>
        <v>0</v>
      </c>
      <c r="DQ102" s="1899">
        <f t="shared" si="264"/>
        <v>0</v>
      </c>
      <c r="DR102" s="1899">
        <f t="shared" si="264"/>
        <v>33998</v>
      </c>
      <c r="DS102" s="1899">
        <f t="shared" si="264"/>
        <v>35486</v>
      </c>
      <c r="DT102" s="1899">
        <f t="shared" si="264"/>
        <v>0</v>
      </c>
      <c r="DU102" s="1899">
        <f t="shared" si="264"/>
        <v>39449</v>
      </c>
      <c r="DV102" s="1899">
        <f t="shared" si="264"/>
        <v>38604</v>
      </c>
      <c r="DW102" s="1899">
        <f t="shared" si="264"/>
        <v>33998</v>
      </c>
      <c r="DX102" s="1899">
        <f t="shared" si="264"/>
        <v>35486</v>
      </c>
      <c r="DY102" s="1899">
        <f t="shared" si="264"/>
        <v>0</v>
      </c>
      <c r="DZ102" s="1899">
        <f t="shared" si="264"/>
        <v>35486</v>
      </c>
      <c r="EA102" s="1899">
        <f>SUM(EA84+EA101)</f>
        <v>1488</v>
      </c>
      <c r="EB102" s="892"/>
      <c r="EC102" s="892"/>
    </row>
    <row r="103" spans="1:133" s="1857" customFormat="1" ht="15" hidden="1" customHeight="1">
      <c r="A103" s="1915" t="s">
        <v>726</v>
      </c>
      <c r="B103" s="1915"/>
      <c r="C103" s="1916"/>
      <c r="D103" s="1916"/>
      <c r="E103" s="1916">
        <f>C103+D103</f>
        <v>0</v>
      </c>
      <c r="F103" s="1813">
        <f>E103-B103</f>
        <v>0</v>
      </c>
      <c r="G103" s="1988"/>
      <c r="H103" s="1988"/>
      <c r="I103" s="1988"/>
      <c r="J103" s="1988">
        <f>H103+I103</f>
        <v>0</v>
      </c>
      <c r="K103" s="1966">
        <f>J103-G103</f>
        <v>0</v>
      </c>
      <c r="L103" s="1988"/>
      <c r="M103" s="1916"/>
      <c r="N103" s="1916"/>
      <c r="O103" s="1916">
        <f>M103+N103</f>
        <v>0</v>
      </c>
      <c r="P103" s="1813">
        <f>O103-L103</f>
        <v>0</v>
      </c>
      <c r="Q103" s="1916"/>
      <c r="R103" s="1916"/>
      <c r="S103" s="1916"/>
      <c r="T103" s="1916">
        <f>R103+S103</f>
        <v>0</v>
      </c>
      <c r="U103" s="1813">
        <f>T103-Q103</f>
        <v>0</v>
      </c>
      <c r="V103" s="1916"/>
      <c r="W103" s="1916"/>
      <c r="X103" s="1916"/>
      <c r="Y103" s="1916">
        <f>W103+X103</f>
        <v>0</v>
      </c>
      <c r="Z103" s="1813">
        <f>Y103-V103</f>
        <v>0</v>
      </c>
      <c r="AA103" s="1916"/>
      <c r="AB103" s="1916"/>
      <c r="AC103" s="1916"/>
      <c r="AD103" s="1916">
        <f>AB103+AC103</f>
        <v>0</v>
      </c>
      <c r="AE103" s="1813">
        <f>AD103-AA103</f>
        <v>0</v>
      </c>
      <c r="AF103" s="1916"/>
      <c r="AG103" s="1916"/>
      <c r="AH103" s="1916"/>
      <c r="AI103" s="1916">
        <f>AG103+AH103</f>
        <v>0</v>
      </c>
      <c r="AJ103" s="1813">
        <f>AI103-AF103</f>
        <v>0</v>
      </c>
      <c r="AK103" s="1916"/>
      <c r="AL103" s="1916"/>
      <c r="AM103" s="1916"/>
      <c r="AN103" s="1916">
        <f>AL103+AM103</f>
        <v>0</v>
      </c>
      <c r="AO103" s="1813">
        <f>AN103-AK103</f>
        <v>0</v>
      </c>
      <c r="AP103" s="1916">
        <v>28045</v>
      </c>
      <c r="AQ103" s="1916"/>
      <c r="AR103" s="1916"/>
      <c r="AS103" s="1916">
        <f>AQ103+AR103</f>
        <v>0</v>
      </c>
      <c r="AT103" s="1813">
        <f>AS103-AP103</f>
        <v>-28045</v>
      </c>
      <c r="AU103" s="1916"/>
      <c r="AV103" s="1916"/>
      <c r="AW103" s="1916"/>
      <c r="AX103" s="1916">
        <f>AV103+AW103</f>
        <v>0</v>
      </c>
      <c r="AY103" s="1813">
        <f>AX103-AU103</f>
        <v>0</v>
      </c>
      <c r="AZ103" s="1916"/>
      <c r="BA103" s="1916"/>
      <c r="BB103" s="1916"/>
      <c r="BC103" s="1916">
        <f>BA103+BB103</f>
        <v>0</v>
      </c>
      <c r="BD103" s="1813">
        <f>BC103-AZ103</f>
        <v>0</v>
      </c>
      <c r="BE103" s="1916"/>
      <c r="BF103" s="1916"/>
      <c r="BG103" s="1916"/>
      <c r="BH103" s="1916">
        <f>BF103+BG103</f>
        <v>0</v>
      </c>
      <c r="BI103" s="1813">
        <f>BH103-BE103</f>
        <v>0</v>
      </c>
      <c r="BJ103" s="1916"/>
      <c r="BK103" s="1916"/>
      <c r="BL103" s="1916"/>
      <c r="BM103" s="1916">
        <f>BK103+BL103</f>
        <v>0</v>
      </c>
      <c r="BN103" s="1813">
        <f>BM103-BJ103</f>
        <v>0</v>
      </c>
      <c r="BO103" s="1916"/>
      <c r="BP103" s="1916"/>
      <c r="BQ103" s="1916"/>
      <c r="BR103" s="1916">
        <f>BP103+BQ103</f>
        <v>0</v>
      </c>
      <c r="BS103" s="1813">
        <f>BR103-BO103</f>
        <v>0</v>
      </c>
      <c r="BT103" s="1916"/>
      <c r="BU103" s="1916"/>
      <c r="BV103" s="1916"/>
      <c r="BW103" s="1916">
        <f>BU103+BV103</f>
        <v>0</v>
      </c>
      <c r="BX103" s="1813">
        <f>BW103-BT103</f>
        <v>0</v>
      </c>
      <c r="BY103" s="1916">
        <v>26000</v>
      </c>
      <c r="BZ103" s="1916">
        <v>4000</v>
      </c>
      <c r="CA103" s="1916"/>
      <c r="CB103" s="1916">
        <f>BZ103+CA103</f>
        <v>4000</v>
      </c>
      <c r="CC103" s="1813">
        <f>CB103-BY103</f>
        <v>-22000</v>
      </c>
      <c r="CD103" s="1916"/>
      <c r="CE103" s="1916"/>
      <c r="CF103" s="1916"/>
      <c r="CG103" s="1916">
        <f>CE103+CF103</f>
        <v>0</v>
      </c>
      <c r="CH103" s="1813">
        <f>CG103-CD103</f>
        <v>0</v>
      </c>
      <c r="CI103" s="1916"/>
      <c r="CJ103" s="1916"/>
      <c r="CK103" s="1916"/>
      <c r="CL103" s="1916">
        <f>CJ103+CK103</f>
        <v>0</v>
      </c>
      <c r="CM103" s="1813">
        <f>CL103-CI103</f>
        <v>0</v>
      </c>
      <c r="CN103" s="1916"/>
      <c r="CO103" s="1916"/>
      <c r="CP103" s="1916"/>
      <c r="CQ103" s="1916">
        <f>CO103+CP103</f>
        <v>0</v>
      </c>
      <c r="CR103" s="1813">
        <f>CQ103-CN103</f>
        <v>0</v>
      </c>
      <c r="CS103" s="1916"/>
      <c r="CT103" s="1916"/>
      <c r="CU103" s="1916"/>
      <c r="CV103" s="1916">
        <f>CT103+CU103</f>
        <v>0</v>
      </c>
      <c r="CW103" s="1813">
        <f>CV103-CS103</f>
        <v>0</v>
      </c>
      <c r="CX103" s="1916"/>
      <c r="CY103" s="1916"/>
      <c r="CZ103" s="1916"/>
      <c r="DA103" s="1916">
        <f>CY103+CZ103</f>
        <v>0</v>
      </c>
      <c r="DB103" s="1813">
        <f>DA103-CX103</f>
        <v>0</v>
      </c>
      <c r="DC103" s="1916"/>
      <c r="DD103" s="1916"/>
      <c r="DE103" s="1916"/>
      <c r="DF103" s="1916">
        <f>DD103+DE103</f>
        <v>0</v>
      </c>
      <c r="DG103" s="1813">
        <f>DF103-DC103</f>
        <v>0</v>
      </c>
      <c r="DH103" s="1916"/>
      <c r="DI103" s="1916"/>
      <c r="DJ103" s="1916"/>
      <c r="DK103" s="1916">
        <f>DI103+DJ103</f>
        <v>0</v>
      </c>
      <c r="DL103" s="1813">
        <f>DK103-DH103</f>
        <v>0</v>
      </c>
      <c r="DM103" s="1916"/>
      <c r="DN103" s="1916"/>
      <c r="DO103" s="1916"/>
      <c r="DP103" s="1916">
        <f>DN103+DO103</f>
        <v>0</v>
      </c>
      <c r="DQ103" s="1813">
        <f>DP103-DM103</f>
        <v>0</v>
      </c>
      <c r="DR103" s="2035">
        <f>SUM(L103+Q103+V103+AA103+AF103+AK103+AP103+AU103+AZ103+BE103+BJ103+BO103+BT103+BY103+CD103+CI103+CN103+CS103+CX103+DC103+DH103+DM103)</f>
        <v>54045</v>
      </c>
      <c r="DS103" s="1988">
        <f>SUM(M103+R103+W103+AB103+AG103+AL103+AQ103+AV103+BA103+BF103+BK103+BP103+BU103+BZ103+CE103+CJ103+CO103+CT103+CY103+DD103+DI103+DN103)</f>
        <v>4000</v>
      </c>
      <c r="DT103" s="1988">
        <f>SUM(N103+S103+X103+AC103+AH103+AM103+AR103+DJ103+AW103+BB103+BG103+BL103+BQ103+BV103+CA103+CF103+CK103+CP103+CU103+CZ103+DE103+DO103)</f>
        <v>0</v>
      </c>
      <c r="DU103" s="1988">
        <f>DS103+DT103</f>
        <v>4000</v>
      </c>
      <c r="DV103" s="1966">
        <f>DU103-DR103</f>
        <v>-50045</v>
      </c>
      <c r="DW103" s="2043">
        <f t="shared" ref="DW103:DY104" si="265">SUM(G103+DR103)</f>
        <v>54045</v>
      </c>
      <c r="DX103" s="2043">
        <f t="shared" si="265"/>
        <v>4000</v>
      </c>
      <c r="DY103" s="2043">
        <f t="shared" si="265"/>
        <v>0</v>
      </c>
      <c r="DZ103" s="1992">
        <f>SUM(DX103+DY103)</f>
        <v>4000</v>
      </c>
      <c r="EA103" s="1966">
        <f>DZ103-DW103</f>
        <v>-50045</v>
      </c>
      <c r="EB103" s="1856"/>
      <c r="EC103" s="1856"/>
    </row>
    <row r="104" spans="1:133" s="1919" customFormat="1" ht="15" hidden="1" customHeight="1">
      <c r="A104" s="1915" t="s">
        <v>727</v>
      </c>
      <c r="B104" s="1917">
        <f>B58-B102-B103</f>
        <v>0</v>
      </c>
      <c r="C104" s="1917">
        <f>C58-C102-C103</f>
        <v>0</v>
      </c>
      <c r="D104" s="1917">
        <f>D58-D102-D103</f>
        <v>0</v>
      </c>
      <c r="E104" s="1917">
        <f>C104+D104</f>
        <v>0</v>
      </c>
      <c r="F104" s="1813">
        <f>E104-B104</f>
        <v>0</v>
      </c>
      <c r="G104" s="2035">
        <f>G58-G102-G103</f>
        <v>0</v>
      </c>
      <c r="H104" s="2035">
        <f>H58-H102-H103</f>
        <v>0</v>
      </c>
      <c r="I104" s="2035">
        <f>I58-I102-I103</f>
        <v>0</v>
      </c>
      <c r="J104" s="2035">
        <f>H104+I104</f>
        <v>0</v>
      </c>
      <c r="K104" s="1966">
        <f>J104-G104</f>
        <v>0</v>
      </c>
      <c r="L104" s="1917">
        <f>L58-L102-L103</f>
        <v>2268</v>
      </c>
      <c r="M104" s="1917">
        <f>M58-M102-M103</f>
        <v>2232</v>
      </c>
      <c r="N104" s="1917">
        <f>N58-N102-N103</f>
        <v>0</v>
      </c>
      <c r="O104" s="1917">
        <f>M104+N104</f>
        <v>2232</v>
      </c>
      <c r="P104" s="1813">
        <f>O104-L104</f>
        <v>-36</v>
      </c>
      <c r="Q104" s="1917">
        <f>Q58-Q102-Q103</f>
        <v>2160</v>
      </c>
      <c r="R104" s="1917">
        <f>R58-R102-R103</f>
        <v>2196</v>
      </c>
      <c r="S104" s="1917">
        <f>S58-S102-S103</f>
        <v>0</v>
      </c>
      <c r="T104" s="1917">
        <f>R104+S104</f>
        <v>2196</v>
      </c>
      <c r="U104" s="1813">
        <f>T104-Q104</f>
        <v>36</v>
      </c>
      <c r="V104" s="1917">
        <f>V58-V102-V103</f>
        <v>2196</v>
      </c>
      <c r="W104" s="1917">
        <f>W58-W102-W103</f>
        <v>2196</v>
      </c>
      <c r="X104" s="1917">
        <f>X58-X102-X103</f>
        <v>0</v>
      </c>
      <c r="Y104" s="1917">
        <f>W104+X104</f>
        <v>2196</v>
      </c>
      <c r="Z104" s="1813">
        <f>Y104-V104</f>
        <v>0</v>
      </c>
      <c r="AA104" s="1917">
        <f>AA58-AA102-AA103</f>
        <v>2178</v>
      </c>
      <c r="AB104" s="1917">
        <f>AB58-AB102-AB103</f>
        <v>2178</v>
      </c>
      <c r="AC104" s="1917">
        <f>AC58-AC102-AC103</f>
        <v>0</v>
      </c>
      <c r="AD104" s="1917">
        <f>AB104+AC104</f>
        <v>2178</v>
      </c>
      <c r="AE104" s="1813">
        <f>AD104-AA104</f>
        <v>0</v>
      </c>
      <c r="AF104" s="1917">
        <f>AF58-AF102-AF103</f>
        <v>2800</v>
      </c>
      <c r="AG104" s="1917">
        <f>AG58-AG102-AG103</f>
        <v>2800</v>
      </c>
      <c r="AH104" s="1917">
        <f>AH58-AH102-AH103</f>
        <v>0</v>
      </c>
      <c r="AI104" s="1917">
        <f>AG104+AH104</f>
        <v>2800</v>
      </c>
      <c r="AJ104" s="1813">
        <f>AI104-AF104</f>
        <v>0</v>
      </c>
      <c r="AK104" s="1917">
        <f>AK58-AK102-AK103</f>
        <v>2400</v>
      </c>
      <c r="AL104" s="1917">
        <f>AL58-AL102-AL103</f>
        <v>2400</v>
      </c>
      <c r="AM104" s="1917">
        <f>AM58-AM102-AM103</f>
        <v>0</v>
      </c>
      <c r="AN104" s="1917">
        <f>AL104+AM104</f>
        <v>2400</v>
      </c>
      <c r="AO104" s="1813">
        <f>AN104-AK104</f>
        <v>0</v>
      </c>
      <c r="AP104" s="1917">
        <f>AP58-AP102-AP103</f>
        <v>112618</v>
      </c>
      <c r="AQ104" s="1917">
        <f>AQ58-AQ102-AQ103</f>
        <v>144663</v>
      </c>
      <c r="AR104" s="1917">
        <f>AR58-AR102-AR103</f>
        <v>0</v>
      </c>
      <c r="AS104" s="1917">
        <f>AQ104+AR104</f>
        <v>144663</v>
      </c>
      <c r="AT104" s="1813">
        <f>AS104-AP104</f>
        <v>32045</v>
      </c>
      <c r="AU104" s="1917">
        <f>AU58-AU102-AU103</f>
        <v>-11672</v>
      </c>
      <c r="AV104" s="1917">
        <f>AV58-AV102-AV103</f>
        <v>-11672</v>
      </c>
      <c r="AW104" s="1917">
        <f>AW58-AW102-AW103</f>
        <v>0</v>
      </c>
      <c r="AX104" s="1917">
        <f>AV104+AW104</f>
        <v>-11672</v>
      </c>
      <c r="AY104" s="1813">
        <f>AX104-AU104</f>
        <v>0</v>
      </c>
      <c r="AZ104" s="1917">
        <f>AZ58-AZ102-AZ103</f>
        <v>10478</v>
      </c>
      <c r="BA104" s="1917">
        <f>BA58-BA102-BA103</f>
        <v>10478</v>
      </c>
      <c r="BB104" s="1917">
        <f>BB58-BB102-BB103</f>
        <v>0</v>
      </c>
      <c r="BC104" s="1917">
        <f>BA104+BB104</f>
        <v>10478</v>
      </c>
      <c r="BD104" s="1813">
        <f>BC104-AZ104</f>
        <v>0</v>
      </c>
      <c r="BE104" s="1917">
        <f>BE58-BE102-BE103</f>
        <v>6587</v>
      </c>
      <c r="BF104" s="1917">
        <f>BF58-BF102-BF103</f>
        <v>540</v>
      </c>
      <c r="BG104" s="1917">
        <f>BG58-BG102-BG103</f>
        <v>0</v>
      </c>
      <c r="BH104" s="1917">
        <f>BF104+BG104</f>
        <v>540</v>
      </c>
      <c r="BI104" s="1813">
        <f>BH104-BE104</f>
        <v>-6047</v>
      </c>
      <c r="BJ104" s="1917">
        <f>BJ58-BJ102-BJ103</f>
        <v>7135</v>
      </c>
      <c r="BK104" s="1917">
        <f>BK58-BK102-BK103</f>
        <v>7135</v>
      </c>
      <c r="BL104" s="1917">
        <f>BL58-BL102-BL103</f>
        <v>0</v>
      </c>
      <c r="BM104" s="1917">
        <f>BK104+BL104</f>
        <v>7135</v>
      </c>
      <c r="BN104" s="1813">
        <f>BM104-BJ104</f>
        <v>0</v>
      </c>
      <c r="BO104" s="1917">
        <f>BO58-BO102-BO103</f>
        <v>34114</v>
      </c>
      <c r="BP104" s="1917">
        <f>BP58-BP102-BP103</f>
        <v>34114</v>
      </c>
      <c r="BQ104" s="1917">
        <f>BQ58-BQ102-BQ103</f>
        <v>0</v>
      </c>
      <c r="BR104" s="1917">
        <f>BP104+BQ104</f>
        <v>34114</v>
      </c>
      <c r="BS104" s="1813">
        <f>BR104-BO104</f>
        <v>0</v>
      </c>
      <c r="BT104" s="1917">
        <f>BT58-BT102-BT103</f>
        <v>615</v>
      </c>
      <c r="BU104" s="1917">
        <f>BU58-BU102-BU103</f>
        <v>280</v>
      </c>
      <c r="BV104" s="1917">
        <f>BV58-BV102-BV103</f>
        <v>0</v>
      </c>
      <c r="BW104" s="1917">
        <f>BU104+BV104</f>
        <v>280</v>
      </c>
      <c r="BX104" s="1813">
        <f>BW104-BT104</f>
        <v>-335</v>
      </c>
      <c r="BY104" s="1917">
        <f>BY58-BY102-BY103</f>
        <v>-2752</v>
      </c>
      <c r="BZ104" s="1917">
        <f>BZ58-BZ102-BZ103</f>
        <v>19248</v>
      </c>
      <c r="CA104" s="1917">
        <f>CA58-CA102-CA103</f>
        <v>0</v>
      </c>
      <c r="CB104" s="1917">
        <f>BZ104+CA104</f>
        <v>19248</v>
      </c>
      <c r="CC104" s="1813">
        <f>CB104-BY104</f>
        <v>22000</v>
      </c>
      <c r="CD104" s="1917">
        <f>CD58-CD102-CD103</f>
        <v>-6720</v>
      </c>
      <c r="CE104" s="1917">
        <f>CE58-CE102-CE103</f>
        <v>-6720</v>
      </c>
      <c r="CF104" s="1917">
        <f>CF58-CF102-CF103</f>
        <v>0</v>
      </c>
      <c r="CG104" s="1917">
        <f>CE104+CF104</f>
        <v>-6720</v>
      </c>
      <c r="CH104" s="1813">
        <f>CG104-CD104</f>
        <v>0</v>
      </c>
      <c r="CI104" s="1917">
        <f>CI58-CI102-CI103</f>
        <v>-15606</v>
      </c>
      <c r="CJ104" s="1917">
        <f>CJ58-CJ102-CJ103</f>
        <v>-17094</v>
      </c>
      <c r="CK104" s="1917">
        <f>CK58-CK102-CK103</f>
        <v>0</v>
      </c>
      <c r="CL104" s="1917">
        <f>CJ104+CK104</f>
        <v>-17094</v>
      </c>
      <c r="CM104" s="1813">
        <f>CL104-CI104</f>
        <v>-1488</v>
      </c>
      <c r="CN104" s="1917">
        <f>CN58-CN102-CN103</f>
        <v>0</v>
      </c>
      <c r="CO104" s="1917">
        <f>CO58-CO102-CO103</f>
        <v>0</v>
      </c>
      <c r="CP104" s="1917">
        <f>CP58-CP102-CP103</f>
        <v>0</v>
      </c>
      <c r="CQ104" s="1917">
        <f>CO104+CP104</f>
        <v>0</v>
      </c>
      <c r="CR104" s="1813">
        <f>CQ104-CN104</f>
        <v>0</v>
      </c>
      <c r="CS104" s="1917">
        <f>CS58-CS102-CS103</f>
        <v>204136</v>
      </c>
      <c r="CT104" s="1917">
        <f>CT58-CT102-CT103</f>
        <v>199694</v>
      </c>
      <c r="CU104" s="1917">
        <f>CU58-CU102-CU103</f>
        <v>363</v>
      </c>
      <c r="CV104" s="1917">
        <f>CT104+CU104</f>
        <v>200057</v>
      </c>
      <c r="CW104" s="1813">
        <f>CV104-CS104</f>
        <v>-4079</v>
      </c>
      <c r="CX104" s="1917">
        <f>CX58-CX102-CX103</f>
        <v>0</v>
      </c>
      <c r="CY104" s="1917">
        <f>CY58-CY102-CY103</f>
        <v>0</v>
      </c>
      <c r="CZ104" s="1917">
        <f>CZ58-CZ102-CZ103</f>
        <v>0</v>
      </c>
      <c r="DA104" s="1917">
        <f>CY104+CZ104</f>
        <v>0</v>
      </c>
      <c r="DB104" s="1813">
        <f>DA104-CX104</f>
        <v>0</v>
      </c>
      <c r="DC104" s="1917">
        <f>DC58-DC102-DC103</f>
        <v>0</v>
      </c>
      <c r="DD104" s="1917">
        <f>DD58-DD102-DD103</f>
        <v>0</v>
      </c>
      <c r="DE104" s="1917">
        <f>DE58-DE102-DE103</f>
        <v>0</v>
      </c>
      <c r="DF104" s="1917">
        <f>DD104+DE104</f>
        <v>0</v>
      </c>
      <c r="DG104" s="1813">
        <f>DF104-DC104</f>
        <v>0</v>
      </c>
      <c r="DH104" s="1917">
        <f>DH58-DH102-DH103</f>
        <v>0</v>
      </c>
      <c r="DI104" s="1917">
        <f>DI58-DI102-DI103</f>
        <v>0</v>
      </c>
      <c r="DJ104" s="1917">
        <f>DJ58-DJ102-DJ103</f>
        <v>0</v>
      </c>
      <c r="DK104" s="1917">
        <f>DI104+DJ104</f>
        <v>0</v>
      </c>
      <c r="DL104" s="1813">
        <f>DK104-DH104</f>
        <v>0</v>
      </c>
      <c r="DM104" s="1917">
        <f>DM58-DM102-DM103</f>
        <v>0</v>
      </c>
      <c r="DN104" s="1917">
        <f>DN58-DN102-DN103</f>
        <v>0</v>
      </c>
      <c r="DO104" s="1917">
        <f>DO58-DO102-DO103</f>
        <v>0</v>
      </c>
      <c r="DP104" s="1917">
        <f>DN104+DO104</f>
        <v>0</v>
      </c>
      <c r="DQ104" s="1813">
        <f>DP104-DM104</f>
        <v>0</v>
      </c>
      <c r="DR104" s="2035">
        <f>SUM(L104+Q104+V104+AA104+AF104+AK104+AP104+AU104+AZ104+BE104+BJ104+BO104+BT104+BY104+CD104+CI104+CN104+CS104+CX104+DC104+DH104+DM104)</f>
        <v>352935</v>
      </c>
      <c r="DS104" s="1988">
        <f>SUM(M104+R104+W104+AB104+AG104+AL104+AQ104+AV104+BA104+BF104+BK104+BP104+BU104+BZ104+CE104+CJ104+CO104+CT104+CY104+DD104+DI104+DN104)</f>
        <v>394668</v>
      </c>
      <c r="DT104" s="2035">
        <f>SUM(N104+S104+X104+AC104+AH104+AM104+AR104+DJ104+AW104+BB104+BG104+BL104+BQ104+BV104+CA104+CF104+CK104+CP104+CU104+CZ104+DE104+DO104)</f>
        <v>363</v>
      </c>
      <c r="DU104" s="2035">
        <f>DS104+DT104</f>
        <v>395031</v>
      </c>
      <c r="DV104" s="1966">
        <f>DU104-DR104</f>
        <v>42096</v>
      </c>
      <c r="DW104" s="2043">
        <f t="shared" si="265"/>
        <v>352935</v>
      </c>
      <c r="DX104" s="2043">
        <f t="shared" si="265"/>
        <v>394668</v>
      </c>
      <c r="DY104" s="2043">
        <f t="shared" si="265"/>
        <v>363</v>
      </c>
      <c r="DZ104" s="1992">
        <f>SUM(DX104+DY104)</f>
        <v>395031</v>
      </c>
      <c r="EA104" s="1966">
        <f>DZ104-DW104</f>
        <v>42096</v>
      </c>
      <c r="EB104" s="1918"/>
      <c r="EC104" s="1918"/>
    </row>
    <row r="105" spans="1:133" ht="15" customHeight="1"/>
    <row r="106" spans="1:133" ht="15" customHeight="1">
      <c r="DZ106" s="93" t="s">
        <v>32</v>
      </c>
    </row>
    <row r="107" spans="1:133" ht="15" customHeight="1"/>
    <row r="108" spans="1:133" ht="15" customHeight="1">
      <c r="DX108" s="89"/>
    </row>
    <row r="109" spans="1:133" ht="15" customHeight="1"/>
    <row r="110" spans="1:133" ht="15" customHeight="1"/>
    <row r="111" spans="1:133" ht="15" customHeight="1"/>
    <row r="112" spans="1:133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</sheetData>
  <sheetProtection selectLockedCells="1" selectUnlockedCells="1"/>
  <mergeCells count="75">
    <mergeCell ref="BE2:BI2"/>
    <mergeCell ref="C2:E2"/>
    <mergeCell ref="H2:J2"/>
    <mergeCell ref="L2:P2"/>
    <mergeCell ref="Q2:U2"/>
    <mergeCell ref="V2:Z2"/>
    <mergeCell ref="AA2:AE2"/>
    <mergeCell ref="AF2:AJ2"/>
    <mergeCell ref="AK2:AO2"/>
    <mergeCell ref="AP2:AT2"/>
    <mergeCell ref="AU2:AY2"/>
    <mergeCell ref="AZ2:BD2"/>
    <mergeCell ref="DM2:DQ2"/>
    <mergeCell ref="BJ2:BN2"/>
    <mergeCell ref="BO2:BS2"/>
    <mergeCell ref="BT2:BX2"/>
    <mergeCell ref="BY2:CC2"/>
    <mergeCell ref="CD2:CH2"/>
    <mergeCell ref="CI2:CM2"/>
    <mergeCell ref="BP3:BR3"/>
    <mergeCell ref="DR2:DV2"/>
    <mergeCell ref="DW2:EA2"/>
    <mergeCell ref="C3:E3"/>
    <mergeCell ref="H3:J3"/>
    <mergeCell ref="M3:O3"/>
    <mergeCell ref="R3:T3"/>
    <mergeCell ref="W3:Y3"/>
    <mergeCell ref="AB3:AD3"/>
    <mergeCell ref="AG3:AI3"/>
    <mergeCell ref="AL3:AN3"/>
    <mergeCell ref="CN2:CR2"/>
    <mergeCell ref="CS2:CW2"/>
    <mergeCell ref="CX2:DB2"/>
    <mergeCell ref="DC2:DG2"/>
    <mergeCell ref="DH2:DL2"/>
    <mergeCell ref="AQ3:AS3"/>
    <mergeCell ref="AV3:AX3"/>
    <mergeCell ref="BA3:BC3"/>
    <mergeCell ref="BF3:BH3"/>
    <mergeCell ref="BK3:BM3"/>
    <mergeCell ref="DN3:DP3"/>
    <mergeCell ref="DS3:DU3"/>
    <mergeCell ref="DX3:DZ3"/>
    <mergeCell ref="C4:E4"/>
    <mergeCell ref="H4:J4"/>
    <mergeCell ref="M4:O4"/>
    <mergeCell ref="R4:T4"/>
    <mergeCell ref="W4:Y4"/>
    <mergeCell ref="AB4:AD4"/>
    <mergeCell ref="AG4:AI4"/>
    <mergeCell ref="BU3:BW3"/>
    <mergeCell ref="BZ3:CB3"/>
    <mergeCell ref="CE3:CG3"/>
    <mergeCell ref="CJ3:CL3"/>
    <mergeCell ref="CO3:CQ3"/>
    <mergeCell ref="CT3:CV3"/>
    <mergeCell ref="CO4:CQ4"/>
    <mergeCell ref="AL4:AN4"/>
    <mergeCell ref="AQ4:AS4"/>
    <mergeCell ref="AV4:AX4"/>
    <mergeCell ref="BA4:BC4"/>
    <mergeCell ref="BF4:BH4"/>
    <mergeCell ref="BK4:BM4"/>
    <mergeCell ref="BP4:BR4"/>
    <mergeCell ref="BU4:BW4"/>
    <mergeCell ref="BZ4:CB4"/>
    <mergeCell ref="CE4:CG4"/>
    <mergeCell ref="CJ4:CL4"/>
    <mergeCell ref="DX4:DZ4"/>
    <mergeCell ref="CT4:CV4"/>
    <mergeCell ref="CY4:DA4"/>
    <mergeCell ref="DD4:DF4"/>
    <mergeCell ref="DI4:DK4"/>
    <mergeCell ref="DN4:DP4"/>
    <mergeCell ref="DS4:DU4"/>
  </mergeCells>
  <printOptions horizontalCentered="1"/>
  <pageMargins left="0.43307086614173229" right="0.39370078740157483" top="0.70866141732283472" bottom="0.19685039370078741" header="0.19685039370078741" footer="0.19685039370078741"/>
  <pageSetup paperSize="9" scale="71" firstPageNumber="0" orientation="portrait" horizontalDpi="300" verticalDpi="300" r:id="rId1"/>
  <headerFooter alignWithMargins="0">
    <oddHeader>&amp;C&amp;"Arial CE,Félkövér"
Budapest Főváros XV.ker Önkormányzata 2015.évi  előirányzatának teljesítése (eFt)&amp;R&amp;8 4.3.m. a 9/2016.(V.04. ) önkormányzati rendelethez..</oddHeader>
    <oddFooter>&amp;C&amp;8                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B164"/>
  <sheetViews>
    <sheetView view="pageBreakPreview" zoomScaleNormal="92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27" sqref="E27"/>
    </sheetView>
  </sheetViews>
  <sheetFormatPr defaultRowHeight="12.75"/>
  <cols>
    <col min="1" max="1" width="49" style="706" customWidth="1"/>
    <col min="2" max="2" width="14.7109375" style="706" customWidth="1"/>
    <col min="3" max="4" width="0" style="92" hidden="1" customWidth="1"/>
    <col min="5" max="7" width="14.28515625" style="92" customWidth="1"/>
    <col min="8" max="9" width="0" style="92" hidden="1" customWidth="1"/>
    <col min="10" max="12" width="14.28515625" style="92" customWidth="1"/>
    <col min="13" max="14" width="0" style="92" hidden="1" customWidth="1"/>
    <col min="15" max="16" width="14.28515625" style="92" customWidth="1"/>
    <col min="17" max="21" width="0" style="92" hidden="1" customWidth="1"/>
    <col min="22" max="22" width="14.28515625" style="93" customWidth="1"/>
    <col min="23" max="24" width="0" style="93" hidden="1" customWidth="1"/>
    <col min="25" max="25" width="14.28515625" style="1892" customWidth="1"/>
    <col min="26" max="26" width="13.42578125" style="93" customWidth="1"/>
    <col min="27" max="28" width="10.7109375" style="88" hidden="1" customWidth="1"/>
    <col min="29" max="16384" width="9.140625" style="92"/>
  </cols>
  <sheetData>
    <row r="1" spans="1:28" s="1848" customFormat="1" ht="10.5" customHeight="1">
      <c r="A1" s="1837" t="s">
        <v>548</v>
      </c>
      <c r="B1" s="1838"/>
      <c r="C1" s="1839"/>
      <c r="D1" s="1840">
        <v>1</v>
      </c>
      <c r="E1" s="1841"/>
      <c r="F1" s="1840"/>
      <c r="G1" s="1840"/>
      <c r="H1" s="1840"/>
      <c r="I1" s="1840">
        <v>2</v>
      </c>
      <c r="J1" s="1840"/>
      <c r="K1" s="1840"/>
      <c r="L1" s="1840"/>
      <c r="M1" s="1839"/>
      <c r="N1" s="1840">
        <v>3</v>
      </c>
      <c r="O1" s="1841"/>
      <c r="P1" s="1840"/>
      <c r="Q1" s="1840"/>
      <c r="R1" s="1839"/>
      <c r="S1" s="1840">
        <v>4</v>
      </c>
      <c r="T1" s="1841"/>
      <c r="U1" s="1840"/>
      <c r="V1" s="1925"/>
      <c r="W1" s="1925"/>
      <c r="X1" s="1925">
        <v>5</v>
      </c>
      <c r="Y1" s="2063"/>
      <c r="Z1" s="1925"/>
      <c r="AA1" s="1847"/>
      <c r="AB1" s="1847"/>
    </row>
    <row r="2" spans="1:28" s="706" customFormat="1" ht="51" customHeight="1">
      <c r="A2" s="1837" t="s">
        <v>690</v>
      </c>
      <c r="B2" s="2241" t="s">
        <v>935</v>
      </c>
      <c r="C2" s="2241"/>
      <c r="D2" s="2241"/>
      <c r="E2" s="2241"/>
      <c r="F2" s="2241"/>
      <c r="G2" s="2241" t="s">
        <v>936</v>
      </c>
      <c r="H2" s="2241"/>
      <c r="I2" s="2241"/>
      <c r="J2" s="2241"/>
      <c r="K2" s="2241"/>
      <c r="L2" s="2241" t="s">
        <v>937</v>
      </c>
      <c r="M2" s="2241"/>
      <c r="N2" s="2241"/>
      <c r="O2" s="2241"/>
      <c r="P2" s="2241"/>
      <c r="Q2" s="2268" t="s">
        <v>938</v>
      </c>
      <c r="R2" s="2268"/>
      <c r="S2" s="2268"/>
      <c r="T2" s="2268"/>
      <c r="U2" s="2268"/>
      <c r="V2" s="2249" t="s">
        <v>939</v>
      </c>
      <c r="W2" s="2249"/>
      <c r="X2" s="2249"/>
      <c r="Y2" s="2249"/>
      <c r="Z2" s="2249"/>
      <c r="AA2" s="892" t="s">
        <v>1456</v>
      </c>
      <c r="AB2" s="892" t="s">
        <v>1457</v>
      </c>
    </row>
    <row r="3" spans="1:28" s="2068" customFormat="1" ht="12.75" customHeight="1">
      <c r="A3" s="1849" t="s">
        <v>556</v>
      </c>
      <c r="B3" s="1930"/>
      <c r="C3" s="2269" t="s">
        <v>940</v>
      </c>
      <c r="D3" s="2269"/>
      <c r="E3" s="2269"/>
      <c r="F3" s="2064"/>
      <c r="G3" s="2064"/>
      <c r="H3" s="2269" t="s">
        <v>941</v>
      </c>
      <c r="I3" s="2269"/>
      <c r="J3" s="2269"/>
      <c r="K3" s="2064"/>
      <c r="L3" s="2064"/>
      <c r="M3" s="2269" t="s">
        <v>942</v>
      </c>
      <c r="N3" s="2269"/>
      <c r="O3" s="2269"/>
      <c r="P3" s="2064"/>
      <c r="Q3" s="2064"/>
      <c r="R3" s="2269" t="s">
        <v>943</v>
      </c>
      <c r="S3" s="2269"/>
      <c r="T3" s="2269"/>
      <c r="U3" s="2065"/>
      <c r="V3" s="2066"/>
      <c r="W3" s="2270" t="s">
        <v>817</v>
      </c>
      <c r="X3" s="2270"/>
      <c r="Y3" s="2270"/>
      <c r="Z3" s="2066"/>
      <c r="AA3" s="2067"/>
      <c r="AB3" s="2067"/>
    </row>
    <row r="4" spans="1:28" ht="16.5" hidden="1" customHeight="1">
      <c r="A4" s="1940"/>
      <c r="B4" s="1941"/>
      <c r="C4" s="2254"/>
      <c r="D4" s="2254"/>
      <c r="E4" s="2254"/>
      <c r="F4" s="2057"/>
      <c r="G4" s="2057"/>
      <c r="H4" s="2254"/>
      <c r="I4" s="2254"/>
      <c r="J4" s="2254"/>
      <c r="K4" s="2057"/>
      <c r="L4" s="2057"/>
      <c r="M4" s="2254"/>
      <c r="N4" s="2254"/>
      <c r="O4" s="2254"/>
      <c r="P4" s="2001"/>
      <c r="Q4" s="2001"/>
      <c r="R4" s="2238"/>
      <c r="S4" s="2238"/>
      <c r="T4" s="2238"/>
      <c r="U4" s="1943"/>
      <c r="V4" s="2059"/>
      <c r="W4" s="2261"/>
      <c r="X4" s="2261"/>
      <c r="Y4" s="2261"/>
      <c r="Z4" s="2059"/>
    </row>
    <row r="5" spans="1:28" s="1848" customFormat="1" ht="24" customHeight="1">
      <c r="A5" s="1837" t="s">
        <v>561</v>
      </c>
      <c r="B5" s="1853" t="s">
        <v>67</v>
      </c>
      <c r="C5" s="1853" t="s">
        <v>2</v>
      </c>
      <c r="D5" s="4" t="s">
        <v>3</v>
      </c>
      <c r="E5" s="1853" t="s">
        <v>944</v>
      </c>
      <c r="F5" s="4" t="s">
        <v>5</v>
      </c>
      <c r="G5" s="1853" t="s">
        <v>67</v>
      </c>
      <c r="H5" s="1853" t="s">
        <v>2</v>
      </c>
      <c r="I5" s="4" t="s">
        <v>3</v>
      </c>
      <c r="J5" s="1853" t="s">
        <v>944</v>
      </c>
      <c r="K5" s="4" t="s">
        <v>5</v>
      </c>
      <c r="L5" s="1853" t="s">
        <v>67</v>
      </c>
      <c r="M5" s="1853" t="s">
        <v>2</v>
      </c>
      <c r="N5" s="4" t="s">
        <v>3</v>
      </c>
      <c r="O5" s="1853" t="s">
        <v>944</v>
      </c>
      <c r="P5" s="4" t="s">
        <v>5</v>
      </c>
      <c r="Q5" s="1853" t="s">
        <v>711</v>
      </c>
      <c r="R5" s="1853" t="s">
        <v>1</v>
      </c>
      <c r="S5" s="4" t="s">
        <v>3</v>
      </c>
      <c r="T5" s="1853" t="s">
        <v>748</v>
      </c>
      <c r="U5" s="4" t="s">
        <v>3</v>
      </c>
      <c r="V5" s="1862" t="s">
        <v>67</v>
      </c>
      <c r="W5" s="1862" t="s">
        <v>2</v>
      </c>
      <c r="X5" s="5" t="s">
        <v>3</v>
      </c>
      <c r="Y5" s="1862" t="s">
        <v>944</v>
      </c>
      <c r="Z5" s="5" t="s">
        <v>5</v>
      </c>
      <c r="AA5" s="1847"/>
      <c r="AB5" s="1847"/>
    </row>
    <row r="6" spans="1:28" s="1950" customFormat="1" ht="11.25" customHeight="1">
      <c r="A6" s="2037"/>
      <c r="B6" s="2004" t="s">
        <v>69</v>
      </c>
      <c r="C6" s="2004" t="s">
        <v>70</v>
      </c>
      <c r="D6" s="2004" t="s">
        <v>71</v>
      </c>
      <c r="E6" s="2004">
        <v>2</v>
      </c>
      <c r="F6" s="2004">
        <v>3</v>
      </c>
      <c r="G6" s="2004">
        <v>4</v>
      </c>
      <c r="H6" s="2004" t="s">
        <v>73</v>
      </c>
      <c r="I6" s="2004" t="s">
        <v>74</v>
      </c>
      <c r="J6" s="2004">
        <v>5</v>
      </c>
      <c r="K6" s="2004">
        <v>6</v>
      </c>
      <c r="L6" s="2004">
        <v>7</v>
      </c>
      <c r="M6" s="2004" t="s">
        <v>75</v>
      </c>
      <c r="N6" s="2004" t="s">
        <v>76</v>
      </c>
      <c r="O6" s="2004">
        <v>8</v>
      </c>
      <c r="P6" s="2004">
        <v>9</v>
      </c>
      <c r="Q6" s="2004"/>
      <c r="R6" s="2004" t="s">
        <v>828</v>
      </c>
      <c r="S6" s="2004" t="s">
        <v>945</v>
      </c>
      <c r="T6" s="2004" t="s">
        <v>563</v>
      </c>
      <c r="U6" s="2004" t="s">
        <v>564</v>
      </c>
      <c r="V6" s="2005">
        <v>10</v>
      </c>
      <c r="W6" s="2005" t="s">
        <v>946</v>
      </c>
      <c r="X6" s="2005" t="s">
        <v>750</v>
      </c>
      <c r="Y6" s="2005">
        <v>11</v>
      </c>
      <c r="Z6" s="2005">
        <v>12</v>
      </c>
      <c r="AA6" s="1949"/>
      <c r="AB6" s="1949"/>
    </row>
    <row r="7" spans="1:28" s="1866" customFormat="1" ht="17.25" hidden="1" customHeight="1">
      <c r="A7" s="1864"/>
      <c r="B7" s="1864"/>
      <c r="C7" s="1865"/>
      <c r="D7" s="1865"/>
      <c r="H7" s="1865"/>
      <c r="I7" s="1865"/>
      <c r="M7" s="1865"/>
      <c r="N7" s="1865"/>
      <c r="R7" s="1865"/>
      <c r="S7" s="1865"/>
      <c r="V7" s="1952"/>
      <c r="W7" s="1951"/>
      <c r="X7" s="1951"/>
      <c r="Y7" s="1952"/>
      <c r="Z7" s="1952"/>
      <c r="AA7" s="892"/>
      <c r="AB7" s="892"/>
    </row>
    <row r="8" spans="1:28" s="1879" customFormat="1" ht="15" customHeight="1">
      <c r="A8" s="1877" t="s">
        <v>1512</v>
      </c>
      <c r="B8" s="1877"/>
      <c r="C8" s="1869"/>
      <c r="D8" s="1878"/>
      <c r="E8" s="1879">
        <f>SUM(C8+D8)</f>
        <v>0</v>
      </c>
      <c r="H8" s="1869"/>
      <c r="I8" s="1878"/>
      <c r="J8" s="1879">
        <f>SUM(H8+I8)</f>
        <v>0</v>
      </c>
      <c r="M8" s="1869"/>
      <c r="N8" s="1878"/>
      <c r="O8" s="1879">
        <f>SUM(M8+N8)</f>
        <v>0</v>
      </c>
      <c r="R8" s="1869"/>
      <c r="S8" s="1878"/>
      <c r="T8" s="1879">
        <f>SUM(R8+S8)</f>
        <v>0</v>
      </c>
      <c r="U8" s="1879">
        <f>R8-Q8</f>
        <v>0</v>
      </c>
      <c r="V8" s="2060">
        <f>'4 bba Ált közszolg és Közrend'!BE8+'4 bbb Gazdasági ügyek'!BJ8+'4 bbc Környezetvéd lakásépítés'!BJ8+'4 bbd Szabadi sport kult vallás'!BY8+'4 bbe Szociális védelem'!DR8+B8+G8+L8+Q8</f>
        <v>4</v>
      </c>
      <c r="W8" s="2060">
        <f>'4 bba Ált közszolg és Közrend'!CO8+'4 bbb Gazdasági ügyek'!BK8+'4 bbc Környezetvéd lakásépítés'!BK8+'4 bbd Szabadi sport kult vallás'!BZ8+'4 bbe Szociális védelem'!DS8+C8+H8+M8+R8</f>
        <v>4</v>
      </c>
      <c r="X8" s="2061">
        <f>'4 bba Ált közszolg és Közrend'!CP8+'4 bbb Gazdasági ügyek'!BL8+'4 bbc Környezetvéd lakásépítés'!BL8+'4 bbd Szabadi sport kult vallás'!CA8+'4 bbe Szociális védelem'!DY8+D8+I8+N8+S8</f>
        <v>0</v>
      </c>
      <c r="Y8" s="1952">
        <f>SUM(W8+X8)</f>
        <v>4</v>
      </c>
      <c r="Z8" s="2009">
        <f>'4 bba Ált közszolg és Közrend'!BI8+'4 bbb Gazdasági ügyek'!BN8+'4 bbc Környezetvéd lakásépítés'!BN8+'4 bbd Szabadi sport kult vallás'!CC8+'4 bbe Szociális védelem'!DV8+F8+K8+P8+U8</f>
        <v>4</v>
      </c>
      <c r="AA8" s="88"/>
      <c r="AB8" s="88"/>
    </row>
    <row r="9" spans="1:28" s="1879" customFormat="1" ht="15" customHeight="1">
      <c r="A9" s="1877" t="s">
        <v>1513</v>
      </c>
      <c r="B9" s="1877"/>
      <c r="C9" s="1869"/>
      <c r="D9" s="1878"/>
      <c r="E9" s="1879">
        <f>SUM(C9+D9)</f>
        <v>0</v>
      </c>
      <c r="H9" s="1869"/>
      <c r="I9" s="1878"/>
      <c r="J9" s="1879">
        <f>SUM(H9+I9)</f>
        <v>0</v>
      </c>
      <c r="M9" s="1869"/>
      <c r="N9" s="1878"/>
      <c r="O9" s="1879">
        <f>SUM(M9+N9)</f>
        <v>0</v>
      </c>
      <c r="R9" s="1869"/>
      <c r="S9" s="1878"/>
      <c r="T9" s="1879">
        <f>SUM(R9+S9)</f>
        <v>0</v>
      </c>
      <c r="U9" s="1879">
        <f>R9-Q9</f>
        <v>0</v>
      </c>
      <c r="V9" s="2060">
        <f>'4 bba Ált közszolg és Közrend'!CN9+'4 bbb Gazdasági ügyek'!BJ9+'4 bbc Környezetvéd lakásépítés'!BJ9+'4 bbd Szabadi sport kult vallás'!BY9+'4 bbe Szociális védelem'!DR9+B9+G9+L9+Q9</f>
        <v>0</v>
      </c>
      <c r="W9" s="2060">
        <f>'4 bba Ált közszolg és Közrend'!CO9+'4 bbb Gazdasági ügyek'!BK9+'4 bbc Környezetvéd lakásépítés'!BK9+'4 bbd Szabadi sport kult vallás'!BZ9+'4 bbe Szociális védelem'!DS9+C9+H9+M9+R9</f>
        <v>4</v>
      </c>
      <c r="X9" s="2061">
        <f>'4 bba Ált közszolg és Közrend'!CP9+'4 bbb Gazdasági ügyek'!BL9+'4 bbc Környezetvéd lakásépítés'!BL9+'4 bbd Szabadi sport kult vallás'!CA9+'4 bbe Szociális védelem'!DY9+D9+I9+N9+S9</f>
        <v>0</v>
      </c>
      <c r="Y9" s="1952">
        <f>SUM(W9+X9)</f>
        <v>4</v>
      </c>
      <c r="Z9" s="2009">
        <f>'4 bba Ált közszolg és Közrend'!CR9+'4 bbb Gazdasági ügyek'!BN9+'4 bbc Környezetvéd lakásépítés'!BN9+'4 bbd Szabadi sport kult vallás'!CC9+'4 bbe Szociális védelem'!DV9+F9+K9+P9+U9</f>
        <v>4</v>
      </c>
      <c r="AA9" s="88"/>
      <c r="AB9" s="88"/>
    </row>
    <row r="10" spans="1:28" s="1879" customFormat="1" ht="15" customHeight="1">
      <c r="A10" s="1877" t="s">
        <v>1514</v>
      </c>
      <c r="B10" s="1877"/>
      <c r="C10" s="1869"/>
      <c r="D10" s="1878"/>
      <c r="E10" s="1879">
        <f>SUM(C10+D10)</f>
        <v>0</v>
      </c>
      <c r="H10" s="1869"/>
      <c r="I10" s="1878"/>
      <c r="J10" s="1879">
        <f>SUM(H10+I10)</f>
        <v>0</v>
      </c>
      <c r="M10" s="1869"/>
      <c r="N10" s="1878"/>
      <c r="O10" s="1879">
        <f>SUM(M10+N10)</f>
        <v>0</v>
      </c>
      <c r="R10" s="1869"/>
      <c r="S10" s="1878"/>
      <c r="T10" s="1879">
        <f>SUM(R10+S10)</f>
        <v>0</v>
      </c>
      <c r="U10" s="1879">
        <f>R10-Q10</f>
        <v>0</v>
      </c>
      <c r="V10" s="2060">
        <f>'4 bba Ált közszolg és Közrend'!CN10+'4 bbb Gazdasági ügyek'!BJ10+'4 bbc Környezetvéd lakásépítés'!BJ10+'4 bbd Szabadi sport kult vallás'!BY10+'4 bbe Szociális védelem'!DR10+B10+G10+L10+Q10</f>
        <v>0</v>
      </c>
      <c r="W10" s="2060">
        <f>'4 bba Ált közszolg és Közrend'!CO10+'4 bbb Gazdasági ügyek'!BK10+'4 bbc Környezetvéd lakásépítés'!BK10+'4 bbd Szabadi sport kult vallás'!BZ10+'4 bbe Szociális védelem'!DS10+C10+H10+M10+R10</f>
        <v>4</v>
      </c>
      <c r="X10" s="2061">
        <f>'4 bba Ált közszolg és Közrend'!CP10+'4 bbb Gazdasági ügyek'!BL10+'4 bbc Környezetvéd lakásépítés'!BL10+'4 bbd Szabadi sport kult vallás'!CA10+'4 bbe Szociális védelem'!DY10+D10+I10+N10+S10</f>
        <v>0</v>
      </c>
      <c r="Y10" s="1952">
        <f>SUM(W10+X10)</f>
        <v>4</v>
      </c>
      <c r="Z10" s="2009">
        <f>'4 bba Ált közszolg és Közrend'!CR10+'4 bbb Gazdasági ügyek'!BN10+'4 bbc Környezetvéd lakásépítés'!BN10+'4 bbd Szabadi sport kult vallás'!CC10+'4 bbe Szociális védelem'!DV10+F10+K10+P10+U10</f>
        <v>4</v>
      </c>
      <c r="AA10" s="88"/>
      <c r="AB10" s="88"/>
    </row>
    <row r="11" spans="1:28" s="1879" customFormat="1" ht="15" hidden="1" customHeight="1">
      <c r="A11" s="1877" t="s">
        <v>1515</v>
      </c>
      <c r="B11" s="1864"/>
      <c r="C11" s="1869"/>
      <c r="D11" s="1878"/>
      <c r="E11" s="1879">
        <f>SUM(C11+D11)</f>
        <v>0</v>
      </c>
      <c r="H11" s="1869"/>
      <c r="I11" s="1878"/>
      <c r="J11" s="1879">
        <f>SUM(H11+I11)</f>
        <v>0</v>
      </c>
      <c r="M11" s="1869"/>
      <c r="N11" s="1878"/>
      <c r="O11" s="1879">
        <f>SUM(M11+N11)</f>
        <v>0</v>
      </c>
      <c r="R11" s="1869"/>
      <c r="S11" s="1878"/>
      <c r="T11" s="1879">
        <f>SUM(R11+S11)</f>
        <v>0</v>
      </c>
      <c r="U11" s="1879">
        <f>R11-Q11</f>
        <v>0</v>
      </c>
      <c r="V11" s="2060">
        <f>'4 bba Ált közszolg és Közrend'!CN11+'4 bbb Gazdasági ügyek'!BJ11+'4 bbc Környezetvéd lakásépítés'!BJ11+'4 bbd Szabadi sport kult vallás'!BY11+'4 bbe Szociális védelem'!DW11+B11+G11+L11+Q11</f>
        <v>0</v>
      </c>
      <c r="W11" s="2060">
        <f>'4 bba Ált közszolg és Közrend'!CO11+'4 bbb Gazdasági ügyek'!BK11+'4 bbc Környezetvéd lakásépítés'!BK11+'4 bbd Szabadi sport kult vallás'!BZ11+'4 bbe Szociális védelem'!DX11+C11+H11+M11+R11</f>
        <v>4</v>
      </c>
      <c r="X11" s="2061">
        <f>'4 bba Ált közszolg és Közrend'!CP11+'4 bbb Gazdasági ügyek'!BL11+'4 bbc Környezetvéd lakásépítés'!BL11+'4 bbd Szabadi sport kult vallás'!CA11+'4 bbe Szociális védelem'!DY11+D11+I11+N11+S11</f>
        <v>0</v>
      </c>
      <c r="Y11" s="1952">
        <f>SUM(W11+X11)</f>
        <v>4</v>
      </c>
      <c r="Z11" s="2009">
        <f>'4 bba Ált közszolg és Közrend'!CR11+'4 bbb Gazdasági ügyek'!BN11+'4 bbc Környezetvéd lakásépítés'!BN11+'4 bbd Szabadi sport kult vallás'!CC11+'4 bbe Szociális védelem'!DV11+F11+K11+P11+U11</f>
        <v>4</v>
      </c>
      <c r="AA11" s="88"/>
      <c r="AB11" s="88"/>
    </row>
    <row r="12" spans="1:28" s="1879" customFormat="1" ht="15" customHeight="1">
      <c r="A12" s="1864" t="s">
        <v>720</v>
      </c>
      <c r="B12" s="1864"/>
      <c r="C12" s="1869"/>
      <c r="D12" s="1878"/>
      <c r="E12" s="1879">
        <f>SUM(C12+D12)</f>
        <v>0</v>
      </c>
      <c r="H12" s="1869"/>
      <c r="I12" s="1878"/>
      <c r="J12" s="1879">
        <f>SUM(H12+I12)</f>
        <v>0</v>
      </c>
      <c r="M12" s="1869"/>
      <c r="N12" s="1878"/>
      <c r="O12" s="1879">
        <f>SUM(M12+N12)</f>
        <v>0</v>
      </c>
      <c r="R12" s="1869"/>
      <c r="S12" s="1878"/>
      <c r="T12" s="1879">
        <f>SUM(R12+S12)</f>
        <v>0</v>
      </c>
      <c r="U12" s="1879">
        <f>R12-Q12</f>
        <v>0</v>
      </c>
      <c r="V12" s="2060">
        <f>'4 bba Ált közszolg és Közrend'!CN12+'4 bbb Gazdasági ügyek'!BJ12+'4 bbc Környezetvéd lakásépítés'!BJ12+'4 bbd Szabadi sport kult vallás'!BY12+'4 bbe Szociális védelem'!DR12+B12+G12+L12+Q12</f>
        <v>150</v>
      </c>
      <c r="W12" s="2060">
        <f>'4 bba Ált közszolg és Közrend'!CO12+'4 bbb Gazdasági ügyek'!BK12+'4 bbc Környezetvéd lakásépítés'!BK12+'4 bbd Szabadi sport kult vallás'!BZ12+'4 bbe Szociális védelem'!DS12+C12+H12+M12+R12</f>
        <v>152</v>
      </c>
      <c r="X12" s="2061">
        <f>'4 bba Ált közszolg és Közrend'!CP12+'4 bbb Gazdasági ügyek'!BL12+'4 bbc Környezetvéd lakásépítés'!BL12+'4 bbd Szabadi sport kult vallás'!CA12+'4 bbe Szociális védelem'!DY12+D12+I12+N12+S12</f>
        <v>0</v>
      </c>
      <c r="Y12" s="1952">
        <f>SUM(W12+X12)</f>
        <v>152</v>
      </c>
      <c r="Z12" s="2009">
        <f>'4 bba Ált közszolg és Közrend'!CR12+'4 bbb Gazdasági ügyek'!BN12+'4 bbc Környezetvéd lakásépítés'!BN12+'4 bbd Szabadi sport kult vallás'!CC12+'4 bbe Szociális védelem'!DV12+F12+K12+P12+U12</f>
        <v>140</v>
      </c>
      <c r="AA12" s="88"/>
      <c r="AB12" s="88"/>
    </row>
    <row r="13" spans="1:28" s="1866" customFormat="1" ht="9" hidden="1" customHeight="1">
      <c r="A13" s="1864"/>
      <c r="B13" s="1864"/>
      <c r="C13" s="1865"/>
      <c r="D13" s="1865"/>
      <c r="H13" s="1865"/>
      <c r="I13" s="1865"/>
      <c r="M13" s="1865"/>
      <c r="N13" s="1865"/>
      <c r="R13" s="1865"/>
      <c r="S13" s="1865"/>
      <c r="V13" s="1951"/>
      <c r="W13" s="1951"/>
      <c r="X13" s="1951"/>
      <c r="Y13" s="1952"/>
      <c r="Z13" s="1952"/>
      <c r="AA13" s="892"/>
      <c r="AB13" s="892"/>
    </row>
    <row r="14" spans="1:28" s="706" customFormat="1" ht="15" customHeight="1">
      <c r="A14" s="1892" t="s">
        <v>1517</v>
      </c>
      <c r="B14" s="1892"/>
      <c r="C14" s="892"/>
      <c r="D14" s="1867"/>
      <c r="E14" s="892"/>
      <c r="F14" s="892"/>
      <c r="G14" s="892"/>
      <c r="H14" s="892"/>
      <c r="I14" s="1867"/>
      <c r="J14" s="892"/>
      <c r="K14" s="892"/>
      <c r="L14" s="892"/>
      <c r="M14" s="892"/>
      <c r="N14" s="1867"/>
      <c r="O14" s="892"/>
      <c r="P14" s="892"/>
      <c r="Q14" s="892"/>
      <c r="R14" s="892"/>
      <c r="S14" s="1867"/>
      <c r="T14" s="892"/>
      <c r="U14" s="892"/>
      <c r="V14" s="1891"/>
      <c r="W14" s="1891"/>
      <c r="X14" s="1963"/>
      <c r="Y14" s="1891"/>
      <c r="Z14" s="1892"/>
      <c r="AA14" s="892"/>
      <c r="AB14" s="892"/>
    </row>
    <row r="15" spans="1:28" ht="15" hidden="1" customHeight="1">
      <c r="A15" s="1414" t="s">
        <v>10</v>
      </c>
      <c r="B15" s="1414"/>
      <c r="C15" s="1881"/>
      <c r="D15" s="1882"/>
      <c r="E15" s="1813">
        <f t="shared" ref="E15:E31" si="0">SUM(C15+D15)</f>
        <v>0</v>
      </c>
      <c r="F15" s="1813"/>
      <c r="G15" s="1813"/>
      <c r="H15" s="1881"/>
      <c r="I15" s="1882"/>
      <c r="J15" s="1813">
        <f t="shared" ref="J15:J31" si="1">SUM(H15+I15)</f>
        <v>0</v>
      </c>
      <c r="K15" s="1813"/>
      <c r="L15" s="1813"/>
      <c r="M15" s="1881"/>
      <c r="N15" s="1882"/>
      <c r="O15" s="1813">
        <f t="shared" ref="O15:O29" si="2">SUM(M15+N15)</f>
        <v>0</v>
      </c>
      <c r="P15" s="1813"/>
      <c r="Q15" s="1813"/>
      <c r="R15" s="1881"/>
      <c r="S15" s="1882"/>
      <c r="T15" s="1813">
        <f t="shared" ref="T15:T31" si="3">SUM(R15+S15)</f>
        <v>0</v>
      </c>
      <c r="U15" s="1813"/>
      <c r="V15" s="2069">
        <f>'4 bba Ált közszolg és Közrend'!CN15+'4 bbb Gazdasági ügyek'!BJ15+'4 bbc Környezetvéd lakásépítés'!BJ15+'4 bbd Szabadi sport kult vallás'!BY15+'4 bbe Szociális védelem'!DW15+B15+G15+L15+Q15</f>
        <v>0</v>
      </c>
      <c r="W15" s="2069">
        <f>'4 bba Ált közszolg és Közrend'!CO15+'4 bbb Gazdasági ügyek'!BK15+'4 bbc Környezetvéd lakásépítés'!BK15+'4 bbd Szabadi sport kult vallás'!BZ15+'4 bbe Szociális védelem'!DX15+C15+H15+M15+R15</f>
        <v>0</v>
      </c>
      <c r="X15" s="2070">
        <f>'4 bba Ált közszolg és Közrend'!CP15+'4 bbb Gazdasági ügyek'!BL15+'4 bbc Környezetvéd lakásépítés'!BL15+'4 bbd Szabadi sport kult vallás'!CA15+'4 bbe Szociális védelem'!DY15+D15+I15+N15+S15</f>
        <v>0</v>
      </c>
      <c r="Y15" s="1953">
        <f t="shared" ref="Y15" si="4">SUM(W15+X15)</f>
        <v>0</v>
      </c>
    </row>
    <row r="16" spans="1:28" ht="15" customHeight="1">
      <c r="A16" s="1414" t="s">
        <v>593</v>
      </c>
      <c r="B16" s="1414"/>
      <c r="C16" s="1881"/>
      <c r="D16" s="1882"/>
      <c r="E16" s="1813">
        <f t="shared" si="0"/>
        <v>0</v>
      </c>
      <c r="F16" s="1813"/>
      <c r="G16" s="1813"/>
      <c r="H16" s="1881"/>
      <c r="I16" s="1882"/>
      <c r="J16" s="1813">
        <f t="shared" si="1"/>
        <v>0</v>
      </c>
      <c r="K16" s="1813"/>
      <c r="L16" s="1813"/>
      <c r="M16" s="1881"/>
      <c r="N16" s="1882"/>
      <c r="O16" s="1813">
        <f t="shared" si="2"/>
        <v>0</v>
      </c>
      <c r="P16" s="1813"/>
      <c r="Q16" s="1813"/>
      <c r="R16" s="1881"/>
      <c r="S16" s="1882"/>
      <c r="T16" s="1813">
        <f t="shared" si="3"/>
        <v>0</v>
      </c>
      <c r="U16" s="1813">
        <f t="shared" ref="U16:U31" si="5">R16-Q16</f>
        <v>0</v>
      </c>
      <c r="V16" s="2069">
        <f>'4 bba Ált közszolg és Közrend'!CN16+'4 bbb Gazdasági ügyek'!BJ16+'4 bbc Környezetvéd lakásépítés'!BJ16+'4 bbd Szabadi sport kult vallás'!BY16+'4 bbe Szociális védelem'!DR16+B16+G16+L16+Q16</f>
        <v>29357</v>
      </c>
      <c r="W16" s="2069">
        <f>'4 bba Ált közszolg és Közrend'!CO16+'4 bbb Gazdasági ügyek'!BK16+'4 bbc Környezetvéd lakásépítés'!BK16+'4 bbd Szabadi sport kult vallás'!BZ16+'4 bbe Szociális védelem'!DS16+C16+H16+M16+R16</f>
        <v>22909</v>
      </c>
      <c r="X16" s="2069">
        <f>'4 bba Ált közszolg és Közrend'!CP16+'4 bbb Gazdasági ügyek'!BL16+'4 bbc Környezetvéd lakásépítés'!BL16+'4 bbd Szabadi sport kult vallás'!CA16+'4 bbe Szociális védelem'!DT16+D16+I16+N16+S16</f>
        <v>-2338</v>
      </c>
      <c r="Y16" s="2069">
        <f>'4 bba Ált közszolg és Közrend'!CQ16+'4 bbb Gazdasági ügyek'!BM16+'4 bbc Környezetvéd lakásépítés'!BM16+'4 bbd Szabadi sport kult vallás'!CB16+'4 bbe Szociális védelem'!DU16+E16+J16+O16+T16</f>
        <v>167</v>
      </c>
      <c r="Z16" s="2069">
        <f>'4 bba Ált közszolg és Közrend'!CR16+'4 bbb Gazdasági ügyek'!BN16+'4 bbc Környezetvéd lakásépítés'!BN16+'4 bbd Szabadi sport kult vallás'!CC16+'4 bbe Szociális védelem'!DV16+F16+K16+P16+U16</f>
        <v>0</v>
      </c>
    </row>
    <row r="17" spans="1:28" ht="15" customHeight="1">
      <c r="A17" s="1414" t="s">
        <v>594</v>
      </c>
      <c r="B17" s="1414"/>
      <c r="C17" s="1881"/>
      <c r="D17" s="1882"/>
      <c r="E17" s="1813">
        <f t="shared" si="0"/>
        <v>0</v>
      </c>
      <c r="F17" s="1813"/>
      <c r="G17" s="1813"/>
      <c r="H17" s="1881"/>
      <c r="I17" s="1882"/>
      <c r="J17" s="1813">
        <f t="shared" si="1"/>
        <v>0</v>
      </c>
      <c r="K17" s="1813"/>
      <c r="L17" s="1813"/>
      <c r="M17" s="1881"/>
      <c r="N17" s="1882"/>
      <c r="O17" s="1813">
        <f t="shared" si="2"/>
        <v>0</v>
      </c>
      <c r="P17" s="1813"/>
      <c r="Q17" s="1813"/>
      <c r="R17" s="1881"/>
      <c r="S17" s="1882"/>
      <c r="T17" s="1813">
        <f t="shared" si="3"/>
        <v>0</v>
      </c>
      <c r="U17" s="1813">
        <f t="shared" si="5"/>
        <v>0</v>
      </c>
      <c r="V17" s="2069">
        <f>'4 bba Ált közszolg és Közrend'!CN17+'4 bbb Gazdasági ügyek'!BJ17+'4 bbc Környezetvéd lakásépítés'!BJ17+'4 bbd Szabadi sport kult vallás'!BY17+'4 bbe Szociális védelem'!DR17+B17+G17+L17+Q17</f>
        <v>152021</v>
      </c>
      <c r="W17" s="2069">
        <f>'4 bba Ált közszolg és Közrend'!CO17+'4 bbb Gazdasági ügyek'!BK17+'4 bbc Környezetvéd lakásépítés'!BK17+'4 bbd Szabadi sport kult vallás'!BZ17+'4 bbe Szociális védelem'!DS17+C17+H17+M17+R17</f>
        <v>163494</v>
      </c>
      <c r="X17" s="2071">
        <f>'4 bba Ált közszolg és Közrend'!CP17+'4 bbb Gazdasági ügyek'!BL17+'4 bbc Környezetvéd lakásépítés'!BL17+'4 bbd Szabadi sport kult vallás'!CA17+'4 bbe Szociális védelem'!DY17+D17+I17+N17+S17</f>
        <v>6810</v>
      </c>
      <c r="Y17" s="1953">
        <f>'4 bba Ált közszolg és Közrend'!CQ17+'4 bbb Gazdasági ügyek'!BM17+'4 bbc Környezetvéd lakásépítés'!BM17+'4 bbd Szabadi sport kult vallás'!CB17+'4 bbe Szociális védelem'!DU17+E17+J17+O17+T17</f>
        <v>191012</v>
      </c>
      <c r="Z17" s="1953">
        <f>'4 bba Ált közszolg és Közrend'!CR17+'4 bbb Gazdasági ügyek'!BN17+'4 bbc Környezetvéd lakásépítés'!BN17+'4 bbd Szabadi sport kult vallás'!CC17+'4 bbe Szociális védelem'!DV17+F17+K17+P17+U17</f>
        <v>161322</v>
      </c>
      <c r="AA17" s="88">
        <v>161322</v>
      </c>
      <c r="AB17" s="88">
        <f>Z17-AA17</f>
        <v>0</v>
      </c>
    </row>
    <row r="18" spans="1:28" ht="15" customHeight="1">
      <c r="A18" s="737" t="s">
        <v>595</v>
      </c>
      <c r="B18" s="737"/>
      <c r="C18" s="1881"/>
      <c r="D18" s="1882"/>
      <c r="E18" s="1813">
        <f t="shared" si="0"/>
        <v>0</v>
      </c>
      <c r="F18" s="1813"/>
      <c r="G18" s="1813"/>
      <c r="H18" s="1881"/>
      <c r="I18" s="1882"/>
      <c r="J18" s="1813">
        <f t="shared" si="1"/>
        <v>0</v>
      </c>
      <c r="K18" s="1813"/>
      <c r="L18" s="1813"/>
      <c r="M18" s="1881"/>
      <c r="N18" s="1882"/>
      <c r="O18" s="1813">
        <f t="shared" si="2"/>
        <v>0</v>
      </c>
      <c r="P18" s="1813"/>
      <c r="Q18" s="1813"/>
      <c r="R18" s="1881"/>
      <c r="S18" s="1882"/>
      <c r="T18" s="1813">
        <f t="shared" si="3"/>
        <v>0</v>
      </c>
      <c r="U18" s="1813">
        <f t="shared" si="5"/>
        <v>0</v>
      </c>
      <c r="V18" s="2069">
        <f>'4 bba Ált közszolg és Közrend'!CN18+'4 bbb Gazdasági ügyek'!BJ18+'4 bbc Környezetvéd lakásépítés'!BJ18+'4 bbd Szabadi sport kult vallás'!BY18+'4 bbe Szociális védelem'!DR18+B18+G18+L18+Q18</f>
        <v>57792</v>
      </c>
      <c r="W18" s="2069">
        <f>'4 bba Ált közszolg és Közrend'!CO18+'4 bbb Gazdasági ügyek'!BK18+'4 bbc Környezetvéd lakásépítés'!BK18+'4 bbd Szabadi sport kult vallás'!BZ18+'4 bbe Szociális védelem'!DS18+C18+H18+M18+R18</f>
        <v>49950</v>
      </c>
      <c r="X18" s="2071">
        <f>'4 bba Ált közszolg és Közrend'!CP18+'4 bbb Gazdasági ügyek'!BL18+'4 bbc Környezetvéd lakásépítés'!BL18+'4 bbd Szabadi sport kult vallás'!CA18+'4 bbe Szociális védelem'!DY18+D18+I18+N18+S18</f>
        <v>2659</v>
      </c>
      <c r="Y18" s="1953">
        <f>'4 bba Ált közszolg és Közrend'!CQ18+'4 bbb Gazdasági ügyek'!BM18+'4 bbc Környezetvéd lakásépítés'!BM18+'4 bbd Szabadi sport kult vallás'!CB18+'4 bbe Szociális védelem'!DU18+E18+J18+O18+T18</f>
        <v>57231</v>
      </c>
      <c r="Z18" s="1953">
        <f>'4 bba Ált közszolg és Közrend'!CR18+'4 bbb Gazdasági ügyek'!BN18+'4 bbc Környezetvéd lakásépítés'!BN18+'4 bbd Szabadi sport kult vallás'!CC18+'4 bbe Szociális védelem'!DV18+F18+K18+P18+U18</f>
        <v>44417</v>
      </c>
      <c r="AA18" s="88">
        <v>44417</v>
      </c>
      <c r="AB18" s="88">
        <f t="shared" ref="AB18:AB81" si="6">Z18-AA18</f>
        <v>0</v>
      </c>
    </row>
    <row r="19" spans="1:28" ht="15" hidden="1" customHeight="1">
      <c r="A19" s="1886" t="s">
        <v>596</v>
      </c>
      <c r="B19" s="737"/>
      <c r="C19" s="1881"/>
      <c r="D19" s="1882"/>
      <c r="E19" s="1813"/>
      <c r="F19" s="1813"/>
      <c r="G19" s="1813"/>
      <c r="H19" s="1881"/>
      <c r="I19" s="1882"/>
      <c r="J19" s="1813"/>
      <c r="K19" s="1813"/>
      <c r="L19" s="1813"/>
      <c r="M19" s="1881"/>
      <c r="N19" s="1882"/>
      <c r="O19" s="1813"/>
      <c r="P19" s="1813"/>
      <c r="Q19" s="1813"/>
      <c r="R19" s="1881"/>
      <c r="S19" s="1882"/>
      <c r="T19" s="1813"/>
      <c r="U19" s="1813"/>
      <c r="V19" s="2069"/>
      <c r="W19" s="2069"/>
      <c r="X19" s="2071"/>
      <c r="Y19" s="1953">
        <f>'4 bba Ált közszolg és Közrend'!CQ19+'4 bbb Gazdasági ügyek'!BM19+'4 bbc Környezetvéd lakásépítés'!BM19+'4 bbd Szabadi sport kult vallás'!CB19+'4 bbe Szociális védelem'!DU19+E19+J19+O19+T19</f>
        <v>0</v>
      </c>
      <c r="Z19" s="1966">
        <f>'4 bba Ált közszolg és Közrend'!CR19+'4 bbb Gazdasági ügyek'!BN19+'4 bbc Környezetvéd lakásépítés'!BN19+'4 bbd Szabadi sport kult vallás'!CC19+'4 bbe Szociális védelem'!DV19+F19+K19+P19+U19</f>
        <v>0</v>
      </c>
      <c r="AB19" s="88">
        <f t="shared" si="6"/>
        <v>0</v>
      </c>
    </row>
    <row r="20" spans="1:28" ht="15" hidden="1" customHeight="1">
      <c r="A20" s="1887" t="s">
        <v>721</v>
      </c>
      <c r="B20" s="1887"/>
      <c r="C20" s="1881"/>
      <c r="D20" s="1882"/>
      <c r="E20" s="1813">
        <f t="shared" si="0"/>
        <v>0</v>
      </c>
      <c r="F20" s="1813"/>
      <c r="G20" s="1813"/>
      <c r="H20" s="1881">
        <v>0</v>
      </c>
      <c r="I20" s="1882"/>
      <c r="J20" s="1813">
        <f t="shared" si="1"/>
        <v>0</v>
      </c>
      <c r="K20" s="1813"/>
      <c r="L20" s="1813"/>
      <c r="M20" s="1881"/>
      <c r="N20" s="1882"/>
      <c r="O20" s="1813">
        <f t="shared" si="2"/>
        <v>0</v>
      </c>
      <c r="P20" s="1813"/>
      <c r="Q20" s="1813"/>
      <c r="R20" s="1881"/>
      <c r="S20" s="1882"/>
      <c r="T20" s="1813">
        <f t="shared" si="3"/>
        <v>0</v>
      </c>
      <c r="U20" s="1813">
        <f t="shared" si="5"/>
        <v>0</v>
      </c>
      <c r="V20" s="2069">
        <f>'4 bba Ált közszolg és Közrend'!CN20+'4 bbb Gazdasági ügyek'!BJ20+'4 bbc Környezetvéd lakásépítés'!BJ20+'4 bbd Szabadi sport kult vallás'!BY20+'4 bbe Szociális védelem'!DW20+B20+G20+L20+Q20</f>
        <v>0</v>
      </c>
      <c r="W20" s="2069">
        <f>'4 bba Ált közszolg és Közrend'!CO20+'4 bbb Gazdasági ügyek'!BK20+'4 bbc Környezetvéd lakásépítés'!BK20+'4 bbd Szabadi sport kult vallás'!BZ20+'4 bbe Szociális védelem'!DX20+C20+H20+M20+R20</f>
        <v>0</v>
      </c>
      <c r="X20" s="2071">
        <f>'4 bba Ált közszolg és Közrend'!CP20+'4 bbb Gazdasági ügyek'!BL20+'4 bbc Környezetvéd lakásépítés'!BL20+'4 bbd Szabadi sport kult vallás'!CA20+'4 bbe Szociális védelem'!DY20+D20+I20+N20+S20</f>
        <v>0</v>
      </c>
      <c r="Y20" s="1953">
        <f>'4 bba Ált közszolg és Közrend'!CQ20+'4 bbb Gazdasági ügyek'!BM20+'4 bbc Környezetvéd lakásépítés'!BM20+'4 bbd Szabadi sport kult vallás'!CB20+'4 bbe Szociális védelem'!DU20+E20+J20+O20+T20</f>
        <v>0</v>
      </c>
      <c r="Z20" s="1966">
        <f>'4 bba Ált közszolg és Közrend'!CR20+'4 bbb Gazdasági ügyek'!BN20+'4 bbc Környezetvéd lakásépítés'!BN20+'4 bbd Szabadi sport kult vallás'!CC20+'4 bbe Szociális védelem'!DV20+F20+K20+P20+U20</f>
        <v>0</v>
      </c>
      <c r="AB20" s="88">
        <f t="shared" si="6"/>
        <v>0</v>
      </c>
    </row>
    <row r="21" spans="1:28" ht="15" hidden="1" customHeight="1">
      <c r="A21" s="1887" t="s">
        <v>722</v>
      </c>
      <c r="B21" s="1887"/>
      <c r="C21" s="1881"/>
      <c r="D21" s="1882"/>
      <c r="E21" s="1813">
        <f t="shared" si="0"/>
        <v>0</v>
      </c>
      <c r="F21" s="1813"/>
      <c r="G21" s="1813"/>
      <c r="H21" s="1881">
        <v>0</v>
      </c>
      <c r="I21" s="1882"/>
      <c r="J21" s="1813">
        <f t="shared" si="1"/>
        <v>0</v>
      </c>
      <c r="K21" s="1813"/>
      <c r="L21" s="1813"/>
      <c r="M21" s="1881"/>
      <c r="N21" s="1882"/>
      <c r="O21" s="1813">
        <f t="shared" si="2"/>
        <v>0</v>
      </c>
      <c r="P21" s="1813"/>
      <c r="Q21" s="1813"/>
      <c r="R21" s="1881"/>
      <c r="S21" s="1882"/>
      <c r="T21" s="1813">
        <f t="shared" si="3"/>
        <v>0</v>
      </c>
      <c r="U21" s="1813">
        <f t="shared" si="5"/>
        <v>0</v>
      </c>
      <c r="V21" s="2069">
        <f>'4 bba Ált közszolg és Közrend'!CN21+'4 bbb Gazdasági ügyek'!BJ21+'4 bbc Környezetvéd lakásépítés'!BJ21+'4 bbd Szabadi sport kult vallás'!BY21+'4 bbe Szociális védelem'!DW21+B21+G21+L21+Q21</f>
        <v>0</v>
      </c>
      <c r="W21" s="2069">
        <f>'4 bba Ált közszolg és Közrend'!CO21+'4 bbb Gazdasági ügyek'!BK21+'4 bbc Környezetvéd lakásépítés'!BK21+'4 bbd Szabadi sport kult vallás'!BZ21+'4 bbe Szociális védelem'!DX21+C21+H21+M21+R21</f>
        <v>0</v>
      </c>
      <c r="X21" s="2071">
        <f>'4 bba Ált közszolg és Közrend'!CP21+'4 bbb Gazdasági ügyek'!BL21+'4 bbc Környezetvéd lakásépítés'!BL21+'4 bbd Szabadi sport kult vallás'!CA21+'4 bbe Szociális védelem'!DY21+D21+I21+N21+S21</f>
        <v>0</v>
      </c>
      <c r="Y21" s="1953">
        <f>'4 bba Ált közszolg és Közrend'!CQ21+'4 bbb Gazdasági ügyek'!BM21+'4 bbc Környezetvéd lakásépítés'!BM21+'4 bbd Szabadi sport kult vallás'!CB21+'4 bbe Szociális védelem'!DU21+E21+J21+O21+T21</f>
        <v>0</v>
      </c>
      <c r="Z21" s="1966">
        <f>'4 bba Ált közszolg és Közrend'!CR21+'4 bbb Gazdasági ügyek'!BN21+'4 bbc Környezetvéd lakásépítés'!BN21+'4 bbd Szabadi sport kult vallás'!CC21+'4 bbe Szociális védelem'!DV21+F21+K21+P21+U21</f>
        <v>0</v>
      </c>
      <c r="AB21" s="88">
        <f t="shared" si="6"/>
        <v>0</v>
      </c>
    </row>
    <row r="22" spans="1:28" ht="15" customHeight="1">
      <c r="A22" s="1886" t="s">
        <v>599</v>
      </c>
      <c r="B22" s="1886"/>
      <c r="C22" s="1881"/>
      <c r="D22" s="1882"/>
      <c r="E22" s="1813">
        <f>SUM(C22+D22)</f>
        <v>0</v>
      </c>
      <c r="F22" s="1813"/>
      <c r="G22" s="1881"/>
      <c r="H22" s="1881"/>
      <c r="I22" s="1882"/>
      <c r="J22" s="1813">
        <v>18205</v>
      </c>
      <c r="K22" s="1813">
        <v>18205</v>
      </c>
      <c r="L22" s="1813"/>
      <c r="M22" s="1881"/>
      <c r="N22" s="1882"/>
      <c r="O22" s="1813">
        <f>SUM(M22+N22)</f>
        <v>0</v>
      </c>
      <c r="P22" s="1813"/>
      <c r="Q22" s="1813"/>
      <c r="R22" s="1881"/>
      <c r="S22" s="1882"/>
      <c r="T22" s="1813">
        <f>SUM(R22+S22)</f>
        <v>0</v>
      </c>
      <c r="U22" s="1813">
        <f t="shared" si="5"/>
        <v>0</v>
      </c>
      <c r="V22" s="2069">
        <f>'4 bba Ált közszolg és Közrend'!CN22+'4 bbb Gazdasági ügyek'!BJ22+'4 bbc Környezetvéd lakásépítés'!BJ22+'4 bbd Szabadi sport kult vallás'!BY22+'4 bbe Szociális védelem'!DR22+B22+G22+L22+Q22</f>
        <v>2343287</v>
      </c>
      <c r="W22" s="2069">
        <f>'4 bba Ált közszolg és Közrend'!CO22+'4 bbb Gazdasági ügyek'!BK22+'4 bbc Környezetvéd lakásépítés'!BK22+'4 bbd Szabadi sport kult vallás'!BZ22+'4 bbe Szociális védelem'!DS22+C22+H22+M22+R22</f>
        <v>2490904</v>
      </c>
      <c r="X22" s="2071">
        <f>'4 bba Ált közszolg és Közrend'!CP22+'4 bbb Gazdasági ügyek'!BL22+'4 bbc Környezetvéd lakásépítés'!BL22+'4 bbd Szabadi sport kult vallás'!CA22+'4 bbe Szociális védelem'!DY22+D22+I22+N22+S22</f>
        <v>-9428</v>
      </c>
      <c r="Y22" s="1953">
        <f>'4 bba Ált közszolg és Közrend'!CQ22+'4 bbb Gazdasági ügyek'!BM22+'4 bbc Környezetvéd lakásépítés'!BM22+'4 bbd Szabadi sport kult vallás'!CB22+'4 bbe Szociális védelem'!DU22+E22+J22+O22+T22</f>
        <v>2589751</v>
      </c>
      <c r="Z22" s="1966">
        <f>'4 bba Ált közszolg és Közrend'!CR22+'4 bbb Gazdasági ügyek'!BN22+'4 bbc Környezetvéd lakásépítés'!BN22+'4 bbd Szabadi sport kult vallás'!CC22+'4 bbe Szociális védelem'!DV22+F22+K22+P22+U22</f>
        <v>2087453</v>
      </c>
      <c r="AA22" s="88">
        <v>2087453</v>
      </c>
      <c r="AB22" s="88">
        <f t="shared" si="6"/>
        <v>0</v>
      </c>
    </row>
    <row r="23" spans="1:28" ht="15" customHeight="1">
      <c r="A23" s="1414" t="s">
        <v>16</v>
      </c>
      <c r="B23" s="1414"/>
      <c r="C23" s="1881"/>
      <c r="D23" s="1882"/>
      <c r="E23" s="1813">
        <f t="shared" si="0"/>
        <v>0</v>
      </c>
      <c r="F23" s="1813"/>
      <c r="G23" s="1813"/>
      <c r="H23" s="1881"/>
      <c r="I23" s="1882"/>
      <c r="J23" s="1813">
        <f t="shared" si="1"/>
        <v>0</v>
      </c>
      <c r="K23" s="1813"/>
      <c r="L23" s="1813"/>
      <c r="M23" s="1881"/>
      <c r="N23" s="1882"/>
      <c r="O23" s="1813">
        <f t="shared" si="2"/>
        <v>0</v>
      </c>
      <c r="P23" s="1813"/>
      <c r="Q23" s="1813"/>
      <c r="R23" s="1881"/>
      <c r="S23" s="1882"/>
      <c r="T23" s="1813">
        <f t="shared" si="3"/>
        <v>0</v>
      </c>
      <c r="U23" s="1813">
        <f t="shared" si="5"/>
        <v>0</v>
      </c>
      <c r="V23" s="2069">
        <f>'4 bba Ált közszolg és Közrend'!CN23+'4 bbb Gazdasági ügyek'!BJ23+'4 bbc Környezetvéd lakásépítés'!BJ23+'4 bbd Szabadi sport kult vallás'!BY23+'4 bbe Szociális védelem'!DR23+B23+G23+L23+Q23</f>
        <v>323394</v>
      </c>
      <c r="W23" s="2069">
        <f>'4 bba Ált közszolg és Közrend'!CO23+'4 bbb Gazdasági ügyek'!BK23+'4 bbc Környezetvéd lakásépítés'!BK23+'4 bbd Szabadi sport kult vallás'!BZ23+'4 bbe Szociális védelem'!DS23+C23+H23+M23+R23</f>
        <v>325428</v>
      </c>
      <c r="X23" s="2071">
        <f>'4 bba Ált közszolg és Közrend'!CP23+'4 bbb Gazdasági ügyek'!BL23+'4 bbc Környezetvéd lakásépítés'!BL23+'4 bbd Szabadi sport kult vallás'!CA23+'4 bbe Szociális védelem'!DY23+D23+I23+N23+S23</f>
        <v>0</v>
      </c>
      <c r="Y23" s="1953">
        <f>'4 bba Ált közszolg és Közrend'!CQ23+'4 bbb Gazdasági ügyek'!BM23+'4 bbc Környezetvéd lakásépítés'!BM23+'4 bbd Szabadi sport kult vallás'!CB23+'4 bbe Szociális védelem'!DU23+E23+J23+O23+T23</f>
        <v>335187</v>
      </c>
      <c r="Z23" s="1966">
        <f>'4 bba Ált közszolg és Közrend'!CR23+'4 bbb Gazdasági ügyek'!BN23+'4 bbc Környezetvéd lakásépítés'!BN23+'4 bbd Szabadi sport kult vallás'!CC23+'4 bbe Szociális védelem'!DV23+F23+K23+P23+U23</f>
        <v>224093</v>
      </c>
      <c r="AA23" s="88">
        <v>224093</v>
      </c>
      <c r="AB23" s="88">
        <f t="shared" si="6"/>
        <v>0</v>
      </c>
    </row>
    <row r="24" spans="1:28" ht="15" hidden="1" customHeight="1">
      <c r="A24" s="1414" t="s">
        <v>18</v>
      </c>
      <c r="B24" s="1414"/>
      <c r="C24" s="1881"/>
      <c r="D24" s="1882"/>
      <c r="E24" s="1813">
        <f t="shared" si="0"/>
        <v>0</v>
      </c>
      <c r="F24" s="1813"/>
      <c r="G24" s="1813"/>
      <c r="H24" s="1881"/>
      <c r="I24" s="1882"/>
      <c r="J24" s="1813">
        <f t="shared" si="1"/>
        <v>0</v>
      </c>
      <c r="K24" s="1813"/>
      <c r="L24" s="1813"/>
      <c r="M24" s="1881"/>
      <c r="N24" s="1882"/>
      <c r="O24" s="1813">
        <f t="shared" si="2"/>
        <v>0</v>
      </c>
      <c r="P24" s="1813"/>
      <c r="Q24" s="1813"/>
      <c r="R24" s="1881"/>
      <c r="S24" s="1882"/>
      <c r="T24" s="1813">
        <f t="shared" si="3"/>
        <v>0</v>
      </c>
      <c r="U24" s="1813">
        <f t="shared" si="5"/>
        <v>0</v>
      </c>
      <c r="V24" s="2069">
        <f>'4 bba Ált közszolg és Közrend'!CN24+'4 bbb Gazdasági ügyek'!BJ24+'4 bbc Környezetvéd lakásépítés'!BJ24+'4 bbd Szabadi sport kult vallás'!BY24+'4 bbe Szociális védelem'!DW24+B24+G24+L24+Q24</f>
        <v>0</v>
      </c>
      <c r="W24" s="2069">
        <f>'4 bba Ált közszolg és Közrend'!CO24+'4 bbb Gazdasági ügyek'!BK24+'4 bbc Környezetvéd lakásépítés'!BK24+'4 bbd Szabadi sport kult vallás'!BZ24+'4 bbe Szociális védelem'!DX24+C24+H24+M24+R24</f>
        <v>0</v>
      </c>
      <c r="X24" s="2071">
        <f>'4 bba Ált közszolg és Közrend'!CP24+'4 bbb Gazdasági ügyek'!BL24+'4 bbc Környezetvéd lakásépítés'!BL24+'4 bbd Szabadi sport kult vallás'!CA24+'4 bbe Szociális védelem'!DY24+D24+I24+N24+S24</f>
        <v>0</v>
      </c>
      <c r="Y24" s="1953">
        <f>'4 bba Ált közszolg és Közrend'!CQ24+'4 bbb Gazdasági ügyek'!BM24+'4 bbc Környezetvéd lakásépítés'!BM24+'4 bbd Szabadi sport kult vallás'!CB24+'4 bbe Szociális védelem'!DU24+E24+J24+O24+T24</f>
        <v>0</v>
      </c>
      <c r="Z24" s="1966">
        <f>'4 bba Ált közszolg és Közrend'!CR24+'4 bbb Gazdasági ügyek'!BN24+'4 bbc Környezetvéd lakásépítés'!BN24+'4 bbd Szabadi sport kult vallás'!CC24+'4 bbe Szociális védelem'!DV24+F24+K24+P24+U24</f>
        <v>0</v>
      </c>
      <c r="AB24" s="88">
        <f t="shared" si="6"/>
        <v>0</v>
      </c>
    </row>
    <row r="25" spans="1:28" ht="15" customHeight="1">
      <c r="A25" s="1414" t="s">
        <v>600</v>
      </c>
      <c r="B25" s="1414"/>
      <c r="C25" s="1881"/>
      <c r="D25" s="1882"/>
      <c r="E25" s="1813">
        <f>SUM(C25+D25)</f>
        <v>0</v>
      </c>
      <c r="F25" s="1813"/>
      <c r="G25" s="1813"/>
      <c r="H25" s="1881"/>
      <c r="I25" s="1882"/>
      <c r="J25" s="1813">
        <f>SUM(H25+I25)</f>
        <v>0</v>
      </c>
      <c r="K25" s="1813"/>
      <c r="L25" s="1813"/>
      <c r="M25" s="1881"/>
      <c r="N25" s="1882"/>
      <c r="O25" s="1813">
        <f>SUM(M25+N25)</f>
        <v>0</v>
      </c>
      <c r="P25" s="1813"/>
      <c r="Q25" s="1813"/>
      <c r="R25" s="1881"/>
      <c r="S25" s="1882"/>
      <c r="T25" s="1813">
        <f>SUM(R25+S25)</f>
        <v>0</v>
      </c>
      <c r="U25" s="1813">
        <f>R25-Q25</f>
        <v>0</v>
      </c>
      <c r="V25" s="2069">
        <f>'4 bba Ált közszolg és Közrend'!CN25+'4 bbb Gazdasági ügyek'!BJ25+'4 bbc Környezetvéd lakásépítés'!BJ25+'4 bbd Szabadi sport kult vallás'!BY25+'4 bbe Szociális védelem'!DW25+B25+G25+L25+Q25</f>
        <v>0</v>
      </c>
      <c r="W25" s="2069">
        <f>'4 bba Ált közszolg és Közrend'!CO25+'4 bbb Gazdasági ügyek'!BK25+'4 bbc Környezetvéd lakásépítés'!BK25+'4 bbd Szabadi sport kult vallás'!BZ25+'4 bbe Szociális védelem'!DX25+C25+H25+M25+R25</f>
        <v>0</v>
      </c>
      <c r="X25" s="2071">
        <f>'4 bba Ált közszolg és Közrend'!CP25+'4 bbb Gazdasági ügyek'!BL25+'4 bbc Környezetvéd lakásépítés'!BL25+'4 bbd Szabadi sport kult vallás'!CA25+'4 bbe Szociális védelem'!DY25+D25+I25+N25+S25</f>
        <v>0</v>
      </c>
      <c r="Y25" s="1953">
        <f>'4 bba Ált közszolg és Közrend'!CQ25+'4 bbb Gazdasági ügyek'!BM25+'4 bbc Környezetvéd lakásépítés'!BM25+'4 bbd Szabadi sport kult vallás'!CB25+'4 bbe Szociális védelem'!DU25+E25+J25+O25+T25</f>
        <v>5549</v>
      </c>
      <c r="Z25" s="1966">
        <f>'4 bba Ált közszolg és Közrend'!CR25+'4 bbb Gazdasági ügyek'!BN25+'4 bbc Környezetvéd lakásépítés'!BN25+'4 bbd Szabadi sport kult vallás'!CC25+'4 bbe Szociális védelem'!DV25+F25+K25+P25+U25</f>
        <v>5399</v>
      </c>
      <c r="AA25" s="88">
        <v>5399</v>
      </c>
      <c r="AB25" s="88">
        <f t="shared" si="6"/>
        <v>0</v>
      </c>
    </row>
    <row r="26" spans="1:28" ht="15" customHeight="1">
      <c r="A26" s="1414" t="s">
        <v>601</v>
      </c>
      <c r="B26" s="1414"/>
      <c r="C26" s="1881"/>
      <c r="D26" s="1882"/>
      <c r="E26" s="1813">
        <f t="shared" si="0"/>
        <v>0</v>
      </c>
      <c r="F26" s="1813"/>
      <c r="G26" s="1813"/>
      <c r="H26" s="1881"/>
      <c r="I26" s="1882"/>
      <c r="J26" s="1813">
        <f t="shared" si="1"/>
        <v>0</v>
      </c>
      <c r="K26" s="1813"/>
      <c r="L26" s="1813"/>
      <c r="M26" s="1881"/>
      <c r="N26" s="1882"/>
      <c r="O26" s="1813">
        <f t="shared" si="2"/>
        <v>0</v>
      </c>
      <c r="P26" s="1813"/>
      <c r="Q26" s="1813"/>
      <c r="R26" s="1881"/>
      <c r="S26" s="1882"/>
      <c r="T26" s="1813">
        <f t="shared" si="3"/>
        <v>0</v>
      </c>
      <c r="U26" s="1813">
        <f t="shared" si="5"/>
        <v>0</v>
      </c>
      <c r="V26" s="2069">
        <f>'4 bba Ált közszolg és Közrend'!CN26+'4 bbb Gazdasági ügyek'!BJ26+'4 bbc Környezetvéd lakásépítés'!BJ26+'4 bbd Szabadi sport kult vallás'!BY26+'4 bbe Szociális védelem'!DR26+B26+G26+L26+Q26</f>
        <v>67797</v>
      </c>
      <c r="W26" s="2069">
        <f>'4 bba Ált közszolg és Közrend'!CO26+'4 bbb Gazdasági ügyek'!BK26+'4 bbc Környezetvéd lakásépítés'!BK26+'4 bbd Szabadi sport kult vallás'!BZ26+'4 bbe Szociális védelem'!DS26+C26+H26+M26+R26</f>
        <v>67267</v>
      </c>
      <c r="X26" s="2071">
        <f>'4 bba Ált közszolg és Közrend'!CP26+'4 bbb Gazdasági ügyek'!BL26+'4 bbc Környezetvéd lakásépítés'!BL26+'4 bbd Szabadi sport kult vallás'!CA26+'4 bbe Szociális védelem'!DY26+D26+I26+N26+S26</f>
        <v>1850</v>
      </c>
      <c r="Y26" s="1953">
        <f>'4 bba Ált közszolg és Közrend'!CQ26+'4 bbb Gazdasági ügyek'!BM26+'4 bbc Környezetvéd lakásépítés'!BM26+'4 bbd Szabadi sport kult vallás'!CB26+'4 bbe Szociális védelem'!DU26+E26+J26+O26+T26</f>
        <v>69635</v>
      </c>
      <c r="Z26" s="1966">
        <f>'4 bba Ált közszolg és Közrend'!CR26+'4 bbb Gazdasági ügyek'!BN26+'4 bbc Környezetvéd lakásépítés'!BN26+'4 bbd Szabadi sport kult vallás'!CC26+'4 bbe Szociális védelem'!DV26+F26+K26+P26+U26</f>
        <v>51480</v>
      </c>
      <c r="AA26" s="88">
        <v>51480</v>
      </c>
      <c r="AB26" s="88">
        <f t="shared" si="6"/>
        <v>0</v>
      </c>
    </row>
    <row r="27" spans="1:28" ht="15" customHeight="1">
      <c r="A27" s="1414" t="s">
        <v>602</v>
      </c>
      <c r="B27" s="1414"/>
      <c r="C27" s="1881"/>
      <c r="D27" s="1882"/>
      <c r="E27" s="1813">
        <f t="shared" si="0"/>
        <v>0</v>
      </c>
      <c r="F27" s="1813"/>
      <c r="G27" s="1813"/>
      <c r="H27" s="1881"/>
      <c r="I27" s="1882"/>
      <c r="J27" s="1813">
        <f t="shared" si="1"/>
        <v>0</v>
      </c>
      <c r="K27" s="1813"/>
      <c r="L27" s="1813"/>
      <c r="M27" s="1881"/>
      <c r="N27" s="1882"/>
      <c r="O27" s="1813">
        <f t="shared" si="2"/>
        <v>0</v>
      </c>
      <c r="P27" s="1813"/>
      <c r="Q27" s="1813"/>
      <c r="R27" s="1881"/>
      <c r="S27" s="1882"/>
      <c r="T27" s="1813">
        <f t="shared" si="3"/>
        <v>0</v>
      </c>
      <c r="U27" s="1813">
        <f t="shared" si="5"/>
        <v>0</v>
      </c>
      <c r="V27" s="2069">
        <f>'4 bba Ált közszolg és Közrend'!CN27+'4 bbb Gazdasági ügyek'!BJ27+'4 bbc Környezetvéd lakásépítés'!BJ27+'4 bbd Szabadi sport kult vallás'!BY27+'4 bbe Szociális védelem'!DR27+B27+G27+L27+Q27</f>
        <v>0</v>
      </c>
      <c r="W27" s="2069">
        <f>'4 bba Ált közszolg és Közrend'!CO27+'4 bbb Gazdasági ügyek'!BK27+'4 bbc Környezetvéd lakásépítés'!BK27+'4 bbd Szabadi sport kult vallás'!BZ27+'4 bbe Szociális védelem'!DS27+C27+H27+M27+R27</f>
        <v>0</v>
      </c>
      <c r="X27" s="2071">
        <f>'4 bba Ált közszolg és Közrend'!CP27+'4 bbb Gazdasági ügyek'!BL27+'4 bbc Környezetvéd lakásépítés'!BL27+'4 bbd Szabadi sport kult vallás'!CA27+'4 bbe Szociális védelem'!DY27+D27+I27+N27+S27</f>
        <v>0</v>
      </c>
      <c r="Y27" s="1953">
        <f>'4 bba Ált közszolg és Közrend'!CQ27+'4 bbb Gazdasági ügyek'!BM27+'4 bbc Környezetvéd lakásépítés'!BM27+'4 bbd Szabadi sport kult vallás'!CB27+'4 bbe Szociális védelem'!DU27+E27+J27+O27+T27</f>
        <v>0</v>
      </c>
      <c r="Z27" s="1966">
        <f>'4 bba Ált közszolg és Közrend'!CR27+'4 bbb Gazdasági ügyek'!BN27+'4 bbc Környezetvéd lakásépítés'!BN27+'4 bbd Szabadi sport kult vallás'!CC27+'4 bbe Szociális védelem'!DV27+F27+K27+P27+U27</f>
        <v>0</v>
      </c>
      <c r="AB27" s="88">
        <f t="shared" si="6"/>
        <v>0</v>
      </c>
    </row>
    <row r="28" spans="1:28" ht="15" customHeight="1">
      <c r="A28" s="1414" t="s">
        <v>603</v>
      </c>
      <c r="B28" s="1414"/>
      <c r="C28" s="1881"/>
      <c r="D28" s="1882"/>
      <c r="E28" s="1813">
        <f t="shared" si="0"/>
        <v>0</v>
      </c>
      <c r="F28" s="1813"/>
      <c r="G28" s="1813"/>
      <c r="H28" s="1881"/>
      <c r="I28" s="1882"/>
      <c r="J28" s="1813">
        <f t="shared" si="1"/>
        <v>0</v>
      </c>
      <c r="K28" s="1813"/>
      <c r="L28" s="1813"/>
      <c r="M28" s="1881"/>
      <c r="N28" s="1882"/>
      <c r="O28" s="1813">
        <f t="shared" si="2"/>
        <v>0</v>
      </c>
      <c r="P28" s="1813"/>
      <c r="Q28" s="1813"/>
      <c r="R28" s="1881"/>
      <c r="S28" s="1882"/>
      <c r="T28" s="1813">
        <f t="shared" si="3"/>
        <v>0</v>
      </c>
      <c r="U28" s="1813">
        <f t="shared" si="5"/>
        <v>0</v>
      </c>
      <c r="V28" s="2069">
        <f>'4 bba Ált közszolg és Közrend'!CN28+'4 bbb Gazdasági ügyek'!BJ28+'4 bbc Környezetvéd lakásépítés'!BJ28+'4 bbd Szabadi sport kult vallás'!BY28+'4 bbe Szociális védelem'!DR28+B28+G28+L28+Q28</f>
        <v>158810</v>
      </c>
      <c r="W28" s="2069">
        <f>'4 bba Ált közszolg és Közrend'!CO28+'4 bbb Gazdasági ügyek'!BK28+'4 bbc Környezetvéd lakásépítés'!BK28+'4 bbd Szabadi sport kult vallás'!BZ28+'4 bbe Szociális védelem'!DS28+C28+H28+M28+R28</f>
        <v>171436</v>
      </c>
      <c r="X28" s="2071">
        <f>'4 bba Ált közszolg és Közrend'!CP28+'4 bbb Gazdasági ügyek'!BL28+'4 bbc Környezetvéd lakásépítés'!BL28+'4 bbd Szabadi sport kult vallás'!CA28+'4 bbe Szociális védelem'!DY28+D28+I28+N28+S28</f>
        <v>19853</v>
      </c>
      <c r="Y28" s="1953">
        <f>'4 bba Ált közszolg és Közrend'!CQ28+'4 bbb Gazdasági ügyek'!BM28+'4 bbc Környezetvéd lakásépítés'!BM28+'4 bbd Szabadi sport kult vallás'!CB28+'4 bbe Szociális védelem'!DU28+E28+J28+O28+T28</f>
        <v>235720</v>
      </c>
      <c r="Z28" s="1966">
        <f>'4 bba Ált közszolg és Közrend'!CR28+'4 bbb Gazdasági ügyek'!BN28+'4 bbc Környezetvéd lakásépítés'!BN28+'4 bbd Szabadi sport kult vallás'!CC28+'4 bbe Szociális védelem'!DV28+F28+K28+P28+U28</f>
        <v>232458</v>
      </c>
      <c r="AA28" s="88">
        <v>232458</v>
      </c>
      <c r="AB28" s="88">
        <f t="shared" si="6"/>
        <v>0</v>
      </c>
    </row>
    <row r="29" spans="1:28" ht="15" customHeight="1">
      <c r="A29" s="1414" t="s">
        <v>604</v>
      </c>
      <c r="B29" s="1414"/>
      <c r="C29" s="1881"/>
      <c r="D29" s="1882"/>
      <c r="E29" s="1813">
        <f t="shared" si="0"/>
        <v>0</v>
      </c>
      <c r="F29" s="1813"/>
      <c r="G29" s="1813"/>
      <c r="H29" s="1881"/>
      <c r="I29" s="1882"/>
      <c r="J29" s="1813">
        <f t="shared" si="1"/>
        <v>0</v>
      </c>
      <c r="K29" s="1813"/>
      <c r="L29" s="1813"/>
      <c r="M29" s="1881"/>
      <c r="N29" s="1882"/>
      <c r="O29" s="1813">
        <f t="shared" si="2"/>
        <v>0</v>
      </c>
      <c r="P29" s="1813"/>
      <c r="Q29" s="1813"/>
      <c r="R29" s="1881"/>
      <c r="S29" s="1882"/>
      <c r="T29" s="1813">
        <f t="shared" si="3"/>
        <v>0</v>
      </c>
      <c r="U29" s="1813">
        <f t="shared" si="5"/>
        <v>0</v>
      </c>
      <c r="V29" s="2069">
        <f>'4 bba Ált közszolg és Közrend'!CN29+'4 bbb Gazdasági ügyek'!BJ29+'4 bbc Környezetvéd lakásépítés'!BJ29+'4 bbd Szabadi sport kult vallás'!BY29+'4 bbe Szociális védelem'!DR29+B29+G29+L29+Q29</f>
        <v>2000</v>
      </c>
      <c r="W29" s="2069">
        <f>'4 bba Ált közszolg és Közrend'!CO29+'4 bbb Gazdasági ügyek'!BK29+'4 bbc Környezetvéd lakásépítés'!BK29+'4 bbd Szabadi sport kult vallás'!BZ29+'4 bbe Szociális védelem'!DS29+C29+H29+M29+R29</f>
        <v>2000</v>
      </c>
      <c r="X29" s="2071">
        <f>'4 bba Ált közszolg és Közrend'!CP29+'4 bbb Gazdasági ügyek'!BL29+'4 bbc Környezetvéd lakásépítés'!BL29+'4 bbd Szabadi sport kult vallás'!CA29+'4 bbe Szociális védelem'!DY29+D29+I29+N29+S29</f>
        <v>0</v>
      </c>
      <c r="Y29" s="1953">
        <f>'4 bba Ált közszolg és Közrend'!CQ29+'4 bbb Gazdasági ügyek'!BM29+'4 bbc Környezetvéd lakásépítés'!BM29+'4 bbd Szabadi sport kult vallás'!CB29+'4 bbe Szociális védelem'!DU29+E29+J29+O29+T29</f>
        <v>2000</v>
      </c>
      <c r="Z29" s="1966">
        <f>'4 bba Ált közszolg és Közrend'!CR29+'4 bbb Gazdasági ügyek'!BN29+'4 bbc Környezetvéd lakásépítés'!BN29+'4 bbd Szabadi sport kult vallás'!CC29+'4 bbe Szociális védelem'!DV29+F29+K29+P29+U29</f>
        <v>0</v>
      </c>
      <c r="AB29" s="88">
        <f t="shared" si="6"/>
        <v>0</v>
      </c>
    </row>
    <row r="30" spans="1:28" ht="15" customHeight="1">
      <c r="A30" s="1414" t="s">
        <v>605</v>
      </c>
      <c r="B30" s="1414"/>
      <c r="C30" s="1881"/>
      <c r="D30" s="1882"/>
      <c r="E30" s="1813">
        <f t="shared" si="0"/>
        <v>0</v>
      </c>
      <c r="F30" s="1813"/>
      <c r="G30" s="1813"/>
      <c r="H30" s="1881"/>
      <c r="I30" s="1882"/>
      <c r="J30" s="1813">
        <f t="shared" si="1"/>
        <v>0</v>
      </c>
      <c r="K30" s="1813"/>
      <c r="L30" s="1881">
        <v>85612</v>
      </c>
      <c r="M30" s="1881">
        <v>86855</v>
      </c>
      <c r="N30" s="1882">
        <v>-9398</v>
      </c>
      <c r="O30" s="1813">
        <v>706603</v>
      </c>
      <c r="P30" s="1813"/>
      <c r="Q30" s="1813"/>
      <c r="R30" s="1881"/>
      <c r="S30" s="1882"/>
      <c r="T30" s="1813">
        <f t="shared" si="3"/>
        <v>0</v>
      </c>
      <c r="U30" s="1813">
        <f t="shared" si="5"/>
        <v>0</v>
      </c>
      <c r="V30" s="2069">
        <f>'4 bba Ált közszolg és Közrend'!CN30+'4 bbb Gazdasági ügyek'!BJ30+'4 bbc Környezetvéd lakásépítés'!BJ30+'4 bbd Szabadi sport kult vallás'!BY30+'4 bbe Szociális védelem'!DR30+B30+G30+L30+Q30</f>
        <v>85612</v>
      </c>
      <c r="W30" s="2069">
        <f>'4 bba Ált közszolg és Közrend'!CO30+'4 bbb Gazdasági ügyek'!BK30+'4 bbc Környezetvéd lakásépítés'!BK30+'4 bbd Szabadi sport kult vallás'!BZ30+'4 bbe Szociális védelem'!DS30+C30+H30+M30+R30</f>
        <v>86855</v>
      </c>
      <c r="X30" s="2071">
        <f>'4 bba Ált közszolg és Közrend'!CP30+'4 bbb Gazdasági ügyek'!BL30+'4 bbc Környezetvéd lakásépítés'!BL30+'4 bbd Szabadi sport kult vallás'!CA30+'4 bbe Szociális védelem'!DY30+D30+I30+N30+S30</f>
        <v>-9398</v>
      </c>
      <c r="Y30" s="1953">
        <f>'4 bba Ált közszolg és Közrend'!CQ30+'4 bbb Gazdasági ügyek'!BM30+'4 bbc Környezetvéd lakásépítés'!BM30+'4 bbd Szabadi sport kult vallás'!CB30+'4 bbe Szociális védelem'!DU30+E30+J30+O30+T30</f>
        <v>706603</v>
      </c>
      <c r="Z30" s="1966">
        <f>'4 bba Ált közszolg és Közrend'!CR30+'4 bbb Gazdasági ügyek'!BN30+'4 bbc Környezetvéd lakásépítés'!BN30+'4 bbd Szabadi sport kult vallás'!CC30+'4 bbe Szociális védelem'!DV30+F30+K30+P30+U30</f>
        <v>0</v>
      </c>
      <c r="AB30" s="88">
        <f t="shared" si="6"/>
        <v>0</v>
      </c>
    </row>
    <row r="31" spans="1:28" ht="15" customHeight="1">
      <c r="A31" s="1414" t="s">
        <v>606</v>
      </c>
      <c r="B31" s="1414"/>
      <c r="C31" s="1881"/>
      <c r="D31" s="1882"/>
      <c r="E31" s="1813">
        <f t="shared" si="0"/>
        <v>0</v>
      </c>
      <c r="F31" s="1813"/>
      <c r="G31" s="1813"/>
      <c r="H31" s="1881"/>
      <c r="I31" s="1882"/>
      <c r="J31" s="1813">
        <f t="shared" si="1"/>
        <v>0</v>
      </c>
      <c r="K31" s="1813"/>
      <c r="L31" s="1881">
        <v>240585</v>
      </c>
      <c r="M31" s="1881">
        <v>1672143</v>
      </c>
      <c r="N31" s="1882">
        <v>-65897</v>
      </c>
      <c r="O31" s="1813">
        <v>1276815</v>
      </c>
      <c r="P31" s="1813"/>
      <c r="Q31" s="1813"/>
      <c r="R31" s="1888"/>
      <c r="S31" s="1882"/>
      <c r="T31" s="1813">
        <f t="shared" si="3"/>
        <v>0</v>
      </c>
      <c r="U31" s="1813">
        <f t="shared" si="5"/>
        <v>0</v>
      </c>
      <c r="V31" s="2069">
        <f>'4 bba Ált közszolg és Közrend'!CN31+'4 bbb Gazdasági ügyek'!BJ31+'4 bbc Környezetvéd lakásépítés'!BJ31+'4 bbd Szabadi sport kult vallás'!BY31+'4 bbe Szociális védelem'!DR31+B31+G31+L31+Q31</f>
        <v>322865</v>
      </c>
      <c r="W31" s="2069">
        <f>'4 bba Ált közszolg és Közrend'!CO31+'4 bbb Gazdasági ügyek'!BK31+'4 bbc Környezetvéd lakásépítés'!BK31+'4 bbd Szabadi sport kult vallás'!BZ31+'4 bbe Szociális védelem'!DS31+C31+H31+M31+R31</f>
        <v>1721442</v>
      </c>
      <c r="X31" s="2071">
        <f>'4 bba Ált közszolg és Közrend'!CP31+'4 bbb Gazdasági ügyek'!BL31+'4 bbc Környezetvéd lakásépítés'!BL31+'4 bbd Szabadi sport kult vallás'!CA31+'4 bbe Szociális védelem'!DY31+D31+I31+N31+S31</f>
        <v>-87087</v>
      </c>
      <c r="Y31" s="1953">
        <f>'4 bba Ált közszolg és Közrend'!CQ31+'4 bbb Gazdasági ügyek'!BM31+'4 bbc Környezetvéd lakásépítés'!BM31+'4 bbd Szabadi sport kult vallás'!CB31+'4 bbe Szociális védelem'!DU31+E31+J31+O31+T31</f>
        <v>1289367</v>
      </c>
      <c r="Z31" s="1966">
        <f>'4 bba Ált közszolg és Közrend'!CR31+'4 bbb Gazdasági ügyek'!BN31+'4 bbc Környezetvéd lakásépítés'!BN31+'4 bbd Szabadi sport kult vallás'!CC31+'4 bbe Szociális védelem'!DV31+F31+K31+P31+U31</f>
        <v>0</v>
      </c>
      <c r="AB31" s="88">
        <f t="shared" si="6"/>
        <v>0</v>
      </c>
    </row>
    <row r="32" spans="1:28" s="706" customFormat="1" ht="15" customHeight="1">
      <c r="A32" s="1889" t="s">
        <v>607</v>
      </c>
      <c r="B32" s="1972">
        <f>SUM(B15:B31)</f>
        <v>0</v>
      </c>
      <c r="C32" s="1972">
        <f t="shared" ref="C32:AB32" si="7">SUM(C15:C31)</f>
        <v>0</v>
      </c>
      <c r="D32" s="1972">
        <f t="shared" si="7"/>
        <v>0</v>
      </c>
      <c r="E32" s="1972">
        <f t="shared" si="7"/>
        <v>0</v>
      </c>
      <c r="F32" s="1972">
        <f t="shared" si="7"/>
        <v>0</v>
      </c>
      <c r="G32" s="1972">
        <f t="shared" si="7"/>
        <v>0</v>
      </c>
      <c r="H32" s="1972">
        <f t="shared" si="7"/>
        <v>0</v>
      </c>
      <c r="I32" s="1972">
        <f t="shared" si="7"/>
        <v>0</v>
      </c>
      <c r="J32" s="1972">
        <f t="shared" si="7"/>
        <v>18205</v>
      </c>
      <c r="K32" s="1972">
        <f t="shared" si="7"/>
        <v>18205</v>
      </c>
      <c r="L32" s="1972">
        <f t="shared" si="7"/>
        <v>326197</v>
      </c>
      <c r="M32" s="1972">
        <f t="shared" si="7"/>
        <v>1758998</v>
      </c>
      <c r="N32" s="1972">
        <f t="shared" si="7"/>
        <v>-75295</v>
      </c>
      <c r="O32" s="1972">
        <f t="shared" si="7"/>
        <v>1983418</v>
      </c>
      <c r="P32" s="1972"/>
      <c r="Q32" s="1972"/>
      <c r="R32" s="1972">
        <f t="shared" si="7"/>
        <v>0</v>
      </c>
      <c r="S32" s="1972">
        <f t="shared" si="7"/>
        <v>0</v>
      </c>
      <c r="T32" s="1972">
        <f t="shared" si="7"/>
        <v>0</v>
      </c>
      <c r="U32" s="1972">
        <f t="shared" si="7"/>
        <v>0</v>
      </c>
      <c r="V32" s="1890">
        <f t="shared" si="7"/>
        <v>3542935</v>
      </c>
      <c r="W32" s="1890">
        <f t="shared" si="7"/>
        <v>5101685</v>
      </c>
      <c r="X32" s="1890">
        <f t="shared" si="7"/>
        <v>-77079</v>
      </c>
      <c r="Y32" s="1890">
        <f t="shared" si="7"/>
        <v>5482222</v>
      </c>
      <c r="Z32" s="1890">
        <f t="shared" si="7"/>
        <v>2806622</v>
      </c>
      <c r="AA32" s="1890">
        <f t="shared" si="7"/>
        <v>2806622</v>
      </c>
      <c r="AB32" s="1890">
        <f t="shared" si="7"/>
        <v>0</v>
      </c>
    </row>
    <row r="33" spans="1:28" ht="15" customHeight="1">
      <c r="A33" s="706" t="s">
        <v>23</v>
      </c>
      <c r="C33" s="1881"/>
      <c r="D33" s="1882"/>
      <c r="E33" s="1797">
        <f t="shared" ref="E33:E38" si="8">SUM(C33+D33)</f>
        <v>0</v>
      </c>
      <c r="F33" s="1813"/>
      <c r="G33" s="1797"/>
      <c r="H33" s="1881"/>
      <c r="I33" s="1882"/>
      <c r="J33" s="1797">
        <f t="shared" ref="J33:J38" si="9">SUM(H33+I33)</f>
        <v>0</v>
      </c>
      <c r="K33" s="1813"/>
      <c r="L33" s="1797"/>
      <c r="M33" s="1881"/>
      <c r="N33" s="1882"/>
      <c r="O33" s="1797">
        <f t="shared" ref="O33:O38" si="10">SUM(M33+N33)</f>
        <v>0</v>
      </c>
      <c r="P33" s="1813"/>
      <c r="Q33" s="1797"/>
      <c r="R33" s="1881"/>
      <c r="S33" s="1882"/>
      <c r="T33" s="1797">
        <f t="shared" ref="T33:T38" si="11">SUM(R33+S33)</f>
        <v>0</v>
      </c>
      <c r="U33" s="1813">
        <f t="shared" ref="U33:U41" si="12">R33-Q33</f>
        <v>0</v>
      </c>
      <c r="V33" s="2069">
        <f>'4 bba Ált közszolg és Közrend'!CN33+'4 bbb Gazdasági ügyek'!BJ33+'4 bbc Környezetvéd lakásépítés'!BJ33+'4 bbd Szabadi sport kult vallás'!BY33+'4 bbe Szociális védelem'!DR33+B33+G33+L33+Q33</f>
        <v>1151322</v>
      </c>
      <c r="W33" s="2069">
        <f>'4 bba Ált közszolg és Közrend'!CO33+'4 bbb Gazdasági ügyek'!BK33+'4 bbc Környezetvéd lakásépítés'!BK33+'4 bbd Szabadi sport kult vallás'!BZ33+'4 bbe Szociális védelem'!DS33+C33+H33+M33+R33</f>
        <v>1722512</v>
      </c>
      <c r="X33" s="2071">
        <f>'4 bba Ált közszolg és Közrend'!CP33+'4 bbb Gazdasági ügyek'!BL33+'4 bbc Környezetvéd lakásépítés'!BL33+'4 bbd Szabadi sport kult vallás'!CA33+'4 bbe Szociális védelem'!DY33+D33+I33+N33+S33</f>
        <v>0</v>
      </c>
      <c r="Y33" s="1978">
        <f>'4 bba Ált közszolg és Közrend'!CQ33+'4 bbb Gazdasági ügyek'!BM33+'4 bbc Környezetvéd lakásépítés'!BM33+'4 bbd Szabadi sport kult vallás'!CB33+'4 bbe Szociális védelem'!DU33+E33+J33+O33+T33</f>
        <v>1736036</v>
      </c>
      <c r="Z33" s="1978">
        <f>'4 bba Ált közszolg és Közrend'!CR33+'4 bbb Gazdasági ügyek'!BN33+'4 bbc Környezetvéd lakásépítés'!BN33+'4 bbd Szabadi sport kult vallás'!CC33+'4 bbe Szociális védelem'!DV33+F33+K33+P33+U33</f>
        <v>445652</v>
      </c>
      <c r="AA33" s="88">
        <v>445652</v>
      </c>
      <c r="AB33" s="88">
        <f t="shared" si="6"/>
        <v>0</v>
      </c>
    </row>
    <row r="34" spans="1:28" ht="15" customHeight="1">
      <c r="A34" s="1414" t="s">
        <v>25</v>
      </c>
      <c r="B34" s="1414"/>
      <c r="C34" s="1881"/>
      <c r="D34" s="1882"/>
      <c r="E34" s="1797">
        <f t="shared" si="8"/>
        <v>0</v>
      </c>
      <c r="F34" s="1813"/>
      <c r="G34" s="1797"/>
      <c r="H34" s="1881"/>
      <c r="I34" s="1882"/>
      <c r="J34" s="1797">
        <f t="shared" si="9"/>
        <v>0</v>
      </c>
      <c r="K34" s="1813"/>
      <c r="L34" s="1797"/>
      <c r="M34" s="1881"/>
      <c r="N34" s="1882"/>
      <c r="O34" s="1797">
        <f t="shared" si="10"/>
        <v>0</v>
      </c>
      <c r="P34" s="1813"/>
      <c r="Q34" s="1797"/>
      <c r="R34" s="1881"/>
      <c r="S34" s="1882"/>
      <c r="T34" s="1797">
        <f t="shared" si="11"/>
        <v>0</v>
      </c>
      <c r="U34" s="1813">
        <f t="shared" si="12"/>
        <v>0</v>
      </c>
      <c r="V34" s="2069">
        <f>'4 bba Ált közszolg és Közrend'!CN34+'4 bbb Gazdasági ügyek'!BJ34+'4 bbc Környezetvéd lakásépítés'!BJ34+'4 bbd Szabadi sport kult vallás'!BY34+'4 bbe Szociális védelem'!DR34+B34+G34+L34+Q34</f>
        <v>950953</v>
      </c>
      <c r="W34" s="2069">
        <f>'4 bba Ált közszolg és Közrend'!CO34+'4 bbb Gazdasági ügyek'!BK34+'4 bbc Környezetvéd lakásépítés'!BK34+'4 bbd Szabadi sport kult vallás'!BZ34+'4 bbe Szociális védelem'!DS34+C34+H34+M34+R34</f>
        <v>1084711</v>
      </c>
      <c r="X34" s="2071">
        <f>'4 bba Ált közszolg és Közrend'!CP34+'4 bbb Gazdasági ügyek'!BL34+'4 bbc Környezetvéd lakásépítés'!BL34+'4 bbd Szabadi sport kult vallás'!CA34+'4 bbe Szociális védelem'!DY34+D34+I34+N34+S34</f>
        <v>38725</v>
      </c>
      <c r="Y34" s="1978">
        <f>'4 bba Ált közszolg és Közrend'!CQ34+'4 bbb Gazdasági ügyek'!BM34+'4 bbc Környezetvéd lakásépítés'!BM34+'4 bbd Szabadi sport kult vallás'!CB34+'4 bbe Szociális védelem'!DU34+E34+J34+O34+T34</f>
        <v>1147572</v>
      </c>
      <c r="Z34" s="1966">
        <f>'4 bba Ált közszolg és Közrend'!CR34+'4 bbb Gazdasági ügyek'!BN34+'4 bbc Környezetvéd lakásépítés'!BN34+'4 bbd Szabadi sport kult vallás'!CC34+'4 bbe Szociális védelem'!DV34+F34+K34+P34+U34</f>
        <v>922430</v>
      </c>
      <c r="AA34" s="88">
        <v>922430</v>
      </c>
      <c r="AB34" s="88">
        <f t="shared" si="6"/>
        <v>0</v>
      </c>
    </row>
    <row r="35" spans="1:28" ht="15" hidden="1" customHeight="1">
      <c r="A35" s="706" t="s">
        <v>27</v>
      </c>
      <c r="C35" s="1881"/>
      <c r="D35" s="1882"/>
      <c r="E35" s="1797">
        <f t="shared" si="8"/>
        <v>0</v>
      </c>
      <c r="F35" s="1813"/>
      <c r="G35" s="1797"/>
      <c r="H35" s="1881"/>
      <c r="I35" s="1882"/>
      <c r="J35" s="1797">
        <f t="shared" si="9"/>
        <v>0</v>
      </c>
      <c r="K35" s="1813"/>
      <c r="L35" s="1797"/>
      <c r="M35" s="1881"/>
      <c r="N35" s="1882"/>
      <c r="O35" s="1797">
        <f t="shared" si="10"/>
        <v>0</v>
      </c>
      <c r="P35" s="1813"/>
      <c r="Q35" s="1797"/>
      <c r="R35" s="1881"/>
      <c r="S35" s="1882"/>
      <c r="T35" s="1797">
        <f t="shared" si="11"/>
        <v>0</v>
      </c>
      <c r="U35" s="1813">
        <f t="shared" si="12"/>
        <v>0</v>
      </c>
      <c r="V35" s="2069">
        <f>'4 bba Ált közszolg és Közrend'!CN35+'4 bbb Gazdasági ügyek'!BJ35+'4 bbc Környezetvéd lakásépítés'!BJ35+'4 bbd Szabadi sport kult vallás'!BY35+'4 bbe Szociális védelem'!DW35+B35+G35+L35+Q35</f>
        <v>0</v>
      </c>
      <c r="W35" s="2069">
        <f>'4 bba Ált közszolg és Közrend'!CO35+'4 bbb Gazdasági ügyek'!BK35+'4 bbc Környezetvéd lakásépítés'!BK35+'4 bbd Szabadi sport kult vallás'!BZ35+'4 bbe Szociális védelem'!DX35+C35+H35+M35+R35</f>
        <v>0</v>
      </c>
      <c r="X35" s="2071">
        <f>'4 bba Ált közszolg és Közrend'!CP35+'4 bbb Gazdasági ügyek'!BL35+'4 bbc Környezetvéd lakásépítés'!BL35+'4 bbd Szabadi sport kult vallás'!CA35+'4 bbe Szociális védelem'!DY35+D35+I35+N35+S35</f>
        <v>0</v>
      </c>
      <c r="Y35" s="1978">
        <f>'4 bba Ált közszolg és Közrend'!CQ35+'4 bbb Gazdasági ügyek'!BM35+'4 bbc Környezetvéd lakásépítés'!BM35+'4 bbd Szabadi sport kult vallás'!CB35+'4 bbe Szociális védelem'!DU35+E35+J35+O35+T35</f>
        <v>0</v>
      </c>
      <c r="Z35" s="1966">
        <f>'4 bba Ált közszolg és Közrend'!CR35+'4 bbb Gazdasági ügyek'!BN35+'4 bbc Környezetvéd lakásépítés'!BN35+'4 bbd Szabadi sport kult vallás'!CC35+'4 bbe Szociális védelem'!DV35+F35+K35+P35+U35</f>
        <v>0</v>
      </c>
      <c r="AB35" s="88">
        <f t="shared" si="6"/>
        <v>0</v>
      </c>
    </row>
    <row r="36" spans="1:28" ht="15" customHeight="1">
      <c r="A36" s="1414" t="s">
        <v>608</v>
      </c>
      <c r="B36" s="1414"/>
      <c r="C36" s="1881"/>
      <c r="D36" s="1882"/>
      <c r="E36" s="1797">
        <f t="shared" si="8"/>
        <v>0</v>
      </c>
      <c r="F36" s="1813"/>
      <c r="G36" s="1797"/>
      <c r="H36" s="1881"/>
      <c r="I36" s="1882"/>
      <c r="J36" s="1797">
        <f t="shared" si="9"/>
        <v>0</v>
      </c>
      <c r="K36" s="1813"/>
      <c r="L36" s="1797"/>
      <c r="M36" s="1881"/>
      <c r="N36" s="1882"/>
      <c r="O36" s="1797">
        <f t="shared" si="10"/>
        <v>0</v>
      </c>
      <c r="P36" s="1813"/>
      <c r="Q36" s="1797"/>
      <c r="R36" s="1881"/>
      <c r="S36" s="1882"/>
      <c r="T36" s="1797">
        <f t="shared" si="11"/>
        <v>0</v>
      </c>
      <c r="U36" s="1813">
        <f t="shared" si="12"/>
        <v>0</v>
      </c>
      <c r="V36" s="2069">
        <f>'4 bba Ált közszolg és Közrend'!CN36+'4 bbb Gazdasági ügyek'!BJ36+'4 bbc Környezetvéd lakásépítés'!BJ36+'4 bbd Szabadi sport kult vallás'!BY36+'4 bbe Szociális védelem'!DR36+B36+G36+L36+Q36</f>
        <v>10923</v>
      </c>
      <c r="W36" s="2069">
        <f>'4 bba Ált közszolg és Közrend'!CO36+'4 bbb Gazdasági ügyek'!BK36+'4 bbc Környezetvéd lakásépítés'!BK36+'4 bbd Szabadi sport kult vallás'!BZ36+'4 bbe Szociális védelem'!DS36+C36+H36+M36+R36</f>
        <v>10923</v>
      </c>
      <c r="X36" s="2071">
        <f>'4 bba Ált közszolg és Közrend'!CP36+'4 bbb Gazdasági ügyek'!BL36+'4 bbc Környezetvéd lakásépítés'!BL36+'4 bbd Szabadi sport kult vallás'!CA36+'4 bbe Szociális védelem'!DY36+D36+I36+N36+S36</f>
        <v>0</v>
      </c>
      <c r="Y36" s="1978">
        <f>'4 bba Ált közszolg és Közrend'!CQ36+'4 bbb Gazdasági ügyek'!BM36+'4 bbc Környezetvéd lakásépítés'!BM36+'4 bbd Szabadi sport kult vallás'!CB36+'4 bbe Szociális védelem'!DU36+E36+J36+O36+T36</f>
        <v>14802</v>
      </c>
      <c r="Z36" s="1966">
        <f>'4 bba Ált közszolg és Közrend'!CR36+'4 bbb Gazdasági ügyek'!BN36+'4 bbc Környezetvéd lakásépítés'!BN36+'4 bbd Szabadi sport kult vallás'!CC36+'4 bbe Szociális védelem'!DV36+F36+K36+P36+U36</f>
        <v>8879</v>
      </c>
      <c r="AA36" s="88">
        <v>8879</v>
      </c>
      <c r="AB36" s="88">
        <f t="shared" si="6"/>
        <v>0</v>
      </c>
    </row>
    <row r="37" spans="1:28" ht="15" customHeight="1">
      <c r="A37" s="1414" t="s">
        <v>609</v>
      </c>
      <c r="B37" s="1414"/>
      <c r="C37" s="1881"/>
      <c r="D37" s="1882"/>
      <c r="E37" s="1797">
        <f t="shared" si="8"/>
        <v>0</v>
      </c>
      <c r="F37" s="1813"/>
      <c r="G37" s="1797"/>
      <c r="H37" s="1881"/>
      <c r="I37" s="1882"/>
      <c r="J37" s="1797">
        <f t="shared" si="9"/>
        <v>0</v>
      </c>
      <c r="K37" s="1813"/>
      <c r="L37" s="1797"/>
      <c r="M37" s="1881"/>
      <c r="N37" s="1882"/>
      <c r="O37" s="1797">
        <f t="shared" si="10"/>
        <v>0</v>
      </c>
      <c r="P37" s="1813"/>
      <c r="Q37" s="1797"/>
      <c r="R37" s="1881"/>
      <c r="S37" s="1882"/>
      <c r="T37" s="1797">
        <f t="shared" si="11"/>
        <v>0</v>
      </c>
      <c r="U37" s="1813">
        <f t="shared" si="12"/>
        <v>0</v>
      </c>
      <c r="V37" s="2069">
        <f>'4 bba Ált közszolg és Közrend'!CN37+'4 bbb Gazdasági ügyek'!BJ37+'4 bbc Környezetvéd lakásépítés'!BJ37+'4 bbd Szabadi sport kult vallás'!BY37+'4 bbe Szociális védelem'!DW37+B37+G37+L37+Q37</f>
        <v>0</v>
      </c>
      <c r="W37" s="2069">
        <f>'4 bba Ált közszolg és Közrend'!CO37+'4 bbb Gazdasági ügyek'!BK37+'4 bbc Környezetvéd lakásépítés'!BK37+'4 bbd Szabadi sport kult vallás'!BZ37+'4 bbe Szociális védelem'!DX37+C37+H37+M37+R37</f>
        <v>0</v>
      </c>
      <c r="X37" s="2071">
        <f>'4 bba Ált közszolg és Közrend'!CP37+'4 bbb Gazdasági ügyek'!BL37+'4 bbc Környezetvéd lakásépítés'!BL37+'4 bbd Szabadi sport kult vallás'!CA37+'4 bbe Szociális védelem'!DY37+D37+I37+N37+S37</f>
        <v>0</v>
      </c>
      <c r="Y37" s="1978">
        <f>'4 bba Ált közszolg és Közrend'!CQ37+'4 bbb Gazdasági ügyek'!BM37+'4 bbc Környezetvéd lakásépítés'!BM37+'4 bbd Szabadi sport kult vallás'!CB37+'4 bbe Szociális védelem'!DU37+E37+J37+O37+T37</f>
        <v>0</v>
      </c>
      <c r="Z37" s="1966">
        <f>'4 bba Ált közszolg és Közrend'!CR37+'4 bbb Gazdasági ügyek'!BN37+'4 bbc Környezetvéd lakásépítés'!BN37+'4 bbd Szabadi sport kult vallás'!CC37+'4 bbe Szociális védelem'!DV37+F37+K37+P37+U37</f>
        <v>0</v>
      </c>
      <c r="AB37" s="88">
        <f t="shared" si="6"/>
        <v>0</v>
      </c>
    </row>
    <row r="38" spans="1:28" ht="15" customHeight="1">
      <c r="A38" s="1414" t="s">
        <v>610</v>
      </c>
      <c r="B38" s="1414"/>
      <c r="C38" s="1881"/>
      <c r="D38" s="1882"/>
      <c r="E38" s="1797">
        <f t="shared" si="8"/>
        <v>0</v>
      </c>
      <c r="F38" s="1813"/>
      <c r="G38" s="1797"/>
      <c r="H38" s="1881"/>
      <c r="I38" s="1882"/>
      <c r="J38" s="1797">
        <f t="shared" si="9"/>
        <v>0</v>
      </c>
      <c r="K38" s="1813"/>
      <c r="L38" s="1797"/>
      <c r="M38" s="1797"/>
      <c r="N38" s="1882"/>
      <c r="O38" s="1797">
        <f t="shared" si="10"/>
        <v>0</v>
      </c>
      <c r="P38" s="1813"/>
      <c r="Q38" s="1797"/>
      <c r="R38" s="1881"/>
      <c r="S38" s="1882"/>
      <c r="T38" s="1797">
        <f t="shared" si="11"/>
        <v>0</v>
      </c>
      <c r="U38" s="1813">
        <f t="shared" si="12"/>
        <v>0</v>
      </c>
      <c r="V38" s="2069">
        <f>'4 bba Ált közszolg és Közrend'!CN38+'4 bbb Gazdasági ügyek'!BJ38+'4 bbc Környezetvéd lakásépítés'!BJ38+'4 bbd Szabadi sport kult vallás'!BY38+'4 bbe Szociális védelem'!DR38+B38+G38+L38+Q38</f>
        <v>22243</v>
      </c>
      <c r="W38" s="2069">
        <f>'4 bba Ált közszolg és Közrend'!CO38+'4 bbb Gazdasági ügyek'!BK38+'4 bbc Környezetvéd lakásépítés'!BK38+'4 bbd Szabadi sport kult vallás'!BZ38+'4 bbe Szociális védelem'!DS38+C38+H38+M38+R38</f>
        <v>36213</v>
      </c>
      <c r="X38" s="2071">
        <f>'4 bba Ált közszolg és Közrend'!CP38+'4 bbb Gazdasági ügyek'!BL38+'4 bbc Környezetvéd lakásépítés'!BL38+'4 bbd Szabadi sport kult vallás'!CA38+'4 bbe Szociális védelem'!DY38+D38+I38+N38+S38</f>
        <v>0</v>
      </c>
      <c r="Y38" s="1978">
        <f>'4 bba Ált közszolg és Közrend'!CQ38+'4 bbb Gazdasági ügyek'!BM38+'4 bbc Környezetvéd lakásépítés'!BM38+'4 bbd Szabadi sport kult vallás'!CB38+'4 bbe Szociális védelem'!DU38+E38+J38+O38+T38</f>
        <v>81177</v>
      </c>
      <c r="Z38" s="1966">
        <f>'4 bba Ált közszolg és Közrend'!CR38+'4 bbb Gazdasági ügyek'!BN38+'4 bbc Környezetvéd lakásépítés'!BN38+'4 bbd Szabadi sport kult vallás'!CC38+'4 bbe Szociális védelem'!DV38+F38+K38+P38+U38</f>
        <v>53697</v>
      </c>
      <c r="AA38" s="88">
        <v>53697</v>
      </c>
      <c r="AB38" s="88">
        <f t="shared" si="6"/>
        <v>0</v>
      </c>
    </row>
    <row r="39" spans="1:28" ht="15" customHeight="1">
      <c r="A39" s="1414" t="s">
        <v>611</v>
      </c>
      <c r="B39" s="1414"/>
      <c r="C39" s="1881"/>
      <c r="D39" s="1882"/>
      <c r="E39" s="1797">
        <f>SUM(C39+D39)</f>
        <v>0</v>
      </c>
      <c r="F39" s="1813"/>
      <c r="G39" s="1797"/>
      <c r="H39" s="1881"/>
      <c r="I39" s="1882"/>
      <c r="J39" s="1797">
        <f>SUM(H39+I39)</f>
        <v>0</v>
      </c>
      <c r="K39" s="1813"/>
      <c r="L39" s="1797"/>
      <c r="M39" s="1881"/>
      <c r="N39" s="1882"/>
      <c r="O39" s="1797">
        <f>SUM(M39+N39)</f>
        <v>0</v>
      </c>
      <c r="P39" s="1813"/>
      <c r="Q39" s="1797"/>
      <c r="R39" s="1881"/>
      <c r="S39" s="1882"/>
      <c r="T39" s="1797">
        <f>SUM(R39+S39)</f>
        <v>0</v>
      </c>
      <c r="U39" s="1813">
        <f t="shared" si="12"/>
        <v>0</v>
      </c>
      <c r="V39" s="2069">
        <f>'4 bba Ált közszolg és Közrend'!CN39+'4 bbb Gazdasági ügyek'!BJ39+'4 bbc Környezetvéd lakásépítés'!BJ39+'4 bbd Szabadi sport kult vallás'!BY39+'4 bbe Szociális védelem'!DR39+B39+G39+L39+Q39</f>
        <v>107320</v>
      </c>
      <c r="W39" s="2069">
        <f>'4 bba Ált közszolg és Közrend'!CO39+'4 bbb Gazdasági ügyek'!BK39+'4 bbc Környezetvéd lakásépítés'!BK39+'4 bbd Szabadi sport kult vallás'!BZ39+'4 bbe Szociális védelem'!DS39+C39+H39+M39+R39</f>
        <v>112320</v>
      </c>
      <c r="X39" s="2071">
        <f>'4 bba Ált közszolg és Közrend'!CP39+'4 bbb Gazdasági ügyek'!BL39+'4 bbc Környezetvéd lakásépítés'!BL39+'4 bbd Szabadi sport kult vallás'!CA39+'4 bbe Szociális védelem'!DY39+D39+I39+N39+S39</f>
        <v>0</v>
      </c>
      <c r="Y39" s="1978">
        <f>'4 bba Ált közszolg és Közrend'!CQ39+'4 bbb Gazdasági ügyek'!BM39+'4 bbc Környezetvéd lakásépítés'!BM39+'4 bbd Szabadi sport kult vallás'!CB39+'4 bbe Szociális védelem'!DU39+E39+J39+O39+T39</f>
        <v>112320</v>
      </c>
      <c r="Z39" s="1966">
        <f>'4 bba Ált közszolg és Közrend'!CR39+'4 bbb Gazdasági ügyek'!BN39+'4 bbc Környezetvéd lakásépítés'!BN39+'4 bbd Szabadi sport kult vallás'!CC39+'4 bbe Szociális védelem'!DV39+F39+K39+P39+U39</f>
        <v>58478</v>
      </c>
      <c r="AA39" s="88">
        <v>58478</v>
      </c>
      <c r="AB39" s="88">
        <f t="shared" si="6"/>
        <v>0</v>
      </c>
    </row>
    <row r="40" spans="1:28" ht="15" customHeight="1">
      <c r="A40" s="737" t="s">
        <v>612</v>
      </c>
      <c r="B40" s="737"/>
      <c r="C40" s="1888"/>
      <c r="D40" s="1882"/>
      <c r="E40" s="1797">
        <f>SUM(C40+D40)</f>
        <v>0</v>
      </c>
      <c r="F40" s="1813"/>
      <c r="G40" s="1797"/>
      <c r="H40" s="1888"/>
      <c r="I40" s="1882"/>
      <c r="J40" s="1797">
        <f>SUM(H40+I40)</f>
        <v>0</v>
      </c>
      <c r="K40" s="1813"/>
      <c r="L40" s="1797"/>
      <c r="M40" s="1888"/>
      <c r="N40" s="1882"/>
      <c r="O40" s="1797">
        <f>SUM(M40+N40)</f>
        <v>0</v>
      </c>
      <c r="P40" s="1813"/>
      <c r="Q40" s="1797"/>
      <c r="R40" s="1881"/>
      <c r="S40" s="1882"/>
      <c r="T40" s="1797">
        <f>SUM(R40+S40)</f>
        <v>0</v>
      </c>
      <c r="U40" s="1813">
        <f t="shared" si="12"/>
        <v>0</v>
      </c>
      <c r="V40" s="2069">
        <f>'4 bba Ált közszolg és Közrend'!CN40+'4 bbb Gazdasági ügyek'!BJ40+'4 bbc Környezetvéd lakásépítés'!BJ40+'4 bbd Szabadi sport kult vallás'!BY40+'4 bbe Szociális védelem'!DR40+B40+G40+L40+Q40</f>
        <v>12176</v>
      </c>
      <c r="W40" s="2069">
        <f>'4 bba Ált közszolg és Közrend'!CO40+'4 bbb Gazdasági ügyek'!BK40+'4 bbc Környezetvéd lakásépítés'!BK40+'4 bbd Szabadi sport kult vallás'!BZ40+'4 bbe Szociális védelem'!DS40+C40+H40+M40+R40</f>
        <v>13176</v>
      </c>
      <c r="X40" s="2071">
        <f>'4 bba Ált közszolg és Közrend'!CP40+'4 bbb Gazdasági ügyek'!BL40+'4 bbc Környezetvéd lakásépítés'!BL40+'4 bbd Szabadi sport kult vallás'!CA40+'4 bbe Szociális védelem'!DY40+D40+I40+N40+S40</f>
        <v>0</v>
      </c>
      <c r="Y40" s="1978">
        <f>'4 bba Ált közszolg és Közrend'!CQ40+'4 bbb Gazdasági ügyek'!BM40+'4 bbc Környezetvéd lakásépítés'!BM40+'4 bbd Szabadi sport kult vallás'!CB40+'4 bbe Szociális védelem'!DU40+E40+J40+O40+T40</f>
        <v>11555</v>
      </c>
      <c r="Z40" s="1966">
        <f>'4 bba Ált közszolg és Közrend'!CR40+'4 bbb Gazdasági ügyek'!BN40+'4 bbc Környezetvéd lakásépítés'!BN40+'4 bbd Szabadi sport kult vallás'!CC40+'4 bbe Szociális védelem'!DV40+F40+K40+P40+U40</f>
        <v>1555</v>
      </c>
      <c r="AA40" s="88">
        <v>1555</v>
      </c>
      <c r="AB40" s="88">
        <f t="shared" si="6"/>
        <v>0</v>
      </c>
    </row>
    <row r="41" spans="1:28" ht="15" customHeight="1">
      <c r="A41" s="737" t="s">
        <v>613</v>
      </c>
      <c r="B41" s="737"/>
      <c r="C41" s="1888"/>
      <c r="D41" s="1882"/>
      <c r="E41" s="1797">
        <f>SUM(C41+D41)</f>
        <v>0</v>
      </c>
      <c r="F41" s="1813"/>
      <c r="G41" s="1797"/>
      <c r="H41" s="1888"/>
      <c r="I41" s="1882"/>
      <c r="J41" s="1797">
        <f>SUM(H41+I41)</f>
        <v>0</v>
      </c>
      <c r="K41" s="1813"/>
      <c r="L41" s="1888"/>
      <c r="M41" s="1888">
        <v>6593</v>
      </c>
      <c r="N41" s="1882"/>
      <c r="O41" s="1797">
        <f>SUM(M41+N41)</f>
        <v>6593</v>
      </c>
      <c r="P41" s="1813"/>
      <c r="Q41" s="1797"/>
      <c r="R41" s="1894"/>
      <c r="S41" s="1882"/>
      <c r="T41" s="1797">
        <f>SUM(R41+S41)</f>
        <v>0</v>
      </c>
      <c r="U41" s="1813">
        <f t="shared" si="12"/>
        <v>0</v>
      </c>
      <c r="V41" s="2069">
        <f>'4 bba Ált közszolg és Közrend'!CN41+'4 bbb Gazdasági ügyek'!BJ41+'4 bbc Környezetvéd lakásépítés'!BJ41+'4 bbd Szabadi sport kult vallás'!BY41+'4 bbe Szociális védelem'!DR41+B41+G41+L41+Q41</f>
        <v>26000</v>
      </c>
      <c r="W41" s="2069">
        <f>'4 bba Ált közszolg és Közrend'!CO41+'4 bbb Gazdasági ügyek'!BK41+'4 bbc Környezetvéd lakásépítés'!BK41+'4 bbd Szabadi sport kult vallás'!BZ41+'4 bbe Szociális védelem'!DS41+C41+H41+M41+R41</f>
        <v>82593</v>
      </c>
      <c r="X41" s="2071">
        <f>'4 bba Ált közszolg és Közrend'!CP41+'4 bbb Gazdasági ügyek'!BL41+'4 bbc Környezetvéd lakásépítés'!BL41+'4 bbd Szabadi sport kult vallás'!CA41+'4 bbe Szociális védelem'!DY41+D41+I41+N41+S41</f>
        <v>-30000</v>
      </c>
      <c r="Y41" s="1978">
        <f>'4 bba Ált közszolg és Közrend'!CQ41+'4 bbb Gazdasági ügyek'!BM41+'4 bbc Környezetvéd lakásépítés'!BM41+'4 bbd Szabadi sport kult vallás'!CB41+'4 bbe Szociális védelem'!DU41+E41+J41+O41+T41</f>
        <v>7593</v>
      </c>
      <c r="Z41" s="1966">
        <f>'4 bba Ált közszolg és Közrend'!CR41+'4 bbb Gazdasági ügyek'!BN41+'4 bbc Környezetvéd lakásépítés'!BN41+'4 bbd Szabadi sport kult vallás'!CC41+'4 bbe Szociális védelem'!DV41+F41+K41+P41+U41</f>
        <v>0</v>
      </c>
      <c r="AB41" s="88">
        <f t="shared" si="6"/>
        <v>0</v>
      </c>
    </row>
    <row r="42" spans="1:28" s="706" customFormat="1" ht="15" customHeight="1">
      <c r="A42" s="1895" t="s">
        <v>614</v>
      </c>
      <c r="B42" s="1972">
        <f>SUM(B33:B41)</f>
        <v>0</v>
      </c>
      <c r="C42" s="1972">
        <f t="shared" ref="C42:AB42" si="13">SUM(C33:C41)</f>
        <v>0</v>
      </c>
      <c r="D42" s="1972">
        <f t="shared" si="13"/>
        <v>0</v>
      </c>
      <c r="E42" s="1972">
        <f t="shared" si="13"/>
        <v>0</v>
      </c>
      <c r="F42" s="1972">
        <f t="shared" si="13"/>
        <v>0</v>
      </c>
      <c r="G42" s="1972">
        <f t="shared" si="13"/>
        <v>0</v>
      </c>
      <c r="H42" s="1972">
        <f t="shared" si="13"/>
        <v>0</v>
      </c>
      <c r="I42" s="1972">
        <f t="shared" si="13"/>
        <v>0</v>
      </c>
      <c r="J42" s="1972">
        <f t="shared" si="13"/>
        <v>0</v>
      </c>
      <c r="K42" s="1972">
        <f t="shared" si="13"/>
        <v>0</v>
      </c>
      <c r="L42" s="1972">
        <f t="shared" si="13"/>
        <v>0</v>
      </c>
      <c r="M42" s="1972">
        <f t="shared" si="13"/>
        <v>6593</v>
      </c>
      <c r="N42" s="1972">
        <f t="shared" si="13"/>
        <v>0</v>
      </c>
      <c r="O42" s="1972">
        <f t="shared" si="13"/>
        <v>6593</v>
      </c>
      <c r="P42" s="1972">
        <f t="shared" si="13"/>
        <v>0</v>
      </c>
      <c r="Q42" s="1972">
        <f t="shared" si="13"/>
        <v>0</v>
      </c>
      <c r="R42" s="1972">
        <f t="shared" si="13"/>
        <v>0</v>
      </c>
      <c r="S42" s="1972">
        <f t="shared" si="13"/>
        <v>0</v>
      </c>
      <c r="T42" s="1972">
        <f t="shared" si="13"/>
        <v>0</v>
      </c>
      <c r="U42" s="1972">
        <f t="shared" si="13"/>
        <v>0</v>
      </c>
      <c r="V42" s="1890">
        <f t="shared" si="13"/>
        <v>2280937</v>
      </c>
      <c r="W42" s="1890">
        <f t="shared" si="13"/>
        <v>3062448</v>
      </c>
      <c r="X42" s="1890">
        <f t="shared" si="13"/>
        <v>8725</v>
      </c>
      <c r="Y42" s="1890">
        <f t="shared" si="13"/>
        <v>3111055</v>
      </c>
      <c r="Z42" s="1890">
        <f t="shared" si="13"/>
        <v>1490691</v>
      </c>
      <c r="AA42" s="1890">
        <f t="shared" si="13"/>
        <v>1490691</v>
      </c>
      <c r="AB42" s="1890">
        <f t="shared" si="13"/>
        <v>0</v>
      </c>
    </row>
    <row r="43" spans="1:28" s="706" customFormat="1" ht="15" customHeight="1">
      <c r="A43" s="1889" t="s">
        <v>723</v>
      </c>
      <c r="B43" s="1896">
        <f>B42+B32</f>
        <v>0</v>
      </c>
      <c r="C43" s="1896">
        <f t="shared" ref="C43:AB43" si="14">C42+C32</f>
        <v>0</v>
      </c>
      <c r="D43" s="1896">
        <f t="shared" si="14"/>
        <v>0</v>
      </c>
      <c r="E43" s="1896">
        <f t="shared" si="14"/>
        <v>0</v>
      </c>
      <c r="F43" s="1896">
        <f t="shared" si="14"/>
        <v>0</v>
      </c>
      <c r="G43" s="1896">
        <f t="shared" si="14"/>
        <v>0</v>
      </c>
      <c r="H43" s="1896">
        <f t="shared" si="14"/>
        <v>0</v>
      </c>
      <c r="I43" s="1896">
        <f t="shared" si="14"/>
        <v>0</v>
      </c>
      <c r="J43" s="1896">
        <f t="shared" si="14"/>
        <v>18205</v>
      </c>
      <c r="K43" s="1896">
        <f t="shared" si="14"/>
        <v>18205</v>
      </c>
      <c r="L43" s="1896">
        <f t="shared" si="14"/>
        <v>326197</v>
      </c>
      <c r="M43" s="1896">
        <f t="shared" si="14"/>
        <v>1765591</v>
      </c>
      <c r="N43" s="1896">
        <f t="shared" si="14"/>
        <v>-75295</v>
      </c>
      <c r="O43" s="1896">
        <f t="shared" si="14"/>
        <v>1990011</v>
      </c>
      <c r="P43" s="1896">
        <f t="shared" si="14"/>
        <v>0</v>
      </c>
      <c r="Q43" s="1896">
        <f t="shared" si="14"/>
        <v>0</v>
      </c>
      <c r="R43" s="1896">
        <f t="shared" si="14"/>
        <v>0</v>
      </c>
      <c r="S43" s="1896">
        <f t="shared" si="14"/>
        <v>0</v>
      </c>
      <c r="T43" s="1896">
        <f t="shared" si="14"/>
        <v>0</v>
      </c>
      <c r="U43" s="1896">
        <f t="shared" si="14"/>
        <v>0</v>
      </c>
      <c r="V43" s="1896">
        <f t="shared" si="14"/>
        <v>5823872</v>
      </c>
      <c r="W43" s="1896">
        <f t="shared" si="14"/>
        <v>8164133</v>
      </c>
      <c r="X43" s="1896">
        <f t="shared" si="14"/>
        <v>-68354</v>
      </c>
      <c r="Y43" s="1896">
        <f t="shared" si="14"/>
        <v>8593277</v>
      </c>
      <c r="Z43" s="1896">
        <f t="shared" si="14"/>
        <v>4297313</v>
      </c>
      <c r="AA43" s="1896">
        <f t="shared" si="14"/>
        <v>4297313</v>
      </c>
      <c r="AB43" s="1896">
        <f t="shared" si="14"/>
        <v>0</v>
      </c>
    </row>
    <row r="44" spans="1:28" ht="15" hidden="1" customHeight="1">
      <c r="A44" s="1414" t="s">
        <v>616</v>
      </c>
      <c r="B44" s="1414"/>
      <c r="C44" s="1881"/>
      <c r="D44" s="1882"/>
      <c r="E44" s="1797">
        <f>SUM(C44+D44)</f>
        <v>0</v>
      </c>
      <c r="F44" s="1797"/>
      <c r="G44" s="1797"/>
      <c r="H44" s="1881"/>
      <c r="I44" s="1882"/>
      <c r="J44" s="1797">
        <f>SUM(H44+I44)</f>
        <v>0</v>
      </c>
      <c r="K44" s="1797"/>
      <c r="L44" s="1797"/>
      <c r="M44" s="1881"/>
      <c r="N44" s="1882"/>
      <c r="O44" s="1797">
        <f>SUM(M44+N44)</f>
        <v>0</v>
      </c>
      <c r="P44" s="1797"/>
      <c r="Q44" s="1797"/>
      <c r="R44" s="1881"/>
      <c r="S44" s="1882"/>
      <c r="T44" s="1797">
        <f>SUM(R44+S44)</f>
        <v>0</v>
      </c>
      <c r="U44" s="1797"/>
      <c r="V44" s="1974"/>
      <c r="W44" s="2069">
        <f>'4 bba Ált közszolg és Közrend'!CO44+'4 bbb Gazdasági ügyek'!BK44+'4 bbc Környezetvéd lakásépítés'!BK44+'4 bbd Szabadi sport kult vallás'!BZ44+'4 bbe Szociális védelem'!DX44+C44+H44+M44+R44</f>
        <v>0</v>
      </c>
      <c r="X44" s="2070">
        <f>'4 bba Ált közszolg és Közrend'!CP44+'4 bbb Gazdasági ügyek'!BL44+'4 bbc Környezetvéd lakásépítés'!BL44+'4 bbd Szabadi sport kult vallás'!CA44+'4 bbe Szociális védelem'!DY44+D44+I44+N44+S44</f>
        <v>0</v>
      </c>
      <c r="Y44" s="1978">
        <f>SUM(W44+X44)</f>
        <v>0</v>
      </c>
      <c r="AB44" s="88">
        <f t="shared" si="6"/>
        <v>0</v>
      </c>
    </row>
    <row r="45" spans="1:28" ht="15" hidden="1" customHeight="1">
      <c r="A45" s="1414" t="s">
        <v>617</v>
      </c>
      <c r="B45" s="1414"/>
      <c r="C45" s="2041"/>
      <c r="D45" s="1897"/>
      <c r="E45" s="1797">
        <f>SUM(C45+D45)</f>
        <v>0</v>
      </c>
      <c r="F45" s="1797"/>
      <c r="G45" s="1797"/>
      <c r="H45" s="2041"/>
      <c r="I45" s="1897"/>
      <c r="J45" s="1797">
        <f>SUM(H45+I45)</f>
        <v>0</v>
      </c>
      <c r="K45" s="1797"/>
      <c r="L45" s="1797"/>
      <c r="M45" s="2041"/>
      <c r="N45" s="1897"/>
      <c r="O45" s="1797">
        <f>SUM(M45+N45)</f>
        <v>0</v>
      </c>
      <c r="P45" s="1797"/>
      <c r="Q45" s="1797"/>
      <c r="R45" s="2041"/>
      <c r="S45" s="1897"/>
      <c r="T45" s="1797">
        <f>SUM(R45+S45)</f>
        <v>0</v>
      </c>
      <c r="U45" s="1797"/>
      <c r="V45" s="1974"/>
      <c r="W45" s="2069">
        <f>'4 bba Ált közszolg és Közrend'!CO45+'4 bbb Gazdasági ügyek'!BK45+'4 bbc Környezetvéd lakásépítés'!BK45+'4 bbd Szabadi sport kult vallás'!BZ45+'4 bbe Szociális védelem'!DX45+C45+H45+M45+R45</f>
        <v>0</v>
      </c>
      <c r="X45" s="2070">
        <f>'4 bba Ált közszolg és Közrend'!CP45+'4 bbb Gazdasági ügyek'!BL45+'4 bbc Környezetvéd lakásépítés'!BL45+'4 bbd Szabadi sport kult vallás'!CA45+'4 bbe Szociális védelem'!DY45+D45+I45+N45+S45</f>
        <v>0</v>
      </c>
      <c r="Y45" s="1978">
        <f>SUM(W45+X45)</f>
        <v>0</v>
      </c>
      <c r="AB45" s="88">
        <f t="shared" si="6"/>
        <v>0</v>
      </c>
    </row>
    <row r="46" spans="1:28" s="706" customFormat="1" ht="15" customHeight="1">
      <c r="A46" s="1414" t="s">
        <v>618</v>
      </c>
      <c r="B46" s="1414"/>
      <c r="C46" s="2041"/>
      <c r="D46" s="1897"/>
      <c r="E46" s="1797">
        <f t="shared" ref="E46:E56" si="15">SUM(C46+D46)</f>
        <v>0</v>
      </c>
      <c r="F46" s="1813"/>
      <c r="G46" s="1971"/>
      <c r="H46" s="1971"/>
      <c r="I46" s="1897"/>
      <c r="J46" s="1797">
        <f t="shared" ref="J46:J56" si="16">SUM(H46+I46)</f>
        <v>0</v>
      </c>
      <c r="K46" s="1813"/>
      <c r="L46" s="1797"/>
      <c r="M46" s="2041"/>
      <c r="N46" s="1897"/>
      <c r="O46" s="1797">
        <f t="shared" ref="O46:O56" si="17">SUM(M46+N46)</f>
        <v>0</v>
      </c>
      <c r="P46" s="1813"/>
      <c r="Q46" s="1797"/>
      <c r="R46" s="2041"/>
      <c r="S46" s="1897"/>
      <c r="T46" s="1797">
        <f t="shared" ref="T46:T56" si="18">SUM(R46+S46)</f>
        <v>0</v>
      </c>
      <c r="U46" s="1813">
        <f t="shared" ref="U46:U55" si="19">R46-Q46</f>
        <v>0</v>
      </c>
      <c r="V46" s="2069">
        <f>'4 bba Ált közszolg és Közrend'!CN46+'4 bbb Gazdasági ügyek'!BJ46+'4 bbc Környezetvéd lakásépítés'!BJ46+'4 bbd Szabadi sport kult vallás'!BY46+'4 bbe Szociális védelem'!DR46+B46+G46+L46+Q46</f>
        <v>0</v>
      </c>
      <c r="W46" s="2069">
        <f>'4 bba Ált közszolg és Közrend'!CO46+'4 bbb Gazdasági ügyek'!BK46+'4 bbc Környezetvéd lakásépítés'!BK46+'4 bbd Szabadi sport kult vallás'!BZ46+'4 bbe Szociális védelem'!DS46+C46+H46+M46+R46</f>
        <v>0</v>
      </c>
      <c r="X46" s="2071">
        <f>'4 bba Ált közszolg és Közrend'!CP46+'4 bbb Gazdasági ügyek'!BL46+'4 bbc Környezetvéd lakásépítés'!BL46+'4 bbd Szabadi sport kult vallás'!CA46+'4 bbe Szociális védelem'!DY46+D46+I46+N46+S46</f>
        <v>0</v>
      </c>
      <c r="Y46" s="1978">
        <f>'4 bba Ált közszolg és Közrend'!CQ46+'4 bbb Gazdasági ügyek'!BM46+'4 bbc Környezetvéd lakásépítés'!BM46+'4 bbd Szabadi sport kult vallás'!CB46+'4 bbe Szociális védelem'!DU46+E46+J46+O46+T46</f>
        <v>0</v>
      </c>
      <c r="Z46" s="1966">
        <f>'4 bba Ált közszolg és Közrend'!CR46+'4 bbb Gazdasági ügyek'!BN46+'4 bbc Környezetvéd lakásépítés'!BN46+'4 bbd Szabadi sport kult vallás'!CC46+'4 bbe Szociális védelem'!DV46+F46+K46+P46+U46</f>
        <v>0</v>
      </c>
      <c r="AA46" s="892"/>
      <c r="AB46" s="88">
        <f t="shared" si="6"/>
        <v>0</v>
      </c>
    </row>
    <row r="47" spans="1:28" ht="15" customHeight="1">
      <c r="A47" s="1414" t="s">
        <v>619</v>
      </c>
      <c r="B47" s="1414"/>
      <c r="C47" s="1881"/>
      <c r="D47" s="1882"/>
      <c r="E47" s="1797">
        <f t="shared" si="15"/>
        <v>0</v>
      </c>
      <c r="F47" s="1813"/>
      <c r="G47" s="1797"/>
      <c r="H47" s="2041"/>
      <c r="I47" s="1897"/>
      <c r="J47" s="1797">
        <f t="shared" si="16"/>
        <v>0</v>
      </c>
      <c r="K47" s="1813"/>
      <c r="L47" s="1797"/>
      <c r="M47" s="2041"/>
      <c r="N47" s="1897"/>
      <c r="O47" s="1797">
        <f t="shared" si="17"/>
        <v>0</v>
      </c>
      <c r="P47" s="1813"/>
      <c r="Q47" s="1797"/>
      <c r="R47" s="2041"/>
      <c r="S47" s="1897"/>
      <c r="T47" s="1797">
        <f t="shared" si="18"/>
        <v>0</v>
      </c>
      <c r="U47" s="1813">
        <f t="shared" si="19"/>
        <v>0</v>
      </c>
      <c r="V47" s="2069">
        <f>'4 bba Ált közszolg és Közrend'!CN47+'4 bbb Gazdasági ügyek'!BJ47+'4 bbc Környezetvéd lakásépítés'!BJ47+'4 bbd Szabadi sport kult vallás'!BY47+'4 bbe Szociális védelem'!DR47+B47+G47+L47+Q47</f>
        <v>0</v>
      </c>
      <c r="W47" s="2069">
        <f>'4 bba Ált közszolg és Közrend'!CO47+'4 bbb Gazdasági ügyek'!BK47+'4 bbc Környezetvéd lakásépítés'!BK47+'4 bbd Szabadi sport kult vallás'!BZ47+'4 bbe Szociális védelem'!DS47+C47+H47+M47+R47</f>
        <v>0</v>
      </c>
      <c r="X47" s="2071">
        <f>'4 bba Ált közszolg és Közrend'!CP47+'4 bbb Gazdasági ügyek'!BL47+'4 bbc Környezetvéd lakásépítés'!BL47+'4 bbd Szabadi sport kult vallás'!CA47+'4 bbe Szociális védelem'!DY47+D47+I47+N47+S47</f>
        <v>0</v>
      </c>
      <c r="Y47" s="1978">
        <f>'4 bba Ált közszolg és Közrend'!CQ47+'4 bbb Gazdasági ügyek'!BM47+'4 bbc Környezetvéd lakásépítés'!BM47+'4 bbd Szabadi sport kult vallás'!CB47+'4 bbe Szociális védelem'!DU47+E47+J47+O47+T47</f>
        <v>0</v>
      </c>
      <c r="Z47" s="1966">
        <f>'4 bba Ált közszolg és Közrend'!CR47+'4 bbb Gazdasági ügyek'!BN47+'4 bbc Környezetvéd lakásépítés'!BN47+'4 bbd Szabadi sport kult vallás'!CC47+'4 bbe Szociális védelem'!DV47+F47+K47+P47+U47</f>
        <v>0</v>
      </c>
      <c r="AB47" s="88">
        <f t="shared" si="6"/>
        <v>0</v>
      </c>
    </row>
    <row r="48" spans="1:28" ht="15" hidden="1" customHeight="1">
      <c r="A48" s="1414" t="s">
        <v>620</v>
      </c>
      <c r="B48" s="1414"/>
      <c r="C48" s="2041"/>
      <c r="D48" s="1897"/>
      <c r="E48" s="1797">
        <f t="shared" si="15"/>
        <v>0</v>
      </c>
      <c r="F48" s="1813"/>
      <c r="G48" s="1797"/>
      <c r="H48" s="2041"/>
      <c r="I48" s="1897"/>
      <c r="J48" s="1797">
        <f t="shared" si="16"/>
        <v>0</v>
      </c>
      <c r="K48" s="1813"/>
      <c r="L48" s="1797"/>
      <c r="M48" s="2041"/>
      <c r="N48" s="1897"/>
      <c r="O48" s="1797">
        <f t="shared" si="17"/>
        <v>0</v>
      </c>
      <c r="P48" s="1813"/>
      <c r="Q48" s="1797"/>
      <c r="R48" s="2041"/>
      <c r="S48" s="1897"/>
      <c r="T48" s="1797">
        <f t="shared" si="18"/>
        <v>0</v>
      </c>
      <c r="U48" s="1813">
        <f t="shared" si="19"/>
        <v>0</v>
      </c>
      <c r="V48" s="2069">
        <f>'4 bba Ált közszolg és Közrend'!CN48+'4 bbb Gazdasági ügyek'!BJ48+'4 bbc Környezetvéd lakásépítés'!BJ48+'4 bbd Szabadi sport kult vallás'!BY48+'4 bbe Szociális védelem'!DW48+B48+G48+L48+Q48</f>
        <v>0</v>
      </c>
      <c r="W48" s="2069">
        <f>'4 bba Ált közszolg és Közrend'!CO48+'4 bbb Gazdasági ügyek'!BK48+'4 bbc Környezetvéd lakásépítés'!BK48+'4 bbd Szabadi sport kult vallás'!BZ48+'4 bbe Szociális védelem'!DX48+C48+H48+M48+R48</f>
        <v>0</v>
      </c>
      <c r="X48" s="2071">
        <f>'4 bba Ált közszolg és Közrend'!CP48+'4 bbb Gazdasági ügyek'!BL48+'4 bbc Környezetvéd lakásépítés'!BL48+'4 bbd Szabadi sport kult vallás'!CA48+'4 bbe Szociális védelem'!DY48+D48+I48+N48+S48</f>
        <v>0</v>
      </c>
      <c r="Y48" s="1978">
        <f>'4 bba Ált közszolg és Közrend'!CQ48+'4 bbb Gazdasági ügyek'!BM48+'4 bbc Környezetvéd lakásépítés'!BM48+'4 bbd Szabadi sport kult vallás'!CB48+'4 bbe Szociális védelem'!DU48+E48+J48+O48+T48</f>
        <v>0</v>
      </c>
      <c r="Z48" s="1966">
        <f>'4 bba Ált közszolg és Közrend'!CR48+'4 bbb Gazdasági ügyek'!BN48+'4 bbc Környezetvéd lakásépítés'!BN48+'4 bbd Szabadi sport kult vallás'!CC48+'4 bbe Szociális védelem'!DV48+F48+K48+P48+U48</f>
        <v>0</v>
      </c>
      <c r="AB48" s="88">
        <f t="shared" si="6"/>
        <v>0</v>
      </c>
    </row>
    <row r="49" spans="1:28" s="706" customFormat="1" ht="15" customHeight="1">
      <c r="A49" s="1414" t="s">
        <v>621</v>
      </c>
      <c r="B49" s="1414"/>
      <c r="C49" s="2041"/>
      <c r="D49" s="1897"/>
      <c r="E49" s="1797">
        <f t="shared" si="15"/>
        <v>0</v>
      </c>
      <c r="F49" s="1813"/>
      <c r="G49" s="1797"/>
      <c r="H49" s="2041"/>
      <c r="I49" s="1897"/>
      <c r="J49" s="1797">
        <f t="shared" si="16"/>
        <v>0</v>
      </c>
      <c r="K49" s="1813"/>
      <c r="L49" s="1797"/>
      <c r="M49" s="2041"/>
      <c r="N49" s="1897"/>
      <c r="O49" s="1797">
        <f t="shared" si="17"/>
        <v>0</v>
      </c>
      <c r="P49" s="1813"/>
      <c r="Q49" s="1797"/>
      <c r="R49" s="2041"/>
      <c r="S49" s="1897"/>
      <c r="T49" s="1797">
        <f t="shared" si="18"/>
        <v>0</v>
      </c>
      <c r="U49" s="1813">
        <f t="shared" si="19"/>
        <v>0</v>
      </c>
      <c r="V49" s="2069">
        <f>'4 bba Ált közszolg és Közrend'!CN49+'4 bbb Gazdasági ügyek'!BJ49+'4 bbc Környezetvéd lakásépítés'!BJ49+'4 bbd Szabadi sport kult vallás'!BY49+'4 bbe Szociális védelem'!DR49+B49+G49+L49+Q49</f>
        <v>0</v>
      </c>
      <c r="W49" s="2069">
        <f>'4 bba Ált közszolg és Közrend'!CO49+'4 bbb Gazdasági ügyek'!BK49+'4 bbc Környezetvéd lakásépítés'!BK49+'4 bbd Szabadi sport kult vallás'!BZ49+'4 bbe Szociális védelem'!DS49+C49+H49+M49+R49</f>
        <v>0</v>
      </c>
      <c r="X49" s="2071">
        <f>'4 bba Ált közszolg és Közrend'!CP49+'4 bbb Gazdasági ügyek'!BL49+'4 bbc Környezetvéd lakásépítés'!BL49+'4 bbd Szabadi sport kult vallás'!CA49+'4 bbe Szociális védelem'!DY49+D49+I49+N49+S49</f>
        <v>0</v>
      </c>
      <c r="Y49" s="1978">
        <f>'4 bba Ált közszolg és Közrend'!CQ49+'4 bbb Gazdasági ügyek'!BM49+'4 bbc Környezetvéd lakásépítés'!BM49+'4 bbd Szabadi sport kult vallás'!CB49+'4 bbe Szociális védelem'!DU49+E49+J49+O49+T49</f>
        <v>0</v>
      </c>
      <c r="Z49" s="1966">
        <f>'4 bba Ált közszolg és Közrend'!CR49+'4 bbb Gazdasági ügyek'!BN49+'4 bbc Környezetvéd lakásépítés'!BN49+'4 bbd Szabadi sport kult vallás'!CC49+'4 bbe Szociális védelem'!DV49+F49+K49+P49+U49</f>
        <v>0</v>
      </c>
      <c r="AA49" s="892"/>
      <c r="AB49" s="88">
        <f t="shared" si="6"/>
        <v>0</v>
      </c>
    </row>
    <row r="50" spans="1:28" ht="15" customHeight="1">
      <c r="A50" s="1414" t="s">
        <v>622</v>
      </c>
      <c r="B50" s="1414"/>
      <c r="C50" s="1894"/>
      <c r="D50" s="1882"/>
      <c r="E50" s="1797">
        <f t="shared" si="15"/>
        <v>0</v>
      </c>
      <c r="F50" s="1813"/>
      <c r="G50" s="1797"/>
      <c r="H50" s="2041"/>
      <c r="I50" s="1897"/>
      <c r="J50" s="1797">
        <f t="shared" si="16"/>
        <v>0</v>
      </c>
      <c r="K50" s="1813"/>
      <c r="L50" s="1797"/>
      <c r="M50" s="2041"/>
      <c r="N50" s="1897"/>
      <c r="O50" s="1797">
        <f t="shared" si="17"/>
        <v>0</v>
      </c>
      <c r="P50" s="1813"/>
      <c r="Q50" s="1797"/>
      <c r="R50" s="2041"/>
      <c r="S50" s="1897"/>
      <c r="T50" s="1797">
        <f t="shared" si="18"/>
        <v>0</v>
      </c>
      <c r="U50" s="1813">
        <f t="shared" si="19"/>
        <v>0</v>
      </c>
      <c r="V50" s="2069">
        <f>'4 bba Ált közszolg és Közrend'!CN50+'4 bbb Gazdasági ügyek'!BJ50+'4 bbc Környezetvéd lakásépítés'!BJ50+'4 bbd Szabadi sport kult vallás'!BY50+'4 bbe Szociális védelem'!DR50+B50+G50+L50+Q50</f>
        <v>0</v>
      </c>
      <c r="W50" s="2069">
        <f>'4 bba Ált közszolg és Közrend'!CO50+'4 bbb Gazdasági ügyek'!BK50+'4 bbc Környezetvéd lakásépítés'!BK50+'4 bbd Szabadi sport kult vallás'!BZ50+'4 bbe Szociális védelem'!DS50+C50+H50+M50+R50</f>
        <v>0</v>
      </c>
      <c r="X50" s="2071">
        <f>'4 bba Ált közszolg és Közrend'!CP50+'4 bbb Gazdasági ügyek'!BL50+'4 bbc Környezetvéd lakásépítés'!BL50+'4 bbd Szabadi sport kult vallás'!CA50+'4 bbe Szociális védelem'!DY50+D50+I50+N50+S50</f>
        <v>0</v>
      </c>
      <c r="Y50" s="1978">
        <f>'4 bba Ált közszolg és Közrend'!CQ50+'4 bbb Gazdasági ügyek'!BM50+'4 bbc Környezetvéd lakásépítés'!BM50+'4 bbd Szabadi sport kult vallás'!CB50+'4 bbe Szociális védelem'!DU50+E50+J50+O50+T50</f>
        <v>0</v>
      </c>
      <c r="Z50" s="1966">
        <f>'4 bba Ált közszolg és Közrend'!CR50+'4 bbb Gazdasági ügyek'!BN50+'4 bbc Környezetvéd lakásépítés'!BN50+'4 bbd Szabadi sport kult vallás'!CC50+'4 bbe Szociális védelem'!DV50+F50+K50+P50+U50</f>
        <v>0</v>
      </c>
      <c r="AB50" s="88">
        <f t="shared" si="6"/>
        <v>0</v>
      </c>
    </row>
    <row r="51" spans="1:28" ht="15" customHeight="1">
      <c r="A51" s="1414" t="s">
        <v>623</v>
      </c>
      <c r="B51" s="1414"/>
      <c r="C51" s="2041"/>
      <c r="D51" s="1897"/>
      <c r="E51" s="1797">
        <f t="shared" si="15"/>
        <v>0</v>
      </c>
      <c r="F51" s="1813"/>
      <c r="G51" s="1797"/>
      <c r="H51" s="2041"/>
      <c r="I51" s="1897"/>
      <c r="J51" s="1797">
        <f t="shared" si="16"/>
        <v>0</v>
      </c>
      <c r="K51" s="1813"/>
      <c r="L51" s="1797"/>
      <c r="M51" s="2041"/>
      <c r="N51" s="1897"/>
      <c r="O51" s="1797">
        <f t="shared" si="17"/>
        <v>0</v>
      </c>
      <c r="P51" s="1813"/>
      <c r="Q51" s="1797"/>
      <c r="R51" s="2041"/>
      <c r="S51" s="1897"/>
      <c r="T51" s="1797">
        <f t="shared" si="18"/>
        <v>0</v>
      </c>
      <c r="U51" s="1813">
        <f t="shared" si="19"/>
        <v>0</v>
      </c>
      <c r="V51" s="2069">
        <f>'4 bba Ált közszolg és Közrend'!CN51+'4 bbb Gazdasági ügyek'!BJ51+'4 bbc Környezetvéd lakásépítés'!BJ51+'4 bbd Szabadi sport kult vallás'!BY51+'4 bbe Szociális védelem'!DW51+B51+G51+L51+Q51</f>
        <v>0</v>
      </c>
      <c r="W51" s="2069">
        <f>'4 bba Ált közszolg és Közrend'!CO51+'4 bbb Gazdasági ügyek'!BK51+'4 bbc Környezetvéd lakásépítés'!BK51+'4 bbd Szabadi sport kult vallás'!BZ51+'4 bbe Szociális védelem'!DX51+C51+H51+M51+R51</f>
        <v>0</v>
      </c>
      <c r="X51" s="2071">
        <f>'4 bba Ált közszolg és Közrend'!CP51+'4 bbb Gazdasági ügyek'!BL51+'4 bbc Környezetvéd lakásépítés'!BL51+'4 bbd Szabadi sport kult vallás'!CA51+'4 bbe Szociális védelem'!DY51+D51+I51+N51+S51</f>
        <v>0</v>
      </c>
      <c r="Y51" s="1978">
        <f>'4 bba Ált közszolg és Közrend'!CQ51+'4 bbb Gazdasági ügyek'!BM51+'4 bbc Környezetvéd lakásépítés'!BM51+'4 bbd Szabadi sport kult vallás'!CB51+'4 bbe Szociális védelem'!DU51+E51+J51+O51+T51</f>
        <v>50913</v>
      </c>
      <c r="Z51" s="1978">
        <f>'4 bba Ált közszolg és Közrend'!CR51+'4 bbb Gazdasági ügyek'!BN51+'4 bbc Környezetvéd lakásépítés'!BN51+'4 bbd Szabadi sport kult vallás'!CC51+'4 bbe Szociális védelem'!DV51+F51+K51+P51+U51</f>
        <v>0</v>
      </c>
      <c r="AB51" s="88">
        <f t="shared" si="6"/>
        <v>0</v>
      </c>
    </row>
    <row r="52" spans="1:28" ht="15" customHeight="1">
      <c r="A52" s="1414" t="s">
        <v>624</v>
      </c>
      <c r="B52" s="1414"/>
      <c r="C52" s="1894"/>
      <c r="D52" s="1882"/>
      <c r="E52" s="1813">
        <f t="shared" si="15"/>
        <v>0</v>
      </c>
      <c r="F52" s="1813"/>
      <c r="G52" s="1813"/>
      <c r="H52" s="1894"/>
      <c r="I52" s="1882"/>
      <c r="J52" s="1813">
        <f t="shared" si="16"/>
        <v>0</v>
      </c>
      <c r="K52" s="1813"/>
      <c r="L52" s="1813"/>
      <c r="M52" s="1894"/>
      <c r="N52" s="1882"/>
      <c r="O52" s="1813">
        <f t="shared" si="17"/>
        <v>0</v>
      </c>
      <c r="P52" s="1813"/>
      <c r="Q52" s="1813"/>
      <c r="R52" s="1881"/>
      <c r="S52" s="1882"/>
      <c r="T52" s="1813">
        <f t="shared" si="18"/>
        <v>0</v>
      </c>
      <c r="U52" s="1813">
        <f t="shared" si="19"/>
        <v>0</v>
      </c>
      <c r="V52" s="2069">
        <f>'4 bba Ált közszolg és Közrend'!CN52+'4 bbb Gazdasági ügyek'!BJ52+'4 bbc Környezetvéd lakásépítés'!BJ52+'4 bbd Szabadi sport kult vallás'!BY52+'4 bbe Szociális védelem'!DR52+B52+G52+L52+Q52</f>
        <v>1894877</v>
      </c>
      <c r="W52" s="2069">
        <f>'4 bba Ált közszolg és Közrend'!CO52+'4 bbb Gazdasági ügyek'!BK52+'4 bbc Környezetvéd lakásépítés'!BK52+'4 bbd Szabadi sport kult vallás'!BZ52+'4 bbe Szociális védelem'!DS52+C52+H52+M52+R52</f>
        <v>1937116</v>
      </c>
      <c r="X52" s="2071">
        <f>'4 bba Ált közszolg és Közrend'!CP52+'4 bbb Gazdasági ügyek'!BL52+'4 bbc Környezetvéd lakásépítés'!BL52+'4 bbd Szabadi sport kult vallás'!CA52+'4 bbe Szociális védelem'!DY52+D52+I52+N52+S52</f>
        <v>5614</v>
      </c>
      <c r="Y52" s="1953">
        <f>'4 bba Ált közszolg és Közrend'!CQ52+'4 bbb Gazdasági ügyek'!BM52+'4 bbc Környezetvéd lakásépítés'!BM52+'4 bbd Szabadi sport kult vallás'!CB52+'4 bbe Szociális védelem'!DU52+E52+J52+O52+T52</f>
        <v>2095887</v>
      </c>
      <c r="Z52" s="1966">
        <f>'4 bba Ált közszolg és Közrend'!CR52+'4 bbb Gazdasági ügyek'!BN52+'4 bbc Környezetvéd lakásépítés'!BN52+'4 bbd Szabadi sport kult vallás'!CC52+'4 bbe Szociális védelem'!DV52+F52+K52+P52+U52</f>
        <v>2095887</v>
      </c>
      <c r="AA52" s="88">
        <v>7193885</v>
      </c>
      <c r="AB52" s="88">
        <f t="shared" si="6"/>
        <v>-5097998</v>
      </c>
    </row>
    <row r="53" spans="1:28" ht="15" customHeight="1">
      <c r="A53" s="1414" t="s">
        <v>625</v>
      </c>
      <c r="B53" s="1414"/>
      <c r="C53" s="1894"/>
      <c r="D53" s="1882"/>
      <c r="E53" s="1813">
        <f t="shared" si="15"/>
        <v>0</v>
      </c>
      <c r="F53" s="1813"/>
      <c r="G53" s="1813"/>
      <c r="H53" s="1894"/>
      <c r="I53" s="1882"/>
      <c r="J53" s="1813">
        <f t="shared" si="16"/>
        <v>0</v>
      </c>
      <c r="K53" s="1813"/>
      <c r="L53" s="1813"/>
      <c r="M53" s="1894"/>
      <c r="N53" s="1882"/>
      <c r="O53" s="1813">
        <f t="shared" si="17"/>
        <v>0</v>
      </c>
      <c r="P53" s="1813"/>
      <c r="Q53" s="1813"/>
      <c r="R53" s="1881"/>
      <c r="S53" s="1882"/>
      <c r="T53" s="1813">
        <f t="shared" si="18"/>
        <v>0</v>
      </c>
      <c r="U53" s="1813">
        <f t="shared" si="19"/>
        <v>0</v>
      </c>
      <c r="V53" s="2069">
        <f>'4 bba Ált közszolg és Közrend'!CN53+'4 bbb Gazdasági ügyek'!BJ53+'4 bbc Környezetvéd lakásépítés'!BJ53+'4 bbd Szabadi sport kult vallás'!BY53+'4 bbe Szociális védelem'!DR53+B53+G53+L53+Q53</f>
        <v>4959085</v>
      </c>
      <c r="W53" s="2069">
        <f>'4 bba Ált közszolg és Közrend'!CO53+'4 bbb Gazdasági ügyek'!BK53+'4 bbc Környezetvéd lakásépítés'!BK53+'4 bbd Szabadi sport kult vallás'!BZ53+'4 bbe Szociális védelem'!DS53+C53+H53+M53+R53</f>
        <v>5097168</v>
      </c>
      <c r="X53" s="2071">
        <f>'4 bba Ált közszolg és Közrend'!CP53+'4 bbb Gazdasági ügyek'!BL53+'4 bbc Környezetvéd lakásépítés'!BL53+'4 bbd Szabadi sport kult vallás'!CA53+'4 bbe Szociális védelem'!DY53+D53+I53+N53+S53</f>
        <v>62530</v>
      </c>
      <c r="Y53" s="1953">
        <f>'4 bba Ált közszolg és Közrend'!CQ53+'4 bbb Gazdasági ügyek'!BM53+'4 bbc Környezetvéd lakásépítés'!BM53+'4 bbd Szabadi sport kult vallás'!CB53+'4 bbe Szociális védelem'!DU53+E53+J53+O53+T53</f>
        <v>5072412</v>
      </c>
      <c r="Z53" s="1966">
        <f>'4 bba Ált közszolg és Közrend'!CR53+'4 bbb Gazdasági ügyek'!BN53+'4 bbc Környezetvéd lakásépítés'!BN53+'4 bbd Szabadi sport kult vallás'!CC53+'4 bbe Szociális védelem'!DV53+F53+K53+P53+U53</f>
        <v>4625329</v>
      </c>
      <c r="AB53" s="88">
        <f t="shared" si="6"/>
        <v>4625329</v>
      </c>
    </row>
    <row r="54" spans="1:28" ht="15" customHeight="1">
      <c r="A54" s="1414" t="s">
        <v>626</v>
      </c>
      <c r="B54" s="1414"/>
      <c r="C54" s="1894"/>
      <c r="D54" s="1882"/>
      <c r="E54" s="1797">
        <f t="shared" si="15"/>
        <v>0</v>
      </c>
      <c r="F54" s="1813"/>
      <c r="G54" s="1797"/>
      <c r="H54" s="1894"/>
      <c r="I54" s="1882"/>
      <c r="J54" s="1797">
        <f t="shared" si="16"/>
        <v>0</v>
      </c>
      <c r="K54" s="1813"/>
      <c r="L54" s="1797"/>
      <c r="M54" s="1894"/>
      <c r="N54" s="1882"/>
      <c r="O54" s="1797">
        <f t="shared" si="17"/>
        <v>0</v>
      </c>
      <c r="P54" s="1813"/>
      <c r="Q54" s="1797"/>
      <c r="R54" s="1894"/>
      <c r="S54" s="1882"/>
      <c r="T54" s="1797">
        <f t="shared" si="18"/>
        <v>0</v>
      </c>
      <c r="U54" s="1813">
        <f t="shared" si="19"/>
        <v>0</v>
      </c>
      <c r="V54" s="2069">
        <f>'4 bba Ált közszolg és Közrend'!CN54+'4 bbb Gazdasági ügyek'!BJ54+'4 bbc Környezetvéd lakásépítés'!BJ54+'4 bbd Szabadi sport kult vallás'!BY54+'4 bbe Szociális védelem'!DR54+B54+G54+L54+Q54</f>
        <v>0</v>
      </c>
      <c r="W54" s="2069">
        <f>'4 bba Ált közszolg és Közrend'!CO54+'4 bbb Gazdasági ügyek'!BK54+'4 bbc Környezetvéd lakásépítés'!BK54+'4 bbd Szabadi sport kult vallás'!BZ54+'4 bbe Szociális védelem'!DS54+C54+H54+M54+R54</f>
        <v>0</v>
      </c>
      <c r="X54" s="2071">
        <f>'4 bba Ált közszolg és Közrend'!CP54+'4 bbb Gazdasági ügyek'!BL54+'4 bbc Környezetvéd lakásépítés'!BL54+'4 bbd Szabadi sport kult vallás'!CA54+'4 bbe Szociális védelem'!DY54+D54+I54+N54+S54</f>
        <v>0</v>
      </c>
      <c r="Y54" s="1978">
        <f>'4 bba Ált közszolg és Közrend'!CQ54+'4 bbb Gazdasági ügyek'!BM54+'4 bbc Környezetvéd lakásépítés'!BM54+'4 bbd Szabadi sport kult vallás'!CB54+'4 bbe Szociális védelem'!DU54+E54+J54+O54+T54</f>
        <v>3259</v>
      </c>
      <c r="Z54" s="1966">
        <f>'4 bba Ált közszolg és Közrend'!CR54+'4 bbb Gazdasági ügyek'!BN54+'4 bbc Környezetvéd lakásépítés'!BN54+'4 bbd Szabadi sport kult vallás'!CC54+'4 bbe Szociális védelem'!DV54+F54+K54+P54+U54</f>
        <v>3259</v>
      </c>
      <c r="AB54" s="88">
        <f t="shared" si="6"/>
        <v>3259</v>
      </c>
    </row>
    <row r="55" spans="1:28" ht="15" customHeight="1">
      <c r="A55" s="1414" t="s">
        <v>627</v>
      </c>
      <c r="B55" s="1414"/>
      <c r="C55" s="1894"/>
      <c r="D55" s="1882"/>
      <c r="E55" s="1797">
        <f t="shared" si="15"/>
        <v>0</v>
      </c>
      <c r="F55" s="1813"/>
      <c r="G55" s="1797"/>
      <c r="H55" s="1894"/>
      <c r="I55" s="1882"/>
      <c r="J55" s="1797">
        <f t="shared" si="16"/>
        <v>0</v>
      </c>
      <c r="K55" s="1813"/>
      <c r="L55" s="1797"/>
      <c r="M55" s="1894"/>
      <c r="N55" s="1882"/>
      <c r="O55" s="1797">
        <f t="shared" si="17"/>
        <v>0</v>
      </c>
      <c r="P55" s="1813"/>
      <c r="Q55" s="1797"/>
      <c r="R55" s="1894"/>
      <c r="S55" s="1882"/>
      <c r="T55" s="1797">
        <f t="shared" si="18"/>
        <v>0</v>
      </c>
      <c r="U55" s="1813">
        <f t="shared" si="19"/>
        <v>0</v>
      </c>
      <c r="V55" s="2069">
        <f>'4 bba Ált közszolg és Közrend'!CN55+'4 bbb Gazdasági ügyek'!BJ55+'4 bbc Környezetvéd lakásépítés'!BJ55+'4 bbd Szabadi sport kult vallás'!BY55+'4 bbe Szociális védelem'!DR55+B55+G55+L55+Q55</f>
        <v>254279</v>
      </c>
      <c r="W55" s="2069">
        <f>'4 bba Ált közszolg és Közrend'!CO55+'4 bbb Gazdasági ügyek'!BK55+'4 bbc Környezetvéd lakásépítés'!BK55+'4 bbd Szabadi sport kult vallás'!BZ55+'4 bbe Szociális védelem'!DS55+C55+H55+M55+R55</f>
        <v>530360</v>
      </c>
      <c r="X55" s="2071">
        <f>'4 bba Ált közszolg és Közrend'!CP55+'4 bbb Gazdasági ügyek'!BL55+'4 bbc Környezetvéd lakásépítés'!BL55+'4 bbd Szabadi sport kult vallás'!CA55+'4 bbe Szociális védelem'!DY55+D55+I55+N55+S55</f>
        <v>10824</v>
      </c>
      <c r="Y55" s="1978">
        <f>'4 bba Ált közszolg és Közrend'!CQ55+'4 bbb Gazdasági ügyek'!BM55+'4 bbc Környezetvéd lakásépítés'!BM55+'4 bbd Szabadi sport kult vallás'!CB55+'4 bbe Szociális védelem'!DU55+E55+J55+O55+T55</f>
        <v>595284</v>
      </c>
      <c r="Z55" s="1966">
        <f>'4 bba Ált közszolg és Közrend'!CR55+'4 bbb Gazdasági ügyek'!BN55+'4 bbc Környezetvéd lakásépítés'!BN55+'4 bbd Szabadi sport kult vallás'!CC55+'4 bbe Szociális védelem'!DV55+F55+K55+P55+U55</f>
        <v>469410</v>
      </c>
      <c r="AB55" s="88">
        <f t="shared" si="6"/>
        <v>469410</v>
      </c>
    </row>
    <row r="56" spans="1:28" ht="15" hidden="1" customHeight="1">
      <c r="A56" s="1414" t="s">
        <v>628</v>
      </c>
      <c r="B56" s="1414"/>
      <c r="C56" s="1881"/>
      <c r="D56" s="1882"/>
      <c r="E56" s="1797">
        <f t="shared" si="15"/>
        <v>0</v>
      </c>
      <c r="F56" s="1797"/>
      <c r="G56" s="1797"/>
      <c r="H56" s="2041"/>
      <c r="I56" s="1897"/>
      <c r="J56" s="1797">
        <f t="shared" si="16"/>
        <v>0</v>
      </c>
      <c r="K56" s="1797"/>
      <c r="L56" s="1797"/>
      <c r="M56" s="2041"/>
      <c r="N56" s="1897"/>
      <c r="O56" s="1797">
        <f t="shared" si="17"/>
        <v>0</v>
      </c>
      <c r="P56" s="1797"/>
      <c r="Q56" s="1797"/>
      <c r="R56" s="2041"/>
      <c r="S56" s="1897"/>
      <c r="T56" s="1797">
        <f t="shared" si="18"/>
        <v>0</v>
      </c>
      <c r="U56" s="1797"/>
      <c r="V56" s="1974"/>
      <c r="W56" s="2069">
        <f>'4 bba Ált közszolg és Közrend'!CO56+'4 bbb Gazdasági ügyek'!BK56+'4 bbc Környezetvéd lakásépítés'!BK56+'4 bbd Szabadi sport kult vallás'!BZ56+'4 bbe Szociális védelem'!DX56+C56+H56+M56+R56</f>
        <v>0</v>
      </c>
      <c r="X56" s="2070">
        <f>'4 bba Ált közszolg és Közrend'!CP56+'4 bbb Gazdasági ügyek'!BL56+'4 bbc Környezetvéd lakásépítés'!BL56+'4 bbd Szabadi sport kult vallás'!CA56+'4 bbe Szociális védelem'!DY56+D56+I56+N56+S56</f>
        <v>0</v>
      </c>
      <c r="Y56" s="1978">
        <f t="shared" ref="Y56" si="20">SUM(W56+X56)</f>
        <v>0</v>
      </c>
      <c r="AB56" s="88">
        <f t="shared" si="6"/>
        <v>0</v>
      </c>
    </row>
    <row r="57" spans="1:28" s="706" customFormat="1" ht="15" customHeight="1" thickBot="1">
      <c r="A57" s="1895" t="s">
        <v>724</v>
      </c>
      <c r="B57" s="1890">
        <f>SUM(B44:B56)</f>
        <v>0</v>
      </c>
      <c r="C57" s="1890">
        <f t="shared" ref="C57:AB57" si="21">SUM(C44:C56)</f>
        <v>0</v>
      </c>
      <c r="D57" s="1890">
        <f t="shared" si="21"/>
        <v>0</v>
      </c>
      <c r="E57" s="1890">
        <f t="shared" si="21"/>
        <v>0</v>
      </c>
      <c r="F57" s="1890">
        <f t="shared" si="21"/>
        <v>0</v>
      </c>
      <c r="G57" s="1890">
        <f t="shared" si="21"/>
        <v>0</v>
      </c>
      <c r="H57" s="1890">
        <f t="shared" si="21"/>
        <v>0</v>
      </c>
      <c r="I57" s="1890">
        <f t="shared" si="21"/>
        <v>0</v>
      </c>
      <c r="J57" s="1890">
        <f t="shared" si="21"/>
        <v>0</v>
      </c>
      <c r="K57" s="1890">
        <f t="shared" si="21"/>
        <v>0</v>
      </c>
      <c r="L57" s="1890">
        <f t="shared" si="21"/>
        <v>0</v>
      </c>
      <c r="M57" s="1890">
        <f t="shared" si="21"/>
        <v>0</v>
      </c>
      <c r="N57" s="1890">
        <f t="shared" si="21"/>
        <v>0</v>
      </c>
      <c r="O57" s="1890">
        <f t="shared" si="21"/>
        <v>0</v>
      </c>
      <c r="P57" s="1890">
        <f t="shared" si="21"/>
        <v>0</v>
      </c>
      <c r="Q57" s="1890">
        <f t="shared" si="21"/>
        <v>0</v>
      </c>
      <c r="R57" s="1890">
        <f t="shared" si="21"/>
        <v>0</v>
      </c>
      <c r="S57" s="1890">
        <f t="shared" si="21"/>
        <v>0</v>
      </c>
      <c r="T57" s="1890">
        <f t="shared" si="21"/>
        <v>0</v>
      </c>
      <c r="U57" s="1890">
        <f t="shared" si="21"/>
        <v>0</v>
      </c>
      <c r="V57" s="1890">
        <f t="shared" si="21"/>
        <v>7108241</v>
      </c>
      <c r="W57" s="1890">
        <f t="shared" si="21"/>
        <v>7564644</v>
      </c>
      <c r="X57" s="1890">
        <f t="shared" si="21"/>
        <v>78968</v>
      </c>
      <c r="Y57" s="1890">
        <f t="shared" si="21"/>
        <v>7817755</v>
      </c>
      <c r="Z57" s="1890">
        <f t="shared" si="21"/>
        <v>7193885</v>
      </c>
      <c r="AA57" s="1890">
        <f t="shared" si="21"/>
        <v>7193885</v>
      </c>
      <c r="AB57" s="1890">
        <f t="shared" si="21"/>
        <v>0</v>
      </c>
    </row>
    <row r="58" spans="1:28" s="1414" customFormat="1" ht="15" customHeight="1" thickBot="1">
      <c r="A58" s="1898" t="s">
        <v>630</v>
      </c>
      <c r="B58" s="1899">
        <f>SUM(B43+B57)</f>
        <v>0</v>
      </c>
      <c r="C58" s="1899">
        <f t="shared" ref="C58:AB58" si="22">SUM(C43+C57)</f>
        <v>0</v>
      </c>
      <c r="D58" s="1899">
        <f t="shared" si="22"/>
        <v>0</v>
      </c>
      <c r="E58" s="1899">
        <f t="shared" si="22"/>
        <v>0</v>
      </c>
      <c r="F58" s="1899">
        <f t="shared" si="22"/>
        <v>0</v>
      </c>
      <c r="G58" s="1899">
        <f t="shared" si="22"/>
        <v>0</v>
      </c>
      <c r="H58" s="1899">
        <f t="shared" si="22"/>
        <v>0</v>
      </c>
      <c r="I58" s="1899">
        <f t="shared" si="22"/>
        <v>0</v>
      </c>
      <c r="J58" s="1899">
        <f t="shared" si="22"/>
        <v>18205</v>
      </c>
      <c r="K58" s="1899">
        <f t="shared" si="22"/>
        <v>18205</v>
      </c>
      <c r="L58" s="1899">
        <f t="shared" si="22"/>
        <v>326197</v>
      </c>
      <c r="M58" s="1899">
        <f t="shared" si="22"/>
        <v>1765591</v>
      </c>
      <c r="N58" s="1899">
        <f t="shared" si="22"/>
        <v>-75295</v>
      </c>
      <c r="O58" s="1899">
        <f t="shared" si="22"/>
        <v>1990011</v>
      </c>
      <c r="P58" s="1899">
        <f t="shared" si="22"/>
        <v>0</v>
      </c>
      <c r="Q58" s="1899">
        <f t="shared" si="22"/>
        <v>0</v>
      </c>
      <c r="R58" s="1899">
        <f t="shared" si="22"/>
        <v>0</v>
      </c>
      <c r="S58" s="1899">
        <f t="shared" si="22"/>
        <v>0</v>
      </c>
      <c r="T58" s="1899">
        <f t="shared" si="22"/>
        <v>0</v>
      </c>
      <c r="U58" s="1899">
        <f t="shared" si="22"/>
        <v>0</v>
      </c>
      <c r="V58" s="1899">
        <f t="shared" si="22"/>
        <v>12932113</v>
      </c>
      <c r="W58" s="1899">
        <f t="shared" si="22"/>
        <v>15728777</v>
      </c>
      <c r="X58" s="1899">
        <f t="shared" si="22"/>
        <v>10614</v>
      </c>
      <c r="Y58" s="1899">
        <f t="shared" si="22"/>
        <v>16411032</v>
      </c>
      <c r="Z58" s="1899">
        <f t="shared" si="22"/>
        <v>11491198</v>
      </c>
      <c r="AA58" s="1899">
        <f t="shared" si="22"/>
        <v>11491198</v>
      </c>
      <c r="AB58" s="1899">
        <f t="shared" si="22"/>
        <v>0</v>
      </c>
    </row>
    <row r="59" spans="1:28" s="706" customFormat="1" ht="15" customHeight="1">
      <c r="A59" s="1900" t="s">
        <v>631</v>
      </c>
      <c r="B59" s="1900"/>
      <c r="C59" s="1780"/>
      <c r="D59" s="1888"/>
      <c r="E59" s="1780">
        <f t="shared" ref="E59:E94" si="23">SUM(C59+D59)</f>
        <v>0</v>
      </c>
      <c r="F59" s="1780"/>
      <c r="G59" s="1780"/>
      <c r="H59" s="1780"/>
      <c r="I59" s="1888"/>
      <c r="J59" s="1780"/>
      <c r="K59" s="1780"/>
      <c r="L59" s="1780"/>
      <c r="M59" s="1780"/>
      <c r="N59" s="1888"/>
      <c r="O59" s="1780"/>
      <c r="P59" s="1780"/>
      <c r="Q59" s="1780"/>
      <c r="R59" s="1780"/>
      <c r="S59" s="1888"/>
      <c r="T59" s="1780"/>
      <c r="U59" s="1780"/>
      <c r="V59" s="1978"/>
      <c r="W59" s="1978"/>
      <c r="X59" s="1979"/>
      <c r="Y59" s="1978"/>
      <c r="Z59" s="1892"/>
      <c r="AA59" s="892"/>
      <c r="AB59" s="88">
        <f t="shared" si="6"/>
        <v>0</v>
      </c>
    </row>
    <row r="60" spans="1:28" ht="15" hidden="1" customHeight="1">
      <c r="A60" s="1886" t="s">
        <v>632</v>
      </c>
      <c r="B60" s="1886"/>
      <c r="C60" s="1881"/>
      <c r="D60" s="1882"/>
      <c r="E60" s="1797">
        <f t="shared" si="23"/>
        <v>0</v>
      </c>
      <c r="F60" s="1797"/>
      <c r="G60" s="1797"/>
      <c r="H60" s="1881"/>
      <c r="I60" s="1882"/>
      <c r="J60" s="1797">
        <f t="shared" ref="J60:J73" si="24">SUM(H60+I60)</f>
        <v>0</v>
      </c>
      <c r="K60" s="1797"/>
      <c r="L60" s="1797"/>
      <c r="M60" s="1881"/>
      <c r="N60" s="1882"/>
      <c r="O60" s="1797">
        <f t="shared" ref="O60:O73" si="25">SUM(M60+N60)</f>
        <v>0</v>
      </c>
      <c r="P60" s="1797"/>
      <c r="Q60" s="1797"/>
      <c r="R60" s="1881"/>
      <c r="S60" s="1882"/>
      <c r="T60" s="1797">
        <f t="shared" ref="T60:T73" si="26">SUM(R60+S60)</f>
        <v>0</v>
      </c>
      <c r="U60" s="1797"/>
      <c r="V60" s="1974"/>
      <c r="W60" s="2069">
        <f>'4 bba Ált közszolg és Közrend'!CO60+'4 bbb Gazdasági ügyek'!BK60+'4 bbc Környezetvéd lakásépítés'!BK60+'4 bbd Szabadi sport kult vallás'!BZ60+'4 bbe Szociális védelem'!DX60+C60+H60+M60+R60</f>
        <v>0</v>
      </c>
      <c r="X60" s="2070">
        <f>'4 bba Ált közszolg és Közrend'!CP60+'4 bbb Gazdasági ügyek'!BL60+'4 bbc Környezetvéd lakásépítés'!BL60+'4 bbd Szabadi sport kult vallás'!CA60+'4 bbe Szociális védelem'!DY60+D60+I60+N60+S60</f>
        <v>0</v>
      </c>
      <c r="Y60" s="1978">
        <f t="shared" ref="Y60" si="27">SUM(W60+X60)</f>
        <v>0</v>
      </c>
      <c r="AB60" s="88">
        <f t="shared" si="6"/>
        <v>0</v>
      </c>
    </row>
    <row r="61" spans="1:28" ht="15" customHeight="1">
      <c r="A61" s="1902" t="s">
        <v>633</v>
      </c>
      <c r="B61" s="1902"/>
      <c r="C61" s="1881"/>
      <c r="D61" s="1882"/>
      <c r="E61" s="1797">
        <f t="shared" si="23"/>
        <v>0</v>
      </c>
      <c r="F61" s="1813"/>
      <c r="G61" s="1797"/>
      <c r="H61" s="1881"/>
      <c r="I61" s="1882"/>
      <c r="J61" s="1797">
        <f>SUM(H61+I61)</f>
        <v>0</v>
      </c>
      <c r="K61" s="1813"/>
      <c r="L61" s="1797"/>
      <c r="M61" s="1881"/>
      <c r="N61" s="1882"/>
      <c r="O61" s="1797">
        <f>SUM(M61+N61)</f>
        <v>0</v>
      </c>
      <c r="P61" s="1813"/>
      <c r="Q61" s="1797"/>
      <c r="R61" s="1881"/>
      <c r="S61" s="1882"/>
      <c r="T61" s="1797">
        <f>SUM(R61+S61)</f>
        <v>0</v>
      </c>
      <c r="U61" s="1813">
        <f t="shared" ref="U61:U73" si="28">R61-Q61</f>
        <v>0</v>
      </c>
      <c r="V61" s="2069">
        <f>'4 bba Ált közszolg és Közrend'!CN61+'4 bbb Gazdasági ügyek'!BJ61+'4 bbc Környezetvéd lakásépítés'!BJ61+'4 bbd Szabadi sport kult vallás'!BY61+'4 bbe Szociális védelem'!DR61+B61+G61+L61+Q61</f>
        <v>1898877</v>
      </c>
      <c r="W61" s="2069">
        <f>'4 bba Ált közszolg és Közrend'!CO61+'4 bbb Gazdasági ügyek'!BK61+'4 bbc Környezetvéd lakásépítés'!BK61+'4 bbd Szabadi sport kult vallás'!BZ61+'4 bbe Szociális védelem'!DS61+C61+H61+M61+R61</f>
        <v>1941116</v>
      </c>
      <c r="X61" s="2071">
        <f>'4 bba Ált közszolg és Közrend'!CP61+'4 bbb Gazdasági ügyek'!BL61+'4 bbc Környezetvéd lakásépítés'!BL61+'4 bbd Szabadi sport kult vallás'!CA61+'4 bbe Szociális védelem'!DY61+D61+I61+N61+S61</f>
        <v>5614</v>
      </c>
      <c r="Y61" s="1978">
        <f>'4 bba Ált közszolg és Közrend'!CQ61+'4 bbb Gazdasági ügyek'!BM61+'4 bbc Környezetvéd lakásépítés'!BM61+'4 bbd Szabadi sport kult vallás'!CB61+'4 bbe Szociális védelem'!DU61+E61+J61+O61+T61</f>
        <v>2112229</v>
      </c>
      <c r="Z61" s="1966">
        <f>'4 bba Ált közszolg és Közrend'!CR61+'4 bbb Gazdasági ügyek'!BN61+'4 bbc Környezetvéd lakásépítés'!BN61+'4 bbd Szabadi sport kult vallás'!CC61+'4 bbe Szociális védelem'!DV61+F61+K61+P61+U61</f>
        <v>2112229</v>
      </c>
      <c r="AA61" s="88">
        <v>2112229</v>
      </c>
      <c r="AB61" s="88">
        <f t="shared" si="6"/>
        <v>0</v>
      </c>
    </row>
    <row r="62" spans="1:28" ht="15" customHeight="1">
      <c r="A62" s="1902" t="s">
        <v>634</v>
      </c>
      <c r="B62" s="1902"/>
      <c r="C62" s="1881"/>
      <c r="D62" s="1882"/>
      <c r="E62" s="1797">
        <f t="shared" si="23"/>
        <v>0</v>
      </c>
      <c r="F62" s="1813"/>
      <c r="G62" s="1797"/>
      <c r="H62" s="1881"/>
      <c r="I62" s="1882"/>
      <c r="J62" s="1797">
        <f t="shared" si="24"/>
        <v>0</v>
      </c>
      <c r="K62" s="1813"/>
      <c r="L62" s="1797"/>
      <c r="M62" s="1881"/>
      <c r="N62" s="1882"/>
      <c r="O62" s="1797">
        <f t="shared" si="25"/>
        <v>0</v>
      </c>
      <c r="P62" s="1813"/>
      <c r="Q62" s="1797"/>
      <c r="R62" s="1881"/>
      <c r="S62" s="1882"/>
      <c r="T62" s="1797">
        <f t="shared" si="26"/>
        <v>0</v>
      </c>
      <c r="U62" s="1813">
        <f t="shared" si="28"/>
        <v>0</v>
      </c>
      <c r="V62" s="2069">
        <f>'4 bba Ált közszolg és Közrend'!CN62+'4 bbb Gazdasági ügyek'!BJ62+'4 bbc Környezetvéd lakásépítés'!BJ62+'4 bbd Szabadi sport kult vallás'!BY62+'4 bbe Szociális védelem'!DR62+B62+G62+L62+Q62</f>
        <v>0</v>
      </c>
      <c r="W62" s="2069">
        <f>'4 bba Ált közszolg és Közrend'!CO62+'4 bbb Gazdasági ügyek'!BK62+'4 bbc Környezetvéd lakásépítés'!BK62+'4 bbd Szabadi sport kult vallás'!BZ62+'4 bbe Szociális védelem'!DS62+C62+H62+M62+R62</f>
        <v>0</v>
      </c>
      <c r="X62" s="2071">
        <f>'4 bba Ált közszolg és Közrend'!CP62+'4 bbb Gazdasági ügyek'!BL62+'4 bbc Környezetvéd lakásépítés'!BL62+'4 bbd Szabadi sport kult vallás'!CA62+'4 bbe Szociális védelem'!DY62+D62+I62+N62+S62</f>
        <v>0</v>
      </c>
      <c r="Y62" s="1978">
        <f>'4 bba Ált közszolg és Közrend'!CQ62+'4 bbb Gazdasági ügyek'!BM62+'4 bbc Környezetvéd lakásépítés'!BM62+'4 bbd Szabadi sport kult vallás'!CB62+'4 bbe Szociális védelem'!DU62+E62+J62+O62+T62</f>
        <v>0</v>
      </c>
      <c r="Z62" s="1966">
        <f>'4 bba Ált közszolg és Közrend'!CR62+'4 bbb Gazdasági ügyek'!BN62+'4 bbc Környezetvéd lakásépítés'!BN62+'4 bbd Szabadi sport kult vallás'!CC62+'4 bbe Szociális védelem'!DV62+F62+K62+P62+U62</f>
        <v>0</v>
      </c>
      <c r="AB62" s="88">
        <f t="shared" si="6"/>
        <v>0</v>
      </c>
    </row>
    <row r="63" spans="1:28" ht="15" customHeight="1">
      <c r="A63" s="1414" t="s">
        <v>635</v>
      </c>
      <c r="B63" s="1414"/>
      <c r="C63" s="1881"/>
      <c r="D63" s="1882"/>
      <c r="E63" s="1797">
        <f t="shared" si="23"/>
        <v>0</v>
      </c>
      <c r="F63" s="1813"/>
      <c r="G63" s="1797"/>
      <c r="H63" s="1881"/>
      <c r="I63" s="1882"/>
      <c r="J63" s="1797">
        <f t="shared" si="24"/>
        <v>0</v>
      </c>
      <c r="K63" s="1813"/>
      <c r="L63" s="1797"/>
      <c r="M63" s="1881"/>
      <c r="N63" s="1882"/>
      <c r="O63" s="1797">
        <f t="shared" si="25"/>
        <v>0</v>
      </c>
      <c r="P63" s="1813"/>
      <c r="Q63" s="1797"/>
      <c r="R63" s="1881"/>
      <c r="S63" s="1882"/>
      <c r="T63" s="1797">
        <f t="shared" si="26"/>
        <v>0</v>
      </c>
      <c r="U63" s="1813">
        <f t="shared" si="28"/>
        <v>0</v>
      </c>
      <c r="V63" s="2069">
        <f>'4 bba Ált közszolg és Közrend'!CN63+'4 bbb Gazdasági ügyek'!BJ63+'4 bbc Környezetvéd lakásépítés'!BJ63+'4 bbd Szabadi sport kult vallás'!BY63+'4 bbe Szociális védelem'!DR63+B63+G63+L63+Q63</f>
        <v>0</v>
      </c>
      <c r="W63" s="2069">
        <f>'4 bba Ált közszolg és Közrend'!CO63+'4 bbb Gazdasági ügyek'!BK63+'4 bbc Környezetvéd lakásépítés'!BK63+'4 bbd Szabadi sport kult vallás'!BZ63+'4 bbe Szociális védelem'!DS63+C63+H63+M63+R63</f>
        <v>0</v>
      </c>
      <c r="X63" s="2071">
        <f>'4 bba Ált közszolg és Közrend'!CP63+'4 bbb Gazdasági ügyek'!BL63+'4 bbc Környezetvéd lakásépítés'!BL63+'4 bbd Szabadi sport kult vallás'!CA63+'4 bbe Szociális védelem'!DY63+D63+I63+N63+S63</f>
        <v>0</v>
      </c>
      <c r="Y63" s="1978">
        <f>'4 bba Ált közszolg és Közrend'!CQ63+'4 bbb Gazdasági ügyek'!BM63+'4 bbc Környezetvéd lakásépítés'!BM63+'4 bbd Szabadi sport kult vallás'!CB63+'4 bbe Szociális védelem'!DU63+E63+J63+O63+T63</f>
        <v>0</v>
      </c>
      <c r="Z63" s="1966">
        <f>'4 bba Ált közszolg és Közrend'!CR63+'4 bbb Gazdasági ügyek'!BN63+'4 bbc Környezetvéd lakásépítés'!BN63+'4 bbd Szabadi sport kult vallás'!CC63+'4 bbe Szociális védelem'!DV63+F63+K63+P63+U63</f>
        <v>0</v>
      </c>
      <c r="AB63" s="88">
        <f t="shared" si="6"/>
        <v>0</v>
      </c>
    </row>
    <row r="64" spans="1:28" ht="15" hidden="1" customHeight="1">
      <c r="A64" s="706" t="s">
        <v>636</v>
      </c>
      <c r="C64" s="1881"/>
      <c r="D64" s="1882"/>
      <c r="E64" s="1797">
        <f t="shared" si="23"/>
        <v>0</v>
      </c>
      <c r="F64" s="1813"/>
      <c r="G64" s="1797"/>
      <c r="H64" s="1881"/>
      <c r="I64" s="1882"/>
      <c r="J64" s="1797">
        <f t="shared" si="24"/>
        <v>0</v>
      </c>
      <c r="K64" s="1813"/>
      <c r="L64" s="1797"/>
      <c r="M64" s="1881"/>
      <c r="N64" s="1882"/>
      <c r="O64" s="1797">
        <f t="shared" si="25"/>
        <v>0</v>
      </c>
      <c r="P64" s="1813"/>
      <c r="Q64" s="1797"/>
      <c r="R64" s="1881"/>
      <c r="S64" s="1882"/>
      <c r="T64" s="1797">
        <f t="shared" si="26"/>
        <v>0</v>
      </c>
      <c r="U64" s="1813">
        <f t="shared" si="28"/>
        <v>0</v>
      </c>
      <c r="V64" s="2069">
        <f>'4 bba Ált közszolg és Közrend'!CN64+'4 bbb Gazdasági ügyek'!BJ64+'4 bbc Környezetvéd lakásépítés'!BJ64+'4 bbd Szabadi sport kult vallás'!BY64+'4 bbe Szociális védelem'!DW64+B64+G64+L64+Q64</f>
        <v>0</v>
      </c>
      <c r="W64" s="2069">
        <f>'4 bba Ált közszolg és Közrend'!CO64+'4 bbb Gazdasági ügyek'!BK64+'4 bbc Környezetvéd lakásépítés'!BK64+'4 bbd Szabadi sport kult vallás'!BZ64+'4 bbe Szociális védelem'!DX64+C64+H64+M64+R64</f>
        <v>0</v>
      </c>
      <c r="X64" s="2071">
        <f>'4 bba Ált közszolg és Közrend'!CP64+'4 bbb Gazdasági ügyek'!BL64+'4 bbc Környezetvéd lakásépítés'!BL64+'4 bbd Szabadi sport kult vallás'!CA64+'4 bbe Szociális védelem'!DY64+D64+I64+N64+S64</f>
        <v>0</v>
      </c>
      <c r="Y64" s="1978">
        <f>'4 bba Ált közszolg és Közrend'!CQ64+'4 bbb Gazdasági ügyek'!BM64+'4 bbc Környezetvéd lakásépítés'!BM64+'4 bbd Szabadi sport kult vallás'!CB64+'4 bbe Szociális védelem'!DU64+E64+J64+O64+T64</f>
        <v>0</v>
      </c>
      <c r="Z64" s="1966">
        <f>'4 bba Ált közszolg és Közrend'!CR64+'4 bbb Gazdasági ügyek'!BN64+'4 bbc Környezetvéd lakásépítés'!BN64+'4 bbd Szabadi sport kult vallás'!CC64+'4 bbe Szociális védelem'!DV64+F64+K64+P64+U64</f>
        <v>0</v>
      </c>
      <c r="AB64" s="88">
        <f t="shared" si="6"/>
        <v>0</v>
      </c>
    </row>
    <row r="65" spans="1:28" ht="15" customHeight="1">
      <c r="A65" s="1886" t="s">
        <v>637</v>
      </c>
      <c r="B65" s="1886"/>
      <c r="C65" s="1881"/>
      <c r="D65" s="1882"/>
      <c r="E65" s="1797">
        <f t="shared" si="23"/>
        <v>0</v>
      </c>
      <c r="F65" s="1813"/>
      <c r="G65" s="1797"/>
      <c r="H65" s="1881"/>
      <c r="I65" s="1882"/>
      <c r="J65" s="1797">
        <f t="shared" si="24"/>
        <v>0</v>
      </c>
      <c r="K65" s="1813"/>
      <c r="L65" s="1797"/>
      <c r="M65" s="1881"/>
      <c r="N65" s="1882"/>
      <c r="O65" s="1797">
        <f t="shared" si="25"/>
        <v>0</v>
      </c>
      <c r="P65" s="1813"/>
      <c r="Q65" s="1797"/>
      <c r="R65" s="1881"/>
      <c r="S65" s="1882"/>
      <c r="T65" s="1797">
        <f t="shared" si="26"/>
        <v>0</v>
      </c>
      <c r="U65" s="1813">
        <f t="shared" si="28"/>
        <v>0</v>
      </c>
      <c r="V65" s="2069">
        <f>'4 bba Ált közszolg és Közrend'!CN65+'4 bbb Gazdasági ügyek'!BJ65+'4 bbc Környezetvéd lakásépítés'!BJ65+'4 bbd Szabadi sport kult vallás'!BY65+'4 bbe Szociális védelem'!DR65+B65+G65+L65+Q65</f>
        <v>226387</v>
      </c>
      <c r="W65" s="2069">
        <f>'4 bba Ált közszolg és Közrend'!CO65+'4 bbb Gazdasági ügyek'!BK65+'4 bbc Környezetvéd lakásépítés'!BK65+'4 bbd Szabadi sport kult vallás'!BZ65+'4 bbe Szociális védelem'!DS65+C65+H65+M65+R65</f>
        <v>285957</v>
      </c>
      <c r="X65" s="2071">
        <f>'4 bba Ált közszolg és Közrend'!CP65+'4 bbb Gazdasági ügyek'!BL65+'4 bbc Környezetvéd lakásépítés'!BL65+'4 bbd Szabadi sport kult vallás'!CA65+'4 bbe Szociális védelem'!DY65+D65+I65+N65+S65</f>
        <v>0</v>
      </c>
      <c r="Y65" s="1978">
        <f>'4 bba Ált közszolg és Közrend'!CQ65+'4 bbb Gazdasági ügyek'!BM65+'4 bbc Környezetvéd lakásépítés'!BM65+'4 bbd Szabadi sport kult vallás'!CB65+'4 bbe Szociális védelem'!DU65+E65+J65+O65+T65</f>
        <v>285957</v>
      </c>
      <c r="Z65" s="1966">
        <f>'4 bba Ált közszolg és Közrend'!CR65+'4 bbb Gazdasági ügyek'!BN65+'4 bbc Környezetvéd lakásépítés'!BN65+'4 bbd Szabadi sport kult vallás'!CC65+'4 bbe Szociális védelem'!DV65+F65+K65+P65+U65</f>
        <v>182889</v>
      </c>
      <c r="AA65" s="1399">
        <v>182889</v>
      </c>
      <c r="AB65" s="88">
        <f t="shared" si="6"/>
        <v>0</v>
      </c>
    </row>
    <row r="66" spans="1:28" ht="15" customHeight="1">
      <c r="A66" s="1902" t="s">
        <v>638</v>
      </c>
      <c r="B66" s="1881">
        <v>472</v>
      </c>
      <c r="C66" s="1881">
        <v>472</v>
      </c>
      <c r="D66" s="1882"/>
      <c r="E66" s="1797">
        <f t="shared" si="23"/>
        <v>472</v>
      </c>
      <c r="F66" s="1813">
        <v>623</v>
      </c>
      <c r="G66" s="1881"/>
      <c r="H66" s="1881"/>
      <c r="I66" s="1882"/>
      <c r="J66" s="1797">
        <f>SUM(H66+I66)</f>
        <v>0</v>
      </c>
      <c r="K66" s="1813"/>
      <c r="L66" s="1797"/>
      <c r="M66" s="1881"/>
      <c r="N66" s="1882"/>
      <c r="O66" s="1797">
        <f>SUM(M66+N66)</f>
        <v>0</v>
      </c>
      <c r="P66" s="1813"/>
      <c r="Q66" s="1797"/>
      <c r="R66" s="1881"/>
      <c r="S66" s="1882"/>
      <c r="T66" s="1797">
        <f>SUM(R66+S66)</f>
        <v>0</v>
      </c>
      <c r="U66" s="1813">
        <f t="shared" si="28"/>
        <v>0</v>
      </c>
      <c r="V66" s="2069">
        <f>'4 bba Ált közszolg és Közrend'!CN66+'4 bbb Gazdasági ügyek'!BJ66+'4 bbc Környezetvéd lakásépítés'!BJ66+'4 bbd Szabadi sport kult vallás'!BY66+'4 bbe Szociális védelem'!DR66+B66+G66+L66+Q66</f>
        <v>7884439</v>
      </c>
      <c r="W66" s="2069">
        <f>'4 bba Ált közszolg és Közrend'!CO66+'4 bbb Gazdasági ügyek'!BK66+'4 bbc Környezetvéd lakásépítés'!BK66+'4 bbd Szabadi sport kult vallás'!BZ66+'4 bbe Szociális védelem'!DS66+C66+H66+M66+R66</f>
        <v>7884439</v>
      </c>
      <c r="X66" s="2071">
        <f>'4 bba Ált közszolg és Közrend'!CP66+'4 bbb Gazdasági ügyek'!BL66+'4 bbc Környezetvéd lakásépítés'!BL66+'4 bbd Szabadi sport kult vallás'!CA66+'4 bbe Szociális védelem'!DY66+D66+I66+N66+S66</f>
        <v>0</v>
      </c>
      <c r="Y66" s="1978">
        <f>'4 bba Ált közszolg és Közrend'!CQ66+'4 bbb Gazdasági ügyek'!BM66+'4 bbc Környezetvéd lakásépítés'!BM66+'4 bbd Szabadi sport kult vallás'!CB66+'4 bbe Szociális védelem'!DU66+E66+J66+O66+T66</f>
        <v>8314378</v>
      </c>
      <c r="Z66" s="1966">
        <f>'4 bba Ált közszolg és Közrend'!CR66+'4 bbb Gazdasági ügyek'!BN66+'4 bbc Környezetvéd lakásépítés'!BN66+'4 bbd Szabadi sport kult vallás'!CC66+'4 bbe Szociális védelem'!DV66+F66+K66+P66+U66</f>
        <v>8297390</v>
      </c>
      <c r="AA66" s="88">
        <v>8297390</v>
      </c>
      <c r="AB66" s="88">
        <f t="shared" si="6"/>
        <v>0</v>
      </c>
    </row>
    <row r="67" spans="1:28" ht="15" hidden="1" customHeight="1">
      <c r="A67" s="1902" t="s">
        <v>639</v>
      </c>
      <c r="B67" s="1881"/>
      <c r="C67" s="1881"/>
      <c r="D67" s="1882"/>
      <c r="E67" s="1797">
        <f t="shared" si="23"/>
        <v>0</v>
      </c>
      <c r="F67" s="1813"/>
      <c r="G67" s="1881"/>
      <c r="H67" s="1881"/>
      <c r="I67" s="1882"/>
      <c r="J67" s="1797">
        <f t="shared" si="24"/>
        <v>0</v>
      </c>
      <c r="K67" s="1813"/>
      <c r="L67" s="1797"/>
      <c r="M67" s="1881"/>
      <c r="N67" s="1882"/>
      <c r="O67" s="1797">
        <f t="shared" si="25"/>
        <v>0</v>
      </c>
      <c r="P67" s="1813"/>
      <c r="Q67" s="1797"/>
      <c r="R67" s="1881"/>
      <c r="S67" s="1882"/>
      <c r="T67" s="1797">
        <f t="shared" si="26"/>
        <v>0</v>
      </c>
      <c r="U67" s="1813">
        <f t="shared" si="28"/>
        <v>0</v>
      </c>
      <c r="V67" s="2069">
        <f>'4 bba Ált közszolg és Közrend'!CN67+'4 bbb Gazdasági ügyek'!BJ67+'4 bbc Környezetvéd lakásépítés'!BJ67+'4 bbd Szabadi sport kult vallás'!BY67+'4 bbe Szociális védelem'!DR67+B67+G67+L67+Q67</f>
        <v>0</v>
      </c>
      <c r="W67" s="2069">
        <f>'4 bba Ált közszolg és Közrend'!CO67+'4 bbb Gazdasági ügyek'!BK67+'4 bbc Környezetvéd lakásépítés'!BK67+'4 bbd Szabadi sport kult vallás'!BZ67+'4 bbe Szociális védelem'!DS67+C67+H67+M67+R67</f>
        <v>0</v>
      </c>
      <c r="X67" s="2071">
        <f>'4 bba Ált közszolg és Közrend'!CP67+'4 bbb Gazdasági ügyek'!BL67+'4 bbc Környezetvéd lakásépítés'!BL67+'4 bbd Szabadi sport kult vallás'!CA67+'4 bbe Szociális védelem'!DY67+D67+I67+N67+S67</f>
        <v>0</v>
      </c>
      <c r="Y67" s="1978">
        <f>'4 bba Ált közszolg és Közrend'!CQ67+'4 bbb Gazdasági ügyek'!BM67+'4 bbc Környezetvéd lakásépítés'!BM67+'4 bbd Szabadi sport kult vallás'!CB67+'4 bbe Szociális védelem'!DU67+E67+J67+O67+T67</f>
        <v>0</v>
      </c>
      <c r="Z67" s="1966">
        <f>'4 bba Ált közszolg és Közrend'!CR67+'4 bbb Gazdasági ügyek'!BN67+'4 bbc Környezetvéd lakásépítés'!BN67+'4 bbd Szabadi sport kult vallás'!CC67+'4 bbe Szociális védelem'!DV67+F67+K67+P67+U67</f>
        <v>0</v>
      </c>
      <c r="AB67" s="88">
        <f t="shared" si="6"/>
        <v>0</v>
      </c>
    </row>
    <row r="68" spans="1:28" ht="15" hidden="1" customHeight="1">
      <c r="A68" s="1887" t="s">
        <v>640</v>
      </c>
      <c r="B68" s="1887"/>
      <c r="C68" s="1881"/>
      <c r="D68" s="1882"/>
      <c r="E68" s="1797">
        <f t="shared" si="23"/>
        <v>0</v>
      </c>
      <c r="F68" s="1813"/>
      <c r="G68" s="1797"/>
      <c r="H68" s="1881"/>
      <c r="I68" s="1882"/>
      <c r="J68" s="1797">
        <f t="shared" si="24"/>
        <v>0</v>
      </c>
      <c r="K68" s="1813"/>
      <c r="L68" s="1797"/>
      <c r="M68" s="1881"/>
      <c r="N68" s="1882"/>
      <c r="O68" s="1797">
        <f t="shared" si="25"/>
        <v>0</v>
      </c>
      <c r="P68" s="1813"/>
      <c r="Q68" s="1797"/>
      <c r="R68" s="1881"/>
      <c r="S68" s="1882"/>
      <c r="T68" s="1797">
        <f t="shared" si="26"/>
        <v>0</v>
      </c>
      <c r="U68" s="1813">
        <f t="shared" si="28"/>
        <v>0</v>
      </c>
      <c r="V68" s="2069">
        <f>'4 bba Ált közszolg és Közrend'!CN68+'4 bbb Gazdasági ügyek'!BJ68+'4 bbc Környezetvéd lakásépítés'!BJ68+'4 bbd Szabadi sport kult vallás'!BY68+'4 bbe Szociális védelem'!DW68+B68+G68+L68+Q68</f>
        <v>0</v>
      </c>
      <c r="W68" s="2069">
        <f>'4 bba Ált közszolg és Közrend'!CO68+'4 bbb Gazdasági ügyek'!BK68+'4 bbc Környezetvéd lakásépítés'!BK68+'4 bbd Szabadi sport kult vallás'!BZ68+'4 bbe Szociális védelem'!DX68+C68+H68+M68+R68</f>
        <v>0</v>
      </c>
      <c r="X68" s="2071">
        <f>'4 bba Ált közszolg és Közrend'!CP68+'4 bbb Gazdasági ügyek'!BL68+'4 bbc Környezetvéd lakásépítés'!BL68+'4 bbd Szabadi sport kult vallás'!CA68+'4 bbe Szociális védelem'!DY68+D68+I68+N68+S68</f>
        <v>0</v>
      </c>
      <c r="Y68" s="1978">
        <f>'4 bba Ált közszolg és Közrend'!CQ68+'4 bbb Gazdasági ügyek'!BM68+'4 bbc Környezetvéd lakásépítés'!BM68+'4 bbd Szabadi sport kult vallás'!CB68+'4 bbe Szociális védelem'!DU68+E68+J68+O68+T68</f>
        <v>0</v>
      </c>
      <c r="Z68" s="1966">
        <f>'4 bba Ált közszolg és Közrend'!CR68+'4 bbb Gazdasági ügyek'!BN68+'4 bbc Környezetvéd lakásépítés'!BN68+'4 bbd Szabadi sport kult vallás'!CC68+'4 bbe Szociális védelem'!DV68+F68+K68+P68+U68</f>
        <v>0</v>
      </c>
      <c r="AB68" s="88">
        <f t="shared" si="6"/>
        <v>0</v>
      </c>
    </row>
    <row r="69" spans="1:28" ht="15" hidden="1" customHeight="1">
      <c r="A69" s="1887" t="s">
        <v>641</v>
      </c>
      <c r="B69" s="1887"/>
      <c r="C69" s="1881"/>
      <c r="D69" s="1882"/>
      <c r="E69" s="1797">
        <f t="shared" si="23"/>
        <v>0</v>
      </c>
      <c r="F69" s="1813"/>
      <c r="G69" s="1797"/>
      <c r="H69" s="1881"/>
      <c r="I69" s="1882"/>
      <c r="J69" s="1797">
        <f t="shared" si="24"/>
        <v>0</v>
      </c>
      <c r="K69" s="1813"/>
      <c r="L69" s="1797"/>
      <c r="M69" s="1881"/>
      <c r="N69" s="1882"/>
      <c r="O69" s="1797">
        <f t="shared" si="25"/>
        <v>0</v>
      </c>
      <c r="P69" s="1813"/>
      <c r="Q69" s="1797"/>
      <c r="R69" s="1881"/>
      <c r="S69" s="1882"/>
      <c r="T69" s="1797">
        <f t="shared" si="26"/>
        <v>0</v>
      </c>
      <c r="U69" s="1813">
        <f t="shared" si="28"/>
        <v>0</v>
      </c>
      <c r="V69" s="2069">
        <f>'4 bba Ált közszolg és Közrend'!CN69+'4 bbb Gazdasági ügyek'!BJ69+'4 bbc Környezetvéd lakásépítés'!BJ69+'4 bbd Szabadi sport kult vallás'!BY69+'4 bbe Szociális védelem'!DW69+B69+G69+L69+Q69</f>
        <v>0</v>
      </c>
      <c r="W69" s="2069">
        <f>'4 bba Ált közszolg és Közrend'!CO69+'4 bbb Gazdasági ügyek'!BK69+'4 bbc Környezetvéd lakásépítés'!BK69+'4 bbd Szabadi sport kult vallás'!BZ69+'4 bbe Szociális védelem'!DX69+C69+H69+M69+R69</f>
        <v>0</v>
      </c>
      <c r="X69" s="2071">
        <f>'4 bba Ált közszolg és Közrend'!CP69+'4 bbb Gazdasági ügyek'!BL69+'4 bbc Környezetvéd lakásépítés'!BL69+'4 bbd Szabadi sport kult vallás'!CA69+'4 bbe Szociális védelem'!DY69+D69+I69+N69+S69</f>
        <v>0</v>
      </c>
      <c r="Y69" s="1978">
        <f>'4 bba Ált közszolg és Közrend'!CQ69+'4 bbb Gazdasági ügyek'!BM69+'4 bbc Környezetvéd lakásépítés'!BM69+'4 bbd Szabadi sport kult vallás'!CB69+'4 bbe Szociális védelem'!DU69+E69+J69+O69+T69</f>
        <v>0</v>
      </c>
      <c r="Z69" s="1966">
        <f>'4 bba Ált közszolg és Közrend'!CR69+'4 bbb Gazdasági ügyek'!BN69+'4 bbc Környezetvéd lakásépítés'!BN69+'4 bbd Szabadi sport kult vallás'!CC69+'4 bbe Szociális védelem'!DV69+F69+K69+P69+U69</f>
        <v>0</v>
      </c>
      <c r="AB69" s="88">
        <f t="shared" si="6"/>
        <v>0</v>
      </c>
    </row>
    <row r="70" spans="1:28" ht="15" customHeight="1">
      <c r="A70" s="1902" t="s">
        <v>642</v>
      </c>
      <c r="B70" s="1881">
        <v>1100</v>
      </c>
      <c r="C70" s="1881">
        <v>1100</v>
      </c>
      <c r="D70" s="1882"/>
      <c r="E70" s="1797">
        <f>SUM(C70+D70)</f>
        <v>1100</v>
      </c>
      <c r="F70" s="1813">
        <v>1588</v>
      </c>
      <c r="G70" s="1881">
        <v>20000</v>
      </c>
      <c r="H70" s="1881">
        <v>20000</v>
      </c>
      <c r="I70" s="1882"/>
      <c r="J70" s="1797">
        <v>37783</v>
      </c>
      <c r="K70" s="1813">
        <v>48164</v>
      </c>
      <c r="L70" s="1797"/>
      <c r="M70" s="1881"/>
      <c r="N70" s="1882"/>
      <c r="O70" s="1797">
        <f>SUM(M70+N70)</f>
        <v>0</v>
      </c>
      <c r="P70" s="1813"/>
      <c r="Q70" s="1797"/>
      <c r="R70" s="1881"/>
      <c r="S70" s="1882"/>
      <c r="T70" s="1797">
        <f>SUM(R70+S70)</f>
        <v>0</v>
      </c>
      <c r="U70" s="1813">
        <f t="shared" si="28"/>
        <v>0</v>
      </c>
      <c r="V70" s="2069">
        <f>'4 bba Ált közszolg és Közrend'!CN70+'4 bbb Gazdasági ügyek'!BJ70+'4 bbc Környezetvéd lakásépítés'!BJ70+'4 bbd Szabadi sport kult vallás'!BY70+'4 bbe Szociális védelem'!DR70+B70+G70+L70+Q70</f>
        <v>780199</v>
      </c>
      <c r="W70" s="2069">
        <f>'4 bba Ált közszolg és Közrend'!CO70+'4 bbb Gazdasági ügyek'!BK70+'4 bbc Környezetvéd lakásépítés'!BK70+'4 bbd Szabadi sport kult vallás'!BZ70+'4 bbe Szociális védelem'!DS70+C70+H70+M70+R70</f>
        <v>780199</v>
      </c>
      <c r="X70" s="2071">
        <f>'4 bba Ált közszolg és Közrend'!CP70+'4 bbb Gazdasági ügyek'!BL70+'4 bbc Környezetvéd lakásépítés'!BL70+'4 bbd Szabadi sport kult vallás'!CA70+'4 bbe Szociális védelem'!DY70+D70+I70+N70+S70</f>
        <v>0</v>
      </c>
      <c r="Y70" s="1978">
        <f>'4 bba Ált közszolg és Közrend'!CQ70+'4 bbb Gazdasági ügyek'!BM70+'4 bbc Környezetvéd lakásépítés'!BM70+'4 bbd Szabadi sport kult vallás'!CB70+'4 bbe Szociális védelem'!DU70+E70+J70+O70+T70</f>
        <v>802230</v>
      </c>
      <c r="Z70" s="1966">
        <f>'4 bba Ált közszolg és Közrend'!CR70+'4 bbb Gazdasági ügyek'!BN70+'4 bbc Környezetvéd lakásépítés'!BN70+'4 bbd Szabadi sport kult vallás'!CC70+'4 bbe Szociális védelem'!DV70+F70+K70+P70+U70</f>
        <v>635964</v>
      </c>
      <c r="AA70" s="88">
        <v>635964</v>
      </c>
      <c r="AB70" s="88">
        <f t="shared" si="6"/>
        <v>0</v>
      </c>
    </row>
    <row r="71" spans="1:28" ht="15" hidden="1" customHeight="1">
      <c r="A71" s="1902" t="s">
        <v>643</v>
      </c>
      <c r="B71" s="1902"/>
      <c r="C71" s="1881"/>
      <c r="D71" s="1882"/>
      <c r="E71" s="1797">
        <f t="shared" si="23"/>
        <v>0</v>
      </c>
      <c r="F71" s="1813"/>
      <c r="G71" s="1797"/>
      <c r="H71" s="1881"/>
      <c r="I71" s="1882"/>
      <c r="J71" s="1797">
        <f t="shared" si="24"/>
        <v>0</v>
      </c>
      <c r="K71" s="1813"/>
      <c r="L71" s="1797"/>
      <c r="M71" s="1881"/>
      <c r="N71" s="1882"/>
      <c r="O71" s="1797">
        <f t="shared" si="25"/>
        <v>0</v>
      </c>
      <c r="P71" s="1813"/>
      <c r="Q71" s="1797"/>
      <c r="R71" s="1881"/>
      <c r="S71" s="1882"/>
      <c r="T71" s="1797">
        <f t="shared" si="26"/>
        <v>0</v>
      </c>
      <c r="U71" s="1813">
        <f t="shared" si="28"/>
        <v>0</v>
      </c>
      <c r="V71" s="2069">
        <f>'4 bba Ált közszolg és Közrend'!CN71+'4 bbb Gazdasági ügyek'!BJ71+'4 bbc Környezetvéd lakásépítés'!BJ71+'4 bbd Szabadi sport kult vallás'!BY71+'4 bbe Szociális védelem'!DW71+B71+G71+L71+Q71</f>
        <v>0</v>
      </c>
      <c r="W71" s="2069">
        <f>'4 bba Ált közszolg és Közrend'!CO71+'4 bbb Gazdasági ügyek'!BK71+'4 bbc Környezetvéd lakásépítés'!BK71+'4 bbd Szabadi sport kult vallás'!BZ71+'4 bbe Szociális védelem'!DX71+C71+H71+M71+R71</f>
        <v>0</v>
      </c>
      <c r="X71" s="2071">
        <f>'4 bba Ált közszolg és Közrend'!CP71+'4 bbb Gazdasági ügyek'!BL71+'4 bbc Környezetvéd lakásépítés'!BL71+'4 bbd Szabadi sport kult vallás'!CA71+'4 bbe Szociális védelem'!DY71+D71+I71+N71+S71</f>
        <v>0</v>
      </c>
      <c r="Y71" s="1978">
        <f>'4 bba Ált közszolg és Közrend'!CQ71+'4 bbb Gazdasági ügyek'!BM71+'4 bbc Környezetvéd lakásépítés'!BM71+'4 bbd Szabadi sport kult vallás'!CB71+'4 bbe Szociális védelem'!DU71+E71+J71+O71+T71</f>
        <v>0</v>
      </c>
      <c r="Z71" s="1966">
        <f>'4 bba Ált közszolg és Közrend'!CR71+'4 bbb Gazdasági ügyek'!BN71+'4 bbc Környezetvéd lakásépítés'!BN71+'4 bbd Szabadi sport kult vallás'!CC71+'4 bbe Szociális védelem'!DV71+F71+K71+P71+U71</f>
        <v>0</v>
      </c>
      <c r="AB71" s="88">
        <f t="shared" si="6"/>
        <v>0</v>
      </c>
    </row>
    <row r="72" spans="1:28" ht="15" customHeight="1">
      <c r="A72" s="706" t="s">
        <v>644</v>
      </c>
      <c r="C72" s="1881"/>
      <c r="D72" s="1882"/>
      <c r="E72" s="1797">
        <f t="shared" si="23"/>
        <v>0</v>
      </c>
      <c r="F72" s="1813"/>
      <c r="G72" s="1797"/>
      <c r="H72" s="1881"/>
      <c r="I72" s="1882"/>
      <c r="J72" s="1797">
        <f t="shared" si="24"/>
        <v>0</v>
      </c>
      <c r="K72" s="1813"/>
      <c r="L72" s="1797"/>
      <c r="M72" s="1881"/>
      <c r="N72" s="1882"/>
      <c r="O72" s="1797">
        <f t="shared" si="25"/>
        <v>0</v>
      </c>
      <c r="P72" s="1813"/>
      <c r="Q72" s="1797"/>
      <c r="R72" s="1881"/>
      <c r="S72" s="1882"/>
      <c r="T72" s="1797">
        <f t="shared" si="26"/>
        <v>0</v>
      </c>
      <c r="U72" s="1813">
        <f t="shared" si="28"/>
        <v>0</v>
      </c>
      <c r="V72" s="2069">
        <f>'4 bba Ált közszolg és Közrend'!CN72+'4 bbb Gazdasági ügyek'!BJ72+'4 bbc Környezetvéd lakásépítés'!BJ72+'4 bbd Szabadi sport kult vallás'!BY72+'4 bbe Szociális védelem'!DR72+B72+G72+L72+Q72</f>
        <v>0</v>
      </c>
      <c r="W72" s="2069">
        <f>'4 bba Ált közszolg és Közrend'!CO72+'4 bbb Gazdasági ügyek'!BK72+'4 bbc Környezetvéd lakásépítés'!BK72+'4 bbd Szabadi sport kult vallás'!BZ72+'4 bbe Szociális védelem'!DS72+C72+H72+M72+R72</f>
        <v>0</v>
      </c>
      <c r="X72" s="2071">
        <f>'4 bba Ált közszolg és Közrend'!CP72+'4 bbb Gazdasági ügyek'!BL72+'4 bbc Környezetvéd lakásépítés'!BL72+'4 bbd Szabadi sport kult vallás'!CA72+'4 bbe Szociális védelem'!DY72+D72+I72+N72+S72</f>
        <v>0</v>
      </c>
      <c r="Y72" s="1978">
        <f>'4 bba Ált közszolg és Közrend'!CQ72+'4 bbb Gazdasági ügyek'!BM72+'4 bbc Környezetvéd lakásépítés'!BM72+'4 bbd Szabadi sport kult vallás'!CB72+'4 bbe Szociális védelem'!DU72+E72+J72+O72+T72</f>
        <v>0</v>
      </c>
      <c r="Z72" s="1966">
        <f>'4 bba Ált közszolg és Közrend'!CR72+'4 bbb Gazdasági ügyek'!BN72+'4 bbc Környezetvéd lakásépítés'!BN72+'4 bbd Szabadi sport kult vallás'!CC72+'4 bbe Szociális védelem'!DV72+F72+K72+P72+U72</f>
        <v>0</v>
      </c>
      <c r="AB72" s="88">
        <f t="shared" si="6"/>
        <v>0</v>
      </c>
    </row>
    <row r="73" spans="1:28" ht="15" customHeight="1">
      <c r="A73" s="706" t="s">
        <v>645</v>
      </c>
      <c r="C73" s="1881"/>
      <c r="D73" s="1882"/>
      <c r="E73" s="1797">
        <f t="shared" si="23"/>
        <v>0</v>
      </c>
      <c r="F73" s="1813"/>
      <c r="G73" s="1797"/>
      <c r="H73" s="1881"/>
      <c r="I73" s="1882"/>
      <c r="J73" s="1797">
        <f t="shared" si="24"/>
        <v>0</v>
      </c>
      <c r="K73" s="1813"/>
      <c r="L73" s="1797"/>
      <c r="M73" s="1881"/>
      <c r="N73" s="1882"/>
      <c r="O73" s="1797">
        <f t="shared" si="25"/>
        <v>0</v>
      </c>
      <c r="P73" s="1813"/>
      <c r="Q73" s="1797"/>
      <c r="R73" s="1881"/>
      <c r="S73" s="1882"/>
      <c r="T73" s="1797">
        <f t="shared" si="26"/>
        <v>0</v>
      </c>
      <c r="U73" s="1813">
        <f t="shared" si="28"/>
        <v>0</v>
      </c>
      <c r="V73" s="2069">
        <f>'4 bba Ált közszolg és Közrend'!CN73+'4 bbb Gazdasági ügyek'!BJ73+'4 bbc Környezetvéd lakásépítés'!BJ73+'4 bbd Szabadi sport kult vallás'!BY73+'4 bbe Szociális védelem'!DR73+B73+G73+L73+Q73</f>
        <v>0</v>
      </c>
      <c r="W73" s="2069">
        <f>'4 bba Ált közszolg és Közrend'!CO73+'4 bbb Gazdasági ügyek'!BK73+'4 bbc Környezetvéd lakásépítés'!BK73+'4 bbd Szabadi sport kult vallás'!BZ73+'4 bbe Szociális védelem'!DS73+C73+H73+M73+R73</f>
        <v>0</v>
      </c>
      <c r="X73" s="2071">
        <f>'4 bba Ált közszolg és Közrend'!CP73+'4 bbb Gazdasági ügyek'!BL73+'4 bbc Környezetvéd lakásépítés'!BL73+'4 bbd Szabadi sport kult vallás'!CA73+'4 bbe Szociális védelem'!DY73+D73+I73+N73+S73</f>
        <v>0</v>
      </c>
      <c r="Y73" s="1978">
        <f>'4 bba Ált közszolg és Közrend'!CQ73+'4 bbb Gazdasági ügyek'!BM73+'4 bbc Környezetvéd lakásépítés'!BM73+'4 bbd Szabadi sport kult vallás'!CB73+'4 bbe Szociális védelem'!DU73+E73+J73+O73+T73</f>
        <v>0</v>
      </c>
      <c r="Z73" s="1966">
        <f>'4 bba Ált közszolg és Közrend'!CR73+'4 bbb Gazdasági ügyek'!BN73+'4 bbc Környezetvéd lakásépítés'!BN73+'4 bbd Szabadi sport kult vallás'!CC73+'4 bbe Szociális védelem'!DV73+F73+K73+P73+U73</f>
        <v>100</v>
      </c>
      <c r="AA73" s="1399">
        <v>100</v>
      </c>
      <c r="AB73" s="88">
        <f t="shared" si="6"/>
        <v>0</v>
      </c>
    </row>
    <row r="74" spans="1:28" s="706" customFormat="1" ht="15" customHeight="1">
      <c r="A74" s="1903" t="s">
        <v>646</v>
      </c>
      <c r="B74" s="1972">
        <f>SUM(B60:B73)</f>
        <v>1572</v>
      </c>
      <c r="C74" s="1972">
        <f t="shared" ref="C74:AB74" si="29">SUM(C60:C73)</f>
        <v>1572</v>
      </c>
      <c r="D74" s="1972">
        <f t="shared" si="29"/>
        <v>0</v>
      </c>
      <c r="E74" s="1972">
        <f t="shared" si="29"/>
        <v>1572</v>
      </c>
      <c r="F74" s="1972">
        <f t="shared" si="29"/>
        <v>2211</v>
      </c>
      <c r="G74" s="1972">
        <f t="shared" si="29"/>
        <v>20000</v>
      </c>
      <c r="H74" s="1972">
        <f t="shared" si="29"/>
        <v>20000</v>
      </c>
      <c r="I74" s="1972">
        <f t="shared" si="29"/>
        <v>0</v>
      </c>
      <c r="J74" s="1972">
        <f t="shared" si="29"/>
        <v>37783</v>
      </c>
      <c r="K74" s="1972">
        <f t="shared" si="29"/>
        <v>48164</v>
      </c>
      <c r="L74" s="1972">
        <f t="shared" si="29"/>
        <v>0</v>
      </c>
      <c r="M74" s="1972">
        <f t="shared" si="29"/>
        <v>0</v>
      </c>
      <c r="N74" s="1972">
        <f t="shared" si="29"/>
        <v>0</v>
      </c>
      <c r="O74" s="1972">
        <f t="shared" si="29"/>
        <v>0</v>
      </c>
      <c r="P74" s="1972">
        <f t="shared" si="29"/>
        <v>0</v>
      </c>
      <c r="Q74" s="1972">
        <f t="shared" si="29"/>
        <v>0</v>
      </c>
      <c r="R74" s="1972">
        <f t="shared" si="29"/>
        <v>0</v>
      </c>
      <c r="S74" s="1972">
        <f t="shared" si="29"/>
        <v>0</v>
      </c>
      <c r="T74" s="1972">
        <f t="shared" si="29"/>
        <v>0</v>
      </c>
      <c r="U74" s="1972">
        <f t="shared" si="29"/>
        <v>0</v>
      </c>
      <c r="V74" s="1890">
        <f t="shared" si="29"/>
        <v>10789902</v>
      </c>
      <c r="W74" s="1890">
        <f t="shared" si="29"/>
        <v>10891711</v>
      </c>
      <c r="X74" s="1890">
        <f t="shared" si="29"/>
        <v>5614</v>
      </c>
      <c r="Y74" s="1890">
        <f t="shared" si="29"/>
        <v>11514794</v>
      </c>
      <c r="Z74" s="1890">
        <f t="shared" si="29"/>
        <v>11228572</v>
      </c>
      <c r="AA74" s="1890">
        <f t="shared" si="29"/>
        <v>11228572</v>
      </c>
      <c r="AB74" s="1890">
        <f t="shared" si="29"/>
        <v>0</v>
      </c>
    </row>
    <row r="75" spans="1:28" ht="15" customHeight="1">
      <c r="A75" s="706" t="s">
        <v>647</v>
      </c>
      <c r="C75" s="1971"/>
      <c r="D75" s="1897"/>
      <c r="E75" s="1980">
        <f t="shared" si="23"/>
        <v>0</v>
      </c>
      <c r="F75" s="1813"/>
      <c r="G75" s="1980"/>
      <c r="H75" s="1971"/>
      <c r="I75" s="1897"/>
      <c r="J75" s="1980">
        <f t="shared" ref="J75:J94" si="30">SUM(H75+I75)</f>
        <v>0</v>
      </c>
      <c r="K75" s="1813"/>
      <c r="L75" s="1980"/>
      <c r="M75" s="1971"/>
      <c r="N75" s="1897"/>
      <c r="O75" s="1980">
        <f t="shared" ref="O75:O94" si="31">SUM(M75+N75)</f>
        <v>0</v>
      </c>
      <c r="P75" s="1813"/>
      <c r="Q75" s="1980"/>
      <c r="R75" s="1971"/>
      <c r="S75" s="1897"/>
      <c r="T75" s="1980">
        <f t="shared" ref="T75:T94" si="32">SUM(R75+S75)</f>
        <v>0</v>
      </c>
      <c r="U75" s="1813">
        <f t="shared" ref="U75:U82" si="33">R75-Q75</f>
        <v>0</v>
      </c>
      <c r="V75" s="2069">
        <f>'4 bba Ált közszolg és Közrend'!CN75+'4 bbb Gazdasági ügyek'!BJ75+'4 bbc Környezetvéd lakásépítés'!BJ75+'4 bbd Szabadi sport kult vallás'!BY75+'4 bbe Szociális védelem'!DR75+B75+G75+L75+Q75</f>
        <v>200000</v>
      </c>
      <c r="W75" s="2069">
        <f>'4 bba Ált közszolg és Közrend'!CO75+'4 bbb Gazdasági ügyek'!BK75+'4 bbc Környezetvéd lakásépítés'!BK75+'4 bbd Szabadi sport kult vallás'!BZ75+'4 bbe Szociális védelem'!DS75+C75+H75+M75+R75</f>
        <v>200000</v>
      </c>
      <c r="X75" s="2071">
        <f>'4 bba Ált közszolg és Közrend'!CP75+'4 bbb Gazdasági ügyek'!BL75+'4 bbc Környezetvéd lakásépítés'!BL75+'4 bbd Szabadi sport kult vallás'!CA75+'4 bbe Szociális védelem'!DY75+D75+I75+N75+S75</f>
        <v>0</v>
      </c>
      <c r="Y75" s="2039">
        <f>'4 bba Ált közszolg és Közrend'!CQ75+'4 bbb Gazdasági ügyek'!BM75+'4 bbc Környezetvéd lakásépítés'!BM75+'4 bbd Szabadi sport kult vallás'!CB75+'4 bbe Szociális védelem'!DU75+E75+J75+O75+T75</f>
        <v>200000</v>
      </c>
      <c r="Z75" s="1966">
        <f>'4 bba Ált közszolg és Közrend'!CR75+'4 bbb Gazdasági ügyek'!BN75+'4 bbc Környezetvéd lakásépítés'!BN75+'4 bbd Szabadi sport kult vallás'!CC75+'4 bbe Szociális védelem'!DV75+F75+K75+P75+U75</f>
        <v>358536</v>
      </c>
      <c r="AA75" s="1399">
        <v>358536</v>
      </c>
      <c r="AB75" s="88">
        <f t="shared" si="6"/>
        <v>0</v>
      </c>
    </row>
    <row r="76" spans="1:28" ht="15" hidden="1" customHeight="1">
      <c r="A76" s="706" t="s">
        <v>648</v>
      </c>
      <c r="C76" s="1971"/>
      <c r="D76" s="1897"/>
      <c r="E76" s="1797">
        <f t="shared" si="23"/>
        <v>0</v>
      </c>
      <c r="F76" s="1813"/>
      <c r="G76" s="1797"/>
      <c r="H76" s="1971"/>
      <c r="I76" s="1897"/>
      <c r="J76" s="1797">
        <f t="shared" si="30"/>
        <v>0</v>
      </c>
      <c r="K76" s="1813"/>
      <c r="L76" s="1797"/>
      <c r="M76" s="1971"/>
      <c r="N76" s="1897"/>
      <c r="O76" s="1797">
        <f t="shared" si="31"/>
        <v>0</v>
      </c>
      <c r="P76" s="1813"/>
      <c r="Q76" s="1797"/>
      <c r="R76" s="1881"/>
      <c r="S76" s="1882"/>
      <c r="T76" s="1797">
        <f t="shared" si="32"/>
        <v>0</v>
      </c>
      <c r="U76" s="1813">
        <f t="shared" si="33"/>
        <v>0</v>
      </c>
      <c r="V76" s="2069">
        <f>'4 bba Ált közszolg és Közrend'!CN76+'4 bbb Gazdasági ügyek'!BJ76+'4 bbc Környezetvéd lakásépítés'!BJ76+'4 bbd Szabadi sport kult vallás'!BY76+'4 bbe Szociális védelem'!DW76+B76+G76+L76+Q76</f>
        <v>0</v>
      </c>
      <c r="W76" s="2069">
        <f>'4 bba Ált közszolg és Közrend'!CO76+'4 bbb Gazdasági ügyek'!BK76+'4 bbc Környezetvéd lakásépítés'!BK76+'4 bbd Szabadi sport kult vallás'!BZ76+'4 bbe Szociális védelem'!DX76+C76+H76+M76+R76</f>
        <v>0</v>
      </c>
      <c r="X76" s="2071">
        <f>'4 bba Ált közszolg és Közrend'!CP76+'4 bbb Gazdasági ügyek'!BL76+'4 bbc Környezetvéd lakásépítés'!BL76+'4 bbd Szabadi sport kult vallás'!CA76+'4 bbe Szociális védelem'!DY76+D76+I76+N76+S76</f>
        <v>0</v>
      </c>
      <c r="Y76" s="1978">
        <f>'4 bba Ált közszolg és Közrend'!CQ76+'4 bbb Gazdasági ügyek'!BM76+'4 bbc Környezetvéd lakásépítés'!BM76+'4 bbd Szabadi sport kult vallás'!CB76+'4 bbe Szociális védelem'!DU76+E76+J76+O76+T76</f>
        <v>0</v>
      </c>
      <c r="Z76" s="1966">
        <f>'4 bba Ált közszolg és Közrend'!CR76+'4 bbb Gazdasági ügyek'!BN76+'4 bbc Környezetvéd lakásépítés'!BN76+'4 bbd Szabadi sport kult vallás'!CC76+'4 bbe Szociális védelem'!DV76+F76+K76+P76+U76</f>
        <v>0</v>
      </c>
      <c r="AA76" s="1399"/>
      <c r="AB76" s="88">
        <f t="shared" si="6"/>
        <v>0</v>
      </c>
    </row>
    <row r="77" spans="1:28" ht="15" customHeight="1">
      <c r="A77" s="706" t="s">
        <v>685</v>
      </c>
      <c r="C77" s="1971"/>
      <c r="D77" s="1897"/>
      <c r="E77" s="1797">
        <f t="shared" si="23"/>
        <v>0</v>
      </c>
      <c r="F77" s="1813"/>
      <c r="G77" s="1797"/>
      <c r="H77" s="1971"/>
      <c r="I77" s="1897"/>
      <c r="J77" s="1797">
        <f t="shared" si="30"/>
        <v>0</v>
      </c>
      <c r="K77" s="1813"/>
      <c r="L77" s="1797"/>
      <c r="M77" s="1971"/>
      <c r="N77" s="1897"/>
      <c r="O77" s="1797">
        <f t="shared" si="31"/>
        <v>0</v>
      </c>
      <c r="P77" s="1813"/>
      <c r="Q77" s="1797"/>
      <c r="R77" s="1888"/>
      <c r="S77" s="1882"/>
      <c r="T77" s="1797">
        <f t="shared" si="32"/>
        <v>0</v>
      </c>
      <c r="U77" s="1813">
        <f t="shared" si="33"/>
        <v>0</v>
      </c>
      <c r="V77" s="2069">
        <f>'4 bba Ált közszolg és Közrend'!CN77+'4 bbb Gazdasági ügyek'!BJ77+'4 bbc Környezetvéd lakásépítés'!BJ77+'4 bbd Szabadi sport kult vallás'!BY77+'4 bbe Szociális védelem'!DR77+B77+G77+L77+Q77</f>
        <v>93383</v>
      </c>
      <c r="W77" s="2069">
        <f>'4 bba Ált közszolg és Közrend'!CO77+'4 bbb Gazdasági ügyek'!BK77+'4 bbc Környezetvéd lakásépítés'!BK77+'4 bbd Szabadi sport kult vallás'!BZ77+'4 bbe Szociális védelem'!DS77+C77+H77+M77+R77</f>
        <v>93383</v>
      </c>
      <c r="X77" s="2071">
        <f>'4 bba Ált közszolg és Közrend'!CP77+'4 bbb Gazdasági ügyek'!BL77+'4 bbc Környezetvéd lakásépítés'!BL77+'4 bbd Szabadi sport kult vallás'!CA77+'4 bbe Szociális védelem'!DY77+D77+I77+N77+S77</f>
        <v>0</v>
      </c>
      <c r="Y77" s="1978">
        <f>'4 bba Ált közszolg és Közrend'!CQ77+'4 bbb Gazdasági ügyek'!BM77+'4 bbc Környezetvéd lakásépítés'!BM77+'4 bbd Szabadi sport kult vallás'!CB77+'4 bbe Szociális védelem'!DU77+E77+J77+O77+T77</f>
        <v>96642</v>
      </c>
      <c r="Z77" s="1966">
        <f>'4 bba Ált közszolg és Közrend'!CR77+'4 bbb Gazdasági ügyek'!BN77+'4 bbc Környezetvéd lakásépítés'!BN77+'4 bbd Szabadi sport kult vallás'!CC77+'4 bbe Szociális védelem'!DV77+F77+K77+P77+U77</f>
        <v>96642</v>
      </c>
      <c r="AA77" s="1399">
        <v>96642</v>
      </c>
      <c r="AB77" s="88">
        <f t="shared" si="6"/>
        <v>0</v>
      </c>
    </row>
    <row r="78" spans="1:28" ht="15" customHeight="1">
      <c r="A78" s="706" t="s">
        <v>650</v>
      </c>
      <c r="C78" s="1971"/>
      <c r="D78" s="1897"/>
      <c r="E78" s="1797">
        <f t="shared" si="23"/>
        <v>0</v>
      </c>
      <c r="F78" s="1813"/>
      <c r="G78" s="1797"/>
      <c r="H78" s="1971"/>
      <c r="I78" s="1897"/>
      <c r="J78" s="1797">
        <f t="shared" si="30"/>
        <v>0</v>
      </c>
      <c r="K78" s="1813"/>
      <c r="L78" s="1797"/>
      <c r="M78" s="1971"/>
      <c r="N78" s="1897"/>
      <c r="O78" s="1797">
        <f t="shared" si="31"/>
        <v>0</v>
      </c>
      <c r="P78" s="1813"/>
      <c r="Q78" s="1797"/>
      <c r="R78" s="1881"/>
      <c r="S78" s="1882"/>
      <c r="T78" s="1797">
        <f t="shared" si="32"/>
        <v>0</v>
      </c>
      <c r="U78" s="1813">
        <f t="shared" si="33"/>
        <v>0</v>
      </c>
      <c r="V78" s="2069">
        <f>'4 bba Ált közszolg és Közrend'!CN78+'4 bbb Gazdasági ügyek'!BJ78+'4 bbc Környezetvéd lakásépítés'!BJ78+'4 bbd Szabadi sport kult vallás'!BY78+'4 bbe Szociális védelem'!DR78+B78+G78+L78+Q78</f>
        <v>0</v>
      </c>
      <c r="W78" s="2069">
        <f>'4 bba Ált közszolg és Közrend'!CO78+'4 bbb Gazdasági ügyek'!BK78+'4 bbc Környezetvéd lakásépítés'!BK78+'4 bbd Szabadi sport kult vallás'!BZ78+'4 bbe Szociális védelem'!DS78+C78+H78+M78+R78</f>
        <v>0</v>
      </c>
      <c r="X78" s="2071">
        <f>'4 bba Ált közszolg és Közrend'!CP78+'4 bbb Gazdasági ügyek'!BL78+'4 bbc Környezetvéd lakásépítés'!BL78+'4 bbd Szabadi sport kult vallás'!CA78+'4 bbe Szociális védelem'!DY78+D78+I78+N78+S78</f>
        <v>0</v>
      </c>
      <c r="Y78" s="1978">
        <f>'4 bba Ált közszolg és Közrend'!CQ78+'4 bbb Gazdasági ügyek'!BM78+'4 bbc Környezetvéd lakásépítés'!BM78+'4 bbd Szabadi sport kult vallás'!CB78+'4 bbe Szociális védelem'!DU78+E78+J78+O78+T78</f>
        <v>0</v>
      </c>
      <c r="Z78" s="1966">
        <f>'4 bba Ált közszolg és Közrend'!CR78+'4 bbb Gazdasági ügyek'!BN78+'4 bbc Környezetvéd lakásépítés'!BN78+'4 bbd Szabadi sport kult vallás'!CC78+'4 bbe Szociális védelem'!DV78+F78+K78+P78+U78</f>
        <v>0</v>
      </c>
      <c r="AA78" s="1399"/>
      <c r="AB78" s="88">
        <f t="shared" si="6"/>
        <v>0</v>
      </c>
    </row>
    <row r="79" spans="1:28" ht="15" customHeight="1">
      <c r="A79" s="706" t="s">
        <v>651</v>
      </c>
      <c r="C79" s="1971"/>
      <c r="D79" s="1897"/>
      <c r="E79" s="1797">
        <f t="shared" si="23"/>
        <v>0</v>
      </c>
      <c r="F79" s="1813"/>
      <c r="G79" s="1797"/>
      <c r="H79" s="1971"/>
      <c r="I79" s="1897"/>
      <c r="J79" s="1797">
        <f t="shared" si="30"/>
        <v>0</v>
      </c>
      <c r="K79" s="1813"/>
      <c r="L79" s="1797"/>
      <c r="M79" s="1971"/>
      <c r="N79" s="1897"/>
      <c r="O79" s="1797">
        <f t="shared" si="31"/>
        <v>0</v>
      </c>
      <c r="P79" s="1813"/>
      <c r="Q79" s="1797"/>
      <c r="R79" s="1881"/>
      <c r="S79" s="1882"/>
      <c r="T79" s="1797">
        <f t="shared" si="32"/>
        <v>0</v>
      </c>
      <c r="U79" s="1813">
        <f t="shared" si="33"/>
        <v>0</v>
      </c>
      <c r="V79" s="2069">
        <f>'4 bba Ált közszolg és Közrend'!CN79+'4 bbb Gazdasági ügyek'!BJ79+'4 bbc Környezetvéd lakásépítés'!BJ79+'4 bbd Szabadi sport kult vallás'!BY79+'4 bbe Szociális védelem'!DR79+B79+G79+L79+Q79</f>
        <v>172817</v>
      </c>
      <c r="W79" s="2069">
        <f>'4 bba Ált közszolg és Közrend'!CO79+'4 bbb Gazdasági ügyek'!BK79+'4 bbc Környezetvéd lakásépítés'!BK79+'4 bbd Szabadi sport kult vallás'!BZ79+'4 bbe Szociális védelem'!DS79+C79+H79+M79+R79</f>
        <v>514194</v>
      </c>
      <c r="X79" s="2071">
        <f>'4 bba Ált közszolg és Közrend'!CP79+'4 bbb Gazdasági ügyek'!BL79+'4 bbc Környezetvéd lakásépítés'!BL79+'4 bbd Szabadi sport kult vallás'!CA79+'4 bbe Szociális védelem'!DY79+D79+I79+N79+S79</f>
        <v>0</v>
      </c>
      <c r="Y79" s="1978">
        <f>'4 bba Ált közszolg és Közrend'!CQ79+'4 bbb Gazdasági ügyek'!BM79+'4 bbc Környezetvéd lakásépítés'!BM79+'4 bbd Szabadi sport kult vallás'!CB79+'4 bbe Szociális védelem'!DU79+E79+J79+O79+T79</f>
        <v>514194</v>
      </c>
      <c r="Z79" s="1966">
        <f>'4 bba Ált közszolg és Közrend'!CR79+'4 bbb Gazdasági ügyek'!BN79+'4 bbc Környezetvéd lakásépítés'!BN79+'4 bbd Szabadi sport kult vallás'!CC79+'4 bbe Szociális védelem'!DV79+F79+K79+P79+U79</f>
        <v>463654</v>
      </c>
      <c r="AA79" s="1399">
        <v>463654</v>
      </c>
      <c r="AB79" s="88">
        <f t="shared" si="6"/>
        <v>0</v>
      </c>
    </row>
    <row r="80" spans="1:28" ht="15" hidden="1" customHeight="1">
      <c r="A80" s="706" t="s">
        <v>652</v>
      </c>
      <c r="C80" s="1971"/>
      <c r="D80" s="1897"/>
      <c r="E80" s="1797">
        <f t="shared" si="23"/>
        <v>0</v>
      </c>
      <c r="F80" s="1813"/>
      <c r="G80" s="1797"/>
      <c r="H80" s="1971"/>
      <c r="I80" s="1897"/>
      <c r="J80" s="1797">
        <f t="shared" si="30"/>
        <v>0</v>
      </c>
      <c r="K80" s="1813"/>
      <c r="L80" s="1797"/>
      <c r="M80" s="1971"/>
      <c r="N80" s="1897"/>
      <c r="O80" s="1797">
        <f t="shared" si="31"/>
        <v>0</v>
      </c>
      <c r="P80" s="1813"/>
      <c r="Q80" s="1797"/>
      <c r="R80" s="1881"/>
      <c r="S80" s="1882"/>
      <c r="T80" s="1797">
        <f t="shared" si="32"/>
        <v>0</v>
      </c>
      <c r="U80" s="1813">
        <f t="shared" si="33"/>
        <v>0</v>
      </c>
      <c r="V80" s="2069">
        <f>'4 bba Ált közszolg és Közrend'!CN80+'4 bbb Gazdasági ügyek'!BJ80+'4 bbc Környezetvéd lakásépítés'!BJ80+'4 bbd Szabadi sport kult vallás'!BY80+'4 bbe Szociális védelem'!DW80+B80+G80+L80+Q80</f>
        <v>0</v>
      </c>
      <c r="W80" s="2069">
        <f>'4 bba Ált közszolg és Közrend'!CO80+'4 bbb Gazdasági ügyek'!BK80+'4 bbc Környezetvéd lakásépítés'!BK80+'4 bbd Szabadi sport kult vallás'!BZ80+'4 bbe Szociális védelem'!DX80+C80+H80+M80+R80</f>
        <v>0</v>
      </c>
      <c r="X80" s="2071">
        <f>'4 bba Ált közszolg és Közrend'!CP80+'4 bbb Gazdasági ügyek'!BL80+'4 bbc Környezetvéd lakásépítés'!BL80+'4 bbd Szabadi sport kult vallás'!CA80+'4 bbe Szociális védelem'!DY80+D80+I80+N80+S80</f>
        <v>0</v>
      </c>
      <c r="Y80" s="1978">
        <f>'4 bba Ált közszolg és Közrend'!CQ80+'4 bbb Gazdasági ügyek'!BM80+'4 bbc Környezetvéd lakásépítés'!BM80+'4 bbd Szabadi sport kult vallás'!CB80+'4 bbe Szociális védelem'!DU80+E80+J80+O80+T80</f>
        <v>0</v>
      </c>
      <c r="Z80" s="1966">
        <f>'4 bba Ált közszolg és Közrend'!CR80+'4 bbb Gazdasági ügyek'!BN80+'4 bbc Környezetvéd lakásépítés'!BN80+'4 bbd Szabadi sport kult vallás'!CC80+'4 bbe Szociális védelem'!DV80+F80+K80+P80+U80</f>
        <v>0</v>
      </c>
      <c r="AB80" s="88">
        <f t="shared" si="6"/>
        <v>0</v>
      </c>
    </row>
    <row r="81" spans="1:28" ht="15" customHeight="1">
      <c r="A81" s="706" t="s">
        <v>653</v>
      </c>
      <c r="C81" s="1971"/>
      <c r="D81" s="1897"/>
      <c r="E81" s="1797">
        <f t="shared" si="23"/>
        <v>0</v>
      </c>
      <c r="F81" s="1813"/>
      <c r="G81" s="1797"/>
      <c r="H81" s="1971"/>
      <c r="I81" s="1897"/>
      <c r="J81" s="1797">
        <f t="shared" si="30"/>
        <v>0</v>
      </c>
      <c r="K81" s="1813"/>
      <c r="L81" s="1797"/>
      <c r="M81" s="1971"/>
      <c r="N81" s="1897"/>
      <c r="O81" s="1797">
        <f t="shared" si="31"/>
        <v>0</v>
      </c>
      <c r="P81" s="1813"/>
      <c r="Q81" s="1797"/>
      <c r="R81" s="1881"/>
      <c r="S81" s="1882"/>
      <c r="T81" s="1797">
        <f t="shared" si="32"/>
        <v>0</v>
      </c>
      <c r="U81" s="1813">
        <f t="shared" si="33"/>
        <v>0</v>
      </c>
      <c r="V81" s="2069">
        <f>'4 bba Ált közszolg és Közrend'!CN81+'4 bbb Gazdasági ügyek'!BJ81+'4 bbc Környezetvéd lakásépítés'!BJ81+'4 bbd Szabadi sport kult vallás'!BY81+'4 bbe Szociális védelem'!DR81+B81+G81+L81+Q81</f>
        <v>82000</v>
      </c>
      <c r="W81" s="2069">
        <f>'4 bba Ált közszolg és Közrend'!CO81+'4 bbb Gazdasági ügyek'!BK81+'4 bbc Környezetvéd lakásépítés'!BK81+'4 bbd Szabadi sport kult vallás'!BZ81+'4 bbe Szociális védelem'!DS81+C81+H81+M81+R81</f>
        <v>82000</v>
      </c>
      <c r="X81" s="2071">
        <f>'4 bba Ált közszolg és Közrend'!CP81+'4 bbb Gazdasági ügyek'!BL81+'4 bbc Környezetvéd lakásépítés'!BL81+'4 bbd Szabadi sport kult vallás'!CA81+'4 bbe Szociális védelem'!DY81+D81+I81+N81+S81</f>
        <v>0</v>
      </c>
      <c r="Y81" s="1978">
        <f>'4 bba Ált közszolg és Közrend'!CQ81+'4 bbb Gazdasági ügyek'!BM81+'4 bbc Környezetvéd lakásépítés'!BM81+'4 bbd Szabadi sport kult vallás'!CB81+'4 bbe Szociális védelem'!DU81+E81+J81+O81+T81</f>
        <v>82000</v>
      </c>
      <c r="Z81" s="1966">
        <f>'4 bba Ált közszolg és Közrend'!CR81+'4 bbb Gazdasági ügyek'!BN81+'4 bbc Környezetvéd lakásépítés'!BN81+'4 bbd Szabadi sport kult vallás'!CC81+'4 bbe Szociális védelem'!DV81+F81+K81+P81+U81</f>
        <v>81158</v>
      </c>
      <c r="AA81" s="1399">
        <v>81158</v>
      </c>
      <c r="AB81" s="88">
        <f t="shared" si="6"/>
        <v>0</v>
      </c>
    </row>
    <row r="82" spans="1:28" ht="15" customHeight="1">
      <c r="A82" s="706" t="s">
        <v>654</v>
      </c>
      <c r="C82" s="1971"/>
      <c r="D82" s="1897"/>
      <c r="E82" s="1797">
        <f t="shared" si="23"/>
        <v>0</v>
      </c>
      <c r="F82" s="1813"/>
      <c r="G82" s="1797"/>
      <c r="H82" s="1971"/>
      <c r="I82" s="1897"/>
      <c r="J82" s="1797">
        <f t="shared" si="30"/>
        <v>0</v>
      </c>
      <c r="K82" s="1813"/>
      <c r="L82" s="1797"/>
      <c r="M82" s="1971"/>
      <c r="N82" s="1897"/>
      <c r="O82" s="1797">
        <f t="shared" si="31"/>
        <v>0</v>
      </c>
      <c r="P82" s="1813"/>
      <c r="Q82" s="1797"/>
      <c r="R82" s="1881"/>
      <c r="S82" s="1882"/>
      <c r="T82" s="1797">
        <f t="shared" si="32"/>
        <v>0</v>
      </c>
      <c r="U82" s="1813">
        <f t="shared" si="33"/>
        <v>0</v>
      </c>
      <c r="V82" s="2069">
        <f>'4 bba Ált közszolg és Közrend'!CN82+'4 bbb Gazdasági ügyek'!BJ82+'4 bbc Környezetvéd lakásépítés'!BJ82+'4 bbd Szabadi sport kult vallás'!BY82+'4 bbe Szociális védelem'!DR82+B82+G82+L82+Q82</f>
        <v>4000</v>
      </c>
      <c r="W82" s="2069">
        <f>'4 bba Ált közszolg és Közrend'!CO82+'4 bbb Gazdasági ügyek'!BK82+'4 bbc Környezetvéd lakásépítés'!BK82+'4 bbd Szabadi sport kult vallás'!BZ82+'4 bbe Szociális védelem'!DS82+C82+H82+M82+R82</f>
        <v>4000</v>
      </c>
      <c r="X82" s="2071">
        <f>'4 bba Ált közszolg és Közrend'!CP82+'4 bbb Gazdasági ügyek'!BL82+'4 bbc Környezetvéd lakásépítés'!BL82+'4 bbd Szabadi sport kult vallás'!CA82+'4 bbe Szociális védelem'!DY82+D82+I82+N82+S82</f>
        <v>5000</v>
      </c>
      <c r="Y82" s="1978">
        <f>'4 bba Ált közszolg és Közrend'!CQ82+'4 bbb Gazdasági ügyek'!BM82+'4 bbc Környezetvéd lakásépítés'!BM82+'4 bbd Szabadi sport kult vallás'!CB82+'4 bbe Szociális védelem'!DU82+E82+J82+O82+T82</f>
        <v>9000</v>
      </c>
      <c r="Z82" s="1966">
        <f>'4 bba Ált közszolg és Közrend'!CR82+'4 bbb Gazdasági ügyek'!BN82+'4 bbc Környezetvéd lakásépítés'!BN82+'4 bbd Szabadi sport kult vallás'!CC82+'4 bbe Szociális védelem'!DV82+F82+K82+P82+U82</f>
        <v>4719</v>
      </c>
      <c r="AA82" s="1399">
        <v>4719</v>
      </c>
      <c r="AB82" s="88">
        <f t="shared" ref="AB82:AB100" si="34">Z82-AA82</f>
        <v>0</v>
      </c>
    </row>
    <row r="83" spans="1:28" s="706" customFormat="1" ht="15" customHeight="1">
      <c r="A83" s="1908" t="s">
        <v>655</v>
      </c>
      <c r="B83" s="1972">
        <f>SUM(B75:B82)</f>
        <v>0</v>
      </c>
      <c r="C83" s="1972">
        <f t="shared" ref="C83:AB83" si="35">SUM(C75:C82)</f>
        <v>0</v>
      </c>
      <c r="D83" s="1972">
        <f t="shared" si="35"/>
        <v>0</v>
      </c>
      <c r="E83" s="1972">
        <f t="shared" si="35"/>
        <v>0</v>
      </c>
      <c r="F83" s="1972">
        <f t="shared" si="35"/>
        <v>0</v>
      </c>
      <c r="G83" s="1972">
        <f t="shared" si="35"/>
        <v>0</v>
      </c>
      <c r="H83" s="1972">
        <f t="shared" si="35"/>
        <v>0</v>
      </c>
      <c r="I83" s="1972">
        <f t="shared" si="35"/>
        <v>0</v>
      </c>
      <c r="J83" s="1972">
        <f t="shared" si="35"/>
        <v>0</v>
      </c>
      <c r="K83" s="1972">
        <f t="shared" si="35"/>
        <v>0</v>
      </c>
      <c r="L83" s="1972">
        <f t="shared" si="35"/>
        <v>0</v>
      </c>
      <c r="M83" s="1972">
        <f t="shared" si="35"/>
        <v>0</v>
      </c>
      <c r="N83" s="1972">
        <f t="shared" si="35"/>
        <v>0</v>
      </c>
      <c r="O83" s="1972">
        <f t="shared" si="35"/>
        <v>0</v>
      </c>
      <c r="P83" s="1972">
        <f t="shared" si="35"/>
        <v>0</v>
      </c>
      <c r="Q83" s="1972">
        <f t="shared" si="35"/>
        <v>0</v>
      </c>
      <c r="R83" s="1972">
        <f t="shared" si="35"/>
        <v>0</v>
      </c>
      <c r="S83" s="1972">
        <f t="shared" si="35"/>
        <v>0</v>
      </c>
      <c r="T83" s="1972">
        <f t="shared" si="35"/>
        <v>0</v>
      </c>
      <c r="U83" s="1972">
        <f t="shared" si="35"/>
        <v>0</v>
      </c>
      <c r="V83" s="1890">
        <f t="shared" si="35"/>
        <v>552200</v>
      </c>
      <c r="W83" s="1890">
        <f t="shared" si="35"/>
        <v>893577</v>
      </c>
      <c r="X83" s="1890">
        <f t="shared" si="35"/>
        <v>5000</v>
      </c>
      <c r="Y83" s="1890">
        <f t="shared" si="35"/>
        <v>901836</v>
      </c>
      <c r="Z83" s="1890">
        <f t="shared" si="35"/>
        <v>1004709</v>
      </c>
      <c r="AA83" s="1890">
        <f t="shared" si="35"/>
        <v>1004709</v>
      </c>
      <c r="AB83" s="1890">
        <f t="shared" si="35"/>
        <v>0</v>
      </c>
    </row>
    <row r="84" spans="1:28" s="706" customFormat="1" ht="15" customHeight="1">
      <c r="A84" s="1889" t="s">
        <v>656</v>
      </c>
      <c r="B84" s="1896">
        <f>B83+B74</f>
        <v>1572</v>
      </c>
      <c r="C84" s="1896">
        <f t="shared" ref="C84:AB84" si="36">C83+C74</f>
        <v>1572</v>
      </c>
      <c r="D84" s="1896">
        <f t="shared" si="36"/>
        <v>0</v>
      </c>
      <c r="E84" s="1896">
        <f t="shared" si="36"/>
        <v>1572</v>
      </c>
      <c r="F84" s="1896">
        <f t="shared" si="36"/>
        <v>2211</v>
      </c>
      <c r="G84" s="1896">
        <f t="shared" si="36"/>
        <v>20000</v>
      </c>
      <c r="H84" s="1896">
        <f t="shared" si="36"/>
        <v>20000</v>
      </c>
      <c r="I84" s="1896">
        <f t="shared" si="36"/>
        <v>0</v>
      </c>
      <c r="J84" s="1896">
        <f t="shared" si="36"/>
        <v>37783</v>
      </c>
      <c r="K84" s="1896">
        <f t="shared" si="36"/>
        <v>48164</v>
      </c>
      <c r="L84" s="1896">
        <f t="shared" si="36"/>
        <v>0</v>
      </c>
      <c r="M84" s="1896">
        <f t="shared" si="36"/>
        <v>0</v>
      </c>
      <c r="N84" s="1896">
        <f t="shared" si="36"/>
        <v>0</v>
      </c>
      <c r="O84" s="1896">
        <f t="shared" si="36"/>
        <v>0</v>
      </c>
      <c r="P84" s="1896">
        <f t="shared" si="36"/>
        <v>0</v>
      </c>
      <c r="Q84" s="1896">
        <f t="shared" si="36"/>
        <v>0</v>
      </c>
      <c r="R84" s="1896">
        <f t="shared" si="36"/>
        <v>0</v>
      </c>
      <c r="S84" s="1896">
        <f t="shared" si="36"/>
        <v>0</v>
      </c>
      <c r="T84" s="1896">
        <f t="shared" si="36"/>
        <v>0</v>
      </c>
      <c r="U84" s="1896">
        <f t="shared" si="36"/>
        <v>0</v>
      </c>
      <c r="V84" s="1896">
        <f t="shared" si="36"/>
        <v>11342102</v>
      </c>
      <c r="W84" s="1896">
        <f t="shared" si="36"/>
        <v>11785288</v>
      </c>
      <c r="X84" s="1896">
        <f t="shared" si="36"/>
        <v>10614</v>
      </c>
      <c r="Y84" s="1896">
        <f t="shared" si="36"/>
        <v>12416630</v>
      </c>
      <c r="Z84" s="1896">
        <f t="shared" si="36"/>
        <v>12233281</v>
      </c>
      <c r="AA84" s="1896">
        <f t="shared" si="36"/>
        <v>12233281</v>
      </c>
      <c r="AB84" s="1896">
        <f t="shared" si="36"/>
        <v>0</v>
      </c>
    </row>
    <row r="85" spans="1:28" ht="15" hidden="1" customHeight="1">
      <c r="A85" s="706" t="s">
        <v>657</v>
      </c>
      <c r="C85" s="1971">
        <v>0</v>
      </c>
      <c r="D85" s="1897"/>
      <c r="E85" s="1797">
        <f t="shared" si="23"/>
        <v>0</v>
      </c>
      <c r="F85" s="1797"/>
      <c r="G85" s="1797"/>
      <c r="H85" s="1971"/>
      <c r="I85" s="1897"/>
      <c r="J85" s="1797">
        <f t="shared" si="30"/>
        <v>0</v>
      </c>
      <c r="K85" s="1797"/>
      <c r="L85" s="1797"/>
      <c r="M85" s="1971"/>
      <c r="N85" s="1897"/>
      <c r="O85" s="1797">
        <f t="shared" si="31"/>
        <v>0</v>
      </c>
      <c r="P85" s="1797"/>
      <c r="Q85" s="1797"/>
      <c r="R85" s="1881"/>
      <c r="S85" s="1882"/>
      <c r="T85" s="1797">
        <f t="shared" si="32"/>
        <v>0</v>
      </c>
      <c r="U85" s="1797"/>
      <c r="V85" s="1974"/>
      <c r="W85" s="2069">
        <f>'4 bba Ált közszolg és Közrend'!CO85+'4 bbb Gazdasági ügyek'!BK85+'4 bbc Környezetvéd lakásépítés'!BK85+'4 bbd Szabadi sport kult vallás'!BZ85+'4 bbe Szociális védelem'!DX85+C85+H85+M85+R85</f>
        <v>0</v>
      </c>
      <c r="X85" s="2070">
        <f>'4 bba Ált közszolg és Közrend'!CP85+'4 bbb Gazdasági ügyek'!BL85+'4 bbc Környezetvéd lakásépítés'!BL85+'4 bbd Szabadi sport kult vallás'!CA85+'4 bbe Szociális védelem'!DY85+D85+I85+N85+S85</f>
        <v>0</v>
      </c>
      <c r="Y85" s="1978">
        <f t="shared" ref="Y85:Y86" si="37">SUM(W85+X85)</f>
        <v>0</v>
      </c>
      <c r="AB85" s="88">
        <f t="shared" si="34"/>
        <v>0</v>
      </c>
    </row>
    <row r="86" spans="1:28" ht="15" hidden="1" customHeight="1">
      <c r="A86" s="1414" t="s">
        <v>658</v>
      </c>
      <c r="B86" s="1414"/>
      <c r="C86" s="1971"/>
      <c r="D86" s="1897"/>
      <c r="E86" s="1797">
        <f t="shared" si="23"/>
        <v>0</v>
      </c>
      <c r="F86" s="1797"/>
      <c r="G86" s="1797"/>
      <c r="H86" s="1971"/>
      <c r="I86" s="1897"/>
      <c r="J86" s="1797">
        <f t="shared" si="30"/>
        <v>0</v>
      </c>
      <c r="K86" s="1797"/>
      <c r="L86" s="1797"/>
      <c r="M86" s="1971"/>
      <c r="N86" s="1897"/>
      <c r="O86" s="1797">
        <f t="shared" si="31"/>
        <v>0</v>
      </c>
      <c r="P86" s="1797"/>
      <c r="Q86" s="1797"/>
      <c r="R86" s="1881"/>
      <c r="S86" s="1882"/>
      <c r="T86" s="1797">
        <f t="shared" si="32"/>
        <v>0</v>
      </c>
      <c r="U86" s="1797"/>
      <c r="V86" s="1974"/>
      <c r="W86" s="2069">
        <f>'4 bba Ált közszolg és Közrend'!CO86+'4 bbb Gazdasági ügyek'!BK86+'4 bbc Környezetvéd lakásépítés'!BK86+'4 bbd Szabadi sport kult vallás'!BZ86+'4 bbe Szociális védelem'!DX86+C86+H86+M86+R86</f>
        <v>0</v>
      </c>
      <c r="X86" s="2070">
        <f>'4 bba Ált közszolg és Közrend'!CP86+'4 bbb Gazdasági ügyek'!BL86+'4 bbc Környezetvéd lakásépítés'!BL86+'4 bbd Szabadi sport kult vallás'!CA86+'4 bbe Szociális védelem'!DY86+D86+I86+N86+S86</f>
        <v>0</v>
      </c>
      <c r="Y86" s="1978">
        <f t="shared" si="37"/>
        <v>0</v>
      </c>
      <c r="AB86" s="88">
        <f t="shared" si="34"/>
        <v>0</v>
      </c>
    </row>
    <row r="87" spans="1:28" ht="15" customHeight="1">
      <c r="A87" s="1414" t="s">
        <v>659</v>
      </c>
      <c r="B87" s="1414"/>
      <c r="C87" s="1971"/>
      <c r="D87" s="1897"/>
      <c r="E87" s="1797">
        <f t="shared" si="23"/>
        <v>0</v>
      </c>
      <c r="F87" s="1813"/>
      <c r="G87" s="1797"/>
      <c r="H87" s="1971"/>
      <c r="I87" s="1897"/>
      <c r="J87" s="1797">
        <f t="shared" si="30"/>
        <v>0</v>
      </c>
      <c r="K87" s="1813"/>
      <c r="L87" s="1797"/>
      <c r="M87" s="1971"/>
      <c r="N87" s="1897"/>
      <c r="O87" s="1797">
        <f t="shared" si="31"/>
        <v>0</v>
      </c>
      <c r="P87" s="1813"/>
      <c r="Q87" s="1797"/>
      <c r="R87" s="1881"/>
      <c r="S87" s="1882"/>
      <c r="T87" s="1797">
        <f t="shared" si="32"/>
        <v>0</v>
      </c>
      <c r="U87" s="1813">
        <f t="shared" ref="U87:U99" si="38">R87-Q87</f>
        <v>0</v>
      </c>
      <c r="V87" s="2069">
        <f>'4 bba Ált közszolg és Közrend'!CN87+'4 bbb Gazdasági ügyek'!BJ87+'4 bbc Környezetvéd lakásépítés'!BJ87+'4 bbd Szabadi sport kult vallás'!BY87+'4 bbe Szociális védelem'!DR87+B87+G87+L87+Q87</f>
        <v>0</v>
      </c>
      <c r="W87" s="2069">
        <f>'4 bba Ált közszolg és Közrend'!CO87+'4 bbb Gazdasági ügyek'!BK87+'4 bbc Környezetvéd lakásépítés'!BK87+'4 bbd Szabadi sport kult vallás'!BZ87+'4 bbe Szociális védelem'!DS87+C87+H87+M87+R87</f>
        <v>0</v>
      </c>
      <c r="X87" s="2071">
        <f>'4 bba Ált közszolg és Közrend'!CP87+'4 bbb Gazdasági ügyek'!BL87+'4 bbc Környezetvéd lakásépítés'!BL87+'4 bbd Szabadi sport kult vallás'!CA87+'4 bbe Szociális védelem'!DY87+D87+I87+N87+S87</f>
        <v>0</v>
      </c>
      <c r="Y87" s="1978">
        <f>'4 bba Ált közszolg és Közrend'!CQ87+'4 bbb Gazdasági ügyek'!BM87+'4 bbc Környezetvéd lakásépítés'!BM87+'4 bbd Szabadi sport kult vallás'!CB87+'4 bbe Szociális védelem'!DU87+E87+J87+O87+T87</f>
        <v>0</v>
      </c>
      <c r="Z87" s="1966">
        <f>'4 bba Ált közszolg és Közrend'!CR87+'4 bbb Gazdasági ügyek'!BN87+'4 bbc Környezetvéd lakásépítés'!BN87+'4 bbd Szabadi sport kult vallás'!CC87+'4 bbe Szociális védelem'!DV87+F87+K87+P87+U87</f>
        <v>0</v>
      </c>
      <c r="AB87" s="88">
        <f t="shared" si="34"/>
        <v>0</v>
      </c>
    </row>
    <row r="88" spans="1:28" ht="15" customHeight="1">
      <c r="A88" s="1414" t="s">
        <v>660</v>
      </c>
      <c r="B88" s="1414"/>
      <c r="C88" s="1971"/>
      <c r="D88" s="1897"/>
      <c r="E88" s="1797">
        <f t="shared" si="23"/>
        <v>0</v>
      </c>
      <c r="F88" s="1813"/>
      <c r="G88" s="1797"/>
      <c r="H88" s="1971"/>
      <c r="I88" s="1897"/>
      <c r="J88" s="1797">
        <f t="shared" si="30"/>
        <v>0</v>
      </c>
      <c r="K88" s="1813"/>
      <c r="L88" s="1797"/>
      <c r="M88" s="1971"/>
      <c r="N88" s="1897"/>
      <c r="O88" s="1797">
        <f t="shared" si="31"/>
        <v>0</v>
      </c>
      <c r="P88" s="1813"/>
      <c r="Q88" s="1797"/>
      <c r="R88" s="1881"/>
      <c r="S88" s="1882"/>
      <c r="T88" s="1797">
        <f t="shared" si="32"/>
        <v>0</v>
      </c>
      <c r="U88" s="1813">
        <f t="shared" si="38"/>
        <v>0</v>
      </c>
      <c r="V88" s="2069">
        <f>'4 bba Ált közszolg és Közrend'!CN88+'4 bbb Gazdasági ügyek'!BJ88+'4 bbc Környezetvéd lakásépítés'!BJ88+'4 bbd Szabadi sport kult vallás'!BY88+'4 bbe Szociális védelem'!DR88+B88+G88+L88+Q88</f>
        <v>0</v>
      </c>
      <c r="W88" s="2069">
        <f>'4 bba Ált közszolg és Közrend'!CO88+'4 bbb Gazdasági ügyek'!BK88+'4 bbc Környezetvéd lakásépítés'!BK88+'4 bbd Szabadi sport kult vallás'!BZ88+'4 bbe Szociális védelem'!DS88+C88+H88+M88+R88</f>
        <v>0</v>
      </c>
      <c r="X88" s="2071">
        <f>'4 bba Ált közszolg és Közrend'!CP88+'4 bbb Gazdasági ügyek'!BL88+'4 bbc Környezetvéd lakásépítés'!BL88+'4 bbd Szabadi sport kult vallás'!CA88+'4 bbe Szociális védelem'!DY88+D88+I88+N88+S88</f>
        <v>0</v>
      </c>
      <c r="Y88" s="1978">
        <f>'4 bba Ált közszolg és Közrend'!CQ88+'4 bbb Gazdasági ügyek'!BM88+'4 bbc Környezetvéd lakásépítés'!BM88+'4 bbd Szabadi sport kult vallás'!CB88+'4 bbe Szociális védelem'!DU88+E88+J88+O88+T88</f>
        <v>0</v>
      </c>
      <c r="Z88" s="1966">
        <f>'4 bba Ált közszolg és Közrend'!CR88+'4 bbb Gazdasági ügyek'!BN88+'4 bbc Környezetvéd lakásépítés'!BN88+'4 bbd Szabadi sport kult vallás'!CC88+'4 bbe Szociális védelem'!DV88+F88+K88+P88+U88</f>
        <v>0</v>
      </c>
      <c r="AB88" s="88">
        <f t="shared" si="34"/>
        <v>0</v>
      </c>
    </row>
    <row r="89" spans="1:28" ht="15" hidden="1" customHeight="1">
      <c r="A89" s="1414" t="s">
        <v>774</v>
      </c>
      <c r="B89" s="1414"/>
      <c r="C89" s="1971"/>
      <c r="D89" s="1897"/>
      <c r="E89" s="1797">
        <f t="shared" si="23"/>
        <v>0</v>
      </c>
      <c r="F89" s="1813"/>
      <c r="G89" s="1797"/>
      <c r="H89" s="1971"/>
      <c r="I89" s="1897"/>
      <c r="J89" s="1797">
        <f t="shared" si="30"/>
        <v>0</v>
      </c>
      <c r="K89" s="1813"/>
      <c r="L89" s="1797"/>
      <c r="M89" s="1971"/>
      <c r="N89" s="1897"/>
      <c r="O89" s="1797">
        <f t="shared" si="31"/>
        <v>0</v>
      </c>
      <c r="P89" s="1813"/>
      <c r="Q89" s="1797"/>
      <c r="R89" s="1881"/>
      <c r="S89" s="1882"/>
      <c r="T89" s="1797">
        <f t="shared" si="32"/>
        <v>0</v>
      </c>
      <c r="U89" s="1813">
        <f t="shared" si="38"/>
        <v>0</v>
      </c>
      <c r="V89" s="2069">
        <f>'4 bba Ált közszolg és Közrend'!CN89+'4 bbb Gazdasági ügyek'!BJ89+'4 bbc Környezetvéd lakásépítés'!BJ89+'4 bbd Szabadi sport kult vallás'!BY89+'4 bbe Szociális védelem'!DW89+B89+G89+L89+Q89</f>
        <v>0</v>
      </c>
      <c r="W89" s="2069">
        <f>'4 bba Ált közszolg és Közrend'!CO89+'4 bbb Gazdasági ügyek'!BK89+'4 bbc Környezetvéd lakásépítés'!BK89+'4 bbd Szabadi sport kult vallás'!BZ89+'4 bbe Szociális védelem'!DX89+C89+H89+M89+R89</f>
        <v>0</v>
      </c>
      <c r="X89" s="2071">
        <f>'4 bba Ált közszolg és Közrend'!CP89+'4 bbb Gazdasági ügyek'!BL89+'4 bbc Környezetvéd lakásépítés'!BL89+'4 bbd Szabadi sport kult vallás'!CA89+'4 bbe Szociális védelem'!DY89+D89+I89+N89+S89</f>
        <v>0</v>
      </c>
      <c r="Y89" s="1978">
        <f>'4 bba Ált közszolg és Közrend'!CQ89+'4 bbb Gazdasági ügyek'!BM89+'4 bbc Környezetvéd lakásépítés'!BM89+'4 bbd Szabadi sport kult vallás'!CB89+'4 bbe Szociális védelem'!DU89+E89+J89+O89+T89</f>
        <v>0</v>
      </c>
      <c r="Z89" s="1966">
        <f>'4 bba Ált közszolg és Közrend'!CR89+'4 bbb Gazdasági ügyek'!BN89+'4 bbc Környezetvéd lakásépítés'!BN89+'4 bbd Szabadi sport kult vallás'!CC89+'4 bbe Szociális védelem'!DV89+F89+K89+P89+U89</f>
        <v>0</v>
      </c>
      <c r="AB89" s="88">
        <f t="shared" si="34"/>
        <v>0</v>
      </c>
    </row>
    <row r="90" spans="1:28" ht="15" customHeight="1">
      <c r="A90" s="1414" t="s">
        <v>775</v>
      </c>
      <c r="B90" s="1414"/>
      <c r="C90" s="1971"/>
      <c r="D90" s="1897"/>
      <c r="E90" s="1797">
        <f t="shared" si="23"/>
        <v>0</v>
      </c>
      <c r="F90" s="1813"/>
      <c r="G90" s="1797"/>
      <c r="H90" s="1971"/>
      <c r="I90" s="1897"/>
      <c r="J90" s="1797">
        <f t="shared" si="30"/>
        <v>0</v>
      </c>
      <c r="K90" s="1813"/>
      <c r="L90" s="1797"/>
      <c r="M90" s="1971"/>
      <c r="N90" s="1897"/>
      <c r="O90" s="1797">
        <f t="shared" si="31"/>
        <v>0</v>
      </c>
      <c r="P90" s="1813"/>
      <c r="Q90" s="1797"/>
      <c r="R90" s="1881"/>
      <c r="S90" s="1882"/>
      <c r="T90" s="1797">
        <f t="shared" si="32"/>
        <v>0</v>
      </c>
      <c r="U90" s="1813">
        <f t="shared" si="38"/>
        <v>0</v>
      </c>
      <c r="V90" s="2069">
        <f>'4 bba Ált közszolg és Közrend'!CN90+'4 bbb Gazdasági ügyek'!BJ90+'4 bbc Környezetvéd lakásépítés'!BJ90+'4 bbd Szabadi sport kult vallás'!BY90+'4 bbe Szociális védelem'!DR90+B90+G90+L90+Q90</f>
        <v>0</v>
      </c>
      <c r="W90" s="2069">
        <f>'4 bba Ált közszolg és Közrend'!CO90+'4 bbb Gazdasági ügyek'!BK90+'4 bbc Környezetvéd lakásépítés'!BK90+'4 bbd Szabadi sport kult vallás'!BZ90+'4 bbe Szociális védelem'!DS90+C90+H90+M90+R90</f>
        <v>0</v>
      </c>
      <c r="X90" s="2071">
        <f>'4 bba Ált közszolg és Közrend'!CP90+'4 bbb Gazdasági ügyek'!BL90+'4 bbc Környezetvéd lakásépítés'!BL90+'4 bbd Szabadi sport kult vallás'!CA90+'4 bbe Szociális védelem'!DY90+D90+I90+N90+S90</f>
        <v>0</v>
      </c>
      <c r="Y90" s="1978">
        <f>'4 bba Ált közszolg és Közrend'!CQ90+'4 bbb Gazdasági ügyek'!BM90+'4 bbc Környezetvéd lakásépítés'!BM90+'4 bbd Szabadi sport kult vallás'!CB90+'4 bbe Szociális védelem'!DU90+E90+J90+O90+T90</f>
        <v>0</v>
      </c>
      <c r="Z90" s="1966">
        <f>'4 bba Ált közszolg és Közrend'!CR90+'4 bbb Gazdasági ügyek'!BN90+'4 bbc Környezetvéd lakásépítés'!BN90+'4 bbd Szabadi sport kult vallás'!CC90+'4 bbe Szociális védelem'!DV90+F90+K90+P90+U90</f>
        <v>0</v>
      </c>
      <c r="AB90" s="88">
        <f t="shared" si="34"/>
        <v>0</v>
      </c>
    </row>
    <row r="91" spans="1:28" ht="15" customHeight="1">
      <c r="A91" s="1414" t="s">
        <v>776</v>
      </c>
      <c r="B91" s="1414"/>
      <c r="C91" s="1971"/>
      <c r="D91" s="1897"/>
      <c r="E91" s="1797">
        <f t="shared" si="23"/>
        <v>0</v>
      </c>
      <c r="F91" s="1813"/>
      <c r="G91" s="1797"/>
      <c r="H91" s="1971">
        <v>800000</v>
      </c>
      <c r="I91" s="1897"/>
      <c r="J91" s="1797">
        <f t="shared" si="30"/>
        <v>800000</v>
      </c>
      <c r="K91" s="1813"/>
      <c r="L91" s="1797"/>
      <c r="M91" s="1971"/>
      <c r="N91" s="1897"/>
      <c r="O91" s="1797">
        <f t="shared" si="31"/>
        <v>0</v>
      </c>
      <c r="P91" s="1813"/>
      <c r="Q91" s="1797"/>
      <c r="R91" s="1888"/>
      <c r="S91" s="1882"/>
      <c r="T91" s="1797">
        <f t="shared" si="32"/>
        <v>0</v>
      </c>
      <c r="U91" s="1813">
        <f t="shared" si="38"/>
        <v>0</v>
      </c>
      <c r="V91" s="2069">
        <f>'4 bba Ált közszolg és Közrend'!CN91+'4 bbb Gazdasági ügyek'!BJ91+'4 bbc Környezetvéd lakásépítés'!BJ91+'4 bbd Szabadi sport kult vallás'!BY91+'4 bbe Szociális védelem'!DR91+B91+G91+L91+Q91</f>
        <v>0</v>
      </c>
      <c r="W91" s="2069">
        <f>'4 bba Ált közszolg és Közrend'!CO91+'4 bbb Gazdasági ügyek'!BK91+'4 bbc Környezetvéd lakásépítés'!BK91+'4 bbd Szabadi sport kult vallás'!BZ91+'4 bbe Szociális védelem'!DS91+C91+H91+M91+R91</f>
        <v>800000</v>
      </c>
      <c r="X91" s="2071">
        <f>'4 bba Ált közszolg és Közrend'!CP91+'4 bbb Gazdasági ügyek'!BL91+'4 bbc Környezetvéd lakásépítés'!BL91+'4 bbd Szabadi sport kult vallás'!CA91+'4 bbe Szociális védelem'!DY91+D91+I91+N91+S91</f>
        <v>0</v>
      </c>
      <c r="Y91" s="1978">
        <f>'4 bba Ált közszolg és Közrend'!CQ91+'4 bbb Gazdasági ügyek'!BM91+'4 bbc Környezetvéd lakásépítés'!BM91+'4 bbd Szabadi sport kult vallás'!CB91+'4 bbe Szociális védelem'!DU91+E91+J91+O91+T91</f>
        <v>800000</v>
      </c>
      <c r="Z91" s="1966">
        <f>'4 bba Ált közszolg és Közrend'!CR91+'4 bbb Gazdasági ügyek'!BN91+'4 bbc Környezetvéd lakásépítés'!BN91+'4 bbd Szabadi sport kult vallás'!CC91+'4 bbe Szociális védelem'!DV91+F91+K91+P91+U91</f>
        <v>0</v>
      </c>
      <c r="AA91" s="1399"/>
      <c r="AB91" s="88">
        <f t="shared" si="34"/>
        <v>0</v>
      </c>
    </row>
    <row r="92" spans="1:28" ht="15" customHeight="1">
      <c r="A92" s="706" t="s">
        <v>664</v>
      </c>
      <c r="C92" s="1971"/>
      <c r="D92" s="1897"/>
      <c r="E92" s="1797">
        <f t="shared" si="23"/>
        <v>0</v>
      </c>
      <c r="F92" s="1813"/>
      <c r="G92" s="1797"/>
      <c r="H92" s="1971"/>
      <c r="I92" s="1897"/>
      <c r="J92" s="1797">
        <f t="shared" si="30"/>
        <v>0</v>
      </c>
      <c r="K92" s="1813"/>
      <c r="L92" s="1797"/>
      <c r="M92" s="1971"/>
      <c r="N92" s="1897"/>
      <c r="O92" s="1797">
        <f t="shared" si="31"/>
        <v>0</v>
      </c>
      <c r="P92" s="1813"/>
      <c r="Q92" s="1797"/>
      <c r="R92" s="1881"/>
      <c r="S92" s="1882"/>
      <c r="T92" s="1797">
        <f t="shared" si="32"/>
        <v>0</v>
      </c>
      <c r="U92" s="1813">
        <f t="shared" si="38"/>
        <v>0</v>
      </c>
      <c r="V92" s="2069">
        <f>'4 bba Ált közszolg és Közrend'!CN92+'4 bbb Gazdasági ügyek'!BJ92+'4 bbc Környezetvéd lakásépítés'!BJ92+'4 bbd Szabadi sport kult vallás'!BY92+'4 bbe Szociális védelem'!DW92+B92+G92+L92+Q92</f>
        <v>0</v>
      </c>
      <c r="W92" s="2069">
        <f>'4 bba Ált közszolg és Közrend'!CO92+'4 bbb Gazdasági ügyek'!BK92+'4 bbc Környezetvéd lakásépítés'!BK92+'4 bbd Szabadi sport kult vallás'!BZ92+'4 bbe Szociális védelem'!DX92+C92+H92+M92+R92</f>
        <v>0</v>
      </c>
      <c r="X92" s="2071">
        <f>'4 bba Ált közszolg és Közrend'!CP92+'4 bbb Gazdasági ügyek'!BL92+'4 bbc Környezetvéd lakásépítés'!BL92+'4 bbd Szabadi sport kult vallás'!CA92+'4 bbe Szociális védelem'!DY92+D92+I92+N92+S92</f>
        <v>0</v>
      </c>
      <c r="Y92" s="1978">
        <f>'4 bba Ált közszolg és Közrend'!CQ92+'4 bbb Gazdasági ügyek'!BM92+'4 bbc Környezetvéd lakásépítés'!BM92+'4 bbd Szabadi sport kult vallás'!CB92+'4 bbe Szociális védelem'!DU92+E92+J92+O92+T92</f>
        <v>0</v>
      </c>
      <c r="Z92" s="1966">
        <f>'4 bba Ált közszolg és Közrend'!CR92+'4 bbb Gazdasági ügyek'!BN92+'4 bbc Környezetvéd lakásépítés'!BN92+'4 bbd Szabadi sport kult vallás'!CC92+'4 bbe Szociális védelem'!DV92+F92+K92+P92+U92</f>
        <v>0</v>
      </c>
      <c r="AB92" s="88">
        <f t="shared" si="34"/>
        <v>0</v>
      </c>
    </row>
    <row r="93" spans="1:28" ht="15" customHeight="1">
      <c r="A93" s="706" t="s">
        <v>665</v>
      </c>
      <c r="C93" s="1881"/>
      <c r="D93" s="1882"/>
      <c r="E93" s="1797">
        <f t="shared" si="23"/>
        <v>0</v>
      </c>
      <c r="F93" s="1813"/>
      <c r="G93" s="1797"/>
      <c r="H93" s="1881"/>
      <c r="I93" s="1882"/>
      <c r="J93" s="1797">
        <f t="shared" si="30"/>
        <v>0</v>
      </c>
      <c r="K93" s="1813"/>
      <c r="L93" s="1797"/>
      <c r="M93" s="1881"/>
      <c r="N93" s="1882"/>
      <c r="O93" s="1797">
        <f t="shared" si="31"/>
        <v>0</v>
      </c>
      <c r="P93" s="1813"/>
      <c r="Q93" s="1797"/>
      <c r="R93" s="1881"/>
      <c r="S93" s="1882"/>
      <c r="T93" s="1797">
        <f t="shared" si="32"/>
        <v>0</v>
      </c>
      <c r="U93" s="1813">
        <f t="shared" si="38"/>
        <v>0</v>
      </c>
      <c r="V93" s="2069">
        <f>'4 bba Ált közszolg és Közrend'!CN93+'4 bbb Gazdasági ügyek'!BJ93+'4 bbc Környezetvéd lakásépítés'!BJ93+'4 bbd Szabadi sport kult vallás'!BY93+'4 bbe Szociális védelem'!DR93+B93+G93+L93+Q93</f>
        <v>185780</v>
      </c>
      <c r="W93" s="2069">
        <f>'4 bba Ált közszolg és Közrend'!CO93+'4 bbb Gazdasági ügyek'!BK93+'4 bbc Környezetvéd lakásépítés'!BK93+'4 bbd Szabadi sport kult vallás'!BZ93+'4 bbe Szociális védelem'!DS93+C93+H93+M93+R93</f>
        <v>1191557</v>
      </c>
      <c r="X93" s="2071">
        <f>'4 bba Ált közszolg és Közrend'!CP93+'4 bbb Gazdasági ügyek'!BL93+'4 bbc Környezetvéd lakásépítés'!BL93+'4 bbd Szabadi sport kult vallás'!CA93+'4 bbe Szociális védelem'!DY93+D93+I93+N93+S93</f>
        <v>0</v>
      </c>
      <c r="Y93" s="1978">
        <f>'4 bba Ált közszolg és Közrend'!CQ93+'4 bbb Gazdasági ügyek'!BM93+'4 bbc Környezetvéd lakásépítés'!BM93+'4 bbd Szabadi sport kult vallás'!CB93+'4 bbe Szociális védelem'!DU93+E93+J93+O93+T93</f>
        <v>1191557</v>
      </c>
      <c r="Z93" s="1966">
        <f>'4 bba Ált közszolg és Közrend'!CR93+'4 bbb Gazdasági ügyek'!BN93+'4 bbc Környezetvéd lakásépítés'!BN93+'4 bbd Szabadi sport kult vallás'!CC93+'4 bbe Szociális védelem'!DV93+F93+K93+P93+U93</f>
        <v>1191557</v>
      </c>
      <c r="AA93" s="1399">
        <v>1191557</v>
      </c>
      <c r="AB93" s="88">
        <f t="shared" si="34"/>
        <v>0</v>
      </c>
    </row>
    <row r="94" spans="1:28" ht="15" customHeight="1">
      <c r="A94" s="706" t="s">
        <v>666</v>
      </c>
      <c r="C94" s="1971"/>
      <c r="D94" s="1897"/>
      <c r="E94" s="1797">
        <f t="shared" si="23"/>
        <v>0</v>
      </c>
      <c r="F94" s="1813"/>
      <c r="G94" s="1797"/>
      <c r="H94" s="1971"/>
      <c r="I94" s="1897"/>
      <c r="J94" s="1797">
        <f t="shared" si="30"/>
        <v>0</v>
      </c>
      <c r="K94" s="1813"/>
      <c r="L94" s="1797"/>
      <c r="M94" s="1971"/>
      <c r="N94" s="1897"/>
      <c r="O94" s="1797">
        <f t="shared" si="31"/>
        <v>0</v>
      </c>
      <c r="P94" s="1813"/>
      <c r="Q94" s="1797"/>
      <c r="R94" s="1881"/>
      <c r="S94" s="1882"/>
      <c r="T94" s="1797">
        <f t="shared" si="32"/>
        <v>0</v>
      </c>
      <c r="U94" s="1813">
        <f t="shared" si="38"/>
        <v>0</v>
      </c>
      <c r="V94" s="2069">
        <f>'4 bba Ált közszolg és Közrend'!CN94+'4 bbb Gazdasági ügyek'!BJ94+'4 bbc Környezetvéd lakásépítés'!BJ94+'4 bbd Szabadi sport kult vallás'!BY94+'4 bbe Szociális védelem'!DR94+B94+G94+L94+Q94</f>
        <v>1404231</v>
      </c>
      <c r="W94" s="2069">
        <f>'4 bba Ált közszolg és Közrend'!CO94+'4 bbb Gazdasági ügyek'!BK94+'4 bbc Környezetvéd lakásépítés'!BK94+'4 bbd Szabadi sport kult vallás'!BZ94+'4 bbe Szociális védelem'!DS94+C94+H94+M94+R94</f>
        <v>1951932</v>
      </c>
      <c r="X94" s="2071">
        <f>'4 bba Ált közszolg és Közrend'!CP94+'4 bbb Gazdasági ügyek'!BL94+'4 bbc Környezetvéd lakásépítés'!BL94+'4 bbd Szabadi sport kult vallás'!CA94+'4 bbe Szociális védelem'!DY94+D94+I94+N94+S94</f>
        <v>0</v>
      </c>
      <c r="Y94" s="1978">
        <f>'4 bba Ált közszolg és Közrend'!CQ94+'4 bbb Gazdasági ügyek'!BM94+'4 bbc Környezetvéd lakásépítés'!BM94+'4 bbd Szabadi sport kult vallás'!CB94+'4 bbe Szociális védelem'!DU94+E94+J94+O94+T94</f>
        <v>1951932</v>
      </c>
      <c r="Z94" s="1966">
        <f>'4 bba Ált közszolg és Közrend'!CR94+'4 bbb Gazdasági ügyek'!BN94+'4 bbc Környezetvéd lakásépítés'!BN94+'4 bbd Szabadi sport kult vallás'!CC94+'4 bbe Szociális védelem'!DV94+F94+K94+P94+U94</f>
        <v>1951932</v>
      </c>
      <c r="AA94" s="88">
        <v>1951932</v>
      </c>
      <c r="AB94" s="88">
        <f t="shared" si="34"/>
        <v>0</v>
      </c>
    </row>
    <row r="95" spans="1:28" ht="15" customHeight="1">
      <c r="A95" s="1414" t="s">
        <v>667</v>
      </c>
      <c r="B95" s="1414"/>
      <c r="C95" s="1971"/>
      <c r="D95" s="1897"/>
      <c r="E95" s="1797">
        <f t="shared" ref="E95:E100" si="39">SUM(C95+D95)</f>
        <v>0</v>
      </c>
      <c r="F95" s="1813"/>
      <c r="G95" s="1797"/>
      <c r="H95" s="1971"/>
      <c r="I95" s="1897"/>
      <c r="J95" s="1797">
        <f t="shared" ref="J95:J100" si="40">SUM(H95+I95)</f>
        <v>0</v>
      </c>
      <c r="K95" s="1813"/>
      <c r="L95" s="1797"/>
      <c r="M95" s="1971"/>
      <c r="N95" s="1897"/>
      <c r="O95" s="1797">
        <f t="shared" ref="O95:O100" si="41">SUM(M95+N95)</f>
        <v>0</v>
      </c>
      <c r="P95" s="1813"/>
      <c r="Q95" s="1797"/>
      <c r="R95" s="1881"/>
      <c r="S95" s="1882"/>
      <c r="T95" s="1797">
        <f t="shared" ref="T95:T100" si="42">SUM(R95+S95)</f>
        <v>0</v>
      </c>
      <c r="U95" s="1813">
        <f t="shared" si="38"/>
        <v>0</v>
      </c>
      <c r="V95" s="2069">
        <f>'4 bba Ált közszolg és Közrend'!CN95+'4 bbb Gazdasági ügyek'!BJ95+'4 bbc Környezetvéd lakásépítés'!BJ95+'4 bbd Szabadi sport kult vallás'!BY95+'4 bbe Szociális védelem'!DR95+B95+G95+L95+Q95</f>
        <v>0</v>
      </c>
      <c r="W95" s="2069">
        <f>'4 bba Ált közszolg és Közrend'!CO95+'4 bbb Gazdasági ügyek'!BK95+'4 bbc Környezetvéd lakásépítés'!BK95+'4 bbd Szabadi sport kult vallás'!BZ95+'4 bbe Szociális védelem'!DS95+C95+H95+M95+R95</f>
        <v>0</v>
      </c>
      <c r="X95" s="2071">
        <f>'4 bba Ált közszolg és Közrend'!CP95+'4 bbb Gazdasági ügyek'!BL95+'4 bbc Környezetvéd lakásépítés'!BL95+'4 bbd Szabadi sport kult vallás'!CA95+'4 bbe Szociális védelem'!DY95+D95+I95+N95+S95</f>
        <v>0</v>
      </c>
      <c r="Y95" s="1978">
        <f>'4 bba Ált közszolg és Közrend'!CQ95+'4 bbb Gazdasági ügyek'!BM95+'4 bbc Környezetvéd lakásépítés'!BM95+'4 bbd Szabadi sport kult vallás'!CB95+'4 bbe Szociális védelem'!DU95+E95+J95+O95+T95</f>
        <v>50913</v>
      </c>
      <c r="Z95" s="1966">
        <f>'4 bba Ált közszolg és Közrend'!CR95+'4 bbb Gazdasági ügyek'!BN95+'4 bbc Környezetvéd lakásépítés'!BN95+'4 bbd Szabadi sport kult vallás'!CC95+'4 bbe Szociális védelem'!DV95+F95+K95+P95+U95</f>
        <v>50913</v>
      </c>
      <c r="AA95" s="88">
        <v>50913</v>
      </c>
      <c r="AB95" s="88">
        <f t="shared" si="34"/>
        <v>0</v>
      </c>
    </row>
    <row r="96" spans="1:28" ht="15" customHeight="1">
      <c r="A96" s="1414" t="s">
        <v>668</v>
      </c>
      <c r="B96" s="1414"/>
      <c r="C96" s="1971"/>
      <c r="D96" s="1897"/>
      <c r="E96" s="1797">
        <f t="shared" si="39"/>
        <v>0</v>
      </c>
      <c r="F96" s="1813"/>
      <c r="G96" s="1797"/>
      <c r="H96" s="1971"/>
      <c r="I96" s="1897"/>
      <c r="J96" s="1797">
        <f t="shared" si="40"/>
        <v>0</v>
      </c>
      <c r="K96" s="1813"/>
      <c r="L96" s="1797"/>
      <c r="M96" s="1971"/>
      <c r="N96" s="1897"/>
      <c r="O96" s="1797">
        <f t="shared" si="41"/>
        <v>0</v>
      </c>
      <c r="P96" s="1813"/>
      <c r="Q96" s="1797"/>
      <c r="R96" s="1881"/>
      <c r="S96" s="1882"/>
      <c r="T96" s="1797">
        <f t="shared" si="42"/>
        <v>0</v>
      </c>
      <c r="U96" s="1813">
        <f t="shared" si="38"/>
        <v>0</v>
      </c>
      <c r="V96" s="2069">
        <f>'4 bba Ált közszolg és Közrend'!CN96+'4 bbb Gazdasági ügyek'!BJ96+'4 bbc Környezetvéd lakásépítés'!BJ96+'4 bbd Szabadi sport kult vallás'!BY96+'4 bbe Szociális védelem'!DR96+B96+G96+L96+Q96</f>
        <v>0</v>
      </c>
      <c r="W96" s="2069">
        <f>'4 bba Ált közszolg és Közrend'!CO96+'4 bbb Gazdasági ügyek'!BK96+'4 bbc Környezetvéd lakásépítés'!BK96+'4 bbd Szabadi sport kult vallás'!BZ96+'4 bbe Szociális védelem'!DS96+C96+H96+M96+R96</f>
        <v>0</v>
      </c>
      <c r="X96" s="2071">
        <f>'4 bba Ált közszolg és Közrend'!CP96+'4 bbb Gazdasági ügyek'!BL96+'4 bbc Környezetvéd lakásépítés'!BL96+'4 bbd Szabadi sport kult vallás'!CA96+'4 bbe Szociális védelem'!DY96+D96+I96+N96+S96</f>
        <v>0</v>
      </c>
      <c r="Y96" s="1978">
        <f>'4 bba Ált közszolg és Közrend'!CQ96+'4 bbb Gazdasági ügyek'!BM96+'4 bbc Környezetvéd lakásépítés'!BM96+'4 bbd Szabadi sport kult vallás'!CB96+'4 bbe Szociális védelem'!DU96+E96+J96+O96+T96</f>
        <v>0</v>
      </c>
      <c r="Z96" s="1966">
        <f>'4 bba Ált közszolg és Közrend'!CR96+'4 bbb Gazdasági ügyek'!BN96+'4 bbc Környezetvéd lakásépítés'!BN96+'4 bbd Szabadi sport kult vallás'!CC96+'4 bbe Szociális védelem'!DV96+F96+K96+P96+U96</f>
        <v>0</v>
      </c>
      <c r="AB96" s="88">
        <f t="shared" si="34"/>
        <v>0</v>
      </c>
    </row>
    <row r="97" spans="1:28" ht="15" customHeight="1">
      <c r="A97" s="1911" t="s">
        <v>669</v>
      </c>
      <c r="B97" s="1911"/>
      <c r="C97" s="1971"/>
      <c r="D97" s="1897"/>
      <c r="E97" s="1797">
        <f t="shared" si="39"/>
        <v>0</v>
      </c>
      <c r="F97" s="1813"/>
      <c r="G97" s="1797"/>
      <c r="H97" s="1971"/>
      <c r="I97" s="1897"/>
      <c r="J97" s="1797">
        <f t="shared" si="40"/>
        <v>0</v>
      </c>
      <c r="K97" s="1813"/>
      <c r="L97" s="1797"/>
      <c r="M97" s="1971"/>
      <c r="N97" s="1897"/>
      <c r="O97" s="1797">
        <f t="shared" si="41"/>
        <v>0</v>
      </c>
      <c r="P97" s="1813"/>
      <c r="Q97" s="1797"/>
      <c r="R97" s="1881"/>
      <c r="S97" s="1882"/>
      <c r="T97" s="1797">
        <f t="shared" si="42"/>
        <v>0</v>
      </c>
      <c r="U97" s="1813">
        <f t="shared" si="38"/>
        <v>0</v>
      </c>
      <c r="V97" s="2069">
        <f>'4 bba Ált közszolg és Közrend'!CN97+'4 bbb Gazdasági ügyek'!BJ97+'4 bbc Környezetvéd lakásépítés'!BJ97+'4 bbd Szabadi sport kult vallás'!BY97+'4 bbe Szociális védelem'!DR97+B97+G97+L97+Q97</f>
        <v>0</v>
      </c>
      <c r="W97" s="2069">
        <f>'4 bba Ált közszolg és Közrend'!CO97+'4 bbb Gazdasági ügyek'!BK97+'4 bbc Környezetvéd lakásépítés'!BK97+'4 bbd Szabadi sport kult vallás'!BZ97+'4 bbe Szociális védelem'!DS97+C97+H97+M97+R97</f>
        <v>0</v>
      </c>
      <c r="X97" s="2071">
        <f>'4 bba Ált közszolg és Közrend'!CP97+'4 bbb Gazdasági ügyek'!BL97+'4 bbc Környezetvéd lakásépítés'!BL97+'4 bbd Szabadi sport kult vallás'!CA97+'4 bbe Szociális védelem'!DY97+D97+I97+N97+S97</f>
        <v>0</v>
      </c>
      <c r="Y97" s="1978">
        <f>'4 bba Ált közszolg és Közrend'!CQ97+'4 bbb Gazdasági ügyek'!BM97+'4 bbc Környezetvéd lakásépítés'!BM97+'4 bbd Szabadi sport kult vallás'!CB97+'4 bbe Szociális védelem'!DU97+E97+J97+O97+T97</f>
        <v>0</v>
      </c>
      <c r="Z97" s="1966">
        <f>'4 bba Ált közszolg és Közrend'!CR97+'4 bbb Gazdasági ügyek'!BN97+'4 bbc Környezetvéd lakásépítés'!BN97+'4 bbd Szabadi sport kult vallás'!CC97+'4 bbe Szociális védelem'!DV97+F97+K97+P97+U97</f>
        <v>0</v>
      </c>
      <c r="AB97" s="88">
        <f t="shared" si="34"/>
        <v>0</v>
      </c>
    </row>
    <row r="98" spans="1:28" ht="15" customHeight="1">
      <c r="A98" s="1414" t="s">
        <v>670</v>
      </c>
      <c r="B98" s="1414"/>
      <c r="C98" s="1971"/>
      <c r="D98" s="1897"/>
      <c r="E98" s="1797">
        <f t="shared" si="39"/>
        <v>0</v>
      </c>
      <c r="F98" s="1813"/>
      <c r="G98" s="1797"/>
      <c r="H98" s="1971"/>
      <c r="I98" s="1897"/>
      <c r="J98" s="1797">
        <f t="shared" si="40"/>
        <v>0</v>
      </c>
      <c r="K98" s="1813"/>
      <c r="L98" s="1797"/>
      <c r="M98" s="1971"/>
      <c r="N98" s="1897"/>
      <c r="O98" s="1797">
        <f t="shared" si="41"/>
        <v>0</v>
      </c>
      <c r="P98" s="1813"/>
      <c r="Q98" s="1797"/>
      <c r="R98" s="1881"/>
      <c r="S98" s="1882"/>
      <c r="T98" s="1797">
        <f t="shared" si="42"/>
        <v>0</v>
      </c>
      <c r="U98" s="1813">
        <f t="shared" si="38"/>
        <v>0</v>
      </c>
      <c r="V98" s="2069">
        <f>'4 bba Ált közszolg és Közrend'!CN98+'4 bbb Gazdasági ügyek'!BJ98+'4 bbc Környezetvéd lakásépítés'!BJ98+'4 bbd Szabadi sport kult vallás'!BY98+'4 bbe Szociális védelem'!DR98+B98+G98+L98+Q98</f>
        <v>0</v>
      </c>
      <c r="W98" s="2069">
        <f>'4 bba Ált közszolg és Közrend'!CO98+'4 bbb Gazdasági ügyek'!BK98+'4 bbc Környezetvéd lakásépítés'!BK98+'4 bbd Szabadi sport kult vallás'!BZ98+'4 bbe Szociális védelem'!DS98+C98+H98+M98+R98</f>
        <v>0</v>
      </c>
      <c r="X98" s="2071">
        <f>'4 bba Ált közszolg és Közrend'!CP98+'4 bbb Gazdasági ügyek'!BL98+'4 bbc Környezetvéd lakásépítés'!BL98+'4 bbd Szabadi sport kult vallás'!CA98+'4 bbe Szociális védelem'!DY98+D98+I98+N98+S98</f>
        <v>0</v>
      </c>
      <c r="Y98" s="1978">
        <f>'4 bba Ált közszolg és Közrend'!CQ98+'4 bbb Gazdasági ügyek'!BM98+'4 bbc Környezetvéd lakásépítés'!BM98+'4 bbd Szabadi sport kult vallás'!CB98+'4 bbe Szociális védelem'!DU98+E98+J98+O98+T98</f>
        <v>0</v>
      </c>
      <c r="Z98" s="1966">
        <f>'4 bba Ált közszolg és Közrend'!CR98+'4 bbb Gazdasági ügyek'!BN98+'4 bbc Környezetvéd lakásépítés'!BN98+'4 bbd Szabadi sport kult vallás'!CC98+'4 bbe Szociális védelem'!DV98+F98+K98+P98+U98</f>
        <v>0</v>
      </c>
      <c r="AB98" s="88">
        <f t="shared" si="34"/>
        <v>0</v>
      </c>
    </row>
    <row r="99" spans="1:28" ht="15" customHeight="1">
      <c r="A99" s="1414" t="s">
        <v>671</v>
      </c>
      <c r="B99" s="1414"/>
      <c r="C99" s="1971"/>
      <c r="D99" s="1897"/>
      <c r="E99" s="1797">
        <f t="shared" si="39"/>
        <v>0</v>
      </c>
      <c r="F99" s="1813"/>
      <c r="G99" s="1797"/>
      <c r="H99" s="1971"/>
      <c r="I99" s="1897"/>
      <c r="J99" s="1797">
        <f t="shared" si="40"/>
        <v>0</v>
      </c>
      <c r="K99" s="1813"/>
      <c r="L99" s="1797"/>
      <c r="M99" s="1971"/>
      <c r="N99" s="1897"/>
      <c r="O99" s="1797">
        <f t="shared" si="41"/>
        <v>0</v>
      </c>
      <c r="P99" s="1813"/>
      <c r="Q99" s="1797"/>
      <c r="R99" s="1881"/>
      <c r="S99" s="1882"/>
      <c r="T99" s="1797">
        <f t="shared" si="42"/>
        <v>0</v>
      </c>
      <c r="U99" s="1813">
        <f t="shared" si="38"/>
        <v>0</v>
      </c>
      <c r="V99" s="2069">
        <f>'4 bba Ált közszolg és Közrend'!CN99+'4 bbb Gazdasági ügyek'!BJ99+'4 bbc Környezetvéd lakásépítés'!BJ99+'4 bbd Szabadi sport kult vallás'!BY99+'4 bbe Szociális védelem'!DR99+B99+G99+L99+Q99</f>
        <v>0</v>
      </c>
      <c r="W99" s="2069">
        <f>'4 bba Ált közszolg és Közrend'!CO99+'4 bbb Gazdasági ügyek'!BK99+'4 bbc Környezetvéd lakásépítés'!BK99+'4 bbd Szabadi sport kult vallás'!BZ99+'4 bbe Szociális védelem'!DS99+C99+H99+M99+R99</f>
        <v>0</v>
      </c>
      <c r="X99" s="2071">
        <f>'4 bba Ált közszolg és Közrend'!CP99+'4 bbb Gazdasági ügyek'!BL99+'4 bbc Környezetvéd lakásépítés'!BL99+'4 bbd Szabadi sport kult vallás'!CA99+'4 bbe Szociális védelem'!DY99+D99+I99+N99+S99</f>
        <v>0</v>
      </c>
      <c r="Y99" s="1978">
        <f>'4 bba Ált közszolg és Közrend'!CQ99+'4 bbb Gazdasági ügyek'!BM99+'4 bbc Környezetvéd lakásépítés'!BM99+'4 bbd Szabadi sport kult vallás'!CB99+'4 bbe Szociális védelem'!DU99+E99+J99+O99+T99</f>
        <v>0</v>
      </c>
      <c r="Z99" s="1966">
        <f>'4 bba Ált közszolg és Közrend'!CR99+'4 bbb Gazdasági ügyek'!BN99+'4 bbc Környezetvéd lakásépítés'!BN99+'4 bbd Szabadi sport kult vallás'!CC99+'4 bbe Szociális védelem'!DV99+F99+K99+P99+U99</f>
        <v>0</v>
      </c>
      <c r="AB99" s="88">
        <f t="shared" si="34"/>
        <v>0</v>
      </c>
    </row>
    <row r="100" spans="1:28" ht="15" hidden="1" customHeight="1">
      <c r="A100" s="1414" t="s">
        <v>725</v>
      </c>
      <c r="B100" s="1414"/>
      <c r="C100" s="1971">
        <v>0</v>
      </c>
      <c r="D100" s="1897"/>
      <c r="E100" s="1797">
        <f t="shared" si="39"/>
        <v>0</v>
      </c>
      <c r="F100" s="1797"/>
      <c r="G100" s="1797"/>
      <c r="H100" s="1971"/>
      <c r="I100" s="1897"/>
      <c r="J100" s="1797">
        <f t="shared" si="40"/>
        <v>0</v>
      </c>
      <c r="K100" s="1797"/>
      <c r="L100" s="1797"/>
      <c r="M100" s="1971"/>
      <c r="N100" s="1897"/>
      <c r="O100" s="1797">
        <f t="shared" si="41"/>
        <v>0</v>
      </c>
      <c r="P100" s="1797"/>
      <c r="Q100" s="1797"/>
      <c r="R100" s="1881"/>
      <c r="S100" s="1882"/>
      <c r="T100" s="1797">
        <f t="shared" si="42"/>
        <v>0</v>
      </c>
      <c r="U100" s="1797"/>
      <c r="V100" s="1974"/>
      <c r="W100" s="2069">
        <f>'4 bba Ált közszolg és Közrend'!CO100+'4 bbb Gazdasági ügyek'!BK100+'4 bbc Környezetvéd lakásépítés'!BK100+'4 bbd Szabadi sport kult vallás'!BZ100+'4 bbe Szociális védelem'!DX100+C100+H100+M100+R100</f>
        <v>0</v>
      </c>
      <c r="X100" s="2070">
        <f>'4 bba Ált közszolg és Közrend'!CP100+'4 bbb Gazdasági ügyek'!BL100+'4 bbc Környezetvéd lakásépítés'!BL100+'4 bbd Szabadi sport kult vallás'!CA100+'4 bbe Szociális védelem'!DY100+D100+I100+N100+S100</f>
        <v>0</v>
      </c>
      <c r="Y100" s="1978">
        <f t="shared" ref="Y100" si="43">SUM(W100+X100)</f>
        <v>0</v>
      </c>
      <c r="AB100" s="88">
        <f t="shared" si="34"/>
        <v>0</v>
      </c>
    </row>
    <row r="101" spans="1:28" s="706" customFormat="1" ht="15" customHeight="1" thickBot="1">
      <c r="A101" s="1908" t="s">
        <v>673</v>
      </c>
      <c r="B101" s="1890">
        <f>SUM(B85:B100)</f>
        <v>0</v>
      </c>
      <c r="C101" s="1890">
        <f t="shared" ref="C101:Z101" si="44">SUM(C85:C100)</f>
        <v>0</v>
      </c>
      <c r="D101" s="1890">
        <f t="shared" si="44"/>
        <v>0</v>
      </c>
      <c r="E101" s="1890">
        <f t="shared" si="44"/>
        <v>0</v>
      </c>
      <c r="F101" s="1890">
        <f t="shared" si="44"/>
        <v>0</v>
      </c>
      <c r="G101" s="1890">
        <f t="shared" si="44"/>
        <v>0</v>
      </c>
      <c r="H101" s="1890">
        <f t="shared" si="44"/>
        <v>800000</v>
      </c>
      <c r="I101" s="1890">
        <f t="shared" si="44"/>
        <v>0</v>
      </c>
      <c r="J101" s="1890">
        <f t="shared" si="44"/>
        <v>800000</v>
      </c>
      <c r="K101" s="1890">
        <f t="shared" si="44"/>
        <v>0</v>
      </c>
      <c r="L101" s="1890">
        <f t="shared" si="44"/>
        <v>0</v>
      </c>
      <c r="M101" s="1890">
        <f t="shared" si="44"/>
        <v>0</v>
      </c>
      <c r="N101" s="1890">
        <f t="shared" si="44"/>
        <v>0</v>
      </c>
      <c r="O101" s="1890">
        <f t="shared" si="44"/>
        <v>0</v>
      </c>
      <c r="P101" s="1890">
        <f t="shared" si="44"/>
        <v>0</v>
      </c>
      <c r="Q101" s="1890">
        <f t="shared" si="44"/>
        <v>0</v>
      </c>
      <c r="R101" s="1890">
        <f t="shared" si="44"/>
        <v>0</v>
      </c>
      <c r="S101" s="1890">
        <f t="shared" si="44"/>
        <v>0</v>
      </c>
      <c r="T101" s="1890">
        <f t="shared" si="44"/>
        <v>0</v>
      </c>
      <c r="U101" s="1890">
        <f t="shared" si="44"/>
        <v>0</v>
      </c>
      <c r="V101" s="1890">
        <f t="shared" si="44"/>
        <v>1590011</v>
      </c>
      <c r="W101" s="1890">
        <f t="shared" si="44"/>
        <v>3943489</v>
      </c>
      <c r="X101" s="1890">
        <f t="shared" si="44"/>
        <v>0</v>
      </c>
      <c r="Y101" s="1890">
        <f t="shared" si="44"/>
        <v>3994402</v>
      </c>
      <c r="Z101" s="1890">
        <f t="shared" si="44"/>
        <v>3194402</v>
      </c>
      <c r="AA101" s="1890">
        <f t="shared" ref="AA101:AB101" si="45">SUM(AA85:AA100)</f>
        <v>3194402</v>
      </c>
      <c r="AB101" s="1890">
        <f t="shared" si="45"/>
        <v>0</v>
      </c>
    </row>
    <row r="102" spans="1:28" s="706" customFormat="1" ht="15" customHeight="1" thickBot="1">
      <c r="A102" s="1914" t="s">
        <v>674</v>
      </c>
      <c r="B102" s="1899">
        <f>SUM(B84+B101)</f>
        <v>1572</v>
      </c>
      <c r="C102" s="1899">
        <f t="shared" ref="C102:Z102" si="46">SUM(C84+C101)</f>
        <v>1572</v>
      </c>
      <c r="D102" s="1899">
        <f t="shared" si="46"/>
        <v>0</v>
      </c>
      <c r="E102" s="1899">
        <f t="shared" si="46"/>
        <v>1572</v>
      </c>
      <c r="F102" s="1899">
        <f t="shared" si="46"/>
        <v>2211</v>
      </c>
      <c r="G102" s="1899">
        <f t="shared" si="46"/>
        <v>20000</v>
      </c>
      <c r="H102" s="1899">
        <f t="shared" si="46"/>
        <v>820000</v>
      </c>
      <c r="I102" s="1899">
        <f t="shared" si="46"/>
        <v>0</v>
      </c>
      <c r="J102" s="1899">
        <f t="shared" si="46"/>
        <v>837783</v>
      </c>
      <c r="K102" s="1899">
        <f t="shared" si="46"/>
        <v>48164</v>
      </c>
      <c r="L102" s="1899">
        <f t="shared" si="46"/>
        <v>0</v>
      </c>
      <c r="M102" s="1899">
        <f t="shared" si="46"/>
        <v>0</v>
      </c>
      <c r="N102" s="1899">
        <f t="shared" si="46"/>
        <v>0</v>
      </c>
      <c r="O102" s="1899">
        <f t="shared" si="46"/>
        <v>0</v>
      </c>
      <c r="P102" s="1899">
        <f t="shared" si="46"/>
        <v>0</v>
      </c>
      <c r="Q102" s="1899">
        <f t="shared" si="46"/>
        <v>0</v>
      </c>
      <c r="R102" s="1899">
        <f t="shared" si="46"/>
        <v>0</v>
      </c>
      <c r="S102" s="1899">
        <f t="shared" si="46"/>
        <v>0</v>
      </c>
      <c r="T102" s="1899">
        <f t="shared" si="46"/>
        <v>0</v>
      </c>
      <c r="U102" s="1899">
        <f t="shared" si="46"/>
        <v>0</v>
      </c>
      <c r="V102" s="1899">
        <f t="shared" si="46"/>
        <v>12932113</v>
      </c>
      <c r="W102" s="1899">
        <f t="shared" si="46"/>
        <v>15728777</v>
      </c>
      <c r="X102" s="1899">
        <f t="shared" si="46"/>
        <v>10614</v>
      </c>
      <c r="Y102" s="1899">
        <f t="shared" si="46"/>
        <v>16411032</v>
      </c>
      <c r="Z102" s="1899">
        <f t="shared" si="46"/>
        <v>15427683</v>
      </c>
      <c r="AA102" s="1899">
        <f t="shared" ref="AA102:AB102" si="47">SUM(AA84+AA101)</f>
        <v>15427683</v>
      </c>
      <c r="AB102" s="1899">
        <f t="shared" si="47"/>
        <v>0</v>
      </c>
    </row>
    <row r="103" spans="1:28" s="1857" customFormat="1" ht="11.25" hidden="1" customHeight="1">
      <c r="A103" s="1915" t="s">
        <v>726</v>
      </c>
      <c r="B103" s="1916"/>
      <c r="C103" s="1916"/>
      <c r="D103" s="1916"/>
      <c r="E103" s="1916">
        <f>SUM(C103:D103)</f>
        <v>0</v>
      </c>
      <c r="F103" s="1813">
        <f>C103-B103</f>
        <v>0</v>
      </c>
      <c r="G103" s="1916"/>
      <c r="H103" s="1916"/>
      <c r="I103" s="1916"/>
      <c r="J103" s="1916">
        <f>H103+I103</f>
        <v>0</v>
      </c>
      <c r="K103" s="1813">
        <f>H103-G103</f>
        <v>0</v>
      </c>
      <c r="L103" s="1916">
        <v>23369</v>
      </c>
      <c r="M103" s="1916"/>
      <c r="N103" s="1916"/>
      <c r="O103" s="1916">
        <f>SUM(M103:N103)</f>
        <v>0</v>
      </c>
      <c r="P103" s="1813">
        <f>M103-L103</f>
        <v>-23369</v>
      </c>
      <c r="Q103" s="1916"/>
      <c r="R103" s="1916"/>
      <c r="S103" s="1916"/>
      <c r="T103" s="1916">
        <f>R103+S103</f>
        <v>0</v>
      </c>
      <c r="U103" s="1813">
        <f>R103-Q103</f>
        <v>0</v>
      </c>
      <c r="V103" s="1988">
        <f>'4 bba Ált közszolg és Közrend'!CN103+'4 bbb Gazdasági ügyek'!BJ103+'4 bbc Környezetvéd lakásépítés'!BJ103+'4 bbd Szabadi sport kult vallás'!BY103+'4 bbe Szociális védelem'!DR103+'4 bbf Technikai'!L103+B103+G103+Q103</f>
        <v>186155</v>
      </c>
      <c r="W103" s="1988">
        <f>'4 bba Ált közszolg és Közrend'!CO103+'4 bbb Gazdasági ügyek'!BK103+'4 bbc Környezetvéd lakásépítés'!BK103+'4 bbd Szabadi sport kult vallás'!BZ103+'4 bbe Szociális védelem'!DS103+'4 bbf Technikai'!M103+C103+H103+R103</f>
        <v>97383</v>
      </c>
      <c r="X103" s="1988">
        <f>'4 bba Ált közszolg és Közrend'!CP103+'4 bbb Gazdasági ügyek'!BL103+'4 bbc Környezetvéd lakásépítés'!BL103+'4 bbd Szabadi sport kult vallás'!CA103+'4 bbe Szociális védelem'!DY103+'4 bbf Technikai'!N103+D103+I103+S103</f>
        <v>0</v>
      </c>
      <c r="Y103" s="1988">
        <f>W103+X103</f>
        <v>97383</v>
      </c>
      <c r="Z103" s="1966">
        <f>W103-V103</f>
        <v>-88772</v>
      </c>
      <c r="AA103" s="1856"/>
      <c r="AB103" s="88"/>
    </row>
    <row r="104" spans="1:28" s="1919" customFormat="1" ht="11.25" hidden="1" customHeight="1">
      <c r="A104" s="1915" t="s">
        <v>727</v>
      </c>
      <c r="B104" s="1917">
        <f>-B93-B94-B73-B65+B79+B82</f>
        <v>0</v>
      </c>
      <c r="C104" s="1917">
        <f>C58-C102-C103</f>
        <v>-1572</v>
      </c>
      <c r="D104" s="1917">
        <f>D58-D102-D103</f>
        <v>0</v>
      </c>
      <c r="E104" s="1917">
        <f>C104+D104</f>
        <v>-1572</v>
      </c>
      <c r="F104" s="1813">
        <f>C104-B104</f>
        <v>-1572</v>
      </c>
      <c r="G104" s="1917">
        <f>G58-G102-G103</f>
        <v>-20000</v>
      </c>
      <c r="H104" s="1917">
        <f>H58-H102-H103</f>
        <v>-820000</v>
      </c>
      <c r="I104" s="1917">
        <f>I58-I102-I103</f>
        <v>0</v>
      </c>
      <c r="J104" s="1917">
        <f>H104+I104</f>
        <v>-820000</v>
      </c>
      <c r="K104" s="1813">
        <f>H104-G104</f>
        <v>-800000</v>
      </c>
      <c r="L104" s="1917">
        <f>L58-L102-L103</f>
        <v>302828</v>
      </c>
      <c r="M104" s="1917">
        <v>1765591</v>
      </c>
      <c r="N104" s="1917">
        <f>N58-N102-N103</f>
        <v>-75295</v>
      </c>
      <c r="O104" s="1917">
        <f>M104+N104</f>
        <v>1690296</v>
      </c>
      <c r="P104" s="1813">
        <f>M104-L104</f>
        <v>1462763</v>
      </c>
      <c r="Q104" s="1917">
        <f>Q58-Q102-Q103</f>
        <v>0</v>
      </c>
      <c r="R104" s="1917">
        <f>R58-R102-R103</f>
        <v>0</v>
      </c>
      <c r="S104" s="1917">
        <f>S58-S102-S103</f>
        <v>0</v>
      </c>
      <c r="T104" s="1917">
        <f>R104+S104</f>
        <v>0</v>
      </c>
      <c r="U104" s="1813">
        <f>R104-Q104</f>
        <v>0</v>
      </c>
      <c r="V104" s="1988">
        <f>'4 bba Ált közszolg és Közrend'!CN104+'4 bbb Gazdasági ügyek'!BJ104+'4 bbc Környezetvéd lakásépítés'!BJ104+'4 bbd Szabadi sport kult vallás'!BY104+'4 bbe Szociális védelem'!DW104+'4 bbf Technikai'!B105+G105+L105</f>
        <v>-765786</v>
      </c>
      <c r="W104" s="1988">
        <f>'4 bba Ált közszolg és Közrend'!CO104+'4 bbb Gazdasági ügyek'!BK104+'4 bbc Környezetvéd lakásépítés'!BK104+'4 bbd Szabadi sport kult vallás'!BZ104+'4 bbe Szociális védelem'!DX104+'4 bbf Technikai'!M104+C104+H104+R104</f>
        <v>-97383</v>
      </c>
      <c r="X104" s="1988">
        <f>'4 bba Ált közszolg és Közrend'!CP104+'4 bbb Gazdasági ügyek'!BL104+'4 bbc Környezetvéd lakásépítés'!BL104+'4 bbd Szabadi sport kult vallás'!CA104+'4 bbe Szociális védelem'!DY104+'4 bbf Technikai'!N104+D104+I104+S104</f>
        <v>0</v>
      </c>
      <c r="Y104" s="1988">
        <f>W104+X104</f>
        <v>-97383</v>
      </c>
      <c r="Z104" s="1966">
        <f>W104-V104</f>
        <v>668403</v>
      </c>
      <c r="AA104" s="1918"/>
      <c r="AB104" s="88"/>
    </row>
    <row r="105" spans="1:28" ht="15" customHeight="1">
      <c r="C105" s="88"/>
    </row>
    <row r="106" spans="1:28" ht="15" customHeight="1">
      <c r="W106" s="89"/>
    </row>
    <row r="107" spans="1:28" ht="15" customHeight="1"/>
    <row r="108" spans="1:28" ht="15" customHeight="1"/>
    <row r="109" spans="1:28" ht="15" customHeight="1"/>
    <row r="110" spans="1:28" ht="15" customHeight="1"/>
    <row r="111" spans="1:28" ht="15" customHeight="1"/>
    <row r="112" spans="1:28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</sheetData>
  <sheetProtection selectLockedCells="1" selectUnlockedCells="1"/>
  <mergeCells count="15">
    <mergeCell ref="C3:E3"/>
    <mergeCell ref="H3:J3"/>
    <mergeCell ref="M3:O3"/>
    <mergeCell ref="R3:T3"/>
    <mergeCell ref="W3:Y3"/>
    <mergeCell ref="B2:F2"/>
    <mergeCell ref="G2:K2"/>
    <mergeCell ref="L2:P2"/>
    <mergeCell ref="Q2:U2"/>
    <mergeCell ref="V2:Z2"/>
    <mergeCell ref="C4:E4"/>
    <mergeCell ref="H4:J4"/>
    <mergeCell ref="M4:O4"/>
    <mergeCell ref="R4:T4"/>
    <mergeCell ref="W4:Y4"/>
  </mergeCells>
  <printOptions horizontalCentered="1"/>
  <pageMargins left="0.43307086614173229" right="0.39370078740157483" top="0.74803149606299213" bottom="0.39370078740157483" header="0.19685039370078741" footer="0.19685039370078741"/>
  <pageSetup paperSize="9" scale="60" firstPageNumber="0" orientation="portrait" horizontalDpi="300" verticalDpi="300" r:id="rId1"/>
  <headerFooter alignWithMargins="0">
    <oddHeader>&amp;C&amp;"Arial CE,Félkövér"
Budapest Főváros XV.ker Önkormányzata 2015.évi  előirányzatának teljesítése (eFt)&amp;R&amp;8 4.3.m. a 9/2016.(V.04. ) önkormányzati rendelethez..</oddHeader>
    <oddFooter>&amp;C&amp;8                &amp;P. oldal</oddFooter>
  </headerFooter>
  <colBreaks count="1" manualBreakCount="1">
    <brk id="11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CD167"/>
  <sheetViews>
    <sheetView view="pageBreakPreview" zoomScaleNormal="92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P20" sqref="P20"/>
    </sheetView>
  </sheetViews>
  <sheetFormatPr defaultRowHeight="12.75"/>
  <cols>
    <col min="1" max="1" width="49.28515625" style="706" customWidth="1"/>
    <col min="2" max="2" width="14.5703125" style="1892" customWidth="1"/>
    <col min="3" max="4" width="0" style="93" hidden="1" customWidth="1"/>
    <col min="5" max="6" width="14.28515625" style="93" customWidth="1"/>
    <col min="7" max="7" width="14.28515625" style="92" customWidth="1"/>
    <col min="8" max="9" width="0" style="92" hidden="1" customWidth="1"/>
    <col min="10" max="12" width="14.28515625" style="92" customWidth="1"/>
    <col min="13" max="14" width="0" style="92" hidden="1" customWidth="1"/>
    <col min="15" max="16" width="14.28515625" style="92" customWidth="1"/>
    <col min="17" max="17" width="14.28515625" style="93" customWidth="1"/>
    <col min="18" max="19" width="0" style="93" hidden="1" customWidth="1"/>
    <col min="20" max="22" width="14.28515625" style="93" customWidth="1"/>
    <col min="23" max="24" width="0" style="93" hidden="1" customWidth="1"/>
    <col min="25" max="25" width="14.28515625" style="93" customWidth="1"/>
    <col min="26" max="26" width="14.85546875" style="93" customWidth="1"/>
    <col min="27" max="16384" width="9.140625" style="92"/>
  </cols>
  <sheetData>
    <row r="1" spans="1:26" s="1848" customFormat="1" ht="10.5" customHeight="1">
      <c r="A1" s="1837" t="s">
        <v>548</v>
      </c>
      <c r="B1" s="2273">
        <v>1</v>
      </c>
      <c r="C1" s="2273"/>
      <c r="D1" s="2273"/>
      <c r="E1" s="2273"/>
      <c r="F1" s="2273"/>
      <c r="G1" s="2274">
        <v>2</v>
      </c>
      <c r="H1" s="2274"/>
      <c r="I1" s="2274"/>
      <c r="J1" s="2274"/>
      <c r="K1" s="2274"/>
      <c r="L1" s="2274">
        <v>3</v>
      </c>
      <c r="M1" s="2274"/>
      <c r="N1" s="2274"/>
      <c r="O1" s="2274"/>
      <c r="P1" s="2274"/>
      <c r="Q1" s="2275">
        <v>4</v>
      </c>
      <c r="R1" s="2275"/>
      <c r="S1" s="2275"/>
      <c r="T1" s="2275"/>
      <c r="U1" s="2275"/>
      <c r="V1" s="2276">
        <v>5</v>
      </c>
      <c r="W1" s="2276"/>
      <c r="X1" s="2276"/>
      <c r="Y1" s="2276"/>
      <c r="Z1" s="2276"/>
    </row>
    <row r="2" spans="1:26" ht="15" customHeight="1">
      <c r="A2" s="1837" t="s">
        <v>690</v>
      </c>
      <c r="B2" s="2277" t="s">
        <v>65</v>
      </c>
      <c r="C2" s="2277"/>
      <c r="D2" s="2277"/>
      <c r="E2" s="2277"/>
      <c r="F2" s="2277"/>
      <c r="G2" s="2268" t="s">
        <v>947</v>
      </c>
      <c r="H2" s="2268"/>
      <c r="I2" s="2268"/>
      <c r="J2" s="2268"/>
      <c r="K2" s="2268"/>
      <c r="L2" s="2268" t="s">
        <v>948</v>
      </c>
      <c r="M2" s="2268"/>
      <c r="N2" s="2268"/>
      <c r="O2" s="2268"/>
      <c r="P2" s="2268"/>
      <c r="Q2" s="2268" t="s">
        <v>938</v>
      </c>
      <c r="R2" s="2268"/>
      <c r="S2" s="2268"/>
      <c r="T2" s="2268"/>
      <c r="U2" s="2268"/>
      <c r="V2" s="2277" t="s">
        <v>949</v>
      </c>
      <c r="W2" s="2277"/>
      <c r="X2" s="2277"/>
      <c r="Y2" s="2277"/>
      <c r="Z2" s="2277"/>
    </row>
    <row r="3" spans="1:26" s="2068" customFormat="1" ht="12" customHeight="1">
      <c r="A3" s="1849" t="s">
        <v>556</v>
      </c>
      <c r="B3" s="2072"/>
      <c r="C3" s="2073"/>
      <c r="D3" s="2054"/>
      <c r="E3" s="2074"/>
      <c r="F3" s="2054"/>
      <c r="G3" s="2271" t="s">
        <v>950</v>
      </c>
      <c r="H3" s="2271"/>
      <c r="I3" s="2271"/>
      <c r="J3" s="2271"/>
      <c r="K3" s="2271"/>
      <c r="L3" s="2075" t="s">
        <v>950</v>
      </c>
      <c r="M3" s="2073"/>
      <c r="N3" s="2075" t="s">
        <v>950</v>
      </c>
      <c r="O3" s="2074"/>
      <c r="P3" s="2054"/>
      <c r="Q3" s="2272" t="s">
        <v>943</v>
      </c>
      <c r="R3" s="2272"/>
      <c r="S3" s="2272"/>
      <c r="T3" s="2272"/>
      <c r="U3" s="2272"/>
      <c r="V3" s="2270" t="s">
        <v>951</v>
      </c>
      <c r="W3" s="2270"/>
      <c r="X3" s="2270"/>
      <c r="Y3" s="2270"/>
      <c r="Z3" s="2270"/>
    </row>
    <row r="4" spans="1:26" ht="23.25" hidden="1" customHeight="1">
      <c r="A4" s="1940"/>
      <c r="B4" s="2076"/>
      <c r="C4" s="2262"/>
      <c r="D4" s="2262"/>
      <c r="E4" s="2262"/>
      <c r="F4" s="2003"/>
      <c r="G4" s="2001"/>
      <c r="H4" s="2254"/>
      <c r="I4" s="2254"/>
      <c r="J4" s="2254"/>
      <c r="K4" s="2001"/>
      <c r="L4" s="2001"/>
      <c r="M4" s="2254"/>
      <c r="N4" s="2254"/>
      <c r="O4" s="2254"/>
      <c r="P4" s="2001"/>
      <c r="Q4" s="2003"/>
      <c r="R4" s="2262"/>
      <c r="S4" s="2262"/>
      <c r="T4" s="2262"/>
      <c r="U4" s="2003"/>
      <c r="V4" s="2003"/>
      <c r="W4" s="2262"/>
      <c r="X4" s="2262"/>
      <c r="Y4" s="2262"/>
      <c r="Z4" s="2003"/>
    </row>
    <row r="5" spans="1:26" s="1848" customFormat="1" ht="24" customHeight="1">
      <c r="A5" s="1837" t="s">
        <v>561</v>
      </c>
      <c r="B5" s="1862" t="s">
        <v>67</v>
      </c>
      <c r="C5" s="1862" t="s">
        <v>2</v>
      </c>
      <c r="D5" s="5" t="s">
        <v>3</v>
      </c>
      <c r="E5" s="1862" t="s">
        <v>944</v>
      </c>
      <c r="F5" s="5" t="s">
        <v>5</v>
      </c>
      <c r="G5" s="1853" t="s">
        <v>67</v>
      </c>
      <c r="H5" s="1853" t="s">
        <v>2</v>
      </c>
      <c r="I5" s="4" t="s">
        <v>3</v>
      </c>
      <c r="J5" s="1853" t="s">
        <v>944</v>
      </c>
      <c r="K5" s="4" t="s">
        <v>5</v>
      </c>
      <c r="L5" s="1853" t="s">
        <v>67</v>
      </c>
      <c r="M5" s="1853" t="s">
        <v>2</v>
      </c>
      <c r="N5" s="4" t="s">
        <v>3</v>
      </c>
      <c r="O5" s="1853" t="s">
        <v>944</v>
      </c>
      <c r="P5" s="4" t="s">
        <v>5</v>
      </c>
      <c r="Q5" s="1862" t="s">
        <v>67</v>
      </c>
      <c r="R5" s="1862" t="s">
        <v>2</v>
      </c>
      <c r="S5" s="5" t="s">
        <v>3</v>
      </c>
      <c r="T5" s="1862" t="s">
        <v>944</v>
      </c>
      <c r="U5" s="5" t="s">
        <v>5</v>
      </c>
      <c r="V5" s="1862" t="s">
        <v>67</v>
      </c>
      <c r="W5" s="1862" t="s">
        <v>2</v>
      </c>
      <c r="X5" s="5" t="s">
        <v>3</v>
      </c>
      <c r="Y5" s="1862" t="s">
        <v>944</v>
      </c>
      <c r="Z5" s="5" t="s">
        <v>5</v>
      </c>
    </row>
    <row r="6" spans="1:26" s="1950" customFormat="1" ht="9.75" customHeight="1">
      <c r="A6" s="2037"/>
      <c r="B6" s="2005" t="s">
        <v>69</v>
      </c>
      <c r="C6" s="2005" t="s">
        <v>70</v>
      </c>
      <c r="D6" s="2005" t="s">
        <v>71</v>
      </c>
      <c r="E6" s="2005">
        <v>2</v>
      </c>
      <c r="F6" s="2005">
        <v>3</v>
      </c>
      <c r="G6" s="2004">
        <v>4</v>
      </c>
      <c r="H6" s="2004" t="s">
        <v>73</v>
      </c>
      <c r="I6" s="2004" t="s">
        <v>74</v>
      </c>
      <c r="J6" s="2004">
        <v>5</v>
      </c>
      <c r="K6" s="2004">
        <v>6</v>
      </c>
      <c r="L6" s="2004">
        <v>7</v>
      </c>
      <c r="M6" s="2004" t="s">
        <v>75</v>
      </c>
      <c r="N6" s="2004" t="s">
        <v>76</v>
      </c>
      <c r="O6" s="2004">
        <v>8</v>
      </c>
      <c r="P6" s="2004">
        <v>9</v>
      </c>
      <c r="Q6" s="2005">
        <v>10</v>
      </c>
      <c r="R6" s="2005" t="s">
        <v>563</v>
      </c>
      <c r="S6" s="2005" t="s">
        <v>564</v>
      </c>
      <c r="T6" s="2005">
        <v>11</v>
      </c>
      <c r="U6" s="2005">
        <v>12</v>
      </c>
      <c r="V6" s="2005">
        <v>13</v>
      </c>
      <c r="W6" s="2005" t="s">
        <v>565</v>
      </c>
      <c r="X6" s="2005" t="s">
        <v>566</v>
      </c>
      <c r="Y6" s="2005">
        <v>14</v>
      </c>
      <c r="Z6" s="2005">
        <v>15</v>
      </c>
    </row>
    <row r="7" spans="1:26" s="706" customFormat="1" ht="13.5" hidden="1" customHeight="1">
      <c r="A7" s="1864"/>
      <c r="B7" s="2077"/>
      <c r="C7" s="2078"/>
      <c r="D7" s="2078"/>
      <c r="E7" s="2079"/>
      <c r="F7" s="2079"/>
      <c r="G7" s="2080"/>
      <c r="H7" s="1867"/>
      <c r="I7" s="1867"/>
      <c r="J7" s="2081"/>
      <c r="K7" s="2081"/>
      <c r="L7" s="2081"/>
      <c r="M7" s="1867"/>
      <c r="N7" s="1867"/>
      <c r="O7" s="2081"/>
      <c r="P7" s="2081"/>
      <c r="Q7" s="2011"/>
      <c r="R7" s="1963"/>
      <c r="S7" s="1963"/>
      <c r="T7" s="2011"/>
      <c r="U7" s="2011"/>
      <c r="V7" s="2011"/>
      <c r="W7" s="2079"/>
      <c r="X7" s="2079"/>
      <c r="Y7" s="2079"/>
      <c r="Z7" s="1892"/>
    </row>
    <row r="8" spans="1:26" s="1872" customFormat="1" ht="13.5" customHeight="1">
      <c r="A8" s="1868" t="s">
        <v>1512</v>
      </c>
      <c r="B8" s="2082">
        <f>'4 bbf Technikai'!V8+'4 ba Polg Hiv'!AZ8+'4 a Intézmények'!CN8</f>
        <v>1589.76</v>
      </c>
      <c r="C8" s="2082">
        <f>'4 bbf Technikai'!W8+'4 ba Polg Hiv'!BA8+'4 a Intézmények'!CO8</f>
        <v>1589.76</v>
      </c>
      <c r="D8" s="2082">
        <f>'4 bbf Technikai'!X8+'4 ba Polg Hiv'!BB8+'4 a Intézmények'!CP8</f>
        <v>0</v>
      </c>
      <c r="E8" s="2082">
        <f>'4 bbf Technikai'!Y8+'4 ba Polg Hiv'!BC8+'4 a Intézmények'!CQ8</f>
        <v>1589.76</v>
      </c>
      <c r="F8" s="2082">
        <f>'4 bbf Technikai'!Z8+'4 ba Polg Hiv'!BD8+'4 a Intézmények'!CR8</f>
        <v>1575.76</v>
      </c>
      <c r="G8" s="2083"/>
      <c r="H8" s="2084"/>
      <c r="I8" s="1871"/>
      <c r="J8" s="2085"/>
      <c r="K8" s="2085"/>
      <c r="L8" s="2083"/>
      <c r="M8" s="2084"/>
      <c r="N8" s="1871"/>
      <c r="O8" s="2085"/>
      <c r="P8" s="2085"/>
      <c r="Q8" s="2086"/>
      <c r="R8" s="2086"/>
      <c r="S8" s="2087"/>
      <c r="T8" s="2088"/>
      <c r="U8" s="2088"/>
      <c r="V8" s="2089">
        <f>B8+Q8</f>
        <v>1589.76</v>
      </c>
      <c r="W8" s="2089">
        <f t="shared" ref="V8:Z12" si="0">C8+R8</f>
        <v>1589.76</v>
      </c>
      <c r="X8" s="2090">
        <f t="shared" si="0"/>
        <v>0</v>
      </c>
      <c r="Y8" s="2088">
        <f>SUM(W8+X8)</f>
        <v>1589.76</v>
      </c>
      <c r="Z8" s="2088">
        <f t="shared" si="0"/>
        <v>1575.76</v>
      </c>
    </row>
    <row r="9" spans="1:26" s="1872" customFormat="1" ht="13.5" customHeight="1">
      <c r="A9" s="1877" t="s">
        <v>1513</v>
      </c>
      <c r="B9" s="2082">
        <f>'4 bbf Technikai'!V9+'4 ba Polg Hiv'!AZ9+'4 a Intézmények'!CN9</f>
        <v>0</v>
      </c>
      <c r="C9" s="2082">
        <f>'4 bbf Technikai'!W9+'4 ba Polg Hiv'!BA9+'4 a Intézmények'!CO9</f>
        <v>1592.26</v>
      </c>
      <c r="D9" s="2082">
        <f>'4 bbf Technikai'!X9+'4 ba Polg Hiv'!BB9+'4 a Intézmények'!CP9</f>
        <v>0</v>
      </c>
      <c r="E9" s="2082">
        <f>'4 bbf Technikai'!Y9+'4 ba Polg Hiv'!BC9+'4 a Intézmények'!CQ9</f>
        <v>1592.26</v>
      </c>
      <c r="F9" s="2082">
        <f>'4 bbf Technikai'!Z9+'4 ba Polg Hiv'!BD9+'4 a Intézmények'!CR9</f>
        <v>1592.26</v>
      </c>
      <c r="G9" s="2083"/>
      <c r="H9" s="2084"/>
      <c r="I9" s="1871"/>
      <c r="J9" s="2085"/>
      <c r="K9" s="2085"/>
      <c r="L9" s="2083"/>
      <c r="M9" s="2084"/>
      <c r="N9" s="1871"/>
      <c r="O9" s="2085"/>
      <c r="P9" s="2085"/>
      <c r="Q9" s="2086"/>
      <c r="R9" s="2086"/>
      <c r="S9" s="2087"/>
      <c r="T9" s="2088"/>
      <c r="U9" s="2088"/>
      <c r="V9" s="2089">
        <f t="shared" si="0"/>
        <v>0</v>
      </c>
      <c r="W9" s="2089">
        <f t="shared" si="0"/>
        <v>1592.26</v>
      </c>
      <c r="X9" s="2090">
        <f t="shared" si="0"/>
        <v>0</v>
      </c>
      <c r="Y9" s="2088">
        <f>SUM(W9+X9)</f>
        <v>1592.26</v>
      </c>
      <c r="Z9" s="2088">
        <f t="shared" si="0"/>
        <v>1592.26</v>
      </c>
    </row>
    <row r="10" spans="1:26" s="1872" customFormat="1" ht="13.5" customHeight="1">
      <c r="A10" s="1877" t="s">
        <v>1514</v>
      </c>
      <c r="B10" s="2082">
        <f>'4 bbf Technikai'!V10+'4 ba Polg Hiv'!AZ10+'4 a Intézmények'!CN10</f>
        <v>0</v>
      </c>
      <c r="C10" s="2082">
        <f>'4 bbf Technikai'!W10+'4 ba Polg Hiv'!BA10+'4 a Intézmények'!CO10</f>
        <v>1592.26</v>
      </c>
      <c r="D10" s="2082">
        <f>'4 bbf Technikai'!X10+'4 ba Polg Hiv'!BB10+'4 a Intézmények'!CP10</f>
        <v>0</v>
      </c>
      <c r="E10" s="2082">
        <f>'4 bbf Technikai'!Y10+'4 ba Polg Hiv'!BC10+'4 a Intézmények'!CQ10</f>
        <v>1592.26</v>
      </c>
      <c r="F10" s="2082">
        <f>'4 bbf Technikai'!Z10+'4 ba Polg Hiv'!BD10+'4 a Intézmények'!CR10</f>
        <v>1592.26</v>
      </c>
      <c r="G10" s="2083"/>
      <c r="H10" s="2084"/>
      <c r="I10" s="1871"/>
      <c r="J10" s="2085"/>
      <c r="K10" s="2085"/>
      <c r="L10" s="2083"/>
      <c r="M10" s="2084"/>
      <c r="N10" s="1871"/>
      <c r="O10" s="2085"/>
      <c r="P10" s="2085"/>
      <c r="Q10" s="2086"/>
      <c r="R10" s="2086"/>
      <c r="S10" s="2087"/>
      <c r="T10" s="2088"/>
      <c r="U10" s="2088"/>
      <c r="V10" s="2089">
        <f t="shared" si="0"/>
        <v>0</v>
      </c>
      <c r="W10" s="2089">
        <f t="shared" si="0"/>
        <v>1592.26</v>
      </c>
      <c r="X10" s="2090">
        <f t="shared" si="0"/>
        <v>0</v>
      </c>
      <c r="Y10" s="2088">
        <f>SUM(W10+X10)</f>
        <v>1592.26</v>
      </c>
      <c r="Z10" s="2088">
        <f t="shared" si="0"/>
        <v>1592.26</v>
      </c>
    </row>
    <row r="11" spans="1:26" s="1872" customFormat="1" ht="13.5" customHeight="1">
      <c r="A11" s="1877" t="s">
        <v>1515</v>
      </c>
      <c r="B11" s="2082">
        <f>'4 bbf Technikai'!V11+'4 ba Polg Hiv'!AZ11+'4 a Intézmények'!CN11</f>
        <v>0</v>
      </c>
      <c r="C11" s="2082">
        <f>'4 bbf Technikai'!W11+'4 ba Polg Hiv'!BA11+'4 a Intézmények'!CO11</f>
        <v>1592.26</v>
      </c>
      <c r="D11" s="2082">
        <f>'4 bbf Technikai'!X11+'4 ba Polg Hiv'!BB11+'4 a Intézmények'!CP11</f>
        <v>-9</v>
      </c>
      <c r="E11" s="2082">
        <f>'4 bbf Technikai'!Y11+'4 ba Polg Hiv'!BC11+'4 a Intézmények'!CQ11</f>
        <v>1583.26</v>
      </c>
      <c r="F11" s="2082">
        <f>'4 bbf Technikai'!Z11+'4 ba Polg Hiv'!BD11+'4 a Intézmények'!CR11</f>
        <v>1562.76</v>
      </c>
      <c r="G11" s="2083"/>
      <c r="H11" s="2084"/>
      <c r="I11" s="1871"/>
      <c r="J11" s="2085"/>
      <c r="K11" s="2085"/>
      <c r="L11" s="2083"/>
      <c r="M11" s="2084"/>
      <c r="N11" s="1871"/>
      <c r="O11" s="2085"/>
      <c r="P11" s="2085"/>
      <c r="Q11" s="2086"/>
      <c r="R11" s="2086"/>
      <c r="S11" s="2087"/>
      <c r="T11" s="2088"/>
      <c r="U11" s="2088"/>
      <c r="V11" s="2089">
        <f t="shared" si="0"/>
        <v>0</v>
      </c>
      <c r="W11" s="2089">
        <f t="shared" si="0"/>
        <v>1592.26</v>
      </c>
      <c r="X11" s="2090">
        <f t="shared" si="0"/>
        <v>-9</v>
      </c>
      <c r="Y11" s="2088">
        <f>SUM(W11+X11)</f>
        <v>1583.26</v>
      </c>
      <c r="Z11" s="2088">
        <f t="shared" si="0"/>
        <v>1562.76</v>
      </c>
    </row>
    <row r="12" spans="1:26" s="1872" customFormat="1" ht="13.5" customHeight="1">
      <c r="A12" s="2091" t="s">
        <v>720</v>
      </c>
      <c r="B12" s="2082">
        <f>'4 bbf Technikai'!V12+'4 ba Polg Hiv'!AZ12+'4 a Intézmények'!CN12</f>
        <v>150</v>
      </c>
      <c r="C12" s="2082">
        <f>'4 bbf Technikai'!W12+'4 ba Polg Hiv'!BA12+'4 a Intézmények'!CO12</f>
        <v>152</v>
      </c>
      <c r="D12" s="2082">
        <f>'4 bbf Technikai'!X12+'4 ba Polg Hiv'!BB12+'4 a Intézmények'!CP12</f>
        <v>0</v>
      </c>
      <c r="E12" s="2082">
        <f>'4 bbf Technikai'!Y12+'4 ba Polg Hiv'!BC12+'4 a Intézmények'!CQ12</f>
        <v>152</v>
      </c>
      <c r="F12" s="2082">
        <f>'4 bbf Technikai'!Z12+'4 ba Polg Hiv'!BD12+'4 a Intézmények'!CR12</f>
        <v>140</v>
      </c>
      <c r="G12" s="2083"/>
      <c r="H12" s="2084"/>
      <c r="I12" s="1871"/>
      <c r="J12" s="2085"/>
      <c r="K12" s="2085"/>
      <c r="L12" s="2083"/>
      <c r="M12" s="2084"/>
      <c r="N12" s="1871"/>
      <c r="O12" s="2085"/>
      <c r="P12" s="2085"/>
      <c r="Q12" s="2086"/>
      <c r="R12" s="2086"/>
      <c r="S12" s="2087"/>
      <c r="T12" s="2088"/>
      <c r="U12" s="2088"/>
      <c r="V12" s="2089">
        <f t="shared" si="0"/>
        <v>150</v>
      </c>
      <c r="W12" s="2089">
        <f t="shared" si="0"/>
        <v>152</v>
      </c>
      <c r="X12" s="2090">
        <f t="shared" si="0"/>
        <v>0</v>
      </c>
      <c r="Y12" s="2088">
        <f>SUM(W12+X12)</f>
        <v>152</v>
      </c>
      <c r="Z12" s="2088">
        <f t="shared" si="0"/>
        <v>140</v>
      </c>
    </row>
    <row r="13" spans="1:26" s="706" customFormat="1" ht="13.5" hidden="1" customHeight="1">
      <c r="A13" s="1864"/>
      <c r="B13" s="2082">
        <f>'4 bbf Technikai'!V13+'4 ba Polg Hiv'!AZ13+'4 a Intézmények'!CN13</f>
        <v>0</v>
      </c>
      <c r="C13" s="2082">
        <f>'4 bbf Technikai'!W13+'4 ba Polg Hiv'!BA13+'4 a Intézmények'!CO13</f>
        <v>0</v>
      </c>
      <c r="D13" s="2082">
        <f>'4 bbf Technikai'!X13+'4 ba Polg Hiv'!BB13+'4 a Intézmények'!CP13</f>
        <v>0</v>
      </c>
      <c r="E13" s="2082">
        <f>'4 bbf Technikai'!Y13+'4 ba Polg Hiv'!BC13+'4 a Intézmények'!CQ13</f>
        <v>0</v>
      </c>
      <c r="F13" s="2082">
        <f>'4 bbf Technikai'!Z13+'4 ba Polg Hiv'!BD13+'4 a Intézmények'!CR13</f>
        <v>0</v>
      </c>
      <c r="G13" s="2080"/>
      <c r="H13" s="1867"/>
      <c r="I13" s="1867"/>
      <c r="J13" s="2081"/>
      <c r="K13" s="2081"/>
      <c r="L13" s="2081"/>
      <c r="M13" s="1867"/>
      <c r="N13" s="1867"/>
      <c r="O13" s="2081"/>
      <c r="P13" s="2081"/>
      <c r="Q13" s="1963"/>
      <c r="R13" s="1963"/>
      <c r="S13" s="1963"/>
      <c r="T13" s="2011"/>
      <c r="U13" s="2011"/>
      <c r="V13" s="2079"/>
      <c r="W13" s="2079"/>
      <c r="X13" s="2079"/>
      <c r="Y13" s="2079"/>
      <c r="Z13" s="1892"/>
    </row>
    <row r="14" spans="1:26" s="706" customFormat="1" ht="15" customHeight="1">
      <c r="A14" s="1892" t="s">
        <v>1517</v>
      </c>
      <c r="B14" s="2082"/>
      <c r="C14" s="2082"/>
      <c r="D14" s="2082"/>
      <c r="E14" s="2082"/>
      <c r="F14" s="2082"/>
      <c r="G14" s="2081"/>
      <c r="H14" s="2081"/>
      <c r="I14" s="1867"/>
      <c r="J14" s="2081"/>
      <c r="K14" s="2081"/>
      <c r="L14" s="2081"/>
      <c r="M14" s="2081"/>
      <c r="N14" s="1867"/>
      <c r="O14" s="2081"/>
      <c r="P14" s="2081"/>
      <c r="Q14" s="2011"/>
      <c r="R14" s="2011"/>
      <c r="S14" s="1963"/>
      <c r="T14" s="2011"/>
      <c r="U14" s="2011"/>
      <c r="V14" s="2011"/>
      <c r="W14" s="2011"/>
      <c r="X14" s="2011"/>
      <c r="Y14" s="2011">
        <f>SUM(W14:X14)</f>
        <v>0</v>
      </c>
      <c r="Z14" s="1892"/>
    </row>
    <row r="15" spans="1:26" ht="15" customHeight="1">
      <c r="A15" s="1414" t="s">
        <v>10</v>
      </c>
      <c r="B15" s="2082"/>
      <c r="C15" s="2082"/>
      <c r="D15" s="2082"/>
      <c r="E15" s="2082"/>
      <c r="F15" s="2082"/>
      <c r="G15" s="1797"/>
      <c r="H15" s="1881"/>
      <c r="I15" s="1882"/>
      <c r="J15" s="1797"/>
      <c r="K15" s="1797"/>
      <c r="L15" s="1797"/>
      <c r="M15" s="1881"/>
      <c r="N15" s="1882"/>
      <c r="O15" s="1797"/>
      <c r="P15" s="1797"/>
      <c r="Q15" s="1976"/>
      <c r="R15" s="1976"/>
      <c r="S15" s="1965"/>
      <c r="T15" s="1974"/>
      <c r="U15" s="1974"/>
      <c r="V15" s="2092">
        <f t="shared" ref="V15:W31" si="1">B15+Q15</f>
        <v>0</v>
      </c>
      <c r="W15" s="2092">
        <f t="shared" si="1"/>
        <v>0</v>
      </c>
      <c r="X15" s="2012">
        <f t="shared" ref="X15:X31" si="2">D15+S15</f>
        <v>0</v>
      </c>
      <c r="Y15" s="1974">
        <f t="shared" ref="Y15:Y54" si="3">SUM(W15+X15)</f>
        <v>0</v>
      </c>
    </row>
    <row r="16" spans="1:26" ht="15" customHeight="1">
      <c r="A16" s="1414" t="s">
        <v>593</v>
      </c>
      <c r="B16" s="2093">
        <f>'4 bbf Technikai'!V16+'4 ba Polg Hiv'!AZ16+'4 a Intézmények'!CN15</f>
        <v>4177169</v>
      </c>
      <c r="C16" s="2093">
        <f>'4 bbf Technikai'!W16+'4 ba Polg Hiv'!BA16+'4 a Intézmények'!CO16</f>
        <v>1039966</v>
      </c>
      <c r="D16" s="2093">
        <f>'4 bbf Technikai'!X16+'4 ba Polg Hiv'!BB16+'4 a Intézmények'!CP16</f>
        <v>-1828</v>
      </c>
      <c r="E16" s="2093">
        <f>'4 bbf Technikai'!Y16+'4 ba Polg Hiv'!BC16+'4 a Intézmények'!CQ15</f>
        <v>4308698</v>
      </c>
      <c r="F16" s="2093">
        <f>'4 bbf Technikai'!Z16+'4 ba Polg Hiv'!BD16+'4 a Intézmények'!CR15</f>
        <v>4165721</v>
      </c>
      <c r="G16" s="2094"/>
      <c r="H16" s="1894"/>
      <c r="I16" s="1882"/>
      <c r="J16" s="1797"/>
      <c r="K16" s="1797"/>
      <c r="L16" s="2094"/>
      <c r="M16" s="1894"/>
      <c r="N16" s="1882"/>
      <c r="O16" s="1797"/>
      <c r="P16" s="1797"/>
      <c r="Q16" s="1976"/>
      <c r="R16" s="1976"/>
      <c r="S16" s="1965"/>
      <c r="T16" s="1974"/>
      <c r="U16" s="1974"/>
      <c r="V16" s="2092">
        <f t="shared" si="1"/>
        <v>4177169</v>
      </c>
      <c r="W16" s="2092">
        <f t="shared" si="1"/>
        <v>1039966</v>
      </c>
      <c r="X16" s="2013">
        <f t="shared" si="2"/>
        <v>-1828</v>
      </c>
      <c r="Y16" s="1974">
        <f t="shared" ref="Y16:Z31" si="4">E16+T16</f>
        <v>4308698</v>
      </c>
      <c r="Z16" s="1974">
        <f t="shared" si="4"/>
        <v>4165721</v>
      </c>
    </row>
    <row r="17" spans="1:29" ht="15" customHeight="1">
      <c r="A17" s="1414" t="s">
        <v>594</v>
      </c>
      <c r="B17" s="2093">
        <f>'4 bbf Technikai'!V17+'4 ba Polg Hiv'!AZ17+'4 a Intézmények'!CN16</f>
        <v>260960</v>
      </c>
      <c r="C17" s="2093">
        <f>'4 bbf Technikai'!W17+'4 ba Polg Hiv'!BA17+'4 a Intézmények'!CO17</f>
        <v>1155618</v>
      </c>
      <c r="D17" s="2093">
        <f>'4 bbf Technikai'!X17+'4 ba Polg Hiv'!BB17+'4 a Intézmények'!CP17</f>
        <v>10877</v>
      </c>
      <c r="E17" s="2093">
        <f>'4 bbf Technikai'!Y17+'4 ba Polg Hiv'!BC17+'4 a Intézmények'!CQ16</f>
        <v>300725</v>
      </c>
      <c r="F17" s="2093">
        <f>'4 bbf Technikai'!Z17+'4 ba Polg Hiv'!BD17+'4 a Intézmények'!CR16</f>
        <v>244915</v>
      </c>
      <c r="G17" s="2094"/>
      <c r="H17" s="1894"/>
      <c r="I17" s="1882"/>
      <c r="J17" s="1797"/>
      <c r="K17" s="1797"/>
      <c r="L17" s="2094"/>
      <c r="M17" s="1894"/>
      <c r="N17" s="1882"/>
      <c r="O17" s="1797"/>
      <c r="P17" s="1797"/>
      <c r="Q17" s="1976"/>
      <c r="R17" s="1976"/>
      <c r="S17" s="1965"/>
      <c r="T17" s="1974"/>
      <c r="U17" s="1974"/>
      <c r="V17" s="2092">
        <f t="shared" si="1"/>
        <v>260960</v>
      </c>
      <c r="W17" s="2092">
        <f t="shared" si="1"/>
        <v>1155618</v>
      </c>
      <c r="X17" s="2013">
        <f t="shared" si="2"/>
        <v>10877</v>
      </c>
      <c r="Y17" s="1974">
        <f t="shared" si="4"/>
        <v>300725</v>
      </c>
      <c r="Z17" s="1974">
        <f t="shared" si="4"/>
        <v>244915</v>
      </c>
    </row>
    <row r="18" spans="1:29" s="706" customFormat="1" ht="15" customHeight="1">
      <c r="A18" s="737" t="s">
        <v>595</v>
      </c>
      <c r="B18" s="2093">
        <f>'4 bbf Technikai'!V18+'4 ba Polg Hiv'!AZ18+'4 a Intézmények'!CN17</f>
        <v>1286501</v>
      </c>
      <c r="C18" s="2093">
        <f>'4 bbf Technikai'!W18+'4 ba Polg Hiv'!BA18+'4 a Intézmények'!CO18</f>
        <v>323117</v>
      </c>
      <c r="D18" s="2093">
        <f>'4 bbf Technikai'!X18+'4 ba Polg Hiv'!BB18+'4 a Intézmények'!CP18</f>
        <v>2438</v>
      </c>
      <c r="E18" s="2093">
        <f>'4 bbf Technikai'!Y18+'4 ba Polg Hiv'!BC18+'4 a Intézmények'!CQ17</f>
        <v>1339672</v>
      </c>
      <c r="F18" s="2093">
        <f>'4 bbf Technikai'!Z18+'4 ba Polg Hiv'!BD18+'4 a Intézmények'!CR17</f>
        <v>1261703</v>
      </c>
      <c r="G18" s="2094"/>
      <c r="H18" s="1894"/>
      <c r="I18" s="1882"/>
      <c r="J18" s="1780"/>
      <c r="K18" s="1797"/>
      <c r="L18" s="2094"/>
      <c r="M18" s="1894"/>
      <c r="N18" s="1882"/>
      <c r="O18" s="1780"/>
      <c r="P18" s="1797"/>
      <c r="Q18" s="1976"/>
      <c r="R18" s="1976"/>
      <c r="S18" s="1965"/>
      <c r="T18" s="1978"/>
      <c r="U18" s="1974"/>
      <c r="V18" s="2011">
        <f t="shared" si="1"/>
        <v>1286501</v>
      </c>
      <c r="W18" s="2011">
        <f t="shared" si="1"/>
        <v>323117</v>
      </c>
      <c r="X18" s="2013">
        <f t="shared" si="2"/>
        <v>2438</v>
      </c>
      <c r="Y18" s="1974">
        <f t="shared" si="4"/>
        <v>1339672</v>
      </c>
      <c r="Z18" s="1974">
        <f t="shared" si="4"/>
        <v>1261703</v>
      </c>
      <c r="AA18" s="2095"/>
      <c r="AB18" s="2095"/>
      <c r="AC18" s="2095"/>
    </row>
    <row r="19" spans="1:29" s="706" customFormat="1" ht="15" hidden="1" customHeight="1">
      <c r="A19" s="1886" t="s">
        <v>596</v>
      </c>
      <c r="B19" s="2093"/>
      <c r="C19" s="2093"/>
      <c r="D19" s="2093"/>
      <c r="E19" s="2093"/>
      <c r="F19" s="2093"/>
      <c r="G19" s="2094"/>
      <c r="H19" s="1894"/>
      <c r="I19" s="1882"/>
      <c r="J19" s="1780"/>
      <c r="K19" s="1797"/>
      <c r="L19" s="2094"/>
      <c r="M19" s="1894"/>
      <c r="N19" s="1882"/>
      <c r="O19" s="1780"/>
      <c r="P19" s="1797"/>
      <c r="Q19" s="1976"/>
      <c r="R19" s="1976"/>
      <c r="S19" s="1965"/>
      <c r="T19" s="1978"/>
      <c r="U19" s="1974"/>
      <c r="V19" s="2011"/>
      <c r="W19" s="2011"/>
      <c r="X19" s="2013"/>
      <c r="Y19" s="1974">
        <f t="shared" si="4"/>
        <v>0</v>
      </c>
      <c r="Z19" s="1974">
        <f t="shared" si="4"/>
        <v>0</v>
      </c>
      <c r="AA19" s="2095"/>
      <c r="AB19" s="2095"/>
      <c r="AC19" s="2095"/>
    </row>
    <row r="20" spans="1:29" ht="15" customHeight="1">
      <c r="A20" s="1886" t="s">
        <v>721</v>
      </c>
      <c r="B20" s="2093">
        <f>'4 bbf Technikai'!V20+'4 ba Polg Hiv'!AZ20+'4 a Intézmények'!CN19</f>
        <v>603048</v>
      </c>
      <c r="C20" s="2093">
        <f>'4 bbf Technikai'!W20+'4 ba Polg Hiv'!BA20+'4 a Intézmények'!CO20</f>
        <v>169144</v>
      </c>
      <c r="D20" s="2093">
        <f>'4 bbf Technikai'!X20+'4 ba Polg Hiv'!BB20+'4 a Intézmények'!CP20</f>
        <v>1994</v>
      </c>
      <c r="E20" s="2093">
        <f>'4 bbf Technikai'!Y20+'4 ba Polg Hiv'!BC20+'4 a Intézmények'!CQ19</f>
        <v>602959</v>
      </c>
      <c r="F20" s="2093">
        <f>'4 bbf Technikai'!Z20+'4 ba Polg Hiv'!BD20+'4 a Intézmények'!CR19</f>
        <v>573069</v>
      </c>
      <c r="G20" s="2094"/>
      <c r="H20" s="1894"/>
      <c r="I20" s="1882"/>
      <c r="J20" s="1797"/>
      <c r="K20" s="1797"/>
      <c r="L20" s="2094"/>
      <c r="M20" s="1894"/>
      <c r="N20" s="1882"/>
      <c r="O20" s="1797"/>
      <c r="P20" s="1797"/>
      <c r="Q20" s="1976"/>
      <c r="R20" s="1976"/>
      <c r="S20" s="1965"/>
      <c r="T20" s="1974"/>
      <c r="U20" s="1974"/>
      <c r="V20" s="2092">
        <f t="shared" si="1"/>
        <v>603048</v>
      </c>
      <c r="W20" s="2092">
        <f t="shared" si="1"/>
        <v>169144</v>
      </c>
      <c r="X20" s="2013">
        <f t="shared" si="2"/>
        <v>1994</v>
      </c>
      <c r="Y20" s="1974">
        <f t="shared" si="4"/>
        <v>602959</v>
      </c>
      <c r="Z20" s="1974">
        <f t="shared" si="4"/>
        <v>573069</v>
      </c>
    </row>
    <row r="21" spans="1:29" ht="15" customHeight="1">
      <c r="A21" s="1886" t="s">
        <v>722</v>
      </c>
      <c r="B21" s="2093">
        <f>'4 bbf Technikai'!V21+'4 ba Polg Hiv'!AZ21+'4 a Intézmények'!CN20</f>
        <v>162824</v>
      </c>
      <c r="C21" s="2093">
        <f>'4 bbf Technikai'!W21+'4 ba Polg Hiv'!BA21+'4 a Intézmények'!CO21</f>
        <v>2165210</v>
      </c>
      <c r="D21" s="2093">
        <f>'4 bbf Technikai'!X21+'4 ba Polg Hiv'!BB21+'4 a Intézmények'!CP21</f>
        <v>53203</v>
      </c>
      <c r="E21" s="2093">
        <f>'4 bbf Technikai'!Y21+'4 ba Polg Hiv'!BC21+'4 a Intézmények'!CQ20</f>
        <v>157024</v>
      </c>
      <c r="F21" s="2093">
        <f>'4 bbf Technikai'!Z21+'4 ba Polg Hiv'!BD21+'4 a Intézmények'!CR20</f>
        <v>148828</v>
      </c>
      <c r="G21" s="2094"/>
      <c r="H21" s="1894"/>
      <c r="I21" s="1882"/>
      <c r="J21" s="1797"/>
      <c r="K21" s="1797"/>
      <c r="L21" s="2094"/>
      <c r="M21" s="1894"/>
      <c r="N21" s="1882"/>
      <c r="O21" s="1797"/>
      <c r="P21" s="1797"/>
      <c r="Q21" s="1976"/>
      <c r="R21" s="1976"/>
      <c r="S21" s="1965"/>
      <c r="T21" s="1974"/>
      <c r="U21" s="1974"/>
      <c r="V21" s="2092">
        <f t="shared" si="1"/>
        <v>162824</v>
      </c>
      <c r="W21" s="2092">
        <f t="shared" si="1"/>
        <v>2165210</v>
      </c>
      <c r="X21" s="2013">
        <f t="shared" si="2"/>
        <v>53203</v>
      </c>
      <c r="Y21" s="1974">
        <f t="shared" si="4"/>
        <v>157024</v>
      </c>
      <c r="Z21" s="1974">
        <f t="shared" si="4"/>
        <v>148828</v>
      </c>
    </row>
    <row r="22" spans="1:29" ht="15" customHeight="1">
      <c r="A22" s="1886" t="s">
        <v>599</v>
      </c>
      <c r="B22" s="2093">
        <f>'4 bbf Technikai'!V22+'4 ba Polg Hiv'!AZ22+'4 a Intézmények'!CN21</f>
        <v>4724489</v>
      </c>
      <c r="C22" s="2093">
        <f>'4 bbf Technikai'!W22+'4 ba Polg Hiv'!BA22+'4 a Intézmények'!CO22</f>
        <v>3077981</v>
      </c>
      <c r="D22" s="2093">
        <f>'4 bbf Technikai'!X22+'4 ba Polg Hiv'!BB22+'4 a Intézmények'!CP22</f>
        <v>-9428</v>
      </c>
      <c r="E22" s="2093">
        <f>'4 bbf Technikai'!Y22+'4 ba Polg Hiv'!BC22+'4 a Intézmények'!CQ21</f>
        <v>5237930</v>
      </c>
      <c r="F22" s="2093">
        <f>'4 bbf Technikai'!Z22+'4 ba Polg Hiv'!BD22+'4 a Intézmények'!CR21</f>
        <v>4304359</v>
      </c>
      <c r="G22" s="2094"/>
      <c r="H22" s="1894"/>
      <c r="I22" s="1882"/>
      <c r="J22" s="1797"/>
      <c r="K22" s="1797"/>
      <c r="L22" s="2094"/>
      <c r="M22" s="1894"/>
      <c r="N22" s="1882"/>
      <c r="O22" s="1797"/>
      <c r="P22" s="1797"/>
      <c r="Q22" s="1976"/>
      <c r="R22" s="1976"/>
      <c r="S22" s="1965"/>
      <c r="T22" s="1974"/>
      <c r="U22" s="1974"/>
      <c r="V22" s="2092">
        <f>B22+Q22</f>
        <v>4724489</v>
      </c>
      <c r="W22" s="2092">
        <f>C22+R22</f>
        <v>3077981</v>
      </c>
      <c r="X22" s="2013">
        <f>D22+S22</f>
        <v>-9428</v>
      </c>
      <c r="Y22" s="1974">
        <f t="shared" si="4"/>
        <v>5237930</v>
      </c>
      <c r="Z22" s="1974">
        <f t="shared" si="4"/>
        <v>4304359</v>
      </c>
    </row>
    <row r="23" spans="1:29" ht="15" customHeight="1">
      <c r="A23" s="1414" t="s">
        <v>16</v>
      </c>
      <c r="B23" s="2093">
        <f>'4 bbf Technikai'!V23+'4 ba Polg Hiv'!AZ23+'4 a Intézmények'!CN22</f>
        <v>518171</v>
      </c>
      <c r="C23" s="2093">
        <f>'4 bbf Technikai'!W23+'4 ba Polg Hiv'!BA23+'4 a Intézmények'!CO23</f>
        <v>369993</v>
      </c>
      <c r="D23" s="2093">
        <f>'4 bbf Technikai'!X23+'4 ba Polg Hiv'!BB23+'4 a Intézmények'!CP23</f>
        <v>0</v>
      </c>
      <c r="E23" s="2093">
        <f>'4 bbf Technikai'!Y23+'4 ba Polg Hiv'!BC23+'4 a Intézmények'!CQ22</f>
        <v>385782</v>
      </c>
      <c r="F23" s="2093">
        <f>'4 bbf Technikai'!Z23+'4 ba Polg Hiv'!BD23+'4 a Intézmények'!CR22</f>
        <v>262861</v>
      </c>
      <c r="G23" s="2094"/>
      <c r="H23" s="1894"/>
      <c r="I23" s="1882"/>
      <c r="J23" s="1797"/>
      <c r="K23" s="1797"/>
      <c r="L23" s="2094"/>
      <c r="M23" s="1894"/>
      <c r="N23" s="1882"/>
      <c r="O23" s="1797"/>
      <c r="P23" s="1797"/>
      <c r="Q23" s="1976"/>
      <c r="R23" s="1976"/>
      <c r="S23" s="1965"/>
      <c r="T23" s="1974"/>
      <c r="U23" s="1974"/>
      <c r="V23" s="2092">
        <f t="shared" si="1"/>
        <v>518171</v>
      </c>
      <c r="W23" s="2092">
        <f t="shared" si="1"/>
        <v>369993</v>
      </c>
      <c r="X23" s="2013">
        <f t="shared" si="2"/>
        <v>0</v>
      </c>
      <c r="Y23" s="1974">
        <f t="shared" si="4"/>
        <v>385782</v>
      </c>
      <c r="Z23" s="1974">
        <f t="shared" si="4"/>
        <v>262861</v>
      </c>
    </row>
    <row r="24" spans="1:29" ht="15" hidden="1" customHeight="1">
      <c r="A24" s="1414" t="s">
        <v>18</v>
      </c>
      <c r="B24" s="2093"/>
      <c r="C24" s="2093"/>
      <c r="D24" s="2093"/>
      <c r="E24" s="2093"/>
      <c r="F24" s="2093"/>
      <c r="G24" s="2094"/>
      <c r="H24" s="1894"/>
      <c r="I24" s="1882"/>
      <c r="J24" s="1797"/>
      <c r="K24" s="1797"/>
      <c r="L24" s="2094"/>
      <c r="M24" s="1894"/>
      <c r="N24" s="1882"/>
      <c r="O24" s="1797"/>
      <c r="P24" s="1797"/>
      <c r="Q24" s="1976"/>
      <c r="R24" s="1976"/>
      <c r="S24" s="1965"/>
      <c r="T24" s="1974"/>
      <c r="U24" s="1974"/>
      <c r="V24" s="2092"/>
      <c r="W24" s="2092"/>
      <c r="X24" s="2013"/>
      <c r="Y24" s="1974"/>
      <c r="Z24" s="1974"/>
    </row>
    <row r="25" spans="1:29" ht="15" customHeight="1">
      <c r="A25" s="1414" t="s">
        <v>600</v>
      </c>
      <c r="B25" s="2093">
        <f>'4 bbf Technikai'!V25+'4 ba Polg Hiv'!AZ25+'4 a Intézmények'!CN24</f>
        <v>0</v>
      </c>
      <c r="C25" s="2093">
        <f>'4 bbf Technikai'!W25+'4 ba Polg Hiv'!BA25+'4 a Intézmények'!CO25</f>
        <v>0</v>
      </c>
      <c r="D25" s="2093">
        <f>'4 bbf Technikai'!X25+'4 ba Polg Hiv'!BB25+'4 a Intézmények'!CP25</f>
        <v>358</v>
      </c>
      <c r="E25" s="2093">
        <f>'4 bbf Technikai'!Y25+'4 ba Polg Hiv'!BC25+'4 a Intézmények'!CQ24</f>
        <v>8927</v>
      </c>
      <c r="F25" s="2093">
        <f>'4 bbf Technikai'!Z25+'4 ba Polg Hiv'!BD25+'4 a Intézmények'!CR24</f>
        <v>8781</v>
      </c>
      <c r="G25" s="2094"/>
      <c r="H25" s="1894"/>
      <c r="I25" s="1882"/>
      <c r="J25" s="1797"/>
      <c r="K25" s="1797"/>
      <c r="L25" s="2094"/>
      <c r="M25" s="1894"/>
      <c r="N25" s="1882"/>
      <c r="O25" s="1797"/>
      <c r="P25" s="1797"/>
      <c r="Q25" s="1976"/>
      <c r="R25" s="1976"/>
      <c r="S25" s="1965"/>
      <c r="T25" s="1974"/>
      <c r="U25" s="1974"/>
      <c r="V25" s="2092">
        <f>B25+Q25</f>
        <v>0</v>
      </c>
      <c r="W25" s="2092">
        <f>C25+R25</f>
        <v>0</v>
      </c>
      <c r="X25" s="2013">
        <f>D25+S25</f>
        <v>358</v>
      </c>
      <c r="Y25" s="1974">
        <f t="shared" si="4"/>
        <v>8927</v>
      </c>
      <c r="Z25" s="1974">
        <f t="shared" si="4"/>
        <v>8781</v>
      </c>
    </row>
    <row r="26" spans="1:29" ht="15" customHeight="1">
      <c r="A26" s="1414" t="s">
        <v>601</v>
      </c>
      <c r="B26" s="2093">
        <f>'4 bbf Technikai'!V26+'4 ba Polg Hiv'!AZ26+'4 a Intézmények'!CN25</f>
        <v>68097</v>
      </c>
      <c r="C26" s="2093">
        <f>'4 bbf Technikai'!W26+'4 ba Polg Hiv'!BA26+'4 a Intézmények'!CO26</f>
        <v>67828</v>
      </c>
      <c r="D26" s="2093">
        <f>'4 bbf Technikai'!X26+'4 ba Polg Hiv'!BB26+'4 a Intézmények'!CP26</f>
        <v>1850</v>
      </c>
      <c r="E26" s="2093">
        <f>'4 bbf Technikai'!Y26+'4 ba Polg Hiv'!BC26+'4 a Intézmények'!CQ26</f>
        <v>70196</v>
      </c>
      <c r="F26" s="2093">
        <f>'4 bbf Technikai'!Z26+'4 ba Polg Hiv'!BD26+'4 a Intézmények'!CR26</f>
        <v>51741</v>
      </c>
      <c r="G26" s="2094"/>
      <c r="H26" s="1894"/>
      <c r="I26" s="1882"/>
      <c r="J26" s="1797"/>
      <c r="K26" s="1797"/>
      <c r="L26" s="2094"/>
      <c r="M26" s="1894"/>
      <c r="N26" s="1882"/>
      <c r="O26" s="1797"/>
      <c r="P26" s="1797"/>
      <c r="Q26" s="1976"/>
      <c r="R26" s="1976"/>
      <c r="S26" s="1965"/>
      <c r="T26" s="1974"/>
      <c r="U26" s="1974"/>
      <c r="V26" s="2092">
        <f t="shared" si="1"/>
        <v>68097</v>
      </c>
      <c r="W26" s="2092">
        <f t="shared" si="1"/>
        <v>67828</v>
      </c>
      <c r="X26" s="2013">
        <f t="shared" si="2"/>
        <v>1850</v>
      </c>
      <c r="Y26" s="1974">
        <f t="shared" si="4"/>
        <v>70196</v>
      </c>
      <c r="Z26" s="1974">
        <f t="shared" si="4"/>
        <v>51741</v>
      </c>
    </row>
    <row r="27" spans="1:29" ht="15" customHeight="1">
      <c r="A27" s="1414" t="s">
        <v>602</v>
      </c>
      <c r="B27" s="2093">
        <f>'4 bbf Technikai'!V27+'4 ba Polg Hiv'!AZ27+'4 a Intézmények'!CN26</f>
        <v>0</v>
      </c>
      <c r="C27" s="2093">
        <f>'4 bbf Technikai'!W27+'4 ba Polg Hiv'!BA27+'4 a Intézmények'!CO27</f>
        <v>0</v>
      </c>
      <c r="D27" s="2093">
        <f>'4 bbf Technikai'!X27+'4 ba Polg Hiv'!BB27+'4 a Intézmények'!CP27</f>
        <v>0</v>
      </c>
      <c r="E27" s="2093">
        <f>'4 bbf Technikai'!Y27+'4 ba Polg Hiv'!BC27+'4 a Intézmények'!CQ27</f>
        <v>0</v>
      </c>
      <c r="F27" s="2093">
        <f>'4 bbf Technikai'!Z27+'4 ba Polg Hiv'!BD27+'4 a Intézmények'!CR27</f>
        <v>0</v>
      </c>
      <c r="G27" s="2094"/>
      <c r="H27" s="1894"/>
      <c r="I27" s="1882"/>
      <c r="J27" s="1797"/>
      <c r="K27" s="1797"/>
      <c r="L27" s="2094"/>
      <c r="M27" s="1894"/>
      <c r="N27" s="1882"/>
      <c r="O27" s="1797"/>
      <c r="P27" s="1797"/>
      <c r="Q27" s="1976"/>
      <c r="R27" s="1976"/>
      <c r="S27" s="1965"/>
      <c r="T27" s="1974"/>
      <c r="U27" s="1974"/>
      <c r="V27" s="2092">
        <f t="shared" si="1"/>
        <v>0</v>
      </c>
      <c r="W27" s="2092">
        <f t="shared" si="1"/>
        <v>0</v>
      </c>
      <c r="X27" s="2013">
        <f t="shared" si="2"/>
        <v>0</v>
      </c>
      <c r="Y27" s="1974">
        <f t="shared" si="4"/>
        <v>0</v>
      </c>
      <c r="Z27" s="1974">
        <f t="shared" si="4"/>
        <v>0</v>
      </c>
    </row>
    <row r="28" spans="1:29" ht="15" customHeight="1">
      <c r="A28" s="1414" t="s">
        <v>603</v>
      </c>
      <c r="B28" s="2093">
        <f>'4 bbf Technikai'!V28+'4 ba Polg Hiv'!AZ28+'4 a Intézmények'!CN27</f>
        <v>158810</v>
      </c>
      <c r="C28" s="2093">
        <f>'4 bbf Technikai'!W28+'4 ba Polg Hiv'!BA28+'4 a Intézmények'!CO28</f>
        <v>171785</v>
      </c>
      <c r="D28" s="2093">
        <f>'4 bbf Technikai'!X28+'4 ba Polg Hiv'!BB28+'4 a Intézmények'!CP28</f>
        <v>19853</v>
      </c>
      <c r="E28" s="2093">
        <f>'4 bbf Technikai'!Y28+'4 ba Polg Hiv'!BC28+'4 a Intézmények'!CQ28</f>
        <v>236069</v>
      </c>
      <c r="F28" s="2093">
        <f>'4 bbf Technikai'!Z28+'4 ba Polg Hiv'!BD28+'4 a Intézmények'!CR28</f>
        <v>232807</v>
      </c>
      <c r="G28" s="2094"/>
      <c r="H28" s="1894"/>
      <c r="I28" s="1882"/>
      <c r="J28" s="1797"/>
      <c r="K28" s="1797"/>
      <c r="L28" s="2094"/>
      <c r="M28" s="1894"/>
      <c r="N28" s="1882"/>
      <c r="O28" s="1797"/>
      <c r="P28" s="1797"/>
      <c r="Q28" s="1976"/>
      <c r="R28" s="1976"/>
      <c r="S28" s="1965"/>
      <c r="T28" s="1974"/>
      <c r="U28" s="1974"/>
      <c r="V28" s="2092">
        <f t="shared" si="1"/>
        <v>158810</v>
      </c>
      <c r="W28" s="2092">
        <f t="shared" si="1"/>
        <v>171785</v>
      </c>
      <c r="X28" s="2013">
        <f t="shared" si="2"/>
        <v>19853</v>
      </c>
      <c r="Y28" s="1974">
        <f t="shared" si="4"/>
        <v>236069</v>
      </c>
      <c r="Z28" s="1974">
        <f t="shared" si="4"/>
        <v>232807</v>
      </c>
    </row>
    <row r="29" spans="1:29" ht="15" customHeight="1">
      <c r="A29" s="1414" t="s">
        <v>604</v>
      </c>
      <c r="B29" s="2093">
        <f>'4 bbf Technikai'!V29+'4 ba Polg Hiv'!AZ29+'4 a Intézmények'!CN28</f>
        <v>2000</v>
      </c>
      <c r="C29" s="2093">
        <f>'4 bbf Technikai'!W29+'4 ba Polg Hiv'!BA29+'4 a Intézmények'!CO29</f>
        <v>2000</v>
      </c>
      <c r="D29" s="2093">
        <f>'4 bbf Technikai'!X29+'4 ba Polg Hiv'!BB29+'4 a Intézmények'!CP29</f>
        <v>0</v>
      </c>
      <c r="E29" s="2093">
        <f>'4 bbf Technikai'!Y29+'4 ba Polg Hiv'!BC29+'4 a Intézmények'!CQ29</f>
        <v>2000</v>
      </c>
      <c r="F29" s="2093">
        <f>'4 bbf Technikai'!Z29+'4 ba Polg Hiv'!BD29+'4 a Intézmények'!CR29</f>
        <v>0</v>
      </c>
      <c r="G29" s="2094"/>
      <c r="H29" s="1894"/>
      <c r="I29" s="1882"/>
      <c r="J29" s="1797"/>
      <c r="K29" s="1797"/>
      <c r="L29" s="2094"/>
      <c r="M29" s="1894"/>
      <c r="N29" s="1882"/>
      <c r="O29" s="1797"/>
      <c r="P29" s="1797"/>
      <c r="Q29" s="1976"/>
      <c r="R29" s="1976"/>
      <c r="S29" s="1965"/>
      <c r="T29" s="1974"/>
      <c r="U29" s="1974"/>
      <c r="V29" s="2092">
        <f t="shared" si="1"/>
        <v>2000</v>
      </c>
      <c r="W29" s="2092">
        <f t="shared" si="1"/>
        <v>2000</v>
      </c>
      <c r="X29" s="2013">
        <f t="shared" si="2"/>
        <v>0</v>
      </c>
      <c r="Y29" s="1974">
        <f t="shared" si="4"/>
        <v>2000</v>
      </c>
      <c r="Z29" s="1974">
        <f t="shared" si="4"/>
        <v>0</v>
      </c>
    </row>
    <row r="30" spans="1:29" ht="15" customHeight="1">
      <c r="A30" s="1414" t="s">
        <v>605</v>
      </c>
      <c r="B30" s="2093">
        <f>'4 bbf Technikai'!V30+'4 ba Polg Hiv'!AZ30+'4 a Intézmények'!CN29</f>
        <v>85612</v>
      </c>
      <c r="C30" s="2093">
        <f>'4 bbf Technikai'!W30+'4 ba Polg Hiv'!BA30+'4 a Intézmények'!CO30</f>
        <v>86855</v>
      </c>
      <c r="D30" s="2093">
        <f>'4 bbf Technikai'!X30+'4 ba Polg Hiv'!BB30+'4 a Intézmények'!CP30</f>
        <v>-9398</v>
      </c>
      <c r="E30" s="2093">
        <f>'4 bbf Technikai'!Y30+'4 ba Polg Hiv'!BC30+'4 a Intézmények'!CQ30</f>
        <v>706603</v>
      </c>
      <c r="F30" s="2093">
        <f>'4 bbf Technikai'!Z30+'4 ba Polg Hiv'!BD30+'4 a Intézmények'!CR30</f>
        <v>0</v>
      </c>
      <c r="G30" s="2094"/>
      <c r="H30" s="1894"/>
      <c r="I30" s="1882"/>
      <c r="J30" s="1797"/>
      <c r="K30" s="1797"/>
      <c r="L30" s="2094"/>
      <c r="M30" s="1894"/>
      <c r="N30" s="1882"/>
      <c r="O30" s="1797"/>
      <c r="P30" s="1797"/>
      <c r="Q30" s="1976"/>
      <c r="R30" s="1976"/>
      <c r="S30" s="1965"/>
      <c r="T30" s="1974"/>
      <c r="U30" s="1974"/>
      <c r="V30" s="2092">
        <f t="shared" si="1"/>
        <v>85612</v>
      </c>
      <c r="W30" s="2092">
        <f t="shared" si="1"/>
        <v>86855</v>
      </c>
      <c r="X30" s="2013">
        <f t="shared" si="2"/>
        <v>-9398</v>
      </c>
      <c r="Y30" s="1974">
        <f t="shared" si="4"/>
        <v>706603</v>
      </c>
      <c r="Z30" s="1974">
        <f t="shared" si="4"/>
        <v>0</v>
      </c>
    </row>
    <row r="31" spans="1:29" ht="15" customHeight="1">
      <c r="A31" s="1414" t="s">
        <v>606</v>
      </c>
      <c r="B31" s="2093">
        <f>'4 bbf Technikai'!V31+'4 ba Polg Hiv'!AZ31+'4 a Intézmények'!CN30</f>
        <v>322865</v>
      </c>
      <c r="C31" s="2093">
        <f>'4 bbf Technikai'!W31+'4 ba Polg Hiv'!BA31+'4 a Intézmények'!CO31</f>
        <v>9158799</v>
      </c>
      <c r="D31" s="2093">
        <f>'4 bbf Technikai'!X31+'4 ba Polg Hiv'!BB31+'4 a Intézmények'!CP31</f>
        <v>-6334</v>
      </c>
      <c r="E31" s="2093">
        <f>'4 bbf Technikai'!Y31+'4 ba Polg Hiv'!BC31+'4 a Intézmények'!CQ30</f>
        <v>1289367</v>
      </c>
      <c r="F31" s="2093">
        <f>'4 bbf Technikai'!Z31+'4 ba Polg Hiv'!BD31+'4 a Intézmények'!CR30</f>
        <v>0</v>
      </c>
      <c r="G31" s="2094"/>
      <c r="H31" s="1894"/>
      <c r="I31" s="1882"/>
      <c r="J31" s="1797"/>
      <c r="K31" s="1797"/>
      <c r="L31" s="2094"/>
      <c r="M31" s="1894"/>
      <c r="N31" s="1882"/>
      <c r="O31" s="1797"/>
      <c r="P31" s="1797"/>
      <c r="Q31" s="1976"/>
      <c r="R31" s="1976"/>
      <c r="S31" s="1965"/>
      <c r="T31" s="1974"/>
      <c r="U31" s="1974"/>
      <c r="V31" s="2092">
        <f t="shared" si="1"/>
        <v>322865</v>
      </c>
      <c r="W31" s="2092">
        <f t="shared" si="1"/>
        <v>9158799</v>
      </c>
      <c r="X31" s="2013">
        <f t="shared" si="2"/>
        <v>-6334</v>
      </c>
      <c r="Y31" s="1974">
        <f t="shared" si="4"/>
        <v>1289367</v>
      </c>
      <c r="Z31" s="1974">
        <f t="shared" si="4"/>
        <v>0</v>
      </c>
    </row>
    <row r="32" spans="1:29" s="706" customFormat="1" ht="15" customHeight="1">
      <c r="A32" s="1889" t="s">
        <v>607</v>
      </c>
      <c r="B32" s="1890">
        <f>SUM(B15:B31)</f>
        <v>12370546</v>
      </c>
      <c r="C32" s="1890">
        <f t="shared" ref="C32:Z32" si="5">SUM(C15:C31)</f>
        <v>17788296</v>
      </c>
      <c r="D32" s="1890">
        <f t="shared" si="5"/>
        <v>63585</v>
      </c>
      <c r="E32" s="1890">
        <f t="shared" si="5"/>
        <v>14645952</v>
      </c>
      <c r="F32" s="1890">
        <f t="shared" si="5"/>
        <v>11254785</v>
      </c>
      <c r="G32" s="1972">
        <f t="shared" si="5"/>
        <v>0</v>
      </c>
      <c r="H32" s="1972">
        <f t="shared" si="5"/>
        <v>0</v>
      </c>
      <c r="I32" s="1972">
        <f t="shared" si="5"/>
        <v>0</v>
      </c>
      <c r="J32" s="1972">
        <f t="shared" si="5"/>
        <v>0</v>
      </c>
      <c r="K32" s="1972">
        <f t="shared" si="5"/>
        <v>0</v>
      </c>
      <c r="L32" s="1972">
        <f t="shared" si="5"/>
        <v>0</v>
      </c>
      <c r="M32" s="1972">
        <f t="shared" si="5"/>
        <v>0</v>
      </c>
      <c r="N32" s="1972">
        <f t="shared" si="5"/>
        <v>0</v>
      </c>
      <c r="O32" s="1972">
        <f t="shared" si="5"/>
        <v>0</v>
      </c>
      <c r="P32" s="1972">
        <f t="shared" si="5"/>
        <v>0</v>
      </c>
      <c r="Q32" s="1890">
        <f t="shared" si="5"/>
        <v>0</v>
      </c>
      <c r="R32" s="1890">
        <f t="shared" si="5"/>
        <v>0</v>
      </c>
      <c r="S32" s="1890">
        <f t="shared" si="5"/>
        <v>0</v>
      </c>
      <c r="T32" s="1890">
        <f t="shared" si="5"/>
        <v>0</v>
      </c>
      <c r="U32" s="1890">
        <f t="shared" si="5"/>
        <v>0</v>
      </c>
      <c r="V32" s="1890">
        <f t="shared" si="5"/>
        <v>12370546</v>
      </c>
      <c r="W32" s="1890">
        <f t="shared" si="5"/>
        <v>17788296</v>
      </c>
      <c r="X32" s="1890">
        <f t="shared" si="5"/>
        <v>63585</v>
      </c>
      <c r="Y32" s="1890">
        <f t="shared" si="5"/>
        <v>14645952</v>
      </c>
      <c r="Z32" s="1890">
        <f t="shared" si="5"/>
        <v>11254785</v>
      </c>
    </row>
    <row r="33" spans="1:27" ht="15" customHeight="1">
      <c r="A33" s="706" t="s">
        <v>23</v>
      </c>
      <c r="B33" s="2093">
        <f>'4 bbf Technikai'!V33+'4 ba Polg Hiv'!AZ33+'4 a Intézmények'!CN32</f>
        <v>1337531</v>
      </c>
      <c r="C33" s="2093">
        <f>'4 bbf Technikai'!W33+'4 ba Polg Hiv'!BA33+'4 a Intézmények'!CO32</f>
        <v>2061160</v>
      </c>
      <c r="D33" s="2071">
        <f>'4 bbf Technikai'!X33+'4 ba Polg Hiv'!BB33+'4 a Intézmények'!CP32</f>
        <v>11325</v>
      </c>
      <c r="E33" s="1974">
        <f>'4 bbf Technikai'!Y33+'4 ba Polg Hiv'!BC33+'4 a Intézmények'!CQ32</f>
        <v>2122878</v>
      </c>
      <c r="F33" s="1974">
        <f>'4 bbf Technikai'!Z33+'4 ba Polg Hiv'!BD33+'4 a Intézmények'!CR32</f>
        <v>742181</v>
      </c>
      <c r="G33" s="2094"/>
      <c r="H33" s="1894"/>
      <c r="I33" s="1882"/>
      <c r="J33" s="1797"/>
      <c r="K33" s="1797"/>
      <c r="L33" s="2094"/>
      <c r="M33" s="1894"/>
      <c r="N33" s="1882"/>
      <c r="O33" s="1797"/>
      <c r="P33" s="1797"/>
      <c r="Q33" s="1976"/>
      <c r="R33" s="1976"/>
      <c r="S33" s="1965"/>
      <c r="T33" s="1974"/>
      <c r="U33" s="1974"/>
      <c r="V33" s="2092">
        <f t="shared" ref="V33:W38" si="6">B33+Q33</f>
        <v>1337531</v>
      </c>
      <c r="W33" s="2092">
        <f t="shared" si="6"/>
        <v>2061160</v>
      </c>
      <c r="X33" s="2013">
        <f t="shared" ref="X33:X38" si="7">D33+S33</f>
        <v>11325</v>
      </c>
      <c r="Y33" s="1974">
        <f t="shared" ref="Y33:Z41" si="8">E33+T33</f>
        <v>2122878</v>
      </c>
      <c r="Z33" s="1974">
        <f t="shared" si="8"/>
        <v>742181</v>
      </c>
    </row>
    <row r="34" spans="1:27" ht="15" customHeight="1">
      <c r="A34" s="1414" t="s">
        <v>25</v>
      </c>
      <c r="B34" s="2093">
        <f>'4 bbf Technikai'!V34+'4 ba Polg Hiv'!AZ34+'4 a Intézmények'!CN33</f>
        <v>1019023</v>
      </c>
      <c r="C34" s="2093">
        <f>'4 bbf Technikai'!W34+'4 ba Polg Hiv'!BA34+'4 a Intézmények'!CO33</f>
        <v>1308541</v>
      </c>
      <c r="D34" s="2071">
        <f>'4 bbf Technikai'!X34+'4 ba Polg Hiv'!BB34+'4 a Intézmények'!CP33</f>
        <v>38224</v>
      </c>
      <c r="E34" s="1974">
        <f>'4 bbf Technikai'!Y34+'4 ba Polg Hiv'!BC34+'4 a Intézmények'!CQ33</f>
        <v>1403766</v>
      </c>
      <c r="F34" s="1974">
        <f>'4 bbf Technikai'!Z34+'4 ba Polg Hiv'!BD34+'4 a Intézmények'!CR33</f>
        <v>1128172</v>
      </c>
      <c r="G34" s="2094"/>
      <c r="H34" s="1894"/>
      <c r="I34" s="1882"/>
      <c r="J34" s="1797"/>
      <c r="K34" s="1797"/>
      <c r="L34" s="2094"/>
      <c r="M34" s="1894"/>
      <c r="N34" s="1882"/>
      <c r="O34" s="1797"/>
      <c r="P34" s="1797"/>
      <c r="Q34" s="1976"/>
      <c r="R34" s="1976"/>
      <c r="S34" s="1965"/>
      <c r="T34" s="1974"/>
      <c r="U34" s="1974"/>
      <c r="V34" s="2092">
        <f t="shared" si="6"/>
        <v>1019023</v>
      </c>
      <c r="W34" s="2092">
        <f t="shared" si="6"/>
        <v>1308541</v>
      </c>
      <c r="X34" s="2013">
        <f t="shared" si="7"/>
        <v>38224</v>
      </c>
      <c r="Y34" s="1974">
        <f t="shared" si="8"/>
        <v>1403766</v>
      </c>
      <c r="Z34" s="1974">
        <f t="shared" si="8"/>
        <v>1128172</v>
      </c>
    </row>
    <row r="35" spans="1:27" ht="15" hidden="1" customHeight="1">
      <c r="A35" s="706" t="s">
        <v>27</v>
      </c>
      <c r="B35" s="2093">
        <f>'4 bbf Technikai'!V35+'4 ba Polg Hiv'!AZ35+'4 a Intézmények'!CN34</f>
        <v>0</v>
      </c>
      <c r="C35" s="2093">
        <f>'4 bbf Technikai'!W35+'4 ba Polg Hiv'!BA35+'4 a Intézmények'!CO34</f>
        <v>0</v>
      </c>
      <c r="D35" s="2071">
        <f>'4 bbf Technikai'!X35+'4 ba Polg Hiv'!BB35+'4 a Intézmények'!CP34</f>
        <v>0</v>
      </c>
      <c r="E35" s="1974">
        <f>'4 bbf Technikai'!Y35+'4 ba Polg Hiv'!BC35+'4 a Intézmények'!CQ34</f>
        <v>0</v>
      </c>
      <c r="F35" s="1974">
        <f>'4 bbf Technikai'!Z35+'4 ba Polg Hiv'!BD35+'4 a Intézmények'!CR34</f>
        <v>0</v>
      </c>
      <c r="G35" s="2094"/>
      <c r="H35" s="1894"/>
      <c r="I35" s="1882"/>
      <c r="J35" s="1797"/>
      <c r="K35" s="1797"/>
      <c r="L35" s="2094"/>
      <c r="M35" s="1894"/>
      <c r="N35" s="1882"/>
      <c r="O35" s="1797"/>
      <c r="P35" s="1797"/>
      <c r="Q35" s="1976"/>
      <c r="R35" s="1976"/>
      <c r="S35" s="1965"/>
      <c r="T35" s="1974"/>
      <c r="U35" s="1974"/>
      <c r="V35" s="2092">
        <f t="shared" si="6"/>
        <v>0</v>
      </c>
      <c r="W35" s="2092">
        <f t="shared" si="6"/>
        <v>0</v>
      </c>
      <c r="X35" s="2013">
        <f t="shared" si="7"/>
        <v>0</v>
      </c>
      <c r="Y35" s="1974">
        <f t="shared" si="8"/>
        <v>0</v>
      </c>
      <c r="Z35" s="1974">
        <f t="shared" si="8"/>
        <v>0</v>
      </c>
    </row>
    <row r="36" spans="1:27" ht="15" customHeight="1">
      <c r="A36" s="1414" t="s">
        <v>608</v>
      </c>
      <c r="B36" s="2093">
        <f>'4 bbf Technikai'!V36+'4 ba Polg Hiv'!AZ36+'4 a Intézmények'!CN35</f>
        <v>10923</v>
      </c>
      <c r="C36" s="2093">
        <f>'4 bbf Technikai'!W36+'4 ba Polg Hiv'!BA36+'4 a Intézmények'!CO35</f>
        <v>11873</v>
      </c>
      <c r="D36" s="2071">
        <f>'4 bbf Technikai'!X36+'4 ba Polg Hiv'!BB36+'4 a Intézmények'!CP35</f>
        <v>0</v>
      </c>
      <c r="E36" s="1974">
        <f>'4 bbf Technikai'!Y36+'4 ba Polg Hiv'!BC36+'4 a Intézmények'!CQ35</f>
        <v>15752</v>
      </c>
      <c r="F36" s="1974">
        <f>'4 bbf Technikai'!Z36+'4 ba Polg Hiv'!BD36+'4 a Intézmények'!CR35</f>
        <v>8879</v>
      </c>
      <c r="G36" s="2094"/>
      <c r="H36" s="1894"/>
      <c r="I36" s="1882"/>
      <c r="J36" s="1797"/>
      <c r="K36" s="1797"/>
      <c r="L36" s="2094"/>
      <c r="M36" s="1894"/>
      <c r="N36" s="1882"/>
      <c r="O36" s="1797"/>
      <c r="P36" s="1797"/>
      <c r="Q36" s="1976"/>
      <c r="R36" s="1976"/>
      <c r="S36" s="1965"/>
      <c r="T36" s="1974"/>
      <c r="U36" s="1974"/>
      <c r="V36" s="2092">
        <f t="shared" si="6"/>
        <v>10923</v>
      </c>
      <c r="W36" s="2092">
        <f t="shared" si="6"/>
        <v>11873</v>
      </c>
      <c r="X36" s="2013">
        <f t="shared" si="7"/>
        <v>0</v>
      </c>
      <c r="Y36" s="1974">
        <f t="shared" si="8"/>
        <v>15752</v>
      </c>
      <c r="Z36" s="1974">
        <f t="shared" si="8"/>
        <v>8879</v>
      </c>
    </row>
    <row r="37" spans="1:27" ht="15" customHeight="1">
      <c r="A37" s="1414" t="s">
        <v>609</v>
      </c>
      <c r="B37" s="2093">
        <f>'4 bbf Technikai'!V37+'4 ba Polg Hiv'!AZ37+'4 a Intézmények'!CN36</f>
        <v>0</v>
      </c>
      <c r="C37" s="2093">
        <f>'4 bbf Technikai'!W37+'4 ba Polg Hiv'!BA37+'4 a Intézmények'!CO36</f>
        <v>0</v>
      </c>
      <c r="D37" s="2071">
        <f>'4 bbf Technikai'!X37+'4 ba Polg Hiv'!BB37+'4 a Intézmények'!CP36</f>
        <v>0</v>
      </c>
      <c r="E37" s="1974">
        <f>'4 bbf Technikai'!Y37+'4 ba Polg Hiv'!BC37+'4 a Intézmények'!CQ36</f>
        <v>0</v>
      </c>
      <c r="F37" s="1974">
        <f>'4 bbf Technikai'!Z37+'4 ba Polg Hiv'!BD37+'4 a Intézmények'!CR36</f>
        <v>0</v>
      </c>
      <c r="G37" s="2094"/>
      <c r="H37" s="1894"/>
      <c r="I37" s="1882"/>
      <c r="J37" s="1797"/>
      <c r="K37" s="1797"/>
      <c r="L37" s="2094"/>
      <c r="M37" s="1894"/>
      <c r="N37" s="1882"/>
      <c r="O37" s="1797"/>
      <c r="P37" s="1797"/>
      <c r="Q37" s="1976"/>
      <c r="R37" s="1976"/>
      <c r="S37" s="1965"/>
      <c r="T37" s="1974"/>
      <c r="U37" s="1974"/>
      <c r="V37" s="2092">
        <f t="shared" si="6"/>
        <v>0</v>
      </c>
      <c r="W37" s="2092">
        <f t="shared" si="6"/>
        <v>0</v>
      </c>
      <c r="X37" s="2013">
        <f t="shared" si="7"/>
        <v>0</v>
      </c>
      <c r="Y37" s="1974">
        <f t="shared" si="8"/>
        <v>0</v>
      </c>
      <c r="Z37" s="1974">
        <f t="shared" si="8"/>
        <v>0</v>
      </c>
    </row>
    <row r="38" spans="1:27" ht="15" customHeight="1">
      <c r="A38" s="1414" t="s">
        <v>610</v>
      </c>
      <c r="B38" s="2093">
        <f>'4 bbf Technikai'!V38+'4 ba Polg Hiv'!AZ38+'4 a Intézmények'!CN37</f>
        <v>22243</v>
      </c>
      <c r="C38" s="2093">
        <f>'4 bbf Technikai'!W38+'4 ba Polg Hiv'!BA38+'4 a Intézmények'!CO37</f>
        <v>36213</v>
      </c>
      <c r="D38" s="2071">
        <f>'4 bbf Technikai'!X38+'4 ba Polg Hiv'!BB38+'4 a Intézmények'!CP37</f>
        <v>0</v>
      </c>
      <c r="E38" s="1974">
        <f>'4 bbf Technikai'!Y38+'4 ba Polg Hiv'!BC38+'4 a Intézmények'!CQ37</f>
        <v>81177</v>
      </c>
      <c r="F38" s="1974">
        <f>'4 bbf Technikai'!Z38+'4 ba Polg Hiv'!BD38+'4 a Intézmények'!CR37</f>
        <v>53697</v>
      </c>
      <c r="G38" s="2094"/>
      <c r="H38" s="1894"/>
      <c r="I38" s="1882"/>
      <c r="J38" s="1797"/>
      <c r="K38" s="1797"/>
      <c r="L38" s="2094"/>
      <c r="M38" s="1894"/>
      <c r="N38" s="1882"/>
      <c r="O38" s="1797"/>
      <c r="P38" s="1797"/>
      <c r="Q38" s="1976"/>
      <c r="R38" s="1976"/>
      <c r="S38" s="1965"/>
      <c r="T38" s="1974"/>
      <c r="U38" s="1974"/>
      <c r="V38" s="2092">
        <f t="shared" si="6"/>
        <v>22243</v>
      </c>
      <c r="W38" s="2092">
        <f t="shared" si="6"/>
        <v>36213</v>
      </c>
      <c r="X38" s="2013">
        <f t="shared" si="7"/>
        <v>0</v>
      </c>
      <c r="Y38" s="1974">
        <f t="shared" si="8"/>
        <v>81177</v>
      </c>
      <c r="Z38" s="1974">
        <f t="shared" si="8"/>
        <v>53697</v>
      </c>
    </row>
    <row r="39" spans="1:27" s="706" customFormat="1" ht="15" customHeight="1">
      <c r="A39" s="1414" t="s">
        <v>611</v>
      </c>
      <c r="B39" s="2093">
        <f>'4 bbf Technikai'!V39+'4 ba Polg Hiv'!AZ39+'4 a Intézmények'!CN38</f>
        <v>107320</v>
      </c>
      <c r="C39" s="2093">
        <f>'4 bbf Technikai'!W39+'4 ba Polg Hiv'!BA39+'4 a Intézmények'!CO38</f>
        <v>112320</v>
      </c>
      <c r="D39" s="2071">
        <f>'4 bbf Technikai'!X39+'4 ba Polg Hiv'!BB39+'4 a Intézmények'!CP38</f>
        <v>0</v>
      </c>
      <c r="E39" s="1974">
        <f>'4 bbf Technikai'!Y39+'4 ba Polg Hiv'!BC39+'4 a Intézmények'!CQ38</f>
        <v>112320</v>
      </c>
      <c r="F39" s="1974">
        <f>'4 bbf Technikai'!Z39+'4 ba Polg Hiv'!BD39+'4 a Intézmények'!CR38</f>
        <v>58478</v>
      </c>
      <c r="G39" s="2094"/>
      <c r="H39" s="1894"/>
      <c r="I39" s="1882"/>
      <c r="J39" s="1797"/>
      <c r="K39" s="1797"/>
      <c r="L39" s="2094"/>
      <c r="M39" s="1894"/>
      <c r="N39" s="1882"/>
      <c r="O39" s="1797"/>
      <c r="P39" s="1797"/>
      <c r="Q39" s="1976"/>
      <c r="R39" s="1976"/>
      <c r="S39" s="1965"/>
      <c r="T39" s="1974"/>
      <c r="U39" s="1974"/>
      <c r="V39" s="2092">
        <f t="shared" ref="V39:X41" si="9">B39+Q39</f>
        <v>107320</v>
      </c>
      <c r="W39" s="2092">
        <f t="shared" si="9"/>
        <v>112320</v>
      </c>
      <c r="X39" s="2013">
        <f t="shared" si="9"/>
        <v>0</v>
      </c>
      <c r="Y39" s="1974">
        <f t="shared" si="8"/>
        <v>112320</v>
      </c>
      <c r="Z39" s="1974">
        <f t="shared" si="8"/>
        <v>58478</v>
      </c>
    </row>
    <row r="40" spans="1:27" ht="14.25" customHeight="1">
      <c r="A40" s="737" t="s">
        <v>612</v>
      </c>
      <c r="B40" s="2093">
        <f>'4 bbf Technikai'!V40+'4 ba Polg Hiv'!AZ40+'4 a Intézmények'!CN39</f>
        <v>12176</v>
      </c>
      <c r="C40" s="2093">
        <f>'4 bbf Technikai'!W40+'4 ba Polg Hiv'!BA40+'4 a Intézmények'!CO39</f>
        <v>13176</v>
      </c>
      <c r="D40" s="2071">
        <f>'4 bbf Technikai'!X40+'4 ba Polg Hiv'!BB40+'4 a Intézmények'!CP39</f>
        <v>0</v>
      </c>
      <c r="E40" s="1974">
        <f>'4 bbf Technikai'!Y40+'4 ba Polg Hiv'!BC40+'4 a Intézmények'!CQ39</f>
        <v>11555</v>
      </c>
      <c r="F40" s="1974">
        <f>'4 bbf Technikai'!Z40+'4 ba Polg Hiv'!BD40+'4 a Intézmények'!CR39</f>
        <v>1555</v>
      </c>
      <c r="G40" s="2094"/>
      <c r="H40" s="1894"/>
      <c r="I40" s="1882"/>
      <c r="J40" s="1797"/>
      <c r="K40" s="1797"/>
      <c r="L40" s="2094"/>
      <c r="M40" s="1894"/>
      <c r="N40" s="1882"/>
      <c r="O40" s="1797"/>
      <c r="P40" s="1797"/>
      <c r="Q40" s="1976"/>
      <c r="R40" s="1976"/>
      <c r="S40" s="1965"/>
      <c r="T40" s="1974"/>
      <c r="U40" s="1974"/>
      <c r="V40" s="2092">
        <f t="shared" si="9"/>
        <v>12176</v>
      </c>
      <c r="W40" s="2092">
        <f t="shared" si="9"/>
        <v>13176</v>
      </c>
      <c r="X40" s="2013">
        <f t="shared" si="9"/>
        <v>0</v>
      </c>
      <c r="Y40" s="1974">
        <f t="shared" si="8"/>
        <v>11555</v>
      </c>
      <c r="Z40" s="1974">
        <f t="shared" si="8"/>
        <v>1555</v>
      </c>
      <c r="AA40" s="88"/>
    </row>
    <row r="41" spans="1:27" ht="15" customHeight="1">
      <c r="A41" s="737" t="s">
        <v>613</v>
      </c>
      <c r="B41" s="2093">
        <f>'4 bbf Technikai'!V41+'4 ba Polg Hiv'!AZ41+'4 a Intézmények'!CN40</f>
        <v>26000</v>
      </c>
      <c r="C41" s="2093">
        <f>'4 bbf Technikai'!W41+'4 ba Polg Hiv'!BA41+'4 a Intézmények'!CO40</f>
        <v>82593</v>
      </c>
      <c r="D41" s="2071">
        <f>'4 bbf Technikai'!X41+'4 ba Polg Hiv'!BB41+'4 a Intézmények'!CP40</f>
        <v>-30000</v>
      </c>
      <c r="E41" s="1974">
        <f>'4 bbf Technikai'!Y41+'4 ba Polg Hiv'!BC41+'4 a Intézmények'!CQ40</f>
        <v>7593</v>
      </c>
      <c r="F41" s="1974">
        <f>'4 bbf Technikai'!Z41+'4 ba Polg Hiv'!BD41+'4 a Intézmények'!CR40</f>
        <v>0</v>
      </c>
      <c r="G41" s="2094"/>
      <c r="H41" s="1894"/>
      <c r="I41" s="1882"/>
      <c r="J41" s="1797"/>
      <c r="K41" s="1797"/>
      <c r="L41" s="2094"/>
      <c r="M41" s="1894"/>
      <c r="N41" s="1882"/>
      <c r="O41" s="1797"/>
      <c r="P41" s="1797"/>
      <c r="Q41" s="1976"/>
      <c r="R41" s="1976"/>
      <c r="S41" s="1965"/>
      <c r="T41" s="1974"/>
      <c r="U41" s="1974"/>
      <c r="V41" s="2092">
        <f t="shared" si="9"/>
        <v>26000</v>
      </c>
      <c r="W41" s="2092">
        <f t="shared" si="9"/>
        <v>82593</v>
      </c>
      <c r="X41" s="2013">
        <f t="shared" si="9"/>
        <v>-30000</v>
      </c>
      <c r="Y41" s="1974">
        <f t="shared" si="8"/>
        <v>7593</v>
      </c>
      <c r="Z41" s="1974">
        <f t="shared" si="8"/>
        <v>0</v>
      </c>
      <c r="AA41" s="88"/>
    </row>
    <row r="42" spans="1:27" s="706" customFormat="1" ht="15" customHeight="1">
      <c r="A42" s="1895" t="s">
        <v>614</v>
      </c>
      <c r="B42" s="2096">
        <f>SUM(B33:B41)</f>
        <v>2535216</v>
      </c>
      <c r="C42" s="2096">
        <f t="shared" ref="C42:Z42" si="10">SUM(C33:C41)</f>
        <v>3625876</v>
      </c>
      <c r="D42" s="2096">
        <f t="shared" si="10"/>
        <v>19549</v>
      </c>
      <c r="E42" s="2096">
        <f t="shared" si="10"/>
        <v>3755041</v>
      </c>
      <c r="F42" s="2096">
        <f t="shared" si="10"/>
        <v>1992962</v>
      </c>
      <c r="G42" s="2097">
        <f t="shared" si="10"/>
        <v>0</v>
      </c>
      <c r="H42" s="2097">
        <f t="shared" si="10"/>
        <v>0</v>
      </c>
      <c r="I42" s="2097">
        <f t="shared" si="10"/>
        <v>0</v>
      </c>
      <c r="J42" s="2097">
        <f t="shared" si="10"/>
        <v>0</v>
      </c>
      <c r="K42" s="2097">
        <f t="shared" si="10"/>
        <v>0</v>
      </c>
      <c r="L42" s="2097">
        <f t="shared" si="10"/>
        <v>0</v>
      </c>
      <c r="M42" s="2097">
        <f t="shared" si="10"/>
        <v>0</v>
      </c>
      <c r="N42" s="2097">
        <f t="shared" si="10"/>
        <v>0</v>
      </c>
      <c r="O42" s="2097">
        <f t="shared" si="10"/>
        <v>0</v>
      </c>
      <c r="P42" s="2097">
        <f t="shared" si="10"/>
        <v>0</v>
      </c>
      <c r="Q42" s="2096">
        <f t="shared" si="10"/>
        <v>0</v>
      </c>
      <c r="R42" s="2096">
        <f t="shared" si="10"/>
        <v>0</v>
      </c>
      <c r="S42" s="2096">
        <f t="shared" si="10"/>
        <v>0</v>
      </c>
      <c r="T42" s="2096">
        <f t="shared" si="10"/>
        <v>0</v>
      </c>
      <c r="U42" s="2096">
        <f t="shared" si="10"/>
        <v>0</v>
      </c>
      <c r="V42" s="2096">
        <f t="shared" si="10"/>
        <v>2535216</v>
      </c>
      <c r="W42" s="2096">
        <f t="shared" si="10"/>
        <v>3625876</v>
      </c>
      <c r="X42" s="2096">
        <f t="shared" si="10"/>
        <v>19549</v>
      </c>
      <c r="Y42" s="2096">
        <f t="shared" si="10"/>
        <v>3755041</v>
      </c>
      <c r="Z42" s="2096">
        <f t="shared" si="10"/>
        <v>1992962</v>
      </c>
    </row>
    <row r="43" spans="1:27" s="706" customFormat="1" ht="15" customHeight="1">
      <c r="A43" s="1889" t="s">
        <v>723</v>
      </c>
      <c r="B43" s="1896">
        <f>B42+B32</f>
        <v>14905762</v>
      </c>
      <c r="C43" s="1896">
        <f t="shared" ref="C43:Z43" si="11">C42+C32</f>
        <v>21414172</v>
      </c>
      <c r="D43" s="1896">
        <f t="shared" si="11"/>
        <v>83134</v>
      </c>
      <c r="E43" s="1896">
        <f t="shared" si="11"/>
        <v>18400993</v>
      </c>
      <c r="F43" s="1896">
        <f t="shared" si="11"/>
        <v>13247747</v>
      </c>
      <c r="G43" s="1896">
        <f t="shared" si="11"/>
        <v>0</v>
      </c>
      <c r="H43" s="1896">
        <f t="shared" si="11"/>
        <v>0</v>
      </c>
      <c r="I43" s="1896">
        <f t="shared" si="11"/>
        <v>0</v>
      </c>
      <c r="J43" s="1896">
        <f t="shared" si="11"/>
        <v>0</v>
      </c>
      <c r="K43" s="1896">
        <f t="shared" si="11"/>
        <v>0</v>
      </c>
      <c r="L43" s="1896">
        <f t="shared" si="11"/>
        <v>0</v>
      </c>
      <c r="M43" s="1896">
        <f t="shared" si="11"/>
        <v>0</v>
      </c>
      <c r="N43" s="1896">
        <f t="shared" si="11"/>
        <v>0</v>
      </c>
      <c r="O43" s="1896">
        <f t="shared" si="11"/>
        <v>0</v>
      </c>
      <c r="P43" s="1896">
        <f t="shared" si="11"/>
        <v>0</v>
      </c>
      <c r="Q43" s="1896">
        <f t="shared" si="11"/>
        <v>0</v>
      </c>
      <c r="R43" s="1896">
        <f t="shared" si="11"/>
        <v>0</v>
      </c>
      <c r="S43" s="1896">
        <f t="shared" si="11"/>
        <v>0</v>
      </c>
      <c r="T43" s="1896">
        <f t="shared" si="11"/>
        <v>0</v>
      </c>
      <c r="U43" s="1896">
        <f t="shared" si="11"/>
        <v>0</v>
      </c>
      <c r="V43" s="1896">
        <f t="shared" si="11"/>
        <v>14905762</v>
      </c>
      <c r="W43" s="1896">
        <f t="shared" si="11"/>
        <v>21414172</v>
      </c>
      <c r="X43" s="1896">
        <f t="shared" si="11"/>
        <v>83134</v>
      </c>
      <c r="Y43" s="1896">
        <f t="shared" si="11"/>
        <v>18400993</v>
      </c>
      <c r="Z43" s="1896">
        <f t="shared" si="11"/>
        <v>13247747</v>
      </c>
    </row>
    <row r="44" spans="1:27" ht="15" hidden="1" customHeight="1">
      <c r="A44" s="1414" t="s">
        <v>616</v>
      </c>
      <c r="B44" s="1900"/>
      <c r="C44" s="2069" t="e">
        <f>'4 bbf Technikai'!W44+'4 ba Polg Hiv'!BA44+#REF!</f>
        <v>#REF!</v>
      </c>
      <c r="D44" s="2070" t="e">
        <f>'4 bbf Technikai'!X44+'4 ba Polg Hiv'!BB44+#REF!</f>
        <v>#REF!</v>
      </c>
      <c r="E44" s="1974"/>
      <c r="F44" s="1974"/>
      <c r="G44" s="1797"/>
      <c r="H44" s="1894"/>
      <c r="I44" s="1882"/>
      <c r="J44" s="1797"/>
      <c r="K44" s="1797"/>
      <c r="L44" s="1797"/>
      <c r="M44" s="1894"/>
      <c r="N44" s="1882"/>
      <c r="O44" s="1797"/>
      <c r="P44" s="1797"/>
      <c r="Q44" s="1974"/>
      <c r="R44" s="1976"/>
      <c r="S44" s="1965"/>
      <c r="T44" s="1974"/>
      <c r="U44" s="1974"/>
      <c r="V44" s="1974"/>
      <c r="W44" s="2092"/>
      <c r="X44" s="2012"/>
      <c r="Y44" s="1974"/>
    </row>
    <row r="45" spans="1:27" ht="15" hidden="1" customHeight="1">
      <c r="A45" s="1414" t="s">
        <v>617</v>
      </c>
      <c r="B45" s="1900"/>
      <c r="C45" s="2069" t="e">
        <f>'4 bbf Technikai'!W45+'4 ba Polg Hiv'!BA45+#REF!</f>
        <v>#REF!</v>
      </c>
      <c r="D45" s="2070" t="e">
        <f>'4 bbf Technikai'!X45+'4 ba Polg Hiv'!BB45+#REF!</f>
        <v>#REF!</v>
      </c>
      <c r="E45" s="1974"/>
      <c r="F45" s="1974"/>
      <c r="G45" s="1797"/>
      <c r="H45" s="1894"/>
      <c r="I45" s="1882"/>
      <c r="J45" s="1797"/>
      <c r="K45" s="1797"/>
      <c r="L45" s="1797"/>
      <c r="M45" s="1894"/>
      <c r="N45" s="1882"/>
      <c r="O45" s="1797"/>
      <c r="P45" s="1797"/>
      <c r="Q45" s="1974"/>
      <c r="R45" s="1976"/>
      <c r="S45" s="1965"/>
      <c r="T45" s="1974"/>
      <c r="U45" s="1974"/>
      <c r="V45" s="1974"/>
      <c r="W45" s="2092"/>
      <c r="X45" s="2012"/>
      <c r="Y45" s="1974"/>
    </row>
    <row r="46" spans="1:27" ht="15" customHeight="1">
      <c r="A46" s="1414" t="s">
        <v>618</v>
      </c>
      <c r="B46" s="2093">
        <f>'4 bbf Technikai'!V46+'4 ba Polg Hiv'!AZ46+'4 a Intézmények'!CN45</f>
        <v>0</v>
      </c>
      <c r="C46" s="2093">
        <f>'4 bbf Technikai'!W46+'4 ba Polg Hiv'!BA46+'4 a Intézmények'!CO45</f>
        <v>0</v>
      </c>
      <c r="D46" s="2071">
        <f>'4 bbf Technikai'!X46+'4 ba Polg Hiv'!BB46+'4 a Intézmények'!CP45</f>
        <v>0</v>
      </c>
      <c r="E46" s="1974">
        <f>'4 bbf Technikai'!Y46+'4 ba Polg Hiv'!BC46+'4 a Intézmények'!CQ45</f>
        <v>0</v>
      </c>
      <c r="F46" s="1974">
        <f>'4 bbf Technikai'!Z46+'4 ba Polg Hiv'!BD46+'4 a Intézmények'!CR45</f>
        <v>0</v>
      </c>
      <c r="G46" s="2094"/>
      <c r="H46" s="1894"/>
      <c r="I46" s="1882"/>
      <c r="J46" s="1797"/>
      <c r="K46" s="1797"/>
      <c r="L46" s="2094"/>
      <c r="M46" s="1894"/>
      <c r="N46" s="1882"/>
      <c r="O46" s="1797"/>
      <c r="P46" s="1797"/>
      <c r="Q46" s="1976"/>
      <c r="R46" s="1976"/>
      <c r="S46" s="1965"/>
      <c r="T46" s="1974"/>
      <c r="U46" s="1974"/>
      <c r="V46" s="2092">
        <f t="shared" ref="V46:V55" si="12">B46+Q46</f>
        <v>0</v>
      </c>
      <c r="W46" s="2092">
        <f t="shared" ref="W46:W55" si="13">C46+R46</f>
        <v>0</v>
      </c>
      <c r="X46" s="2013">
        <f t="shared" ref="X46:X55" si="14">D46+S46</f>
        <v>0</v>
      </c>
      <c r="Y46" s="1974">
        <f t="shared" ref="Y46:Y50" si="15">SUM(W46+X46)</f>
        <v>0</v>
      </c>
      <c r="Z46" s="1974">
        <f t="shared" ref="Z46:Z55" si="16">F46+U46</f>
        <v>0</v>
      </c>
    </row>
    <row r="47" spans="1:27" ht="15" customHeight="1">
      <c r="A47" s="1414" t="s">
        <v>619</v>
      </c>
      <c r="B47" s="2093">
        <f>'4 bbf Technikai'!V47+'4 ba Polg Hiv'!AZ47+'4 a Intézmények'!CN46</f>
        <v>0</v>
      </c>
      <c r="C47" s="2093">
        <f>'4 bbf Technikai'!W47+'4 ba Polg Hiv'!BA47+'4 a Intézmények'!CO46</f>
        <v>0</v>
      </c>
      <c r="D47" s="2071">
        <f>'4 bbf Technikai'!X47+'4 ba Polg Hiv'!BB47+'4 a Intézmények'!CP46</f>
        <v>0</v>
      </c>
      <c r="E47" s="1974">
        <f>'4 bbf Technikai'!Y47+'4 ba Polg Hiv'!BC47+'4 a Intézmények'!CQ46</f>
        <v>0</v>
      </c>
      <c r="F47" s="1974">
        <f>'4 bbf Technikai'!Z47+'4 ba Polg Hiv'!BD47+'4 a Intézmények'!CR46</f>
        <v>0</v>
      </c>
      <c r="G47" s="2094"/>
      <c r="H47" s="1894"/>
      <c r="I47" s="1882"/>
      <c r="J47" s="1797"/>
      <c r="K47" s="1797"/>
      <c r="L47" s="2094"/>
      <c r="M47" s="1894"/>
      <c r="N47" s="1882"/>
      <c r="O47" s="1797"/>
      <c r="P47" s="1797"/>
      <c r="Q47" s="1976"/>
      <c r="R47" s="1976"/>
      <c r="S47" s="1965"/>
      <c r="T47" s="1974"/>
      <c r="U47" s="1974"/>
      <c r="V47" s="2011">
        <f t="shared" si="12"/>
        <v>0</v>
      </c>
      <c r="W47" s="2011">
        <f t="shared" si="13"/>
        <v>0</v>
      </c>
      <c r="X47" s="2013">
        <f t="shared" si="14"/>
        <v>0</v>
      </c>
      <c r="Y47" s="1974">
        <f t="shared" si="15"/>
        <v>0</v>
      </c>
      <c r="Z47" s="1974">
        <f t="shared" si="16"/>
        <v>0</v>
      </c>
    </row>
    <row r="48" spans="1:27" ht="15" hidden="1" customHeight="1">
      <c r="A48" s="1414" t="s">
        <v>620</v>
      </c>
      <c r="B48" s="2093">
        <f>'4 bbf Technikai'!V48+'4 ba Polg Hiv'!AZ48+'4 a Intézmények'!CN47</f>
        <v>0</v>
      </c>
      <c r="C48" s="2093">
        <f>'4 bbf Technikai'!W48+'4 ba Polg Hiv'!BA48+'4 a Intézmények'!CO47</f>
        <v>0</v>
      </c>
      <c r="D48" s="2071">
        <f>'4 bbf Technikai'!X48+'4 ba Polg Hiv'!BB48+'4 a Intézmények'!CP47</f>
        <v>0</v>
      </c>
      <c r="E48" s="1974">
        <f>'4 bbf Technikai'!Y48+'4 ba Polg Hiv'!BC48+'4 a Intézmények'!CQ47</f>
        <v>0</v>
      </c>
      <c r="F48" s="1974">
        <f>'4 bbf Technikai'!Z48+'4 ba Polg Hiv'!BD48+'4 a Intézmények'!CR47</f>
        <v>0</v>
      </c>
      <c r="G48" s="2094"/>
      <c r="H48" s="1894"/>
      <c r="I48" s="1882"/>
      <c r="J48" s="1797"/>
      <c r="K48" s="1797"/>
      <c r="L48" s="2094"/>
      <c r="M48" s="1894"/>
      <c r="N48" s="1882"/>
      <c r="O48" s="1797"/>
      <c r="P48" s="1797"/>
      <c r="Q48" s="1976"/>
      <c r="R48" s="1976"/>
      <c r="S48" s="1965"/>
      <c r="T48" s="1974"/>
      <c r="U48" s="1974"/>
      <c r="V48" s="2092">
        <f t="shared" si="12"/>
        <v>0</v>
      </c>
      <c r="W48" s="2092">
        <f t="shared" si="13"/>
        <v>0</v>
      </c>
      <c r="X48" s="2013">
        <f t="shared" si="14"/>
        <v>0</v>
      </c>
      <c r="Y48" s="1974">
        <f t="shared" si="15"/>
        <v>0</v>
      </c>
      <c r="Z48" s="1974">
        <f t="shared" si="16"/>
        <v>0</v>
      </c>
    </row>
    <row r="49" spans="1:29" ht="15" customHeight="1">
      <c r="A49" s="1414" t="s">
        <v>621</v>
      </c>
      <c r="B49" s="2093">
        <f>'4 bbf Technikai'!V49+'4 ba Polg Hiv'!AZ49+'4 a Intézmények'!CN48</f>
        <v>0</v>
      </c>
      <c r="C49" s="2093">
        <f>'4 bbf Technikai'!W49+'4 ba Polg Hiv'!BA49+'4 a Intézmények'!CO48</f>
        <v>0</v>
      </c>
      <c r="D49" s="2071">
        <f>'4 bbf Technikai'!X49+'4 ba Polg Hiv'!BB49+'4 a Intézmények'!CP48</f>
        <v>0</v>
      </c>
      <c r="E49" s="1974">
        <f>'4 bbf Technikai'!Y49+'4 ba Polg Hiv'!BC49+'4 a Intézmények'!CQ48</f>
        <v>0</v>
      </c>
      <c r="F49" s="1974">
        <f>'4 bbf Technikai'!Z49+'4 ba Polg Hiv'!BD49+'4 a Intézmények'!CR48</f>
        <v>0</v>
      </c>
      <c r="G49" s="2094"/>
      <c r="H49" s="1894"/>
      <c r="I49" s="1882"/>
      <c r="J49" s="1797"/>
      <c r="K49" s="1797"/>
      <c r="L49" s="2094"/>
      <c r="M49" s="1894"/>
      <c r="N49" s="1882"/>
      <c r="O49" s="1797"/>
      <c r="P49" s="1797"/>
      <c r="Q49" s="1976"/>
      <c r="R49" s="1976"/>
      <c r="S49" s="1965"/>
      <c r="T49" s="1974"/>
      <c r="U49" s="1974"/>
      <c r="V49" s="2092">
        <f t="shared" si="12"/>
        <v>0</v>
      </c>
      <c r="W49" s="2092">
        <f t="shared" si="13"/>
        <v>0</v>
      </c>
      <c r="X49" s="2013">
        <f t="shared" si="14"/>
        <v>0</v>
      </c>
      <c r="Y49" s="1974">
        <f t="shared" si="15"/>
        <v>0</v>
      </c>
      <c r="Z49" s="1974">
        <f t="shared" si="16"/>
        <v>0</v>
      </c>
    </row>
    <row r="50" spans="1:29" ht="15" customHeight="1">
      <c r="A50" s="1414" t="s">
        <v>622</v>
      </c>
      <c r="B50" s="2093">
        <f>'4 bbf Technikai'!V50+'4 ba Polg Hiv'!AZ50+'4 a Intézmények'!CN49</f>
        <v>0</v>
      </c>
      <c r="C50" s="2093">
        <f>'4 bbf Technikai'!W50+'4 ba Polg Hiv'!BA50+'4 a Intézmények'!CO49</f>
        <v>0</v>
      </c>
      <c r="D50" s="2071">
        <f>'4 bbf Technikai'!X50+'4 ba Polg Hiv'!BB50+'4 a Intézmények'!CP49</f>
        <v>0</v>
      </c>
      <c r="E50" s="1974">
        <f>'4 bbf Technikai'!Y50+'4 ba Polg Hiv'!BC50+'4 a Intézmények'!CQ49</f>
        <v>0</v>
      </c>
      <c r="F50" s="1974">
        <f>'4 bbf Technikai'!Z50+'4 ba Polg Hiv'!BD50+'4 a Intézmények'!CR49</f>
        <v>0</v>
      </c>
      <c r="G50" s="2094"/>
      <c r="H50" s="1894"/>
      <c r="I50" s="1882"/>
      <c r="J50" s="1797"/>
      <c r="K50" s="1797"/>
      <c r="L50" s="2094"/>
      <c r="M50" s="1894"/>
      <c r="N50" s="1882"/>
      <c r="O50" s="1797"/>
      <c r="P50" s="1797"/>
      <c r="Q50" s="1976"/>
      <c r="R50" s="1976"/>
      <c r="S50" s="1965"/>
      <c r="T50" s="1974"/>
      <c r="U50" s="1974"/>
      <c r="V50" s="2092">
        <f t="shared" si="12"/>
        <v>0</v>
      </c>
      <c r="W50" s="2092">
        <f t="shared" si="13"/>
        <v>0</v>
      </c>
      <c r="X50" s="2013">
        <f t="shared" si="14"/>
        <v>0</v>
      </c>
      <c r="Y50" s="1974">
        <f t="shared" si="15"/>
        <v>0</v>
      </c>
      <c r="Z50" s="1974">
        <f t="shared" si="16"/>
        <v>0</v>
      </c>
    </row>
    <row r="51" spans="1:29" ht="15" customHeight="1">
      <c r="A51" s="1414" t="s">
        <v>623</v>
      </c>
      <c r="B51" s="2093">
        <f>'4 bbf Technikai'!V51+'4 ba Polg Hiv'!AZ51+'4 a Intézmények'!CN50</f>
        <v>0</v>
      </c>
      <c r="C51" s="2093">
        <f>'4 bbf Technikai'!W51+'4 ba Polg Hiv'!BA51+'4 a Intézmények'!CO50</f>
        <v>0</v>
      </c>
      <c r="D51" s="2071">
        <f>'4 bbf Technikai'!X51+'4 ba Polg Hiv'!BB51+'4 a Intézmények'!CP50</f>
        <v>0</v>
      </c>
      <c r="E51" s="1974">
        <f>'4 bbf Technikai'!Y51+'4 ba Polg Hiv'!BC51+'4 a Intézmények'!CQ50</f>
        <v>50913</v>
      </c>
      <c r="F51" s="1974">
        <f>'4 bbf Technikai'!Z51+'4 ba Polg Hiv'!BD51+'4 a Intézmények'!CR50</f>
        <v>0</v>
      </c>
      <c r="G51" s="2094"/>
      <c r="H51" s="1894"/>
      <c r="I51" s="1882"/>
      <c r="J51" s="1797">
        <f t="shared" ref="J51" si="17">SUM(H51+I51)</f>
        <v>0</v>
      </c>
      <c r="K51" s="1797">
        <f>H51-G51</f>
        <v>0</v>
      </c>
      <c r="L51" s="2094"/>
      <c r="M51" s="1894"/>
      <c r="N51" s="1882"/>
      <c r="O51" s="1797">
        <f>SUM(M51+N51)</f>
        <v>0</v>
      </c>
      <c r="P51" s="1797">
        <f>M51-L51</f>
        <v>0</v>
      </c>
      <c r="Q51" s="1976">
        <f>G51+L51</f>
        <v>0</v>
      </c>
      <c r="R51" s="1976">
        <f>H51+M51</f>
        <v>0</v>
      </c>
      <c r="S51" s="1965">
        <f>I51+N51</f>
        <v>0</v>
      </c>
      <c r="T51" s="1974">
        <f t="shared" ref="T51" si="18">SUM(R51+S51)</f>
        <v>0</v>
      </c>
      <c r="U51" s="1974">
        <f>R51-Q51</f>
        <v>0</v>
      </c>
      <c r="V51" s="2011">
        <f t="shared" si="12"/>
        <v>0</v>
      </c>
      <c r="W51" s="2011">
        <f t="shared" si="13"/>
        <v>0</v>
      </c>
      <c r="X51" s="2011">
        <f t="shared" si="14"/>
        <v>0</v>
      </c>
      <c r="Y51" s="2011">
        <f t="shared" ref="Y51" si="19">E51+T51</f>
        <v>50913</v>
      </c>
      <c r="Z51" s="2011">
        <f t="shared" si="16"/>
        <v>0</v>
      </c>
    </row>
    <row r="52" spans="1:29" ht="15.75" customHeight="1">
      <c r="A52" s="1414" t="s">
        <v>624</v>
      </c>
      <c r="B52" s="2093">
        <f>'4 bbf Technikai'!V52+'4 ba Polg Hiv'!AZ52+'4 a Intézmények'!CN51</f>
        <v>1894877</v>
      </c>
      <c r="C52" s="2093">
        <f>'4 bbf Technikai'!W52+'4 ba Polg Hiv'!BA52+'4 a Intézmények'!CO51</f>
        <v>1937116</v>
      </c>
      <c r="D52" s="2071">
        <f>'4 bbf Technikai'!X52+'4 ba Polg Hiv'!BB52+'4 a Intézmények'!CP51</f>
        <v>5614</v>
      </c>
      <c r="E52" s="1974">
        <f>'4 bbf Technikai'!Y52+'4 ba Polg Hiv'!BC52+'4 a Intézmények'!CQ51</f>
        <v>2095887</v>
      </c>
      <c r="F52" s="1974">
        <f>'4 bbf Technikai'!Z52+'4 ba Polg Hiv'!BD52+'4 a Intézmények'!CR51</f>
        <v>2095887</v>
      </c>
      <c r="G52" s="1881">
        <v>-1856731</v>
      </c>
      <c r="H52" s="1881">
        <v>-1896274</v>
      </c>
      <c r="I52" s="1882">
        <v>-4967</v>
      </c>
      <c r="J52" s="1797">
        <v>-2042653</v>
      </c>
      <c r="K52" s="1797">
        <v>-2042653</v>
      </c>
      <c r="L52" s="2094">
        <v>-38146</v>
      </c>
      <c r="M52" s="1881">
        <v>-40842</v>
      </c>
      <c r="N52" s="1882">
        <v>-647</v>
      </c>
      <c r="O52" s="1797">
        <v>-53234</v>
      </c>
      <c r="P52" s="1797">
        <v>-53234</v>
      </c>
      <c r="Q52" s="1976">
        <f t="shared" ref="Q52" si="20">G52+L52</f>
        <v>-1894877</v>
      </c>
      <c r="R52" s="1976">
        <f t="shared" ref="R52" si="21">H52+M52</f>
        <v>-1937116</v>
      </c>
      <c r="S52" s="1976">
        <f t="shared" ref="S52" si="22">I52+N52</f>
        <v>-5614</v>
      </c>
      <c r="T52" s="1976">
        <f t="shared" ref="T52" si="23">J52+O52</f>
        <v>-2095887</v>
      </c>
      <c r="U52" s="1976">
        <f t="shared" ref="U52" si="24">K52+P52</f>
        <v>-2095887</v>
      </c>
      <c r="V52" s="2092">
        <f t="shared" si="12"/>
        <v>0</v>
      </c>
      <c r="W52" s="2092">
        <f t="shared" si="13"/>
        <v>0</v>
      </c>
      <c r="X52" s="2013">
        <f t="shared" si="14"/>
        <v>0</v>
      </c>
      <c r="Y52" s="1974">
        <f t="shared" si="3"/>
        <v>0</v>
      </c>
      <c r="Z52" s="1974">
        <f t="shared" si="16"/>
        <v>0</v>
      </c>
    </row>
    <row r="53" spans="1:29" ht="15" customHeight="1">
      <c r="A53" s="1414" t="s">
        <v>625</v>
      </c>
      <c r="B53" s="2093">
        <f>'4 bbf Technikai'!V53+'4 ba Polg Hiv'!AZ53+'4 a Intézmények'!CN52</f>
        <v>4959085</v>
      </c>
      <c r="C53" s="2093">
        <f>'4 bbf Technikai'!W53+'4 ba Polg Hiv'!BA53+'4 a Intézmények'!CO52</f>
        <v>5097168</v>
      </c>
      <c r="D53" s="2071">
        <f>'4 bbf Technikai'!X53+'4 ba Polg Hiv'!BB53+'4 a Intézmények'!CP52</f>
        <v>62530</v>
      </c>
      <c r="E53" s="1974">
        <f>'4 bbf Technikai'!Y53+'4 ba Polg Hiv'!BC53+'4 a Intézmények'!CQ52</f>
        <v>5072412</v>
      </c>
      <c r="F53" s="1974">
        <f>'4 bbf Technikai'!Z53+'4 ba Polg Hiv'!BD53+'4 a Intézmények'!CR52</f>
        <v>4625329</v>
      </c>
      <c r="G53" s="1894">
        <v>-3318215</v>
      </c>
      <c r="H53" s="1894">
        <v>-3449074</v>
      </c>
      <c r="I53" s="1882">
        <v>-62530</v>
      </c>
      <c r="J53" s="1797">
        <v>-3441705</v>
      </c>
      <c r="K53" s="1797">
        <v>-3188549</v>
      </c>
      <c r="L53" s="1894">
        <v>-1640870</v>
      </c>
      <c r="M53" s="1894">
        <v>-1648094</v>
      </c>
      <c r="N53" s="1882"/>
      <c r="O53" s="1797">
        <v>-1630707</v>
      </c>
      <c r="P53" s="1797">
        <v>-1436780</v>
      </c>
      <c r="Q53" s="1976">
        <f t="shared" ref="Q53:Q55" si="25">G53+L53</f>
        <v>-4959085</v>
      </c>
      <c r="R53" s="1976">
        <f t="shared" ref="R53:R55" si="26">H53+M53</f>
        <v>-5097168</v>
      </c>
      <c r="S53" s="1976">
        <f t="shared" ref="S53:S55" si="27">I53+N53</f>
        <v>-62530</v>
      </c>
      <c r="T53" s="1976">
        <f t="shared" ref="T53:T55" si="28">J53+O53</f>
        <v>-5072412</v>
      </c>
      <c r="U53" s="1976">
        <f t="shared" ref="U53:U55" si="29">K53+P53</f>
        <v>-4625329</v>
      </c>
      <c r="V53" s="2092">
        <f t="shared" si="12"/>
        <v>0</v>
      </c>
      <c r="W53" s="2092">
        <f t="shared" si="13"/>
        <v>0</v>
      </c>
      <c r="X53" s="2013">
        <f t="shared" si="14"/>
        <v>0</v>
      </c>
      <c r="Y53" s="1974">
        <f>SUM(W53+X53)</f>
        <v>0</v>
      </c>
      <c r="Z53" s="1974">
        <f t="shared" si="16"/>
        <v>0</v>
      </c>
    </row>
    <row r="54" spans="1:29" ht="15" customHeight="1">
      <c r="A54" s="1414" t="s">
        <v>626</v>
      </c>
      <c r="B54" s="2093">
        <f>'4 bbf Technikai'!V54+'4 ba Polg Hiv'!AZ54+'4 a Intézmények'!CN53</f>
        <v>0</v>
      </c>
      <c r="C54" s="2093">
        <f>'4 bbf Technikai'!W54+'4 ba Polg Hiv'!BA54+'4 a Intézmények'!CO53</f>
        <v>0</v>
      </c>
      <c r="D54" s="2071">
        <f>'4 bbf Technikai'!X54+'4 ba Polg Hiv'!BB54+'4 a Intézmények'!CP53</f>
        <v>0</v>
      </c>
      <c r="E54" s="1974">
        <f>'4 bbf Technikai'!Y54+'4 ba Polg Hiv'!BC54+'4 a Intézmények'!CQ53</f>
        <v>3259</v>
      </c>
      <c r="F54" s="1974">
        <f>'4 bbf Technikai'!Z54+'4 ba Polg Hiv'!BD54+'4 a Intézmények'!CR53</f>
        <v>3259</v>
      </c>
      <c r="G54" s="1894"/>
      <c r="H54" s="1894">
        <v>0</v>
      </c>
      <c r="I54" s="1882"/>
      <c r="J54" s="1797">
        <v>-3259</v>
      </c>
      <c r="K54" s="1797">
        <v>-3259</v>
      </c>
      <c r="L54" s="1894"/>
      <c r="M54" s="1894">
        <v>0</v>
      </c>
      <c r="N54" s="1882"/>
      <c r="O54" s="1797">
        <f>SUM(M54+N54)</f>
        <v>0</v>
      </c>
      <c r="P54" s="1797">
        <v>0</v>
      </c>
      <c r="Q54" s="1976">
        <f t="shared" si="25"/>
        <v>0</v>
      </c>
      <c r="R54" s="1976">
        <f t="shared" si="26"/>
        <v>0</v>
      </c>
      <c r="S54" s="1976">
        <f t="shared" si="27"/>
        <v>0</v>
      </c>
      <c r="T54" s="1976">
        <f t="shared" si="28"/>
        <v>-3259</v>
      </c>
      <c r="U54" s="1976">
        <f t="shared" si="29"/>
        <v>-3259</v>
      </c>
      <c r="V54" s="2092">
        <f t="shared" si="12"/>
        <v>0</v>
      </c>
      <c r="W54" s="2092">
        <f t="shared" si="13"/>
        <v>0</v>
      </c>
      <c r="X54" s="2013">
        <f t="shared" si="14"/>
        <v>0</v>
      </c>
      <c r="Y54" s="1974">
        <f t="shared" si="3"/>
        <v>0</v>
      </c>
      <c r="Z54" s="1974">
        <f t="shared" si="16"/>
        <v>0</v>
      </c>
    </row>
    <row r="55" spans="1:29" ht="15" customHeight="1">
      <c r="A55" s="1414" t="s">
        <v>627</v>
      </c>
      <c r="B55" s="2093">
        <f>'4 bbf Technikai'!V55+'4 ba Polg Hiv'!AZ55+'4 a Intézmények'!CN54</f>
        <v>254279</v>
      </c>
      <c r="C55" s="2093">
        <f>'4 bbf Technikai'!W55+'4 ba Polg Hiv'!BA55+'4 a Intézmények'!CO54</f>
        <v>530360</v>
      </c>
      <c r="D55" s="2071">
        <f>'4 bbf Technikai'!X55+'4 ba Polg Hiv'!BB55+'4 a Intézmények'!CP54</f>
        <v>10824</v>
      </c>
      <c r="E55" s="1974">
        <f>'4 bbf Technikai'!Y55+'4 ba Polg Hiv'!BC55+'4 a Intézmények'!CQ54</f>
        <v>595284</v>
      </c>
      <c r="F55" s="1974">
        <f>'4 bbf Technikai'!Z55+'4 ba Polg Hiv'!BD55+'4 a Intézmények'!CR54</f>
        <v>469410</v>
      </c>
      <c r="G55" s="1894">
        <v>-185698</v>
      </c>
      <c r="H55" s="1894">
        <v>-404760</v>
      </c>
      <c r="I55" s="1882">
        <v>-10824</v>
      </c>
      <c r="J55" s="1797">
        <v>-469740</v>
      </c>
      <c r="K55" s="1797">
        <v>-373849</v>
      </c>
      <c r="L55" s="1894">
        <v>-68581</v>
      </c>
      <c r="M55" s="1894">
        <v>-125600</v>
      </c>
      <c r="N55" s="1882"/>
      <c r="O55" s="1797">
        <v>-125544</v>
      </c>
      <c r="P55" s="1797">
        <v>-95561</v>
      </c>
      <c r="Q55" s="1976">
        <f t="shared" si="25"/>
        <v>-254279</v>
      </c>
      <c r="R55" s="1976">
        <f t="shared" si="26"/>
        <v>-530360</v>
      </c>
      <c r="S55" s="1976">
        <f t="shared" si="27"/>
        <v>-10824</v>
      </c>
      <c r="T55" s="1976">
        <f t="shared" si="28"/>
        <v>-595284</v>
      </c>
      <c r="U55" s="1976">
        <f t="shared" si="29"/>
        <v>-469410</v>
      </c>
      <c r="V55" s="2011">
        <f t="shared" si="12"/>
        <v>0</v>
      </c>
      <c r="W55" s="2011">
        <f t="shared" si="13"/>
        <v>0</v>
      </c>
      <c r="X55" s="2013">
        <f t="shared" si="14"/>
        <v>0</v>
      </c>
      <c r="Y55" s="1974">
        <f>SUM(W55+X55)</f>
        <v>0</v>
      </c>
      <c r="Z55" s="1974">
        <f t="shared" si="16"/>
        <v>0</v>
      </c>
    </row>
    <row r="56" spans="1:29" s="706" customFormat="1" ht="13.5" hidden="1" customHeight="1">
      <c r="A56" s="1414" t="s">
        <v>628</v>
      </c>
      <c r="B56" s="1900"/>
      <c r="C56" s="2069" t="e">
        <f>'4 bbf Technikai'!W56+'4 ba Polg Hiv'!BA56+#REF!</f>
        <v>#REF!</v>
      </c>
      <c r="D56" s="2070" t="e">
        <f>'4 bbf Technikai'!X56+'4 ba Polg Hiv'!BB56+#REF!</f>
        <v>#REF!</v>
      </c>
      <c r="E56" s="1974"/>
      <c r="F56" s="1974"/>
      <c r="G56" s="1797"/>
      <c r="H56" s="1983"/>
      <c r="I56" s="1981"/>
      <c r="J56" s="1797"/>
      <c r="K56" s="1797"/>
      <c r="L56" s="1797"/>
      <c r="M56" s="1983"/>
      <c r="N56" s="1981"/>
      <c r="O56" s="1983"/>
      <c r="P56" s="1983"/>
      <c r="Q56" s="2039"/>
      <c r="R56" s="1976"/>
      <c r="S56" s="1965"/>
      <c r="T56" s="1974"/>
      <c r="U56" s="1974"/>
      <c r="V56" s="1974"/>
      <c r="W56" s="2039"/>
      <c r="X56" s="2012"/>
      <c r="Y56" s="1982"/>
      <c r="Z56" s="1892"/>
    </row>
    <row r="57" spans="1:29" s="706" customFormat="1" ht="15" customHeight="1">
      <c r="A57" s="2098" t="s">
        <v>724</v>
      </c>
      <c r="B57" s="1913">
        <f>SUM(B44:B56)</f>
        <v>7108241</v>
      </c>
      <c r="C57" s="1913" t="e">
        <f t="shared" ref="C57:Z57" si="30">SUM(C44:C56)</f>
        <v>#REF!</v>
      </c>
      <c r="D57" s="1913" t="e">
        <f t="shared" si="30"/>
        <v>#REF!</v>
      </c>
      <c r="E57" s="1913">
        <f t="shared" si="30"/>
        <v>7817755</v>
      </c>
      <c r="F57" s="1913">
        <f t="shared" si="30"/>
        <v>7193885</v>
      </c>
      <c r="G57" s="1913">
        <f t="shared" si="30"/>
        <v>-5360644</v>
      </c>
      <c r="H57" s="1913">
        <f t="shared" si="30"/>
        <v>-5750108</v>
      </c>
      <c r="I57" s="1913">
        <f t="shared" si="30"/>
        <v>-78321</v>
      </c>
      <c r="J57" s="1913">
        <f t="shared" si="30"/>
        <v>-5957357</v>
      </c>
      <c r="K57" s="1913">
        <f t="shared" si="30"/>
        <v>-5608310</v>
      </c>
      <c r="L57" s="1913">
        <f t="shared" si="30"/>
        <v>-1747597</v>
      </c>
      <c r="M57" s="1913">
        <f t="shared" si="30"/>
        <v>-1814536</v>
      </c>
      <c r="N57" s="1913">
        <f t="shared" si="30"/>
        <v>-647</v>
      </c>
      <c r="O57" s="1913">
        <f t="shared" si="30"/>
        <v>-1809485</v>
      </c>
      <c r="P57" s="1913">
        <f t="shared" si="30"/>
        <v>-1585575</v>
      </c>
      <c r="Q57" s="1913">
        <f t="shared" si="30"/>
        <v>-7108241</v>
      </c>
      <c r="R57" s="1913">
        <f t="shared" si="30"/>
        <v>-7564644</v>
      </c>
      <c r="S57" s="1913">
        <f t="shared" si="30"/>
        <v>-78968</v>
      </c>
      <c r="T57" s="1913">
        <f t="shared" si="30"/>
        <v>-7766842</v>
      </c>
      <c r="U57" s="1913">
        <f t="shared" si="30"/>
        <v>-7193885</v>
      </c>
      <c r="V57" s="1913">
        <f t="shared" si="30"/>
        <v>0</v>
      </c>
      <c r="W57" s="1913">
        <f t="shared" si="30"/>
        <v>0</v>
      </c>
      <c r="X57" s="1913">
        <f t="shared" si="30"/>
        <v>0</v>
      </c>
      <c r="Y57" s="1913">
        <f t="shared" si="30"/>
        <v>50913</v>
      </c>
      <c r="Z57" s="1913">
        <f t="shared" si="30"/>
        <v>0</v>
      </c>
    </row>
    <row r="58" spans="1:29" s="1414" customFormat="1" ht="12.75" customHeight="1">
      <c r="A58" s="1898" t="s">
        <v>630</v>
      </c>
      <c r="B58" s="1899">
        <f>SUM(B43+B57)</f>
        <v>22014003</v>
      </c>
      <c r="C58" s="1899" t="e">
        <f t="shared" ref="C58:Z58" si="31">SUM(C43+C57)</f>
        <v>#REF!</v>
      </c>
      <c r="D58" s="1899" t="e">
        <f t="shared" si="31"/>
        <v>#REF!</v>
      </c>
      <c r="E58" s="1899">
        <f t="shared" si="31"/>
        <v>26218748</v>
      </c>
      <c r="F58" s="1899">
        <f t="shared" si="31"/>
        <v>20441632</v>
      </c>
      <c r="G58" s="1899">
        <f t="shared" si="31"/>
        <v>-5360644</v>
      </c>
      <c r="H58" s="1899">
        <f t="shared" si="31"/>
        <v>-5750108</v>
      </c>
      <c r="I58" s="1899">
        <f t="shared" si="31"/>
        <v>-78321</v>
      </c>
      <c r="J58" s="1899">
        <f t="shared" si="31"/>
        <v>-5957357</v>
      </c>
      <c r="K58" s="1899">
        <f t="shared" si="31"/>
        <v>-5608310</v>
      </c>
      <c r="L58" s="1899">
        <f t="shared" si="31"/>
        <v>-1747597</v>
      </c>
      <c r="M58" s="1899">
        <f t="shared" si="31"/>
        <v>-1814536</v>
      </c>
      <c r="N58" s="1899">
        <f t="shared" si="31"/>
        <v>-647</v>
      </c>
      <c r="O58" s="1899">
        <f t="shared" si="31"/>
        <v>-1809485</v>
      </c>
      <c r="P58" s="1899">
        <f t="shared" si="31"/>
        <v>-1585575</v>
      </c>
      <c r="Q58" s="1899">
        <f t="shared" si="31"/>
        <v>-7108241</v>
      </c>
      <c r="R58" s="1899">
        <f t="shared" si="31"/>
        <v>-7564644</v>
      </c>
      <c r="S58" s="1899">
        <f t="shared" si="31"/>
        <v>-78968</v>
      </c>
      <c r="T58" s="1899">
        <f t="shared" si="31"/>
        <v>-7766842</v>
      </c>
      <c r="U58" s="1899">
        <f t="shared" si="31"/>
        <v>-7193885</v>
      </c>
      <c r="V58" s="1899">
        <f t="shared" si="31"/>
        <v>14905762</v>
      </c>
      <c r="W58" s="1899">
        <f t="shared" si="31"/>
        <v>21414172</v>
      </c>
      <c r="X58" s="1899">
        <f t="shared" si="31"/>
        <v>83134</v>
      </c>
      <c r="Y58" s="1899">
        <f t="shared" si="31"/>
        <v>18451906</v>
      </c>
      <c r="Z58" s="1899">
        <f t="shared" si="31"/>
        <v>13247747</v>
      </c>
    </row>
    <row r="59" spans="1:29" s="706" customFormat="1" ht="12.75" customHeight="1">
      <c r="A59" s="1900" t="s">
        <v>631</v>
      </c>
      <c r="B59" s="1900"/>
      <c r="C59" s="1978"/>
      <c r="D59" s="1979"/>
      <c r="E59" s="1978"/>
      <c r="F59" s="1978"/>
      <c r="G59" s="1780"/>
      <c r="H59" s="1780"/>
      <c r="I59" s="1888"/>
      <c r="J59" s="1780"/>
      <c r="K59" s="1780"/>
      <c r="L59" s="1780"/>
      <c r="M59" s="1780"/>
      <c r="N59" s="1888"/>
      <c r="O59" s="1780"/>
      <c r="P59" s="1780"/>
      <c r="Q59" s="1978"/>
      <c r="R59" s="1978"/>
      <c r="S59" s="1979"/>
      <c r="T59" s="1978"/>
      <c r="U59" s="1978"/>
      <c r="V59" s="1978"/>
      <c r="W59" s="1978"/>
      <c r="X59" s="1978"/>
      <c r="Y59" s="1978"/>
      <c r="Z59" s="1892"/>
      <c r="AC59" s="92"/>
    </row>
    <row r="60" spans="1:29" ht="15" hidden="1" customHeight="1">
      <c r="A60" s="1886" t="s">
        <v>632</v>
      </c>
      <c r="B60" s="2099"/>
      <c r="C60" s="2069" t="e">
        <f>'4 bbf Technikai'!W60+'4 ba Polg Hiv'!BA60+#REF!</f>
        <v>#REF!</v>
      </c>
      <c r="D60" s="2070" t="e">
        <f>'4 bbf Technikai'!X60+'4 ba Polg Hiv'!BB60+#REF!</f>
        <v>#REF!</v>
      </c>
      <c r="E60" s="1974"/>
      <c r="F60" s="1974"/>
      <c r="G60" s="1797"/>
      <c r="H60" s="1881"/>
      <c r="I60" s="1882"/>
      <c r="J60" s="1797"/>
      <c r="K60" s="1797"/>
      <c r="L60" s="1797"/>
      <c r="M60" s="1881"/>
      <c r="N60" s="1882"/>
      <c r="O60" s="1797"/>
      <c r="P60" s="1797"/>
      <c r="Q60" s="1974"/>
      <c r="R60" s="1976"/>
      <c r="S60" s="1965"/>
      <c r="T60" s="1974"/>
      <c r="U60" s="1974"/>
      <c r="V60" s="1974"/>
      <c r="W60" s="2092"/>
      <c r="X60" s="2012"/>
      <c r="Y60" s="1974"/>
    </row>
    <row r="61" spans="1:29" ht="15" customHeight="1">
      <c r="A61" s="1902" t="s">
        <v>633</v>
      </c>
      <c r="B61" s="2093">
        <f>'4 bbf Technikai'!V61+'4 ba Polg Hiv'!AZ61+'4 a Intézmények'!CN60</f>
        <v>1898877</v>
      </c>
      <c r="C61" s="2093">
        <f>'4 bbf Technikai'!W61+'4 ba Polg Hiv'!BA61+'4 a Intézmények'!CO60</f>
        <v>1941116</v>
      </c>
      <c r="D61" s="2071">
        <f>'4 bbf Technikai'!X61+'4 ba Polg Hiv'!BB61+'4 a Intézmények'!CP60</f>
        <v>5614</v>
      </c>
      <c r="E61" s="1974">
        <f>'4 bbf Technikai'!Y61+'4 ba Polg Hiv'!BC61+'4 a Intézmények'!CQ60</f>
        <v>2112229</v>
      </c>
      <c r="F61" s="1974">
        <f>'4 bbf Technikai'!Z61+'4 ba Polg Hiv'!BD61+'4 a Intézmények'!CR60</f>
        <v>2112229</v>
      </c>
      <c r="G61" s="2094"/>
      <c r="H61" s="1894"/>
      <c r="I61" s="1882"/>
      <c r="J61" s="1797"/>
      <c r="K61" s="1797"/>
      <c r="L61" s="2094"/>
      <c r="M61" s="1894"/>
      <c r="N61" s="1882"/>
      <c r="O61" s="1797"/>
      <c r="P61" s="1797"/>
      <c r="Q61" s="1976"/>
      <c r="R61" s="1976"/>
      <c r="S61" s="1965"/>
      <c r="T61" s="1974"/>
      <c r="U61" s="1974"/>
      <c r="V61" s="2092">
        <f t="shared" ref="V61:W73" si="32">B61+Q61</f>
        <v>1898877</v>
      </c>
      <c r="W61" s="2092">
        <f t="shared" ref="W61:W66" si="33">C61+R61</f>
        <v>1941116</v>
      </c>
      <c r="X61" s="2092">
        <f t="shared" ref="X61:X66" si="34">D61+S61</f>
        <v>5614</v>
      </c>
      <c r="Y61" s="2092">
        <f t="shared" ref="Y61:Y66" si="35">E61+T61</f>
        <v>2112229</v>
      </c>
      <c r="Z61" s="2092">
        <f t="shared" ref="Z61:Z66" si="36">F61+U61</f>
        <v>2112229</v>
      </c>
    </row>
    <row r="62" spans="1:29" ht="15" customHeight="1">
      <c r="A62" s="1902" t="s">
        <v>634</v>
      </c>
      <c r="B62" s="2093">
        <f>'4 bbf Technikai'!V62+'4 ba Polg Hiv'!AZ62+'4 a Intézmények'!CN61</f>
        <v>0</v>
      </c>
      <c r="C62" s="2093">
        <f>'4 bbf Technikai'!W62+'4 ba Polg Hiv'!BA62+'4 a Intézmények'!CO61</f>
        <v>0</v>
      </c>
      <c r="D62" s="2071">
        <f>'4 bbf Technikai'!X62+'4 ba Polg Hiv'!BB62+'4 a Intézmények'!CP61</f>
        <v>0</v>
      </c>
      <c r="E62" s="1974">
        <f>'4 bbf Technikai'!Y62+'4 ba Polg Hiv'!BC62+'4 a Intézmények'!CQ61</f>
        <v>0</v>
      </c>
      <c r="F62" s="1974">
        <f>'4 bbf Technikai'!Z62+'4 ba Polg Hiv'!BD62+'4 a Intézmények'!CR61</f>
        <v>0</v>
      </c>
      <c r="G62" s="2094"/>
      <c r="H62" s="1894"/>
      <c r="I62" s="1882"/>
      <c r="J62" s="1797"/>
      <c r="K62" s="1797"/>
      <c r="L62" s="2094"/>
      <c r="M62" s="1894"/>
      <c r="N62" s="1882"/>
      <c r="O62" s="1797"/>
      <c r="P62" s="1797"/>
      <c r="Q62" s="1976"/>
      <c r="R62" s="1976"/>
      <c r="S62" s="1965"/>
      <c r="T62" s="1974"/>
      <c r="U62" s="1974"/>
      <c r="V62" s="2092">
        <f t="shared" si="32"/>
        <v>0</v>
      </c>
      <c r="W62" s="2092">
        <f t="shared" si="33"/>
        <v>0</v>
      </c>
      <c r="X62" s="2092">
        <f t="shared" si="34"/>
        <v>0</v>
      </c>
      <c r="Y62" s="2092">
        <f t="shared" si="35"/>
        <v>0</v>
      </c>
      <c r="Z62" s="2092">
        <f t="shared" si="36"/>
        <v>0</v>
      </c>
    </row>
    <row r="63" spans="1:29" ht="15" customHeight="1">
      <c r="A63" s="1414" t="s">
        <v>635</v>
      </c>
      <c r="B63" s="2093">
        <f>'4 bbf Technikai'!V63+'4 ba Polg Hiv'!AZ63+'4 a Intézmények'!CN62</f>
        <v>0</v>
      </c>
      <c r="C63" s="2093">
        <f>'4 bbf Technikai'!W63+'4 ba Polg Hiv'!BA63+'4 a Intézmények'!CO62</f>
        <v>0</v>
      </c>
      <c r="D63" s="2071">
        <f>'4 bbf Technikai'!X63+'4 ba Polg Hiv'!BB63+'4 a Intézmények'!CP62</f>
        <v>0</v>
      </c>
      <c r="E63" s="1974">
        <f>'4 bbf Technikai'!Y63+'4 ba Polg Hiv'!BC63+'4 a Intézmények'!CQ62</f>
        <v>0</v>
      </c>
      <c r="F63" s="1974">
        <f>'4 bbf Technikai'!Z63+'4 ba Polg Hiv'!BD63+'4 a Intézmények'!CR62</f>
        <v>0</v>
      </c>
      <c r="G63" s="2094"/>
      <c r="H63" s="1894"/>
      <c r="I63" s="1882"/>
      <c r="J63" s="1797"/>
      <c r="K63" s="1797"/>
      <c r="L63" s="2094"/>
      <c r="M63" s="1894"/>
      <c r="N63" s="1882"/>
      <c r="O63" s="1797"/>
      <c r="P63" s="1797"/>
      <c r="Q63" s="1976"/>
      <c r="R63" s="1976"/>
      <c r="S63" s="1965"/>
      <c r="T63" s="1974"/>
      <c r="U63" s="1974"/>
      <c r="V63" s="2092">
        <f>B63+Q63</f>
        <v>0</v>
      </c>
      <c r="W63" s="2092">
        <f t="shared" si="33"/>
        <v>0</v>
      </c>
      <c r="X63" s="2092">
        <f t="shared" si="34"/>
        <v>0</v>
      </c>
      <c r="Y63" s="2092">
        <f t="shared" si="35"/>
        <v>0</v>
      </c>
      <c r="Z63" s="2092">
        <f t="shared" si="36"/>
        <v>0</v>
      </c>
    </row>
    <row r="64" spans="1:29" ht="15" customHeight="1">
      <c r="A64" s="706" t="s">
        <v>636</v>
      </c>
      <c r="B64" s="2093">
        <f>'4 bbf Technikai'!V64+'4 ba Polg Hiv'!AZ64+'4 a Intézmények'!CN63</f>
        <v>1001374</v>
      </c>
      <c r="C64" s="2093">
        <f>'4 bbf Technikai'!W64+'4 ba Polg Hiv'!BA64+'4 a Intézmények'!CO63</f>
        <v>1001374</v>
      </c>
      <c r="D64" s="2071">
        <f>'4 bbf Technikai'!X64+'4 ba Polg Hiv'!BB64+'4 a Intézmények'!CP63</f>
        <v>0</v>
      </c>
      <c r="E64" s="1974">
        <f>'4 bbf Technikai'!Y64+'4 ba Polg Hiv'!BC64+'4 a Intézmények'!CQ63</f>
        <v>1039390</v>
      </c>
      <c r="F64" s="1974">
        <f>'4 bbf Technikai'!Z64+'4 ba Polg Hiv'!BD64+'4 a Intézmények'!CR63</f>
        <v>1039390</v>
      </c>
      <c r="G64" s="2094"/>
      <c r="H64" s="1894"/>
      <c r="I64" s="1882"/>
      <c r="J64" s="1797"/>
      <c r="K64" s="1797"/>
      <c r="L64" s="2094"/>
      <c r="M64" s="1894"/>
      <c r="N64" s="1882"/>
      <c r="O64" s="1797"/>
      <c r="P64" s="1797"/>
      <c r="Q64" s="1976"/>
      <c r="R64" s="1976"/>
      <c r="S64" s="1965"/>
      <c r="T64" s="1974"/>
      <c r="U64" s="1974"/>
      <c r="V64" s="2092">
        <f t="shared" si="32"/>
        <v>1001374</v>
      </c>
      <c r="W64" s="2092">
        <f t="shared" si="33"/>
        <v>1001374</v>
      </c>
      <c r="X64" s="2092">
        <f t="shared" si="34"/>
        <v>0</v>
      </c>
      <c r="Y64" s="2092">
        <f t="shared" si="35"/>
        <v>1039390</v>
      </c>
      <c r="Z64" s="2092">
        <f t="shared" si="36"/>
        <v>1039390</v>
      </c>
    </row>
    <row r="65" spans="1:26" ht="15" customHeight="1">
      <c r="A65" s="1886" t="s">
        <v>637</v>
      </c>
      <c r="B65" s="2093">
        <f>'4 bbf Technikai'!V65+'4 ba Polg Hiv'!AZ65+'4 a Intézmények'!CN64</f>
        <v>226387</v>
      </c>
      <c r="C65" s="2093">
        <f>'4 bbf Technikai'!W65+'4 ba Polg Hiv'!BA65+'4 a Intézmények'!CO64</f>
        <v>313529</v>
      </c>
      <c r="D65" s="2071">
        <f>'4 bbf Technikai'!X65+'4 ba Polg Hiv'!BB65+'4 a Intézmények'!CP64</f>
        <v>0</v>
      </c>
      <c r="E65" s="1974">
        <f>'4 bbf Technikai'!Y65+'4 ba Polg Hiv'!BC65+'4 a Intézmények'!CQ64</f>
        <v>344720</v>
      </c>
      <c r="F65" s="1974">
        <f>'4 bbf Technikai'!Z65+'4 ba Polg Hiv'!BD65+'4 a Intézmények'!CR64</f>
        <v>241274</v>
      </c>
      <c r="G65" s="2094"/>
      <c r="H65" s="1894"/>
      <c r="I65" s="1882"/>
      <c r="J65" s="1797"/>
      <c r="K65" s="1797"/>
      <c r="L65" s="2094"/>
      <c r="M65" s="1894"/>
      <c r="N65" s="1882"/>
      <c r="O65" s="1797"/>
      <c r="P65" s="1797"/>
      <c r="Q65" s="1976"/>
      <c r="R65" s="1976"/>
      <c r="S65" s="1965"/>
      <c r="T65" s="1974"/>
      <c r="U65" s="1974"/>
      <c r="V65" s="2092">
        <f t="shared" si="32"/>
        <v>226387</v>
      </c>
      <c r="W65" s="2092">
        <f t="shared" si="33"/>
        <v>313529</v>
      </c>
      <c r="X65" s="2092">
        <f t="shared" si="34"/>
        <v>0</v>
      </c>
      <c r="Y65" s="2092">
        <f t="shared" si="35"/>
        <v>344720</v>
      </c>
      <c r="Z65" s="2092">
        <f t="shared" si="36"/>
        <v>241274</v>
      </c>
    </row>
    <row r="66" spans="1:26" ht="15" customHeight="1">
      <c r="A66" s="1902" t="s">
        <v>638</v>
      </c>
      <c r="B66" s="2093">
        <f>'4 bbf Technikai'!V66+'4 ba Polg Hiv'!AZ66+'4 a Intézmények'!CN65</f>
        <v>7885620</v>
      </c>
      <c r="C66" s="2093">
        <f>'4 bbf Technikai'!W66+'4 ba Polg Hiv'!BA66+'4 a Intézmények'!CO65</f>
        <v>7885620</v>
      </c>
      <c r="D66" s="2071">
        <f>'4 bbf Technikai'!X66+'4 ba Polg Hiv'!BB66+'4 a Intézmények'!CP65</f>
        <v>0</v>
      </c>
      <c r="E66" s="1974">
        <f>'4 bbf Technikai'!Y66+'4 ba Polg Hiv'!BC66+'4 a Intézmények'!CQ65</f>
        <v>8315559</v>
      </c>
      <c r="F66" s="1974">
        <f>'4 bbf Technikai'!Z66+'4 ba Polg Hiv'!BD66+'4 a Intézmények'!CR65</f>
        <v>8297961</v>
      </c>
      <c r="G66" s="2094"/>
      <c r="H66" s="2094"/>
      <c r="I66" s="1973"/>
      <c r="J66" s="1797"/>
      <c r="K66" s="1797"/>
      <c r="L66" s="2094"/>
      <c r="M66" s="2094"/>
      <c r="N66" s="1973"/>
      <c r="O66" s="1797"/>
      <c r="P66" s="1797"/>
      <c r="Q66" s="1976"/>
      <c r="R66" s="1976"/>
      <c r="S66" s="1965"/>
      <c r="T66" s="1974"/>
      <c r="U66" s="1974"/>
      <c r="V66" s="2092">
        <f>B66+Q66</f>
        <v>7885620</v>
      </c>
      <c r="W66" s="2092">
        <f t="shared" si="33"/>
        <v>7885620</v>
      </c>
      <c r="X66" s="2092">
        <f t="shared" si="34"/>
        <v>0</v>
      </c>
      <c r="Y66" s="2092">
        <f t="shared" si="35"/>
        <v>8315559</v>
      </c>
      <c r="Z66" s="2092">
        <f t="shared" si="36"/>
        <v>8297961</v>
      </c>
    </row>
    <row r="67" spans="1:26" ht="15" hidden="1" customHeight="1">
      <c r="A67" s="1902" t="s">
        <v>639</v>
      </c>
      <c r="B67" s="2093">
        <f>'4 bbf Technikai'!V67+'4 ba Polg Hiv'!AZ67+'4 a Intézmények'!CN66</f>
        <v>0</v>
      </c>
      <c r="C67" s="2093">
        <f>'4 bbf Technikai'!W67+'4 ba Polg Hiv'!BA67+'4 a Intézmények'!CO66</f>
        <v>0</v>
      </c>
      <c r="D67" s="2071">
        <f>'4 bbf Technikai'!X67+'4 ba Polg Hiv'!BB67+'4 a Intézmények'!CP66</f>
        <v>0</v>
      </c>
      <c r="E67" s="1974">
        <f>'4 bbf Technikai'!Y67+'4 ba Polg Hiv'!BC67+'4 a Intézmények'!CQ66</f>
        <v>0</v>
      </c>
      <c r="F67" s="1974">
        <f>'4 bbf Technikai'!Z67+'4 ba Polg Hiv'!BD67+'4 a Intézmények'!CR66</f>
        <v>0</v>
      </c>
      <c r="G67" s="2094"/>
      <c r="H67" s="1894"/>
      <c r="I67" s="1882"/>
      <c r="J67" s="1797"/>
      <c r="K67" s="1797"/>
      <c r="L67" s="2094"/>
      <c r="M67" s="1894"/>
      <c r="N67" s="1882"/>
      <c r="O67" s="1797"/>
      <c r="P67" s="1797"/>
      <c r="Q67" s="1976"/>
      <c r="R67" s="1976"/>
      <c r="S67" s="1965"/>
      <c r="T67" s="1974"/>
      <c r="U67" s="1974"/>
      <c r="V67" s="2092">
        <f t="shared" si="32"/>
        <v>0</v>
      </c>
      <c r="W67" s="2092">
        <f t="shared" si="32"/>
        <v>0</v>
      </c>
      <c r="X67" s="2013">
        <f t="shared" ref="X67:X73" si="37">D67+S67</f>
        <v>0</v>
      </c>
      <c r="Y67" s="1974">
        <f t="shared" ref="Y67:Y76" si="38">SUM(W67+X67)</f>
        <v>0</v>
      </c>
      <c r="Z67" s="1974">
        <f t="shared" ref="Z67:Z73" si="39">F67+U67</f>
        <v>0</v>
      </c>
    </row>
    <row r="68" spans="1:26" ht="15" customHeight="1">
      <c r="A68" s="1886" t="s">
        <v>640</v>
      </c>
      <c r="B68" s="2093">
        <f>'4 bbf Technikai'!V68+'4 ba Polg Hiv'!AZ68+'4 a Intézmények'!CN67</f>
        <v>499703</v>
      </c>
      <c r="C68" s="2093">
        <f>'4 bbf Technikai'!W68+'4 ba Polg Hiv'!BA68+'4 a Intézmények'!CO67</f>
        <v>499703</v>
      </c>
      <c r="D68" s="2071">
        <f>'4 bbf Technikai'!X68+'4 ba Polg Hiv'!BB68+'4 a Intézmények'!CP67</f>
        <v>7405</v>
      </c>
      <c r="E68" s="1974">
        <f>'4 bbf Technikai'!Y68+'4 ba Polg Hiv'!BC68+'4 a Intézmények'!CQ67</f>
        <v>320164</v>
      </c>
      <c r="F68" s="1974">
        <f>'4 bbf Technikai'!Z68+'4 ba Polg Hiv'!BD68+'4 a Intézmények'!CR67</f>
        <v>320164</v>
      </c>
      <c r="G68" s="2094"/>
      <c r="H68" s="1894"/>
      <c r="I68" s="1882"/>
      <c r="J68" s="1797"/>
      <c r="K68" s="1797"/>
      <c r="L68" s="2094"/>
      <c r="M68" s="1894"/>
      <c r="N68" s="1882"/>
      <c r="O68" s="1797"/>
      <c r="P68" s="1797"/>
      <c r="Q68" s="1976"/>
      <c r="R68" s="1976"/>
      <c r="S68" s="1965"/>
      <c r="T68" s="1974"/>
      <c r="U68" s="1974"/>
      <c r="V68" s="2092">
        <f>B68+Q68</f>
        <v>499703</v>
      </c>
      <c r="W68" s="2092">
        <f t="shared" si="32"/>
        <v>499703</v>
      </c>
      <c r="X68" s="2092">
        <f t="shared" si="37"/>
        <v>7405</v>
      </c>
      <c r="Y68" s="2092">
        <f t="shared" ref="Y68:Y70" si="40">E68+T68</f>
        <v>320164</v>
      </c>
      <c r="Z68" s="2092">
        <f t="shared" si="39"/>
        <v>320164</v>
      </c>
    </row>
    <row r="69" spans="1:26" ht="15" customHeight="1">
      <c r="A69" s="1886" t="s">
        <v>641</v>
      </c>
      <c r="B69" s="2093">
        <f>'4 bbf Technikai'!V69+'4 ba Polg Hiv'!AZ69+'4 a Intézmények'!CN68</f>
        <v>134919</v>
      </c>
      <c r="C69" s="2093">
        <f>'4 bbf Technikai'!W69+'4 ba Polg Hiv'!BA69+'4 a Intézmények'!CO68</f>
        <v>134919</v>
      </c>
      <c r="D69" s="2071">
        <f>'4 bbf Technikai'!X69+'4 ba Polg Hiv'!BB69+'4 a Intézmények'!CP68</f>
        <v>1998</v>
      </c>
      <c r="E69" s="1974">
        <f>'4 bbf Technikai'!Y69+'4 ba Polg Hiv'!BC69+'4 a Intézmények'!CQ68</f>
        <v>86212</v>
      </c>
      <c r="F69" s="1974">
        <f>'4 bbf Technikai'!Z69+'4 ba Polg Hiv'!BD69+'4 a Intézmények'!CR68</f>
        <v>86212</v>
      </c>
      <c r="G69" s="2094"/>
      <c r="H69" s="1894"/>
      <c r="I69" s="1882"/>
      <c r="J69" s="1797"/>
      <c r="K69" s="1797"/>
      <c r="L69" s="2094"/>
      <c r="M69" s="1894"/>
      <c r="N69" s="1882"/>
      <c r="O69" s="1797"/>
      <c r="P69" s="1797"/>
      <c r="Q69" s="1976"/>
      <c r="R69" s="1976"/>
      <c r="S69" s="1965"/>
      <c r="T69" s="1974"/>
      <c r="U69" s="1974"/>
      <c r="V69" s="2092">
        <f t="shared" si="32"/>
        <v>134919</v>
      </c>
      <c r="W69" s="2092">
        <f t="shared" ref="W69:W70" si="41">C69+R69</f>
        <v>134919</v>
      </c>
      <c r="X69" s="2092">
        <f t="shared" si="37"/>
        <v>1998</v>
      </c>
      <c r="Y69" s="2092">
        <f t="shared" si="40"/>
        <v>86212</v>
      </c>
      <c r="Z69" s="2092">
        <f t="shared" si="39"/>
        <v>86212</v>
      </c>
    </row>
    <row r="70" spans="1:26" ht="15" customHeight="1">
      <c r="A70" s="1902" t="s">
        <v>642</v>
      </c>
      <c r="B70" s="2093">
        <f>'4 bbf Technikai'!V70+'4 ba Polg Hiv'!AZ70+'4 a Intézmények'!CN69</f>
        <v>1116671</v>
      </c>
      <c r="C70" s="2093">
        <f>'4 bbf Technikai'!W70+'4 ba Polg Hiv'!BA70+'4 a Intézmények'!CO69</f>
        <v>1130820</v>
      </c>
      <c r="D70" s="2071">
        <f>'4 bbf Technikai'!X70+'4 ba Polg Hiv'!BB70+'4 a Intézmények'!CP69</f>
        <v>3853</v>
      </c>
      <c r="E70" s="1974">
        <f>'4 bbf Technikai'!Y70+'4 ba Polg Hiv'!BC70+'4 a Intézmények'!CQ69</f>
        <v>1190037</v>
      </c>
      <c r="F70" s="1974">
        <f>'4 bbf Technikai'!Z70+'4 ba Polg Hiv'!BD70+'4 a Intézmények'!CR69</f>
        <v>1036246</v>
      </c>
      <c r="G70" s="2094"/>
      <c r="H70" s="1894"/>
      <c r="I70" s="1882"/>
      <c r="J70" s="1797"/>
      <c r="K70" s="1797"/>
      <c r="L70" s="2094"/>
      <c r="M70" s="1894"/>
      <c r="N70" s="1882"/>
      <c r="O70" s="1797"/>
      <c r="P70" s="1797"/>
      <c r="Q70" s="1976"/>
      <c r="R70" s="1976"/>
      <c r="S70" s="1965"/>
      <c r="T70" s="1974"/>
      <c r="U70" s="1974"/>
      <c r="V70" s="2092">
        <f>B70+Q70</f>
        <v>1116671</v>
      </c>
      <c r="W70" s="2092">
        <f t="shared" si="41"/>
        <v>1130820</v>
      </c>
      <c r="X70" s="2092">
        <f t="shared" si="37"/>
        <v>3853</v>
      </c>
      <c r="Y70" s="2092">
        <f t="shared" si="40"/>
        <v>1190037</v>
      </c>
      <c r="Z70" s="2092">
        <f t="shared" si="39"/>
        <v>1036246</v>
      </c>
    </row>
    <row r="71" spans="1:26" ht="15" hidden="1" customHeight="1">
      <c r="A71" s="1902" t="s">
        <v>643</v>
      </c>
      <c r="B71" s="2093">
        <f>'4 bbf Technikai'!V71+'4 ba Polg Hiv'!AZ71+'4 a Intézmények'!CN70</f>
        <v>0</v>
      </c>
      <c r="C71" s="2093">
        <f>'4 bbf Technikai'!W71+'4 ba Polg Hiv'!BA71+'4 a Intézmények'!CO70</f>
        <v>0</v>
      </c>
      <c r="D71" s="2071">
        <f>'4 bbf Technikai'!X71+'4 ba Polg Hiv'!BB71+'4 a Intézmények'!CP70</f>
        <v>0</v>
      </c>
      <c r="E71" s="1974">
        <f>'4 bbf Technikai'!Y71+'4 ba Polg Hiv'!BC71+'4 a Intézmények'!CQ70</f>
        <v>0</v>
      </c>
      <c r="F71" s="1974">
        <f>'4 bbf Technikai'!Z71+'4 ba Polg Hiv'!BD71+'4 a Intézmények'!CR70</f>
        <v>0</v>
      </c>
      <c r="G71" s="2094"/>
      <c r="H71" s="1894"/>
      <c r="I71" s="1882"/>
      <c r="J71" s="1797"/>
      <c r="K71" s="1797"/>
      <c r="L71" s="2094"/>
      <c r="M71" s="1894"/>
      <c r="N71" s="1882"/>
      <c r="O71" s="1797"/>
      <c r="P71" s="1797"/>
      <c r="Q71" s="1976"/>
      <c r="R71" s="1976"/>
      <c r="S71" s="1965"/>
      <c r="T71" s="1974"/>
      <c r="U71" s="1974"/>
      <c r="V71" s="2092">
        <f t="shared" si="32"/>
        <v>0</v>
      </c>
      <c r="W71" s="2092">
        <f t="shared" si="32"/>
        <v>0</v>
      </c>
      <c r="X71" s="2013">
        <f t="shared" si="37"/>
        <v>0</v>
      </c>
      <c r="Y71" s="1974">
        <f t="shared" si="38"/>
        <v>0</v>
      </c>
      <c r="Z71" s="1974">
        <f t="shared" si="39"/>
        <v>0</v>
      </c>
    </row>
    <row r="72" spans="1:26" ht="15" customHeight="1">
      <c r="A72" s="706" t="s">
        <v>644</v>
      </c>
      <c r="B72" s="2093">
        <f>'4 bbf Technikai'!V72+'4 ba Polg Hiv'!AZ72+'4 a Intézmények'!CN71</f>
        <v>0</v>
      </c>
      <c r="C72" s="2093">
        <f>'4 bbf Technikai'!W72+'4 ba Polg Hiv'!BA72+'4 a Intézmények'!CO71</f>
        <v>0</v>
      </c>
      <c r="D72" s="2071">
        <f>'4 bbf Technikai'!X72+'4 ba Polg Hiv'!BB72+'4 a Intézmények'!CP71</f>
        <v>0</v>
      </c>
      <c r="E72" s="1974">
        <f>'4 bbf Technikai'!Y72+'4 ba Polg Hiv'!BC72+'4 a Intézmények'!CQ71</f>
        <v>0</v>
      </c>
      <c r="F72" s="1974">
        <f>'4 bbf Technikai'!Z72+'4 ba Polg Hiv'!BD72+'4 a Intézmények'!CR71</f>
        <v>0</v>
      </c>
      <c r="G72" s="2094"/>
      <c r="H72" s="1894"/>
      <c r="I72" s="1882"/>
      <c r="J72" s="1797"/>
      <c r="K72" s="1797"/>
      <c r="L72" s="2094"/>
      <c r="M72" s="1894"/>
      <c r="N72" s="1882"/>
      <c r="O72" s="1797"/>
      <c r="P72" s="1797"/>
      <c r="Q72" s="1976"/>
      <c r="R72" s="1976"/>
      <c r="S72" s="1965"/>
      <c r="T72" s="1974"/>
      <c r="U72" s="1974"/>
      <c r="V72" s="2092">
        <f t="shared" si="32"/>
        <v>0</v>
      </c>
      <c r="W72" s="2092">
        <f t="shared" ref="W72:W73" si="42">C72+R72</f>
        <v>0</v>
      </c>
      <c r="X72" s="2092">
        <f t="shared" si="37"/>
        <v>0</v>
      </c>
      <c r="Y72" s="2092">
        <f t="shared" ref="Y72:Y73" si="43">E72+T72</f>
        <v>0</v>
      </c>
      <c r="Z72" s="2092">
        <f t="shared" si="39"/>
        <v>0</v>
      </c>
    </row>
    <row r="73" spans="1:26" ht="15" customHeight="1">
      <c r="A73" s="706" t="s">
        <v>645</v>
      </c>
      <c r="B73" s="2093">
        <f>'4 bbf Technikai'!V73+'4 ba Polg Hiv'!AZ73+'4 a Intézmények'!CN72</f>
        <v>0</v>
      </c>
      <c r="C73" s="2093">
        <f>'4 bbf Technikai'!W73+'4 ba Polg Hiv'!BA73+'4 a Intézmények'!CO72</f>
        <v>0</v>
      </c>
      <c r="D73" s="2071">
        <f>'4 bbf Technikai'!X73+'4 ba Polg Hiv'!BB73+'4 a Intézmények'!CP72</f>
        <v>0</v>
      </c>
      <c r="E73" s="1974">
        <f>'4 bbf Technikai'!Y73+'4 ba Polg Hiv'!BC73+'4 a Intézmények'!CQ72</f>
        <v>230</v>
      </c>
      <c r="F73" s="1974">
        <f>'4 bbf Technikai'!Z73+'4 ba Polg Hiv'!BD73+'4 a Intézmények'!CR72</f>
        <v>330</v>
      </c>
      <c r="G73" s="2094"/>
      <c r="H73" s="1894"/>
      <c r="I73" s="1882"/>
      <c r="J73" s="1797"/>
      <c r="K73" s="1797"/>
      <c r="L73" s="2094"/>
      <c r="M73" s="1894"/>
      <c r="N73" s="1882"/>
      <c r="O73" s="1797"/>
      <c r="P73" s="1797"/>
      <c r="Q73" s="1976"/>
      <c r="R73" s="1976"/>
      <c r="S73" s="1965"/>
      <c r="T73" s="1974"/>
      <c r="U73" s="1974"/>
      <c r="V73" s="2092">
        <f t="shared" si="32"/>
        <v>0</v>
      </c>
      <c r="W73" s="2092">
        <f t="shared" si="42"/>
        <v>0</v>
      </c>
      <c r="X73" s="2092">
        <f t="shared" si="37"/>
        <v>0</v>
      </c>
      <c r="Y73" s="2092">
        <f t="shared" si="43"/>
        <v>230</v>
      </c>
      <c r="Z73" s="2092">
        <f t="shared" si="39"/>
        <v>330</v>
      </c>
    </row>
    <row r="74" spans="1:26" s="706" customFormat="1" ht="15" customHeight="1">
      <c r="A74" s="1903" t="s">
        <v>646</v>
      </c>
      <c r="B74" s="1890">
        <f>SUM(B60:B73)</f>
        <v>12763551</v>
      </c>
      <c r="C74" s="1890" t="e">
        <f t="shared" ref="C74:Z74" si="44">SUM(C60:C73)</f>
        <v>#REF!</v>
      </c>
      <c r="D74" s="1890" t="e">
        <f t="shared" si="44"/>
        <v>#REF!</v>
      </c>
      <c r="E74" s="1890">
        <f t="shared" si="44"/>
        <v>13408541</v>
      </c>
      <c r="F74" s="1890">
        <f t="shared" si="44"/>
        <v>13133806</v>
      </c>
      <c r="G74" s="1972">
        <f t="shared" si="44"/>
        <v>0</v>
      </c>
      <c r="H74" s="1972">
        <f t="shared" si="44"/>
        <v>0</v>
      </c>
      <c r="I74" s="1972">
        <f t="shared" si="44"/>
        <v>0</v>
      </c>
      <c r="J74" s="1972">
        <f t="shared" si="44"/>
        <v>0</v>
      </c>
      <c r="K74" s="1972">
        <f t="shared" si="44"/>
        <v>0</v>
      </c>
      <c r="L74" s="1972">
        <f t="shared" si="44"/>
        <v>0</v>
      </c>
      <c r="M74" s="1972">
        <f t="shared" si="44"/>
        <v>0</v>
      </c>
      <c r="N74" s="1972">
        <f t="shared" si="44"/>
        <v>0</v>
      </c>
      <c r="O74" s="1972">
        <f t="shared" si="44"/>
        <v>0</v>
      </c>
      <c r="P74" s="1972">
        <f t="shared" si="44"/>
        <v>0</v>
      </c>
      <c r="Q74" s="1890">
        <f t="shared" si="44"/>
        <v>0</v>
      </c>
      <c r="R74" s="1890">
        <f t="shared" si="44"/>
        <v>0</v>
      </c>
      <c r="S74" s="1890">
        <f t="shared" si="44"/>
        <v>0</v>
      </c>
      <c r="T74" s="1890">
        <f t="shared" si="44"/>
        <v>0</v>
      </c>
      <c r="U74" s="1890">
        <f t="shared" si="44"/>
        <v>0</v>
      </c>
      <c r="V74" s="1890">
        <f t="shared" si="44"/>
        <v>12763551</v>
      </c>
      <c r="W74" s="1890">
        <f t="shared" si="44"/>
        <v>12907081</v>
      </c>
      <c r="X74" s="1890">
        <f t="shared" si="44"/>
        <v>18870</v>
      </c>
      <c r="Y74" s="1890">
        <f t="shared" si="44"/>
        <v>13408541</v>
      </c>
      <c r="Z74" s="1890">
        <f t="shared" si="44"/>
        <v>13133806</v>
      </c>
    </row>
    <row r="75" spans="1:26" ht="15" customHeight="1">
      <c r="A75" s="706" t="s">
        <v>647</v>
      </c>
      <c r="B75" s="2093">
        <f>'4 bbf Technikai'!V75+'4 ba Polg Hiv'!AZ75+'4 a Intézmények'!CN74</f>
        <v>200000</v>
      </c>
      <c r="C75" s="2093">
        <f>'4 bbf Technikai'!W75+'4 ba Polg Hiv'!BA75+'4 a Intézmények'!CO74</f>
        <v>200000</v>
      </c>
      <c r="D75" s="2071">
        <f>'4 bbf Technikai'!X75+'4 ba Polg Hiv'!BB75+'4 a Intézmények'!CP74</f>
        <v>0</v>
      </c>
      <c r="E75" s="1982">
        <f>'4 bbf Technikai'!Y75+'4 ba Polg Hiv'!BC75+'4 a Intézmények'!CQ74</f>
        <v>200580</v>
      </c>
      <c r="F75" s="1974">
        <f>'4 bbf Technikai'!Z75+'4 ba Polg Hiv'!BD75+'4 a Intézmények'!CR74</f>
        <v>359063</v>
      </c>
      <c r="G75" s="2100"/>
      <c r="H75" s="2041"/>
      <c r="I75" s="1897"/>
      <c r="J75" s="1980"/>
      <c r="K75" s="1797"/>
      <c r="L75" s="2100"/>
      <c r="M75" s="2041"/>
      <c r="N75" s="1897"/>
      <c r="O75" s="1980"/>
      <c r="P75" s="1797"/>
      <c r="Q75" s="1976"/>
      <c r="R75" s="1976"/>
      <c r="S75" s="1965"/>
      <c r="T75" s="1982"/>
      <c r="U75" s="1974"/>
      <c r="V75" s="2092">
        <f t="shared" ref="V75:W82" si="45">B75+Q75</f>
        <v>200000</v>
      </c>
      <c r="W75" s="2092">
        <f t="shared" ref="W75" si="46">C75+R75</f>
        <v>200000</v>
      </c>
      <c r="X75" s="2092">
        <f t="shared" ref="X75" si="47">D75+S75</f>
        <v>0</v>
      </c>
      <c r="Y75" s="2092">
        <f t="shared" ref="Y75" si="48">E75+T75</f>
        <v>200580</v>
      </c>
      <c r="Z75" s="2092">
        <f t="shared" ref="Z75" si="49">F75+U75</f>
        <v>359063</v>
      </c>
    </row>
    <row r="76" spans="1:26" ht="14.25" hidden="1" customHeight="1">
      <c r="A76" s="706" t="s">
        <v>648</v>
      </c>
      <c r="B76" s="2093">
        <f>'4 bbf Technikai'!V76+'4 ba Polg Hiv'!AZ76+'4 a Intézmények'!CN75</f>
        <v>0</v>
      </c>
      <c r="C76" s="2093">
        <f>'4 bbf Technikai'!W76+'4 ba Polg Hiv'!BA76+'4 a Intézmények'!CO75</f>
        <v>0</v>
      </c>
      <c r="D76" s="2071">
        <f>'4 bbf Technikai'!X76+'4 ba Polg Hiv'!BB76+'4 a Intézmények'!CP75</f>
        <v>0</v>
      </c>
      <c r="E76" s="1974">
        <f>'4 bbf Technikai'!Y76+'4 ba Polg Hiv'!BC76+'4 a Intézmények'!CQ75</f>
        <v>0</v>
      </c>
      <c r="F76" s="1974">
        <f>'4 bbf Technikai'!Z76+'4 ba Polg Hiv'!BD76+'4 a Intézmények'!CR75</f>
        <v>0</v>
      </c>
      <c r="G76" s="2094"/>
      <c r="H76" s="1894"/>
      <c r="I76" s="1882"/>
      <c r="J76" s="1797"/>
      <c r="K76" s="1797"/>
      <c r="L76" s="2094"/>
      <c r="M76" s="1894"/>
      <c r="N76" s="1882"/>
      <c r="O76" s="1797"/>
      <c r="P76" s="1797"/>
      <c r="Q76" s="1976"/>
      <c r="R76" s="1976"/>
      <c r="S76" s="1965"/>
      <c r="T76" s="1974"/>
      <c r="U76" s="1974"/>
      <c r="V76" s="2092">
        <f t="shared" si="45"/>
        <v>0</v>
      </c>
      <c r="W76" s="2092">
        <f t="shared" si="45"/>
        <v>0</v>
      </c>
      <c r="X76" s="2013">
        <f t="shared" ref="X76:X82" si="50">D76+S76</f>
        <v>0</v>
      </c>
      <c r="Y76" s="1974">
        <f t="shared" si="38"/>
        <v>0</v>
      </c>
      <c r="Z76" s="1974">
        <f t="shared" ref="Z76:Z82" si="51">F76+U76</f>
        <v>0</v>
      </c>
    </row>
    <row r="77" spans="1:26" ht="15" customHeight="1">
      <c r="A77" s="706" t="s">
        <v>685</v>
      </c>
      <c r="B77" s="2093">
        <f>'4 bbf Technikai'!V77+'4 ba Polg Hiv'!AZ77+'4 a Intézmények'!CN76</f>
        <v>93383</v>
      </c>
      <c r="C77" s="2093">
        <f>'4 bbf Technikai'!W77+'4 ba Polg Hiv'!BA77+'4 a Intézmények'!CO76</f>
        <v>93383</v>
      </c>
      <c r="D77" s="2071">
        <f>'4 bbf Technikai'!X77+'4 ba Polg Hiv'!BB77+'4 a Intézmények'!CP76</f>
        <v>0</v>
      </c>
      <c r="E77" s="1974">
        <f>'4 bbf Technikai'!Y77+'4 ba Polg Hiv'!BC77+'4 a Intézmények'!CQ76</f>
        <v>96642</v>
      </c>
      <c r="F77" s="1974">
        <f>'4 bbf Technikai'!Z77+'4 ba Polg Hiv'!BD77+'4 a Intézmények'!CR76</f>
        <v>96642</v>
      </c>
      <c r="G77" s="2094"/>
      <c r="H77" s="1894"/>
      <c r="I77" s="1882"/>
      <c r="J77" s="1797"/>
      <c r="K77" s="1797"/>
      <c r="L77" s="2094"/>
      <c r="M77" s="1894"/>
      <c r="N77" s="1882"/>
      <c r="O77" s="1797"/>
      <c r="P77" s="1797"/>
      <c r="Q77" s="1976"/>
      <c r="R77" s="1976"/>
      <c r="S77" s="1965"/>
      <c r="T77" s="1974"/>
      <c r="U77" s="1974"/>
      <c r="V77" s="2092">
        <f t="shared" si="45"/>
        <v>93383</v>
      </c>
      <c r="W77" s="2092">
        <f t="shared" ref="W77:W82" si="52">C77+R77</f>
        <v>93383</v>
      </c>
      <c r="X77" s="2092">
        <f t="shared" si="50"/>
        <v>0</v>
      </c>
      <c r="Y77" s="2092">
        <f t="shared" ref="Y77:Y82" si="53">E77+T77</f>
        <v>96642</v>
      </c>
      <c r="Z77" s="2092">
        <f t="shared" si="51"/>
        <v>96642</v>
      </c>
    </row>
    <row r="78" spans="1:26" ht="15" customHeight="1">
      <c r="A78" s="706" t="s">
        <v>650</v>
      </c>
      <c r="B78" s="2093">
        <f>'4 bbf Technikai'!V78+'4 ba Polg Hiv'!AZ78+'4 a Intézmények'!CN77</f>
        <v>0</v>
      </c>
      <c r="C78" s="2093">
        <f>'4 bbf Technikai'!W78+'4 ba Polg Hiv'!BA78+'4 a Intézmények'!CO77</f>
        <v>0</v>
      </c>
      <c r="D78" s="2071">
        <f>'4 bbf Technikai'!X78+'4 ba Polg Hiv'!BB78+'4 a Intézmények'!CP77</f>
        <v>0</v>
      </c>
      <c r="E78" s="1974">
        <f>'4 bbf Technikai'!Y78+'4 ba Polg Hiv'!BC78+'4 a Intézmények'!CQ77</f>
        <v>0</v>
      </c>
      <c r="F78" s="1974">
        <f>'4 bbf Technikai'!Z78+'4 ba Polg Hiv'!BD78+'4 a Intézmények'!CR77</f>
        <v>0</v>
      </c>
      <c r="G78" s="2094"/>
      <c r="H78" s="1894"/>
      <c r="I78" s="1882"/>
      <c r="J78" s="1797"/>
      <c r="K78" s="1797"/>
      <c r="L78" s="2094"/>
      <c r="M78" s="1894"/>
      <c r="N78" s="1882"/>
      <c r="O78" s="1797"/>
      <c r="P78" s="1797"/>
      <c r="Q78" s="1976"/>
      <c r="R78" s="1976"/>
      <c r="S78" s="1965"/>
      <c r="T78" s="1974"/>
      <c r="U78" s="1974"/>
      <c r="V78" s="2092">
        <f t="shared" si="45"/>
        <v>0</v>
      </c>
      <c r="W78" s="2092">
        <f t="shared" si="52"/>
        <v>0</v>
      </c>
      <c r="X78" s="2092">
        <f t="shared" si="50"/>
        <v>0</v>
      </c>
      <c r="Y78" s="2092">
        <f t="shared" si="53"/>
        <v>0</v>
      </c>
      <c r="Z78" s="2092">
        <f t="shared" si="51"/>
        <v>0</v>
      </c>
    </row>
    <row r="79" spans="1:26" ht="15" customHeight="1">
      <c r="A79" s="706" t="s">
        <v>651</v>
      </c>
      <c r="B79" s="2093">
        <f>'4 bbf Technikai'!V79+'4 ba Polg Hiv'!AZ79+'4 a Intézmények'!CN78</f>
        <v>172817</v>
      </c>
      <c r="C79" s="2093">
        <f>'4 bbf Technikai'!W79+'4 ba Polg Hiv'!BA79+'4 a Intézmények'!CO78</f>
        <v>517768</v>
      </c>
      <c r="D79" s="2071">
        <f>'4 bbf Technikai'!X79+'4 ba Polg Hiv'!BB79+'4 a Intézmények'!CP78</f>
        <v>0</v>
      </c>
      <c r="E79" s="1974">
        <f>'4 bbf Technikai'!Y79+'4 ba Polg Hiv'!BC79+'4 a Intézmények'!CQ78</f>
        <v>518640</v>
      </c>
      <c r="F79" s="1974">
        <f>'4 bbf Technikai'!Z79+'4 ba Polg Hiv'!BD79+'4 a Intézmények'!CR78</f>
        <v>466027</v>
      </c>
      <c r="G79" s="2094"/>
      <c r="H79" s="1894"/>
      <c r="I79" s="1882"/>
      <c r="J79" s="1797"/>
      <c r="K79" s="1797"/>
      <c r="L79" s="2094"/>
      <c r="M79" s="1894"/>
      <c r="N79" s="1882"/>
      <c r="O79" s="1797"/>
      <c r="P79" s="1797"/>
      <c r="Q79" s="1976"/>
      <c r="R79" s="1976"/>
      <c r="S79" s="1965"/>
      <c r="T79" s="1974"/>
      <c r="U79" s="1974"/>
      <c r="V79" s="2092">
        <f>B79+Q79</f>
        <v>172817</v>
      </c>
      <c r="W79" s="2092">
        <f t="shared" si="52"/>
        <v>517768</v>
      </c>
      <c r="X79" s="2092">
        <f t="shared" si="50"/>
        <v>0</v>
      </c>
      <c r="Y79" s="2092">
        <f t="shared" si="53"/>
        <v>518640</v>
      </c>
      <c r="Z79" s="2092">
        <f t="shared" si="51"/>
        <v>466027</v>
      </c>
    </row>
    <row r="80" spans="1:26" ht="15" customHeight="1">
      <c r="A80" s="706" t="s">
        <v>652</v>
      </c>
      <c r="B80" s="2093">
        <f>'4 bbf Technikai'!V80+'4 ba Polg Hiv'!AZ80+'4 a Intézmények'!CN79</f>
        <v>0</v>
      </c>
      <c r="C80" s="2093">
        <f>'4 bbf Technikai'!W80+'4 ba Polg Hiv'!BA80+'4 a Intézmények'!CO79</f>
        <v>0</v>
      </c>
      <c r="D80" s="2071">
        <f>'4 bbf Technikai'!X80+'4 ba Polg Hiv'!BB80+'4 a Intézmények'!CP79</f>
        <v>0</v>
      </c>
      <c r="E80" s="1974">
        <f>'4 bbf Technikai'!Y80+'4 ba Polg Hiv'!BC80+'4 a Intézmények'!CQ79</f>
        <v>27266</v>
      </c>
      <c r="F80" s="1974">
        <f>'4 bbf Technikai'!Z80+'4 ba Polg Hiv'!BD80+'4 a Intézmények'!CR79</f>
        <v>27266</v>
      </c>
      <c r="G80" s="2094"/>
      <c r="H80" s="1894"/>
      <c r="I80" s="1882"/>
      <c r="J80" s="1797"/>
      <c r="K80" s="1797"/>
      <c r="L80" s="2094"/>
      <c r="M80" s="1894"/>
      <c r="N80" s="1882"/>
      <c r="O80" s="1797"/>
      <c r="P80" s="1797"/>
      <c r="Q80" s="1976"/>
      <c r="R80" s="1976"/>
      <c r="S80" s="1965"/>
      <c r="T80" s="1974"/>
      <c r="U80" s="1974"/>
      <c r="V80" s="2092">
        <f t="shared" si="45"/>
        <v>0</v>
      </c>
      <c r="W80" s="2092">
        <f t="shared" si="52"/>
        <v>0</v>
      </c>
      <c r="X80" s="2092">
        <f t="shared" si="50"/>
        <v>0</v>
      </c>
      <c r="Y80" s="2092">
        <f t="shared" si="53"/>
        <v>27266</v>
      </c>
      <c r="Z80" s="2092">
        <f t="shared" si="51"/>
        <v>27266</v>
      </c>
    </row>
    <row r="81" spans="1:82" ht="15" customHeight="1">
      <c r="A81" s="706" t="s">
        <v>653</v>
      </c>
      <c r="B81" s="2093">
        <f>'4 bbf Technikai'!V81+'4 ba Polg Hiv'!AZ81+'4 a Intézmények'!CN80</f>
        <v>82000</v>
      </c>
      <c r="C81" s="2093">
        <f>'4 bbf Technikai'!W81+'4 ba Polg Hiv'!BA81+'4 a Intézmények'!CO80</f>
        <v>82000</v>
      </c>
      <c r="D81" s="2071">
        <f>'4 bbf Technikai'!X81+'4 ba Polg Hiv'!BB81+'4 a Intézmények'!CP80</f>
        <v>0</v>
      </c>
      <c r="E81" s="1974">
        <f>'4 bbf Technikai'!Y81+'4 ba Polg Hiv'!BC81+'4 a Intézmények'!CQ80</f>
        <v>82000</v>
      </c>
      <c r="F81" s="1974">
        <f>'4 bbf Technikai'!Z81+'4 ba Polg Hiv'!BD81+'4 a Intézmények'!CR80</f>
        <v>81158</v>
      </c>
      <c r="G81" s="2094"/>
      <c r="H81" s="1894"/>
      <c r="I81" s="1882"/>
      <c r="J81" s="1797"/>
      <c r="K81" s="1797"/>
      <c r="L81" s="2094"/>
      <c r="M81" s="1894"/>
      <c r="N81" s="1882"/>
      <c r="O81" s="1797"/>
      <c r="P81" s="1797"/>
      <c r="Q81" s="1976"/>
      <c r="R81" s="1976"/>
      <c r="S81" s="1965"/>
      <c r="T81" s="1974"/>
      <c r="U81" s="1974"/>
      <c r="V81" s="2092">
        <f t="shared" si="45"/>
        <v>82000</v>
      </c>
      <c r="W81" s="2092">
        <f t="shared" si="52"/>
        <v>82000</v>
      </c>
      <c r="X81" s="2092">
        <f t="shared" si="50"/>
        <v>0</v>
      </c>
      <c r="Y81" s="2092">
        <f t="shared" si="53"/>
        <v>82000</v>
      </c>
      <c r="Z81" s="2092">
        <f t="shared" si="51"/>
        <v>81158</v>
      </c>
    </row>
    <row r="82" spans="1:82" ht="15" customHeight="1">
      <c r="A82" s="706" t="s">
        <v>654</v>
      </c>
      <c r="B82" s="2093">
        <f>'4 bbf Technikai'!V82+'4 ba Polg Hiv'!AZ82+'4 a Intézmények'!CN81</f>
        <v>4000</v>
      </c>
      <c r="C82" s="2093">
        <f>'4 bbf Technikai'!W82+'4 ba Polg Hiv'!BA82+'4 a Intézmények'!CO81</f>
        <v>4000</v>
      </c>
      <c r="D82" s="2071">
        <f>'4 bbf Technikai'!X82+'4 ba Polg Hiv'!BB82+'4 a Intézmények'!CP81</f>
        <v>5000</v>
      </c>
      <c r="E82" s="1974">
        <f>'4 bbf Technikai'!Y82+'4 ba Polg Hiv'!BC82+'4 a Intézmények'!CQ81</f>
        <v>9278</v>
      </c>
      <c r="F82" s="1974">
        <f>'4 bbf Technikai'!Z82+'4 ba Polg Hiv'!BD82+'4 a Intézmények'!CR81</f>
        <v>4997</v>
      </c>
      <c r="G82" s="2094"/>
      <c r="H82" s="1894"/>
      <c r="I82" s="1882"/>
      <c r="J82" s="1797"/>
      <c r="K82" s="1797"/>
      <c r="L82" s="2094"/>
      <c r="M82" s="1894"/>
      <c r="N82" s="1882"/>
      <c r="O82" s="1797"/>
      <c r="P82" s="1797"/>
      <c r="Q82" s="1976"/>
      <c r="R82" s="1976"/>
      <c r="S82" s="1965"/>
      <c r="T82" s="1974"/>
      <c r="U82" s="1974"/>
      <c r="V82" s="2092">
        <f t="shared" si="45"/>
        <v>4000</v>
      </c>
      <c r="W82" s="2092">
        <f t="shared" si="52"/>
        <v>4000</v>
      </c>
      <c r="X82" s="2092">
        <f t="shared" si="50"/>
        <v>5000</v>
      </c>
      <c r="Y82" s="2092">
        <f t="shared" si="53"/>
        <v>9278</v>
      </c>
      <c r="Z82" s="2092">
        <f t="shared" si="51"/>
        <v>4997</v>
      </c>
    </row>
    <row r="83" spans="1:82" s="706" customFormat="1" ht="15" customHeight="1">
      <c r="A83" s="1908" t="s">
        <v>655</v>
      </c>
      <c r="B83" s="1890">
        <f>SUM(B75:B82)</f>
        <v>552200</v>
      </c>
      <c r="C83" s="1890">
        <f t="shared" ref="C83:Z83" si="54">SUM(C75:C82)</f>
        <v>897151</v>
      </c>
      <c r="D83" s="1890">
        <f t="shared" si="54"/>
        <v>5000</v>
      </c>
      <c r="E83" s="1890">
        <f t="shared" si="54"/>
        <v>934406</v>
      </c>
      <c r="F83" s="1890">
        <f t="shared" si="54"/>
        <v>1035153</v>
      </c>
      <c r="G83" s="1972">
        <f t="shared" si="54"/>
        <v>0</v>
      </c>
      <c r="H83" s="1972">
        <f t="shared" si="54"/>
        <v>0</v>
      </c>
      <c r="I83" s="1972">
        <f t="shared" si="54"/>
        <v>0</v>
      </c>
      <c r="J83" s="1972">
        <f t="shared" si="54"/>
        <v>0</v>
      </c>
      <c r="K83" s="1972">
        <f t="shared" si="54"/>
        <v>0</v>
      </c>
      <c r="L83" s="1972">
        <f t="shared" si="54"/>
        <v>0</v>
      </c>
      <c r="M83" s="1972">
        <f t="shared" si="54"/>
        <v>0</v>
      </c>
      <c r="N83" s="1972">
        <f t="shared" si="54"/>
        <v>0</v>
      </c>
      <c r="O83" s="1972">
        <f t="shared" si="54"/>
        <v>0</v>
      </c>
      <c r="P83" s="1972">
        <f t="shared" si="54"/>
        <v>0</v>
      </c>
      <c r="Q83" s="1890">
        <f t="shared" si="54"/>
        <v>0</v>
      </c>
      <c r="R83" s="1890">
        <f t="shared" si="54"/>
        <v>0</v>
      </c>
      <c r="S83" s="1890">
        <f t="shared" si="54"/>
        <v>0</v>
      </c>
      <c r="T83" s="1890">
        <f t="shared" si="54"/>
        <v>0</v>
      </c>
      <c r="U83" s="1890">
        <f t="shared" si="54"/>
        <v>0</v>
      </c>
      <c r="V83" s="1890">
        <f t="shared" si="54"/>
        <v>552200</v>
      </c>
      <c r="W83" s="1890">
        <f t="shared" si="54"/>
        <v>897151</v>
      </c>
      <c r="X83" s="1890">
        <f t="shared" si="54"/>
        <v>5000</v>
      </c>
      <c r="Y83" s="1890">
        <f t="shared" si="54"/>
        <v>934406</v>
      </c>
      <c r="Z83" s="1890">
        <f t="shared" si="54"/>
        <v>1035153</v>
      </c>
    </row>
    <row r="84" spans="1:82" s="706" customFormat="1" ht="13.5" customHeight="1">
      <c r="A84" s="1889" t="s">
        <v>656</v>
      </c>
      <c r="B84" s="1896">
        <f>B83+B74</f>
        <v>13315751</v>
      </c>
      <c r="C84" s="1896" t="e">
        <f t="shared" ref="C84:Z84" si="55">C83+C74</f>
        <v>#REF!</v>
      </c>
      <c r="D84" s="1896" t="e">
        <f t="shared" si="55"/>
        <v>#REF!</v>
      </c>
      <c r="E84" s="1896">
        <f t="shared" si="55"/>
        <v>14342947</v>
      </c>
      <c r="F84" s="1896">
        <f t="shared" si="55"/>
        <v>14168959</v>
      </c>
      <c r="G84" s="1896">
        <f t="shared" si="55"/>
        <v>0</v>
      </c>
      <c r="H84" s="1896">
        <f t="shared" si="55"/>
        <v>0</v>
      </c>
      <c r="I84" s="1896">
        <f t="shared" si="55"/>
        <v>0</v>
      </c>
      <c r="J84" s="1896">
        <f t="shared" si="55"/>
        <v>0</v>
      </c>
      <c r="K84" s="1896">
        <f t="shared" si="55"/>
        <v>0</v>
      </c>
      <c r="L84" s="1896">
        <f t="shared" si="55"/>
        <v>0</v>
      </c>
      <c r="M84" s="1896">
        <f t="shared" si="55"/>
        <v>0</v>
      </c>
      <c r="N84" s="1896">
        <f t="shared" si="55"/>
        <v>0</v>
      </c>
      <c r="O84" s="1896">
        <f t="shared" si="55"/>
        <v>0</v>
      </c>
      <c r="P84" s="1896">
        <f t="shared" si="55"/>
        <v>0</v>
      </c>
      <c r="Q84" s="1896">
        <f t="shared" si="55"/>
        <v>0</v>
      </c>
      <c r="R84" s="1896">
        <f t="shared" si="55"/>
        <v>0</v>
      </c>
      <c r="S84" s="1896">
        <f t="shared" si="55"/>
        <v>0</v>
      </c>
      <c r="T84" s="1896">
        <f t="shared" si="55"/>
        <v>0</v>
      </c>
      <c r="U84" s="1896">
        <f t="shared" si="55"/>
        <v>0</v>
      </c>
      <c r="V84" s="1896">
        <f t="shared" si="55"/>
        <v>13315751</v>
      </c>
      <c r="W84" s="1896">
        <f t="shared" si="55"/>
        <v>13804232</v>
      </c>
      <c r="X84" s="1896">
        <f t="shared" si="55"/>
        <v>23870</v>
      </c>
      <c r="Y84" s="1896">
        <f t="shared" si="55"/>
        <v>14342947</v>
      </c>
      <c r="Z84" s="1896">
        <f t="shared" si="55"/>
        <v>14168959</v>
      </c>
    </row>
    <row r="85" spans="1:82" ht="15" hidden="1" customHeight="1">
      <c r="A85" s="706" t="s">
        <v>657</v>
      </c>
      <c r="C85" s="2069" t="e">
        <f>'4 bbf Technikai'!W85+'4 ba Polg Hiv'!BA85+#REF!</f>
        <v>#REF!</v>
      </c>
      <c r="D85" s="2070" t="e">
        <f>'4 bbf Technikai'!X85+'4 ba Polg Hiv'!BB85+#REF!</f>
        <v>#REF!</v>
      </c>
      <c r="E85" s="1982"/>
      <c r="F85" s="1982"/>
      <c r="G85" s="1980"/>
      <c r="H85" s="1909"/>
      <c r="I85" s="1897"/>
      <c r="J85" s="1980"/>
      <c r="K85" s="1980"/>
      <c r="L85" s="1980"/>
      <c r="M85" s="1909"/>
      <c r="N85" s="1897"/>
      <c r="O85" s="1980"/>
      <c r="P85" s="1980"/>
      <c r="Q85" s="1982"/>
      <c r="R85" s="1976"/>
      <c r="S85" s="1965"/>
      <c r="T85" s="1982"/>
      <c r="U85" s="1982"/>
      <c r="V85" s="1982"/>
      <c r="W85" s="2092"/>
      <c r="X85" s="2012"/>
      <c r="Y85" s="1982"/>
      <c r="Z85" s="1401"/>
      <c r="AA85" s="733"/>
      <c r="AB85" s="733"/>
      <c r="AC85" s="733"/>
      <c r="AD85" s="733"/>
      <c r="AE85" s="733"/>
      <c r="AF85" s="733"/>
      <c r="AG85" s="733"/>
      <c r="AH85" s="733"/>
      <c r="AI85" s="733"/>
      <c r="AJ85" s="733"/>
      <c r="AK85" s="733"/>
      <c r="AL85" s="733"/>
      <c r="AM85" s="733"/>
      <c r="AN85" s="733"/>
      <c r="AO85" s="733"/>
      <c r="AP85" s="733"/>
      <c r="AQ85" s="733"/>
      <c r="AR85" s="733"/>
      <c r="AS85" s="733"/>
      <c r="AT85" s="733"/>
      <c r="AU85" s="733"/>
      <c r="AV85" s="733"/>
      <c r="AW85" s="733"/>
      <c r="AX85" s="733"/>
      <c r="AY85" s="733"/>
      <c r="AZ85" s="733"/>
      <c r="BA85" s="733"/>
      <c r="BB85" s="733"/>
      <c r="BC85" s="733"/>
      <c r="BD85" s="733"/>
      <c r="BE85" s="733"/>
      <c r="BF85" s="733"/>
      <c r="BG85" s="733"/>
      <c r="BH85" s="733"/>
      <c r="BI85" s="733"/>
      <c r="BJ85" s="733"/>
      <c r="BK85" s="733"/>
      <c r="BL85" s="733"/>
      <c r="BM85" s="733"/>
      <c r="BN85" s="733"/>
      <c r="BO85" s="733"/>
      <c r="BP85" s="733"/>
      <c r="BQ85" s="733"/>
      <c r="BR85" s="733"/>
      <c r="BS85" s="733"/>
      <c r="BT85" s="733"/>
      <c r="BU85" s="733"/>
      <c r="BV85" s="733"/>
      <c r="BW85" s="733"/>
      <c r="BX85" s="733"/>
      <c r="BY85" s="733"/>
      <c r="BZ85" s="733"/>
      <c r="CA85" s="733"/>
      <c r="CB85" s="733"/>
      <c r="CC85" s="733"/>
      <c r="CD85" s="733"/>
    </row>
    <row r="86" spans="1:82" ht="15" hidden="1" customHeight="1">
      <c r="A86" s="1414" t="s">
        <v>658</v>
      </c>
      <c r="B86" s="1900"/>
      <c r="C86" s="2069" t="e">
        <f>'4 bbf Technikai'!W86+'4 ba Polg Hiv'!BA86+#REF!</f>
        <v>#REF!</v>
      </c>
      <c r="D86" s="2070" t="e">
        <f>'4 bbf Technikai'!X86+'4 ba Polg Hiv'!BB86+#REF!</f>
        <v>#REF!</v>
      </c>
      <c r="E86" s="1982"/>
      <c r="F86" s="1982"/>
      <c r="G86" s="1980"/>
      <c r="H86" s="1909"/>
      <c r="I86" s="1897"/>
      <c r="J86" s="1980"/>
      <c r="K86" s="1980"/>
      <c r="L86" s="1980"/>
      <c r="M86" s="1909"/>
      <c r="N86" s="1897"/>
      <c r="O86" s="1980"/>
      <c r="P86" s="1980"/>
      <c r="Q86" s="1982"/>
      <c r="R86" s="1976"/>
      <c r="S86" s="1965"/>
      <c r="T86" s="1982"/>
      <c r="U86" s="1982"/>
      <c r="V86" s="1982"/>
      <c r="W86" s="2092"/>
      <c r="X86" s="2012"/>
      <c r="Y86" s="1982"/>
      <c r="Z86" s="1401"/>
      <c r="AA86" s="733"/>
      <c r="AB86" s="733"/>
      <c r="AC86" s="733"/>
      <c r="AD86" s="733"/>
      <c r="AE86" s="733"/>
      <c r="AF86" s="733"/>
      <c r="AG86" s="733"/>
      <c r="AH86" s="733"/>
      <c r="AI86" s="733"/>
      <c r="AJ86" s="733"/>
      <c r="AK86" s="733"/>
      <c r="AL86" s="733"/>
      <c r="AM86" s="733"/>
      <c r="AN86" s="733"/>
      <c r="AO86" s="733"/>
      <c r="AP86" s="733"/>
      <c r="AQ86" s="733"/>
      <c r="AR86" s="733"/>
      <c r="AS86" s="733"/>
      <c r="AT86" s="733"/>
      <c r="AU86" s="733"/>
      <c r="AV86" s="733"/>
      <c r="AW86" s="733"/>
      <c r="AX86" s="733"/>
      <c r="AY86" s="733"/>
      <c r="AZ86" s="733"/>
      <c r="BA86" s="733"/>
      <c r="BB86" s="733"/>
      <c r="BC86" s="733"/>
      <c r="BD86" s="733"/>
      <c r="BE86" s="733"/>
      <c r="BF86" s="733"/>
      <c r="BG86" s="733"/>
      <c r="BH86" s="733"/>
      <c r="BI86" s="733"/>
      <c r="BJ86" s="733"/>
      <c r="BK86" s="733"/>
      <c r="BL86" s="733"/>
      <c r="BM86" s="733"/>
      <c r="BN86" s="733"/>
      <c r="BO86" s="733"/>
      <c r="BP86" s="733"/>
      <c r="BQ86" s="733"/>
      <c r="BR86" s="733"/>
      <c r="BS86" s="733"/>
      <c r="BT86" s="733"/>
      <c r="BU86" s="733"/>
      <c r="BV86" s="733"/>
      <c r="BW86" s="733"/>
      <c r="BX86" s="733"/>
      <c r="BY86" s="733"/>
      <c r="BZ86" s="733"/>
      <c r="CA86" s="733"/>
      <c r="CB86" s="733"/>
      <c r="CC86" s="733"/>
      <c r="CD86" s="733"/>
    </row>
    <row r="87" spans="1:82" ht="12.75" customHeight="1">
      <c r="A87" s="1414" t="s">
        <v>659</v>
      </c>
      <c r="B87" s="2093">
        <f>'4 bbf Technikai'!V87+'4 ba Polg Hiv'!AZ87+'4 a Intézmények'!CN86</f>
        <v>0</v>
      </c>
      <c r="C87" s="2093">
        <f>'4 bbf Technikai'!W87+'4 ba Polg Hiv'!BA87+'4 a Intézmények'!CO86</f>
        <v>0</v>
      </c>
      <c r="D87" s="2071">
        <f>'4 bbf Technikai'!X87+'4 ba Polg Hiv'!BB87+'4 a Intézmények'!CP86</f>
        <v>0</v>
      </c>
      <c r="E87" s="1982">
        <f>'4 bbf Technikai'!Y87+'4 ba Polg Hiv'!BC87+'4 a Intézmények'!CQ86</f>
        <v>0</v>
      </c>
      <c r="F87" s="1974">
        <f>'4 bbf Technikai'!Z87+'4 ba Polg Hiv'!BD87+'4 a Intézmények'!CR86</f>
        <v>0</v>
      </c>
      <c r="G87" s="2100"/>
      <c r="H87" s="2041"/>
      <c r="I87" s="1897"/>
      <c r="J87" s="1980"/>
      <c r="K87" s="1797"/>
      <c r="L87" s="2100"/>
      <c r="M87" s="2041"/>
      <c r="N87" s="1897"/>
      <c r="O87" s="1980"/>
      <c r="P87" s="1797"/>
      <c r="Q87" s="1976"/>
      <c r="R87" s="1976"/>
      <c r="S87" s="1965"/>
      <c r="T87" s="1982"/>
      <c r="U87" s="1974"/>
      <c r="V87" s="2092">
        <f t="shared" ref="V87:W99" si="56">B87+Q87</f>
        <v>0</v>
      </c>
      <c r="W87" s="2092">
        <f t="shared" ref="W87:W88" si="57">C87+R87</f>
        <v>0</v>
      </c>
      <c r="X87" s="2092">
        <f t="shared" ref="X87:X88" si="58">D87+S87</f>
        <v>0</v>
      </c>
      <c r="Y87" s="2092">
        <f t="shared" ref="Y87:Y88" si="59">E87+T87</f>
        <v>0</v>
      </c>
      <c r="Z87" s="2092">
        <f t="shared" ref="Z87:Z88" si="60">F87+U87</f>
        <v>0</v>
      </c>
      <c r="AA87" s="733"/>
      <c r="AB87" s="733"/>
      <c r="AC87" s="733"/>
      <c r="AD87" s="733"/>
      <c r="AE87" s="733"/>
      <c r="AF87" s="733"/>
      <c r="AG87" s="733"/>
      <c r="AH87" s="733"/>
      <c r="AI87" s="733"/>
      <c r="AJ87" s="733"/>
      <c r="AK87" s="733"/>
      <c r="AL87" s="733"/>
      <c r="AM87" s="733"/>
      <c r="AN87" s="733"/>
      <c r="AO87" s="733"/>
      <c r="AP87" s="733"/>
      <c r="AQ87" s="733"/>
      <c r="AR87" s="733"/>
      <c r="AS87" s="733"/>
      <c r="AT87" s="733"/>
      <c r="AU87" s="733"/>
      <c r="AV87" s="733"/>
      <c r="AW87" s="733"/>
      <c r="AX87" s="733"/>
      <c r="AY87" s="733"/>
      <c r="AZ87" s="733"/>
      <c r="BA87" s="733"/>
      <c r="BB87" s="733"/>
      <c r="BC87" s="733"/>
      <c r="BD87" s="733"/>
      <c r="BE87" s="733"/>
      <c r="BF87" s="733"/>
      <c r="BG87" s="733"/>
      <c r="BH87" s="733"/>
      <c r="BI87" s="733"/>
      <c r="BJ87" s="733"/>
      <c r="BK87" s="733"/>
      <c r="BL87" s="733"/>
      <c r="BM87" s="733"/>
      <c r="BN87" s="733"/>
      <c r="BO87" s="733"/>
      <c r="BP87" s="733"/>
      <c r="BQ87" s="733"/>
      <c r="BR87" s="733"/>
      <c r="BS87" s="733"/>
      <c r="BT87" s="733"/>
      <c r="BU87" s="733"/>
      <c r="BV87" s="733"/>
      <c r="BW87" s="733"/>
      <c r="BX87" s="733"/>
      <c r="BY87" s="733"/>
      <c r="BZ87" s="733"/>
      <c r="CA87" s="733"/>
      <c r="CB87" s="733"/>
      <c r="CC87" s="733"/>
      <c r="CD87" s="733"/>
    </row>
    <row r="88" spans="1:82" ht="13.5" customHeight="1">
      <c r="A88" s="1414" t="s">
        <v>660</v>
      </c>
      <c r="B88" s="2093">
        <f>'4 bbf Technikai'!V88+'4 ba Polg Hiv'!AZ88+'4 a Intézmények'!CN87</f>
        <v>0</v>
      </c>
      <c r="C88" s="2093">
        <f>'4 bbf Technikai'!W88+'4 ba Polg Hiv'!BA88+'4 a Intézmények'!CO87</f>
        <v>0</v>
      </c>
      <c r="D88" s="2071">
        <f>'4 bbf Technikai'!X88+'4 ba Polg Hiv'!BB88+'4 a Intézmények'!CP87</f>
        <v>0</v>
      </c>
      <c r="E88" s="1982">
        <f>'4 bbf Technikai'!Y88+'4 ba Polg Hiv'!BC88+'4 a Intézmények'!CQ87</f>
        <v>0</v>
      </c>
      <c r="F88" s="1974">
        <f>'4 bbf Technikai'!Z88+'4 ba Polg Hiv'!BD88+'4 a Intézmények'!CR87</f>
        <v>0</v>
      </c>
      <c r="G88" s="2100"/>
      <c r="H88" s="2041"/>
      <c r="I88" s="1897"/>
      <c r="J88" s="1980"/>
      <c r="K88" s="1797"/>
      <c r="L88" s="2100"/>
      <c r="M88" s="2041"/>
      <c r="N88" s="1897"/>
      <c r="O88" s="1980"/>
      <c r="P88" s="1797"/>
      <c r="Q88" s="1976"/>
      <c r="R88" s="1976"/>
      <c r="S88" s="1965"/>
      <c r="T88" s="1982"/>
      <c r="U88" s="1974"/>
      <c r="V88" s="2092">
        <f t="shared" si="56"/>
        <v>0</v>
      </c>
      <c r="W88" s="2092">
        <f t="shared" si="57"/>
        <v>0</v>
      </c>
      <c r="X88" s="2092">
        <f t="shared" si="58"/>
        <v>0</v>
      </c>
      <c r="Y88" s="2092">
        <f t="shared" si="59"/>
        <v>0</v>
      </c>
      <c r="Z88" s="2092">
        <f t="shared" si="60"/>
        <v>0</v>
      </c>
      <c r="AA88" s="733"/>
      <c r="AB88" s="733"/>
      <c r="AC88" s="733"/>
      <c r="AD88" s="733"/>
      <c r="AE88" s="733"/>
      <c r="AF88" s="733"/>
      <c r="AG88" s="733"/>
      <c r="AH88" s="733"/>
      <c r="AI88" s="733"/>
      <c r="AJ88" s="733"/>
      <c r="AK88" s="733"/>
      <c r="AL88" s="733"/>
      <c r="AM88" s="733"/>
      <c r="AN88" s="733"/>
      <c r="AO88" s="733"/>
      <c r="AP88" s="733"/>
      <c r="AQ88" s="733"/>
      <c r="AR88" s="733"/>
      <c r="AS88" s="733"/>
      <c r="AT88" s="733"/>
      <c r="AU88" s="733"/>
      <c r="AV88" s="733"/>
      <c r="AW88" s="733"/>
      <c r="AX88" s="733"/>
      <c r="AY88" s="733"/>
      <c r="AZ88" s="733"/>
      <c r="BA88" s="733"/>
      <c r="BB88" s="733"/>
      <c r="BC88" s="733"/>
      <c r="BD88" s="733"/>
      <c r="BE88" s="733"/>
      <c r="BF88" s="733"/>
      <c r="BG88" s="733"/>
      <c r="BH88" s="733"/>
      <c r="BI88" s="733"/>
      <c r="BJ88" s="733"/>
      <c r="BK88" s="733"/>
      <c r="BL88" s="733"/>
      <c r="BM88" s="733"/>
      <c r="BN88" s="733"/>
      <c r="BO88" s="733"/>
      <c r="BP88" s="733"/>
      <c r="BQ88" s="733"/>
      <c r="BR88" s="733"/>
      <c r="BS88" s="733"/>
      <c r="BT88" s="733"/>
      <c r="BU88" s="733"/>
      <c r="BV88" s="733"/>
      <c r="BW88" s="733"/>
      <c r="BX88" s="733"/>
      <c r="BY88" s="733"/>
      <c r="BZ88" s="733"/>
      <c r="CA88" s="733"/>
      <c r="CB88" s="733"/>
      <c r="CC88" s="733"/>
      <c r="CD88" s="733"/>
    </row>
    <row r="89" spans="1:82" ht="15" hidden="1" customHeight="1">
      <c r="A89" s="1414" t="s">
        <v>952</v>
      </c>
      <c r="B89" s="2093">
        <f>'4 bbf Technikai'!V89+'4 ba Polg Hiv'!AZ89+'4 a Intézmények'!CN88</f>
        <v>0</v>
      </c>
      <c r="C89" s="2093">
        <f>'4 bbf Technikai'!W89+'4 ba Polg Hiv'!BA89+'4 a Intézmények'!CO88</f>
        <v>0</v>
      </c>
      <c r="D89" s="2071">
        <f>'4 bbf Technikai'!X89+'4 ba Polg Hiv'!BB89+'4 a Intézmények'!CP88</f>
        <v>0</v>
      </c>
      <c r="E89" s="1982">
        <f>'4 bbf Technikai'!Y89+'4 ba Polg Hiv'!BC89+'4 a Intézmények'!CQ88</f>
        <v>0</v>
      </c>
      <c r="F89" s="1974">
        <f>'4 bbf Technikai'!Z89+'4 ba Polg Hiv'!BD89+'4 a Intézmények'!CR88</f>
        <v>0</v>
      </c>
      <c r="G89" s="2100"/>
      <c r="H89" s="2041"/>
      <c r="I89" s="1897"/>
      <c r="J89" s="1980"/>
      <c r="K89" s="1797"/>
      <c r="L89" s="2100"/>
      <c r="M89" s="2041"/>
      <c r="N89" s="1897"/>
      <c r="O89" s="1980"/>
      <c r="P89" s="1797"/>
      <c r="Q89" s="1976"/>
      <c r="R89" s="1976"/>
      <c r="S89" s="1965"/>
      <c r="T89" s="1982"/>
      <c r="U89" s="1974"/>
      <c r="V89" s="2092">
        <f t="shared" si="56"/>
        <v>0</v>
      </c>
      <c r="W89" s="2092">
        <f t="shared" si="56"/>
        <v>0</v>
      </c>
      <c r="X89" s="2013">
        <f t="shared" ref="X89:X99" si="61">D89+S89</f>
        <v>0</v>
      </c>
      <c r="Y89" s="1982">
        <f t="shared" ref="Y89:Y99" si="62">SUM(W89+X89)</f>
        <v>0</v>
      </c>
      <c r="Z89" s="1974">
        <f t="shared" ref="Z89:Z99" si="63">F89+U89</f>
        <v>0</v>
      </c>
      <c r="AA89" s="733"/>
      <c r="AB89" s="733"/>
      <c r="AC89" s="733"/>
      <c r="AD89" s="733"/>
      <c r="AE89" s="733"/>
      <c r="AF89" s="733"/>
      <c r="AG89" s="733"/>
      <c r="AH89" s="733"/>
      <c r="AI89" s="733"/>
      <c r="AJ89" s="733"/>
      <c r="AK89" s="733"/>
      <c r="AL89" s="733"/>
      <c r="AM89" s="733"/>
      <c r="AN89" s="733"/>
      <c r="AO89" s="733"/>
      <c r="AP89" s="733"/>
      <c r="AQ89" s="733"/>
      <c r="AR89" s="733"/>
      <c r="AS89" s="733"/>
      <c r="AT89" s="733"/>
      <c r="AU89" s="733"/>
      <c r="AV89" s="733"/>
      <c r="AW89" s="733"/>
      <c r="AX89" s="733"/>
      <c r="AY89" s="733"/>
      <c r="AZ89" s="733"/>
      <c r="BA89" s="733"/>
      <c r="BB89" s="733"/>
      <c r="BC89" s="733"/>
      <c r="BD89" s="733"/>
      <c r="BE89" s="733"/>
      <c r="BF89" s="733"/>
      <c r="BG89" s="733"/>
      <c r="BH89" s="733"/>
      <c r="BI89" s="733"/>
      <c r="BJ89" s="733"/>
      <c r="BK89" s="733"/>
      <c r="BL89" s="733"/>
      <c r="BM89" s="733"/>
      <c r="BN89" s="733"/>
      <c r="BO89" s="733"/>
      <c r="BP89" s="733"/>
      <c r="BQ89" s="733"/>
      <c r="BR89" s="733"/>
      <c r="BS89" s="733"/>
      <c r="BT89" s="733"/>
      <c r="BU89" s="733"/>
      <c r="BV89" s="733"/>
      <c r="BW89" s="733"/>
      <c r="BX89" s="733"/>
      <c r="BY89" s="733"/>
      <c r="BZ89" s="733"/>
      <c r="CA89" s="733"/>
      <c r="CB89" s="733"/>
      <c r="CC89" s="733"/>
      <c r="CD89" s="733"/>
    </row>
    <row r="90" spans="1:82" ht="15" customHeight="1">
      <c r="A90" s="1414" t="s">
        <v>775</v>
      </c>
      <c r="B90" s="2093">
        <f>'4 bbf Technikai'!V90+'4 ba Polg Hiv'!AZ90+'4 a Intézmények'!CN89</f>
        <v>0</v>
      </c>
      <c r="C90" s="2093">
        <f>'4 bbf Technikai'!W90+'4 ba Polg Hiv'!BA90+'4 a Intézmények'!CO89</f>
        <v>0</v>
      </c>
      <c r="D90" s="2071">
        <f>'4 bbf Technikai'!X90+'4 ba Polg Hiv'!BB90+'4 a Intézmények'!CP89</f>
        <v>0</v>
      </c>
      <c r="E90" s="1982">
        <f>'4 bbf Technikai'!Y90+'4 ba Polg Hiv'!BC90+'4 a Intézmények'!CQ89</f>
        <v>0</v>
      </c>
      <c r="F90" s="1974">
        <f>'4 bbf Technikai'!Z90+'4 ba Polg Hiv'!BD90+'4 a Intézmények'!CR89</f>
        <v>0</v>
      </c>
      <c r="G90" s="2100"/>
      <c r="H90" s="2041"/>
      <c r="I90" s="1897"/>
      <c r="J90" s="1980"/>
      <c r="K90" s="1797"/>
      <c r="L90" s="2100"/>
      <c r="M90" s="2041"/>
      <c r="N90" s="1897"/>
      <c r="O90" s="1980"/>
      <c r="P90" s="1797"/>
      <c r="Q90" s="1976"/>
      <c r="R90" s="1976"/>
      <c r="S90" s="1965"/>
      <c r="T90" s="1982"/>
      <c r="U90" s="1974"/>
      <c r="V90" s="2092">
        <f t="shared" si="56"/>
        <v>0</v>
      </c>
      <c r="W90" s="2092">
        <f t="shared" ref="W90:W95" si="64">C90+R90</f>
        <v>0</v>
      </c>
      <c r="X90" s="2092">
        <f t="shared" si="61"/>
        <v>0</v>
      </c>
      <c r="Y90" s="2092">
        <f t="shared" ref="Y90:Y95" si="65">E90+T90</f>
        <v>0</v>
      </c>
      <c r="Z90" s="2092">
        <f t="shared" si="63"/>
        <v>0</v>
      </c>
      <c r="AA90" s="733"/>
      <c r="AB90" s="733"/>
      <c r="AC90" s="733"/>
      <c r="AD90" s="733"/>
      <c r="AE90" s="733"/>
      <c r="AF90" s="733"/>
      <c r="AG90" s="733"/>
      <c r="AH90" s="733"/>
      <c r="AI90" s="733"/>
      <c r="AJ90" s="733"/>
      <c r="AK90" s="733"/>
      <c r="AL90" s="733"/>
      <c r="AM90" s="733"/>
      <c r="AN90" s="733"/>
      <c r="AO90" s="733"/>
      <c r="AP90" s="733"/>
      <c r="AQ90" s="733"/>
      <c r="AR90" s="733"/>
      <c r="AS90" s="733"/>
      <c r="AT90" s="733"/>
      <c r="AU90" s="733"/>
      <c r="AV90" s="733"/>
      <c r="AW90" s="733"/>
      <c r="AX90" s="733"/>
      <c r="AY90" s="733"/>
      <c r="AZ90" s="733"/>
      <c r="BA90" s="733"/>
      <c r="BB90" s="733"/>
      <c r="BC90" s="733"/>
      <c r="BD90" s="733"/>
      <c r="BE90" s="733"/>
      <c r="BF90" s="733"/>
      <c r="BG90" s="733"/>
      <c r="BH90" s="733"/>
      <c r="BI90" s="733"/>
      <c r="BJ90" s="733"/>
      <c r="BK90" s="733"/>
      <c r="BL90" s="733"/>
      <c r="BM90" s="733"/>
      <c r="BN90" s="733"/>
      <c r="BO90" s="733"/>
      <c r="BP90" s="733"/>
      <c r="BQ90" s="733"/>
      <c r="BR90" s="733"/>
      <c r="BS90" s="733"/>
      <c r="BT90" s="733"/>
      <c r="BU90" s="733"/>
      <c r="BV90" s="733"/>
      <c r="BW90" s="733"/>
      <c r="BX90" s="733"/>
      <c r="BY90" s="733"/>
      <c r="BZ90" s="733"/>
      <c r="CA90" s="733"/>
      <c r="CB90" s="733"/>
      <c r="CC90" s="733"/>
      <c r="CD90" s="733"/>
    </row>
    <row r="91" spans="1:82" ht="15" customHeight="1">
      <c r="A91" s="1414" t="s">
        <v>776</v>
      </c>
      <c r="B91" s="2093">
        <f>'4 bbf Technikai'!V91+'4 ba Polg Hiv'!AZ91+'4 a Intézmények'!CN90</f>
        <v>0</v>
      </c>
      <c r="C91" s="2093">
        <f>'4 bbf Technikai'!W91+'4 ba Polg Hiv'!BA91+'4 a Intézmények'!CO90</f>
        <v>800000</v>
      </c>
      <c r="D91" s="2071">
        <f>'4 bbf Technikai'!X91+'4 ba Polg Hiv'!BB91+'4 a Intézmények'!CP90</f>
        <v>0</v>
      </c>
      <c r="E91" s="1982">
        <f>'4 bbf Technikai'!Y91+'4 ba Polg Hiv'!BC91+'4 a Intézmények'!CQ90</f>
        <v>800000</v>
      </c>
      <c r="F91" s="1974">
        <f>'4 bbf Technikai'!Z91+'4 ba Polg Hiv'!BD91+'4 a Intézmények'!CR90</f>
        <v>0</v>
      </c>
      <c r="G91" s="2100"/>
      <c r="H91" s="2041"/>
      <c r="I91" s="1897"/>
      <c r="J91" s="1980"/>
      <c r="K91" s="1797"/>
      <c r="L91" s="2100"/>
      <c r="M91" s="2041"/>
      <c r="N91" s="1897"/>
      <c r="O91" s="1980"/>
      <c r="P91" s="1797"/>
      <c r="Q91" s="1976"/>
      <c r="R91" s="1976"/>
      <c r="S91" s="1965"/>
      <c r="T91" s="1982"/>
      <c r="U91" s="1974"/>
      <c r="V91" s="2092">
        <f t="shared" si="56"/>
        <v>0</v>
      </c>
      <c r="W91" s="2092">
        <f t="shared" si="64"/>
        <v>800000</v>
      </c>
      <c r="X91" s="2092">
        <f t="shared" si="61"/>
        <v>0</v>
      </c>
      <c r="Y91" s="2092">
        <f t="shared" si="65"/>
        <v>800000</v>
      </c>
      <c r="Z91" s="2092">
        <f t="shared" si="63"/>
        <v>0</v>
      </c>
      <c r="AA91" s="733"/>
      <c r="AB91" s="733"/>
      <c r="AC91" s="733"/>
      <c r="AD91" s="733"/>
      <c r="AE91" s="733"/>
      <c r="AF91" s="733"/>
      <c r="AG91" s="733"/>
      <c r="AH91" s="733"/>
      <c r="AI91" s="733"/>
      <c r="AJ91" s="733"/>
      <c r="AK91" s="733"/>
      <c r="AL91" s="733"/>
      <c r="AM91" s="733"/>
      <c r="AN91" s="733"/>
      <c r="AO91" s="733"/>
      <c r="AP91" s="733"/>
      <c r="AQ91" s="733"/>
      <c r="AR91" s="733"/>
      <c r="AS91" s="733"/>
      <c r="AT91" s="733"/>
      <c r="AU91" s="733"/>
      <c r="AV91" s="733"/>
      <c r="AW91" s="733"/>
      <c r="AX91" s="733"/>
      <c r="AY91" s="733"/>
      <c r="AZ91" s="733"/>
      <c r="BA91" s="733"/>
      <c r="BB91" s="733"/>
      <c r="BC91" s="733"/>
      <c r="BD91" s="733"/>
      <c r="BE91" s="733"/>
      <c r="BF91" s="733"/>
      <c r="BG91" s="733"/>
      <c r="BH91" s="733"/>
      <c r="BI91" s="733"/>
      <c r="BJ91" s="733"/>
      <c r="BK91" s="733"/>
      <c r="BL91" s="733"/>
      <c r="BM91" s="733"/>
      <c r="BN91" s="733"/>
      <c r="BO91" s="733"/>
      <c r="BP91" s="733"/>
      <c r="BQ91" s="733"/>
      <c r="BR91" s="733"/>
      <c r="BS91" s="733"/>
      <c r="BT91" s="733"/>
      <c r="BU91" s="733"/>
      <c r="BV91" s="733"/>
      <c r="BW91" s="733"/>
      <c r="BX91" s="733"/>
      <c r="BY91" s="733"/>
      <c r="BZ91" s="733"/>
      <c r="CA91" s="733"/>
      <c r="CB91" s="733"/>
      <c r="CC91" s="733"/>
      <c r="CD91" s="733"/>
    </row>
    <row r="92" spans="1:82" ht="15" customHeight="1">
      <c r="A92" s="706" t="s">
        <v>664</v>
      </c>
      <c r="B92" s="2093">
        <f>'4 bbf Technikai'!V92+'4 ba Polg Hiv'!AZ92+'4 a Intézmények'!CN91</f>
        <v>0</v>
      </c>
      <c r="C92" s="2093">
        <f>'4 bbf Technikai'!W92+'4 ba Polg Hiv'!BA92+'4 a Intézmények'!CO91</f>
        <v>0</v>
      </c>
      <c r="D92" s="2071">
        <f>'4 bbf Technikai'!X92+'4 ba Polg Hiv'!BB92+'4 a Intézmények'!CP91</f>
        <v>0</v>
      </c>
      <c r="E92" s="1982">
        <f>'4 bbf Technikai'!Y92+'4 ba Polg Hiv'!BC92+'4 a Intézmények'!CQ91</f>
        <v>0</v>
      </c>
      <c r="F92" s="1974">
        <f>'4 bbf Technikai'!Z92+'4 ba Polg Hiv'!BD92+'4 a Intézmények'!CR91</f>
        <v>0</v>
      </c>
      <c r="G92" s="2100"/>
      <c r="H92" s="2041"/>
      <c r="I92" s="1897"/>
      <c r="J92" s="1980"/>
      <c r="K92" s="1797"/>
      <c r="L92" s="2100"/>
      <c r="M92" s="2041"/>
      <c r="N92" s="1897"/>
      <c r="O92" s="1980"/>
      <c r="P92" s="1797"/>
      <c r="Q92" s="1976"/>
      <c r="R92" s="1976"/>
      <c r="S92" s="1965"/>
      <c r="T92" s="1982"/>
      <c r="U92" s="1974"/>
      <c r="V92" s="2092">
        <f t="shared" si="56"/>
        <v>0</v>
      </c>
      <c r="W92" s="2092">
        <f t="shared" si="64"/>
        <v>0</v>
      </c>
      <c r="X92" s="2092">
        <f t="shared" si="61"/>
        <v>0</v>
      </c>
      <c r="Y92" s="2092">
        <f t="shared" si="65"/>
        <v>0</v>
      </c>
      <c r="Z92" s="2092">
        <f t="shared" si="63"/>
        <v>0</v>
      </c>
      <c r="AA92" s="733"/>
      <c r="AB92" s="733"/>
      <c r="AC92" s="733"/>
      <c r="AD92" s="733"/>
      <c r="AE92" s="733"/>
      <c r="AF92" s="733"/>
      <c r="AG92" s="733"/>
      <c r="AH92" s="733"/>
      <c r="AI92" s="733"/>
      <c r="AJ92" s="733"/>
      <c r="AK92" s="733"/>
      <c r="AL92" s="733"/>
      <c r="AM92" s="733"/>
      <c r="AN92" s="733"/>
      <c r="AO92" s="733"/>
      <c r="AP92" s="733"/>
      <c r="AQ92" s="733"/>
      <c r="AR92" s="733"/>
      <c r="AS92" s="733"/>
      <c r="AT92" s="733"/>
      <c r="AU92" s="733"/>
      <c r="AV92" s="733"/>
      <c r="AW92" s="733"/>
      <c r="AX92" s="733"/>
      <c r="AY92" s="733"/>
      <c r="AZ92" s="733"/>
      <c r="BA92" s="733"/>
      <c r="BB92" s="733"/>
      <c r="BC92" s="733"/>
      <c r="BD92" s="733"/>
      <c r="BE92" s="733"/>
      <c r="BF92" s="733"/>
      <c r="BG92" s="733"/>
      <c r="BH92" s="733"/>
      <c r="BI92" s="733"/>
      <c r="BJ92" s="733"/>
      <c r="BK92" s="733"/>
      <c r="BL92" s="733"/>
      <c r="BM92" s="733"/>
      <c r="BN92" s="733"/>
      <c r="BO92" s="733"/>
      <c r="BP92" s="733"/>
      <c r="BQ92" s="733"/>
      <c r="BR92" s="733"/>
      <c r="BS92" s="733"/>
      <c r="BT92" s="733"/>
      <c r="BU92" s="733"/>
      <c r="BV92" s="733"/>
      <c r="BW92" s="733"/>
      <c r="BX92" s="733"/>
      <c r="BY92" s="733"/>
      <c r="BZ92" s="733"/>
      <c r="CA92" s="733"/>
      <c r="CB92" s="733"/>
      <c r="CC92" s="733"/>
      <c r="CD92" s="733"/>
    </row>
    <row r="93" spans="1:82" ht="15" customHeight="1">
      <c r="A93" s="706" t="s">
        <v>665</v>
      </c>
      <c r="B93" s="2093">
        <f>'4 bbf Technikai'!V93+'4 ba Polg Hiv'!AZ93+'4 a Intézmények'!CN92</f>
        <v>185780</v>
      </c>
      <c r="C93" s="2093">
        <f>'4 bbf Technikai'!W93+'4 ba Polg Hiv'!BA93+'4 a Intézmények'!CO92</f>
        <v>1276620</v>
      </c>
      <c r="D93" s="2071">
        <f>'4 bbf Technikai'!X93+'4 ba Polg Hiv'!BB93+'4 a Intézmények'!CP92</f>
        <v>0</v>
      </c>
      <c r="E93" s="1982">
        <f>'4 bbf Technikai'!Y93+'4 ba Polg Hiv'!BC93+'4 a Intézmények'!CQ92</f>
        <v>1276620</v>
      </c>
      <c r="F93" s="1974">
        <f>'4 bbf Technikai'!Z93+'4 ba Polg Hiv'!BD93+'4 a Intézmények'!CR92</f>
        <v>1276585</v>
      </c>
      <c r="G93" s="2100"/>
      <c r="H93" s="2041"/>
      <c r="I93" s="1897"/>
      <c r="J93" s="1980"/>
      <c r="K93" s="1797"/>
      <c r="L93" s="2100"/>
      <c r="M93" s="2041"/>
      <c r="N93" s="1897"/>
      <c r="O93" s="1980"/>
      <c r="P93" s="1797"/>
      <c r="Q93" s="1976"/>
      <c r="R93" s="1976"/>
      <c r="S93" s="1965"/>
      <c r="T93" s="1982"/>
      <c r="U93" s="1974"/>
      <c r="V93" s="2092">
        <f t="shared" si="56"/>
        <v>185780</v>
      </c>
      <c r="W93" s="2092">
        <f t="shared" si="64"/>
        <v>1276620</v>
      </c>
      <c r="X93" s="2092">
        <f t="shared" si="61"/>
        <v>0</v>
      </c>
      <c r="Y93" s="2092">
        <f t="shared" si="65"/>
        <v>1276620</v>
      </c>
      <c r="Z93" s="2092">
        <f t="shared" si="63"/>
        <v>1276585</v>
      </c>
      <c r="AA93" s="733"/>
      <c r="AB93" s="733"/>
      <c r="AC93" s="733"/>
      <c r="AD93" s="733"/>
      <c r="AE93" s="733"/>
      <c r="AF93" s="733"/>
      <c r="AG93" s="733"/>
      <c r="AH93" s="733"/>
      <c r="AI93" s="733"/>
      <c r="AJ93" s="733"/>
      <c r="AK93" s="733"/>
      <c r="AL93" s="733"/>
      <c r="AM93" s="733"/>
      <c r="AN93" s="733"/>
      <c r="AO93" s="733"/>
      <c r="AP93" s="733"/>
      <c r="AQ93" s="733"/>
      <c r="AR93" s="733"/>
      <c r="AS93" s="733"/>
      <c r="AT93" s="733"/>
      <c r="AU93" s="733"/>
      <c r="AV93" s="733"/>
      <c r="AW93" s="733"/>
      <c r="AX93" s="733"/>
      <c r="AY93" s="733"/>
      <c r="AZ93" s="733"/>
      <c r="BA93" s="733"/>
      <c r="BB93" s="733"/>
      <c r="BC93" s="733"/>
      <c r="BD93" s="733"/>
      <c r="BE93" s="733"/>
      <c r="BF93" s="733"/>
      <c r="BG93" s="733"/>
      <c r="BH93" s="733"/>
      <c r="BI93" s="733"/>
      <c r="BJ93" s="733"/>
      <c r="BK93" s="733"/>
      <c r="BL93" s="733"/>
      <c r="BM93" s="733"/>
      <c r="BN93" s="733"/>
      <c r="BO93" s="733"/>
      <c r="BP93" s="733"/>
      <c r="BQ93" s="733"/>
      <c r="BR93" s="733"/>
      <c r="BS93" s="733"/>
      <c r="BT93" s="733"/>
      <c r="BU93" s="733"/>
      <c r="BV93" s="733"/>
      <c r="BW93" s="733"/>
      <c r="BX93" s="733"/>
      <c r="BY93" s="733"/>
      <c r="BZ93" s="733"/>
      <c r="CA93" s="733"/>
      <c r="CB93" s="733"/>
      <c r="CC93" s="733"/>
      <c r="CD93" s="733"/>
    </row>
    <row r="94" spans="1:82" ht="15" customHeight="1">
      <c r="A94" s="706" t="s">
        <v>666</v>
      </c>
      <c r="B94" s="2093">
        <f>'4 bbf Technikai'!V94+'4 ba Polg Hiv'!AZ94+'4 a Intézmények'!CN93</f>
        <v>1404231</v>
      </c>
      <c r="C94" s="2093">
        <f>'4 bbf Technikai'!W94+'4 ba Polg Hiv'!BA94+'4 a Intézmények'!CO93</f>
        <v>1981426</v>
      </c>
      <c r="D94" s="2071">
        <f>'4 bbf Technikai'!X94+'4 ba Polg Hiv'!BB94+'4 a Intézmények'!CP93</f>
        <v>0</v>
      </c>
      <c r="E94" s="1982">
        <f>'4 bbf Technikai'!Y94+'4 ba Polg Hiv'!BC94+'4 a Intézmények'!CQ93</f>
        <v>1981426</v>
      </c>
      <c r="F94" s="1974">
        <f>'4 bbf Technikai'!Z94+'4 ba Polg Hiv'!BD94+'4 a Intézmények'!CR93</f>
        <v>1981426</v>
      </c>
      <c r="G94" s="2100"/>
      <c r="H94" s="2041"/>
      <c r="I94" s="1897"/>
      <c r="J94" s="1980"/>
      <c r="K94" s="1797"/>
      <c r="L94" s="2100"/>
      <c r="M94" s="2041"/>
      <c r="N94" s="1897"/>
      <c r="O94" s="1980"/>
      <c r="P94" s="1797"/>
      <c r="Q94" s="1976"/>
      <c r="R94" s="1976"/>
      <c r="S94" s="1965"/>
      <c r="T94" s="1982"/>
      <c r="U94" s="1974"/>
      <c r="V94" s="2092">
        <f t="shared" si="56"/>
        <v>1404231</v>
      </c>
      <c r="W94" s="2092">
        <f t="shared" si="64"/>
        <v>1981426</v>
      </c>
      <c r="X94" s="2092">
        <f t="shared" si="61"/>
        <v>0</v>
      </c>
      <c r="Y94" s="2092">
        <f t="shared" si="65"/>
        <v>1981426</v>
      </c>
      <c r="Z94" s="2092">
        <f t="shared" si="63"/>
        <v>1981426</v>
      </c>
      <c r="AA94" s="733"/>
      <c r="AB94" s="733"/>
      <c r="AC94" s="733"/>
      <c r="AD94" s="733"/>
      <c r="AE94" s="733"/>
      <c r="AF94" s="733"/>
      <c r="AG94" s="733"/>
      <c r="AH94" s="733"/>
      <c r="AI94" s="733"/>
      <c r="AJ94" s="733"/>
      <c r="AK94" s="733"/>
      <c r="AL94" s="733"/>
      <c r="AM94" s="733"/>
      <c r="AN94" s="733"/>
      <c r="AO94" s="733"/>
      <c r="AP94" s="733"/>
      <c r="AQ94" s="733"/>
      <c r="AR94" s="733"/>
      <c r="AS94" s="733"/>
      <c r="AT94" s="733"/>
      <c r="AU94" s="733"/>
      <c r="AV94" s="733"/>
      <c r="AW94" s="733"/>
      <c r="AX94" s="733"/>
      <c r="AY94" s="733"/>
      <c r="AZ94" s="733"/>
      <c r="BA94" s="733"/>
      <c r="BB94" s="733"/>
      <c r="BC94" s="733"/>
      <c r="BD94" s="733"/>
      <c r="BE94" s="733"/>
      <c r="BF94" s="733"/>
      <c r="BG94" s="733"/>
      <c r="BH94" s="733"/>
      <c r="BI94" s="733"/>
      <c r="BJ94" s="733"/>
      <c r="BK94" s="733"/>
      <c r="BL94" s="733"/>
      <c r="BM94" s="733"/>
      <c r="BN94" s="733"/>
      <c r="BO94" s="733"/>
      <c r="BP94" s="733"/>
      <c r="BQ94" s="733"/>
      <c r="BR94" s="733"/>
      <c r="BS94" s="733"/>
      <c r="BT94" s="733"/>
      <c r="BU94" s="733"/>
      <c r="BV94" s="733"/>
      <c r="BW94" s="733"/>
      <c r="BX94" s="733"/>
      <c r="BY94" s="733"/>
      <c r="BZ94" s="733"/>
      <c r="CA94" s="733"/>
      <c r="CB94" s="733"/>
      <c r="CC94" s="733"/>
      <c r="CD94" s="733"/>
    </row>
    <row r="95" spans="1:82">
      <c r="A95" s="1414" t="s">
        <v>667</v>
      </c>
      <c r="B95" s="2093">
        <f>'4 bbf Technikai'!V95+'4 ba Polg Hiv'!AZ95+'4 a Intézmények'!CN94</f>
        <v>0</v>
      </c>
      <c r="C95" s="2093">
        <f>'4 bbf Technikai'!W95+'4 ba Polg Hiv'!BA95+'4 a Intézmények'!CO94</f>
        <v>0</v>
      </c>
      <c r="D95" s="2071">
        <f>'4 bbf Technikai'!X95+'4 ba Polg Hiv'!BB95+'4 a Intézmények'!CP94</f>
        <v>0</v>
      </c>
      <c r="E95" s="1982">
        <f>'4 bbf Technikai'!Y95+'4 ba Polg Hiv'!BC95+'4 a Intézmények'!CQ94</f>
        <v>50913</v>
      </c>
      <c r="F95" s="1974">
        <f>'4 bbf Technikai'!Z95+'4 ba Polg Hiv'!BD95+'4 a Intézmények'!CR94</f>
        <v>50913</v>
      </c>
      <c r="G95" s="2100"/>
      <c r="H95" s="2041"/>
      <c r="I95" s="1897"/>
      <c r="J95" s="1980"/>
      <c r="K95" s="1797"/>
      <c r="L95" s="2100"/>
      <c r="M95" s="2041"/>
      <c r="N95" s="1897"/>
      <c r="O95" s="1980"/>
      <c r="P95" s="1797"/>
      <c r="Q95" s="1976"/>
      <c r="R95" s="1976"/>
      <c r="S95" s="1965"/>
      <c r="T95" s="1982"/>
      <c r="U95" s="1974"/>
      <c r="V95" s="2092">
        <f t="shared" si="56"/>
        <v>0</v>
      </c>
      <c r="W95" s="2092">
        <f t="shared" si="64"/>
        <v>0</v>
      </c>
      <c r="X95" s="2092">
        <f t="shared" si="61"/>
        <v>0</v>
      </c>
      <c r="Y95" s="2092">
        <f t="shared" si="65"/>
        <v>50913</v>
      </c>
      <c r="Z95" s="2092">
        <f t="shared" si="63"/>
        <v>50913</v>
      </c>
      <c r="AA95" s="733"/>
      <c r="AB95" s="733"/>
      <c r="AC95" s="733"/>
      <c r="AD95" s="733"/>
      <c r="AE95" s="733"/>
      <c r="AF95" s="733"/>
      <c r="AG95" s="733"/>
      <c r="AH95" s="733"/>
      <c r="AI95" s="733"/>
      <c r="AJ95" s="733"/>
      <c r="AK95" s="733"/>
      <c r="AL95" s="733"/>
      <c r="AM95" s="733"/>
      <c r="AN95" s="733"/>
      <c r="AO95" s="733"/>
      <c r="AP95" s="733"/>
      <c r="AQ95" s="733"/>
      <c r="AR95" s="733"/>
      <c r="AS95" s="733"/>
      <c r="AT95" s="733"/>
      <c r="AU95" s="733"/>
      <c r="AV95" s="733"/>
      <c r="AW95" s="733"/>
      <c r="AX95" s="733"/>
      <c r="AY95" s="733"/>
      <c r="AZ95" s="733"/>
      <c r="BA95" s="733"/>
      <c r="BB95" s="733"/>
      <c r="BC95" s="733"/>
      <c r="BD95" s="733"/>
      <c r="BE95" s="733"/>
      <c r="BF95" s="733"/>
      <c r="BG95" s="733"/>
      <c r="BH95" s="733"/>
      <c r="BI95" s="733"/>
      <c r="BJ95" s="733"/>
      <c r="BK95" s="733"/>
      <c r="BL95" s="733"/>
      <c r="BM95" s="733"/>
      <c r="BN95" s="733"/>
      <c r="BO95" s="733"/>
      <c r="BP95" s="733"/>
      <c r="BQ95" s="733"/>
      <c r="BR95" s="733"/>
      <c r="BS95" s="733"/>
      <c r="BT95" s="733"/>
      <c r="BU95" s="733"/>
      <c r="BV95" s="733"/>
      <c r="BW95" s="733"/>
      <c r="BX95" s="733"/>
      <c r="BY95" s="733"/>
      <c r="BZ95" s="733"/>
      <c r="CA95" s="733"/>
      <c r="CB95" s="733"/>
      <c r="CC95" s="733"/>
      <c r="CD95" s="733"/>
    </row>
    <row r="96" spans="1:82" ht="15" customHeight="1">
      <c r="A96" s="1414" t="s">
        <v>668</v>
      </c>
      <c r="B96" s="2093">
        <f>'4 bbf Technikai'!V96+'4 ba Polg Hiv'!AZ96+'4 a Intézmények'!CN95</f>
        <v>1894877</v>
      </c>
      <c r="C96" s="2093">
        <f>'4 bbf Technikai'!W96+'4 ba Polg Hiv'!BA96+'4 a Intézmények'!CO95</f>
        <v>1937116</v>
      </c>
      <c r="D96" s="2071">
        <f>'4 bbf Technikai'!X96+'4 ba Polg Hiv'!BB96+'4 a Intézmények'!CP95</f>
        <v>5614</v>
      </c>
      <c r="E96" s="1982">
        <f>'4 bbf Technikai'!Y96+'4 ba Polg Hiv'!BC96+'4 a Intézmények'!CQ95</f>
        <v>2095887</v>
      </c>
      <c r="F96" s="1974">
        <f>'4 bbf Technikai'!Z96+'4 ba Polg Hiv'!BD96+'4 a Intézmények'!CR95</f>
        <v>2095887</v>
      </c>
      <c r="G96" s="1881">
        <v>-1856731</v>
      </c>
      <c r="H96" s="1881">
        <v>-1896274</v>
      </c>
      <c r="I96" s="1882">
        <v>-4967</v>
      </c>
      <c r="J96" s="1797">
        <v>-2042653</v>
      </c>
      <c r="K96" s="1797">
        <v>-2042653</v>
      </c>
      <c r="L96" s="2094">
        <v>-38146</v>
      </c>
      <c r="M96" s="1894">
        <v>-40842</v>
      </c>
      <c r="N96" s="1882">
        <v>-647</v>
      </c>
      <c r="O96" s="1797">
        <v>-53234</v>
      </c>
      <c r="P96" s="1797">
        <v>-53234</v>
      </c>
      <c r="Q96" s="1976">
        <f t="shared" ref="Q96" si="66">G96+L96</f>
        <v>-1894877</v>
      </c>
      <c r="R96" s="1976">
        <f t="shared" ref="R96" si="67">H96+M96</f>
        <v>-1937116</v>
      </c>
      <c r="S96" s="1976">
        <f t="shared" ref="S96" si="68">I96+N96</f>
        <v>-5614</v>
      </c>
      <c r="T96" s="1976">
        <f t="shared" ref="T96" si="69">J96+O96</f>
        <v>-2095887</v>
      </c>
      <c r="U96" s="1976">
        <f t="shared" ref="U96" si="70">K96+P96</f>
        <v>-2095887</v>
      </c>
      <c r="V96" s="2092">
        <f t="shared" si="56"/>
        <v>0</v>
      </c>
      <c r="W96" s="2092">
        <f t="shared" si="56"/>
        <v>0</v>
      </c>
      <c r="X96" s="2013">
        <f t="shared" si="61"/>
        <v>0</v>
      </c>
      <c r="Y96" s="1982">
        <f t="shared" si="62"/>
        <v>0</v>
      </c>
      <c r="Z96" s="1974">
        <f t="shared" si="63"/>
        <v>0</v>
      </c>
      <c r="AA96" s="733"/>
      <c r="AB96" s="733"/>
      <c r="AC96" s="733"/>
      <c r="AD96" s="733"/>
      <c r="AE96" s="733"/>
      <c r="AF96" s="733"/>
      <c r="AG96" s="733"/>
      <c r="AH96" s="733"/>
      <c r="AI96" s="733"/>
      <c r="AJ96" s="733"/>
      <c r="AK96" s="733"/>
      <c r="AL96" s="733"/>
      <c r="AM96" s="733"/>
      <c r="AN96" s="733"/>
      <c r="AO96" s="733"/>
      <c r="AP96" s="733"/>
      <c r="AQ96" s="733"/>
      <c r="AR96" s="733"/>
      <c r="AS96" s="733"/>
      <c r="AT96" s="733"/>
      <c r="AU96" s="733"/>
      <c r="AV96" s="733"/>
      <c r="AW96" s="733"/>
      <c r="AX96" s="733"/>
      <c r="AY96" s="733"/>
      <c r="AZ96" s="733"/>
      <c r="BA96" s="733"/>
      <c r="BB96" s="733"/>
      <c r="BC96" s="733"/>
      <c r="BD96" s="733"/>
      <c r="BE96" s="733"/>
      <c r="BF96" s="733"/>
      <c r="BG96" s="733"/>
      <c r="BH96" s="733"/>
      <c r="BI96" s="733"/>
      <c r="BJ96" s="733"/>
      <c r="BK96" s="733"/>
      <c r="BL96" s="733"/>
      <c r="BM96" s="733"/>
      <c r="BN96" s="733"/>
      <c r="BO96" s="733"/>
      <c r="BP96" s="733"/>
      <c r="BQ96" s="733"/>
      <c r="BR96" s="733"/>
      <c r="BS96" s="733"/>
      <c r="BT96" s="733"/>
      <c r="BU96" s="733"/>
      <c r="BV96" s="733"/>
      <c r="BW96" s="733"/>
      <c r="BX96" s="733"/>
      <c r="BY96" s="733"/>
      <c r="BZ96" s="733"/>
      <c r="CA96" s="733"/>
      <c r="CB96" s="733"/>
      <c r="CC96" s="733"/>
      <c r="CD96" s="733"/>
    </row>
    <row r="97" spans="1:82" ht="15" customHeight="1">
      <c r="A97" s="1911" t="s">
        <v>669</v>
      </c>
      <c r="B97" s="2093">
        <f>'4 bbf Technikai'!V97+'4 ba Polg Hiv'!AZ97+'4 a Intézmények'!CN96</f>
        <v>4959085</v>
      </c>
      <c r="C97" s="2093">
        <f>'4 bbf Technikai'!W97+'4 ba Polg Hiv'!BA97+'4 a Intézmények'!CO96</f>
        <v>5097168</v>
      </c>
      <c r="D97" s="2071">
        <f>'4 bbf Technikai'!X97+'4 ba Polg Hiv'!BB97+'4 a Intézmények'!CP96</f>
        <v>62530</v>
      </c>
      <c r="E97" s="1982">
        <f>'4 bbf Technikai'!Y97+'4 ba Polg Hiv'!BC97+'4 a Intézmények'!CQ96</f>
        <v>5072412</v>
      </c>
      <c r="F97" s="1974">
        <f>'4 bbf Technikai'!Z97+'4 ba Polg Hiv'!BD97+'4 a Intézmények'!CR96</f>
        <v>4625329</v>
      </c>
      <c r="G97" s="1894">
        <v>-3318215</v>
      </c>
      <c r="H97" s="1894">
        <v>-3449074</v>
      </c>
      <c r="I97" s="1882">
        <v>-62530</v>
      </c>
      <c r="J97" s="1797">
        <v>-3441705</v>
      </c>
      <c r="K97" s="1797">
        <v>-3188549</v>
      </c>
      <c r="L97" s="1894">
        <v>-1640870</v>
      </c>
      <c r="M97" s="1894">
        <v>-1648094</v>
      </c>
      <c r="N97" s="1882"/>
      <c r="O97" s="1797">
        <v>-1630707</v>
      </c>
      <c r="P97" s="1797">
        <v>-1436780</v>
      </c>
      <c r="Q97" s="1976">
        <f t="shared" ref="Q97:Q99" si="71">G97+L97</f>
        <v>-4959085</v>
      </c>
      <c r="R97" s="1976">
        <f t="shared" ref="R97:R99" si="72">H97+M97</f>
        <v>-5097168</v>
      </c>
      <c r="S97" s="1976">
        <f t="shared" ref="S97:S99" si="73">I97+N97</f>
        <v>-62530</v>
      </c>
      <c r="T97" s="1976">
        <f t="shared" ref="T97:T99" si="74">J97+O97</f>
        <v>-5072412</v>
      </c>
      <c r="U97" s="1976">
        <f t="shared" ref="U97:U99" si="75">K97+P97</f>
        <v>-4625329</v>
      </c>
      <c r="V97" s="2092">
        <f t="shared" si="56"/>
        <v>0</v>
      </c>
      <c r="W97" s="2092">
        <f t="shared" si="56"/>
        <v>0</v>
      </c>
      <c r="X97" s="2013">
        <f t="shared" si="61"/>
        <v>0</v>
      </c>
      <c r="Y97" s="1982">
        <f t="shared" si="62"/>
        <v>0</v>
      </c>
      <c r="Z97" s="1974">
        <f t="shared" si="63"/>
        <v>0</v>
      </c>
      <c r="AA97" s="733"/>
      <c r="AB97" s="733"/>
      <c r="AC97" s="733"/>
      <c r="AD97" s="733"/>
      <c r="AE97" s="733"/>
      <c r="AF97" s="733"/>
      <c r="AG97" s="733"/>
      <c r="AH97" s="733"/>
      <c r="AI97" s="733"/>
      <c r="AJ97" s="733"/>
      <c r="AK97" s="733"/>
      <c r="AL97" s="733"/>
      <c r="AM97" s="733"/>
      <c r="AN97" s="733"/>
      <c r="AO97" s="733"/>
      <c r="AP97" s="733"/>
      <c r="AQ97" s="733"/>
      <c r="AR97" s="733"/>
      <c r="AS97" s="733"/>
      <c r="AT97" s="733"/>
      <c r="AU97" s="733"/>
      <c r="AV97" s="733"/>
      <c r="AW97" s="733"/>
      <c r="AX97" s="733"/>
      <c r="AY97" s="733"/>
      <c r="AZ97" s="733"/>
      <c r="BA97" s="733"/>
      <c r="BB97" s="733"/>
      <c r="BC97" s="733"/>
      <c r="BD97" s="733"/>
      <c r="BE97" s="733"/>
      <c r="BF97" s="733"/>
      <c r="BG97" s="733"/>
      <c r="BH97" s="733"/>
      <c r="BI97" s="733"/>
      <c r="BJ97" s="733"/>
      <c r="BK97" s="733"/>
      <c r="BL97" s="733"/>
      <c r="BM97" s="733"/>
      <c r="BN97" s="733"/>
      <c r="BO97" s="733"/>
      <c r="BP97" s="733"/>
      <c r="BQ97" s="733"/>
      <c r="BR97" s="733"/>
      <c r="BS97" s="733"/>
      <c r="BT97" s="733"/>
      <c r="BU97" s="733"/>
      <c r="BV97" s="733"/>
      <c r="BW97" s="733"/>
      <c r="BX97" s="733"/>
      <c r="BY97" s="733"/>
      <c r="BZ97" s="733"/>
      <c r="CA97" s="733"/>
      <c r="CB97" s="733"/>
      <c r="CC97" s="733"/>
      <c r="CD97" s="733"/>
    </row>
    <row r="98" spans="1:82" ht="15" customHeight="1">
      <c r="A98" s="1414" t="s">
        <v>670</v>
      </c>
      <c r="B98" s="2093">
        <f>'4 bbf Technikai'!V98+'4 ba Polg Hiv'!AZ98+'4 a Intézmények'!CN97</f>
        <v>0</v>
      </c>
      <c r="C98" s="2093">
        <f>'4 bbf Technikai'!W98+'4 ba Polg Hiv'!BA98+'4 a Intézmények'!CO97</f>
        <v>0</v>
      </c>
      <c r="D98" s="2071">
        <f>'4 bbf Technikai'!X98+'4 ba Polg Hiv'!BB98+'4 a Intézmények'!CP97</f>
        <v>0</v>
      </c>
      <c r="E98" s="1982">
        <f>'4 bbf Technikai'!Y98+'4 ba Polg Hiv'!BC98+'4 a Intézmények'!CQ97</f>
        <v>3259</v>
      </c>
      <c r="F98" s="1974">
        <f>'4 bbf Technikai'!Z98+'4 ba Polg Hiv'!BD98+'4 a Intézmények'!CR97</f>
        <v>3259</v>
      </c>
      <c r="G98" s="1894"/>
      <c r="H98" s="1894">
        <v>0</v>
      </c>
      <c r="I98" s="1882"/>
      <c r="J98" s="1797">
        <v>-3259</v>
      </c>
      <c r="K98" s="1797">
        <v>-3259</v>
      </c>
      <c r="L98" s="1894"/>
      <c r="M98" s="1894">
        <v>0</v>
      </c>
      <c r="N98" s="1882"/>
      <c r="O98" s="1797">
        <f>SUM(M98+N98)</f>
        <v>0</v>
      </c>
      <c r="P98" s="1797">
        <v>0</v>
      </c>
      <c r="Q98" s="1976">
        <f t="shared" si="71"/>
        <v>0</v>
      </c>
      <c r="R98" s="1976">
        <f t="shared" si="72"/>
        <v>0</v>
      </c>
      <c r="S98" s="1976">
        <f t="shared" si="73"/>
        <v>0</v>
      </c>
      <c r="T98" s="1976">
        <f t="shared" si="74"/>
        <v>-3259</v>
      </c>
      <c r="U98" s="1976">
        <f t="shared" si="75"/>
        <v>-3259</v>
      </c>
      <c r="V98" s="2092">
        <f t="shared" si="56"/>
        <v>0</v>
      </c>
      <c r="W98" s="2092">
        <f t="shared" si="56"/>
        <v>0</v>
      </c>
      <c r="X98" s="2013">
        <f t="shared" si="61"/>
        <v>0</v>
      </c>
      <c r="Y98" s="1982">
        <f t="shared" si="62"/>
        <v>0</v>
      </c>
      <c r="Z98" s="1974">
        <f t="shared" si="63"/>
        <v>0</v>
      </c>
      <c r="AA98" s="733"/>
      <c r="AB98" s="733"/>
      <c r="AC98" s="733"/>
      <c r="AD98" s="733"/>
      <c r="AE98" s="733"/>
      <c r="AF98" s="733"/>
      <c r="AG98" s="733"/>
      <c r="AH98" s="733"/>
      <c r="AI98" s="733"/>
      <c r="AJ98" s="733"/>
      <c r="AK98" s="733"/>
      <c r="AL98" s="733"/>
      <c r="AM98" s="733"/>
      <c r="AN98" s="733"/>
      <c r="AO98" s="733"/>
      <c r="AP98" s="733"/>
      <c r="AQ98" s="733"/>
      <c r="AR98" s="733"/>
      <c r="AS98" s="733"/>
      <c r="AT98" s="733"/>
      <c r="AU98" s="733"/>
      <c r="AV98" s="733"/>
      <c r="AW98" s="733"/>
      <c r="AX98" s="733"/>
      <c r="AY98" s="733"/>
      <c r="AZ98" s="733"/>
      <c r="BA98" s="733"/>
      <c r="BB98" s="733"/>
      <c r="BC98" s="733"/>
      <c r="BD98" s="733"/>
      <c r="BE98" s="733"/>
      <c r="BF98" s="733"/>
      <c r="BG98" s="733"/>
      <c r="BH98" s="733"/>
      <c r="BI98" s="733"/>
      <c r="BJ98" s="733"/>
      <c r="BK98" s="733"/>
      <c r="BL98" s="733"/>
      <c r="BM98" s="733"/>
      <c r="BN98" s="733"/>
      <c r="BO98" s="733"/>
      <c r="BP98" s="733"/>
      <c r="BQ98" s="733"/>
      <c r="BR98" s="733"/>
      <c r="BS98" s="733"/>
      <c r="BT98" s="733"/>
      <c r="BU98" s="733"/>
      <c r="BV98" s="733"/>
      <c r="BW98" s="733"/>
      <c r="BX98" s="733"/>
      <c r="BY98" s="733"/>
      <c r="BZ98" s="733"/>
      <c r="CA98" s="733"/>
      <c r="CB98" s="733"/>
      <c r="CC98" s="733"/>
      <c r="CD98" s="733"/>
    </row>
    <row r="99" spans="1:82" ht="15" customHeight="1">
      <c r="A99" s="1414" t="s">
        <v>671</v>
      </c>
      <c r="B99" s="2093">
        <f>'4 bbf Technikai'!V99+'4 ba Polg Hiv'!AZ99+'4 a Intézmények'!CN98</f>
        <v>254279</v>
      </c>
      <c r="C99" s="2093">
        <f>'4 bbf Technikai'!W99+'4 ba Polg Hiv'!BA99+'4 a Intézmények'!CO98</f>
        <v>530360</v>
      </c>
      <c r="D99" s="2071">
        <f>'4 bbf Technikai'!X99+'4 ba Polg Hiv'!BB99+'4 a Intézmények'!CP98</f>
        <v>10824</v>
      </c>
      <c r="E99" s="1982">
        <f>'4 bbf Technikai'!Y99+'4 ba Polg Hiv'!BC99+'4 a Intézmények'!CQ98</f>
        <v>595284</v>
      </c>
      <c r="F99" s="1974">
        <f>'4 bbf Technikai'!Z99+'4 ba Polg Hiv'!BD99+'4 a Intézmények'!CR98</f>
        <v>469410</v>
      </c>
      <c r="G99" s="1894">
        <v>-185698</v>
      </c>
      <c r="H99" s="1894">
        <v>-404760</v>
      </c>
      <c r="I99" s="1882">
        <v>-10824</v>
      </c>
      <c r="J99" s="1797">
        <v>-469740</v>
      </c>
      <c r="K99" s="1797">
        <v>-373849</v>
      </c>
      <c r="L99" s="1894">
        <v>-68581</v>
      </c>
      <c r="M99" s="1894">
        <v>-125600</v>
      </c>
      <c r="N99" s="1882"/>
      <c r="O99" s="1797">
        <v>-125544</v>
      </c>
      <c r="P99" s="1797">
        <v>-95561</v>
      </c>
      <c r="Q99" s="1976">
        <f t="shared" si="71"/>
        <v>-254279</v>
      </c>
      <c r="R99" s="1976">
        <f t="shared" si="72"/>
        <v>-530360</v>
      </c>
      <c r="S99" s="1976">
        <f t="shared" si="73"/>
        <v>-10824</v>
      </c>
      <c r="T99" s="1976">
        <f t="shared" si="74"/>
        <v>-595284</v>
      </c>
      <c r="U99" s="1976">
        <f t="shared" si="75"/>
        <v>-469410</v>
      </c>
      <c r="V99" s="2092">
        <f t="shared" si="56"/>
        <v>0</v>
      </c>
      <c r="W99" s="2092">
        <f t="shared" si="56"/>
        <v>0</v>
      </c>
      <c r="X99" s="2013">
        <f t="shared" si="61"/>
        <v>0</v>
      </c>
      <c r="Y99" s="1982">
        <f t="shared" si="62"/>
        <v>0</v>
      </c>
      <c r="Z99" s="1974">
        <f t="shared" si="63"/>
        <v>0</v>
      </c>
      <c r="AA99" s="733"/>
      <c r="AB99" s="733"/>
      <c r="AC99" s="733"/>
      <c r="AD99" s="733"/>
      <c r="AE99" s="733"/>
      <c r="AF99" s="733"/>
      <c r="AG99" s="733"/>
      <c r="AH99" s="733"/>
      <c r="AI99" s="733"/>
      <c r="AJ99" s="733"/>
      <c r="AK99" s="733"/>
      <c r="AL99" s="733"/>
      <c r="AM99" s="733"/>
      <c r="AN99" s="733"/>
      <c r="AO99" s="733"/>
      <c r="AP99" s="733"/>
      <c r="AQ99" s="733"/>
      <c r="AR99" s="733"/>
      <c r="AS99" s="733"/>
      <c r="AT99" s="733"/>
      <c r="AU99" s="733"/>
      <c r="AV99" s="733"/>
      <c r="AW99" s="733"/>
      <c r="AX99" s="733"/>
      <c r="AY99" s="733"/>
      <c r="AZ99" s="733"/>
      <c r="BA99" s="733"/>
      <c r="BB99" s="733"/>
      <c r="BC99" s="733"/>
      <c r="BD99" s="733"/>
      <c r="BE99" s="733"/>
      <c r="BF99" s="733"/>
      <c r="BG99" s="733"/>
      <c r="BH99" s="733"/>
      <c r="BI99" s="733"/>
      <c r="BJ99" s="733"/>
      <c r="BK99" s="733"/>
      <c r="BL99" s="733"/>
      <c r="BM99" s="733"/>
      <c r="BN99" s="733"/>
      <c r="BO99" s="733"/>
      <c r="BP99" s="733"/>
      <c r="BQ99" s="733"/>
      <c r="BR99" s="733"/>
      <c r="BS99" s="733"/>
      <c r="BT99" s="733"/>
      <c r="BU99" s="733"/>
      <c r="BV99" s="733"/>
      <c r="BW99" s="733"/>
      <c r="BX99" s="733"/>
      <c r="BY99" s="733"/>
      <c r="BZ99" s="733"/>
      <c r="CA99" s="733"/>
      <c r="CB99" s="733"/>
      <c r="CC99" s="733"/>
      <c r="CD99" s="733"/>
    </row>
    <row r="100" spans="1:82" ht="15" hidden="1" customHeight="1">
      <c r="A100" s="1414" t="s">
        <v>725</v>
      </c>
      <c r="B100" s="1900"/>
      <c r="C100" s="2069" t="e">
        <f>'4 bbf Technikai'!W100+'4 ba Polg Hiv'!BA100+#REF!</f>
        <v>#REF!</v>
      </c>
      <c r="D100" s="2070" t="e">
        <f>'4 bbf Technikai'!X100+'4 ba Polg Hiv'!BB100+#REF!</f>
        <v>#REF!</v>
      </c>
      <c r="E100" s="1982"/>
      <c r="F100" s="1982"/>
      <c r="G100" s="1980"/>
      <c r="H100" s="1909"/>
      <c r="I100" s="1897"/>
      <c r="J100" s="1980"/>
      <c r="K100" s="1980"/>
      <c r="L100" s="1980"/>
      <c r="M100" s="1909"/>
      <c r="N100" s="1897"/>
      <c r="O100" s="1980"/>
      <c r="P100" s="1980"/>
      <c r="Q100" s="1982"/>
      <c r="R100" s="1976"/>
      <c r="S100" s="1965"/>
      <c r="T100" s="1982"/>
      <c r="U100" s="1982"/>
      <c r="V100" s="1982"/>
      <c r="W100" s="2092"/>
      <c r="X100" s="2012"/>
      <c r="Y100" s="1982"/>
      <c r="Z100" s="1401"/>
      <c r="AA100" s="733"/>
      <c r="AB100" s="733"/>
      <c r="AC100" s="733"/>
      <c r="AD100" s="733"/>
      <c r="AE100" s="733"/>
      <c r="AF100" s="733"/>
      <c r="AG100" s="733"/>
      <c r="AH100" s="733"/>
      <c r="AI100" s="733"/>
      <c r="AJ100" s="733"/>
      <c r="AK100" s="733"/>
      <c r="AL100" s="733"/>
      <c r="AM100" s="733"/>
      <c r="AN100" s="733"/>
      <c r="AO100" s="733"/>
      <c r="AP100" s="733"/>
      <c r="AQ100" s="733"/>
      <c r="AR100" s="733"/>
      <c r="AS100" s="733"/>
      <c r="AT100" s="733"/>
      <c r="AU100" s="733"/>
      <c r="AV100" s="733"/>
      <c r="AW100" s="733"/>
      <c r="AX100" s="733"/>
      <c r="AY100" s="733"/>
      <c r="AZ100" s="733"/>
      <c r="BA100" s="733"/>
      <c r="BB100" s="733"/>
      <c r="BC100" s="733"/>
      <c r="BD100" s="733"/>
      <c r="BE100" s="733"/>
      <c r="BF100" s="733"/>
      <c r="BG100" s="733"/>
      <c r="BH100" s="733"/>
      <c r="BI100" s="733"/>
      <c r="BJ100" s="733"/>
      <c r="BK100" s="733"/>
      <c r="BL100" s="733"/>
      <c r="BM100" s="733"/>
      <c r="BN100" s="733"/>
      <c r="BO100" s="733"/>
      <c r="BP100" s="733"/>
      <c r="BQ100" s="733"/>
      <c r="BR100" s="733"/>
      <c r="BS100" s="733"/>
      <c r="BT100" s="733"/>
      <c r="BU100" s="733"/>
      <c r="BV100" s="733"/>
      <c r="BW100" s="733"/>
      <c r="BX100" s="733"/>
      <c r="BY100" s="733"/>
      <c r="BZ100" s="733"/>
      <c r="CA100" s="733"/>
      <c r="CB100" s="733"/>
      <c r="CC100" s="733"/>
      <c r="CD100" s="733"/>
    </row>
    <row r="101" spans="1:82" s="706" customFormat="1" ht="15" customHeight="1">
      <c r="A101" s="1908" t="s">
        <v>673</v>
      </c>
      <c r="B101" s="1890">
        <f>SUM(B85:B100)</f>
        <v>8698252</v>
      </c>
      <c r="C101" s="1890" t="e">
        <f t="shared" ref="C101:Z101" si="76">SUM(C85:C100)</f>
        <v>#REF!</v>
      </c>
      <c r="D101" s="1890" t="e">
        <f t="shared" si="76"/>
        <v>#REF!</v>
      </c>
      <c r="E101" s="1890">
        <f t="shared" si="76"/>
        <v>11875801</v>
      </c>
      <c r="F101" s="1890">
        <f t="shared" si="76"/>
        <v>10502809</v>
      </c>
      <c r="G101" s="1890">
        <f t="shared" si="76"/>
        <v>-5360644</v>
      </c>
      <c r="H101" s="1890">
        <f t="shared" si="76"/>
        <v>-5750108</v>
      </c>
      <c r="I101" s="1890">
        <f t="shared" si="76"/>
        <v>-78321</v>
      </c>
      <c r="J101" s="1890">
        <f t="shared" si="76"/>
        <v>-5957357</v>
      </c>
      <c r="K101" s="1890">
        <f t="shared" si="76"/>
        <v>-5608310</v>
      </c>
      <c r="L101" s="1890">
        <f t="shared" si="76"/>
        <v>-1747597</v>
      </c>
      <c r="M101" s="1890">
        <f t="shared" si="76"/>
        <v>-1814536</v>
      </c>
      <c r="N101" s="1890">
        <f t="shared" si="76"/>
        <v>-647</v>
      </c>
      <c r="O101" s="1890">
        <f t="shared" si="76"/>
        <v>-1809485</v>
      </c>
      <c r="P101" s="1890">
        <f t="shared" si="76"/>
        <v>-1585575</v>
      </c>
      <c r="Q101" s="1890">
        <f t="shared" si="76"/>
        <v>-7108241</v>
      </c>
      <c r="R101" s="1890">
        <f t="shared" si="76"/>
        <v>-7564644</v>
      </c>
      <c r="S101" s="1890">
        <f t="shared" si="76"/>
        <v>-78968</v>
      </c>
      <c r="T101" s="1890">
        <f t="shared" si="76"/>
        <v>-7766842</v>
      </c>
      <c r="U101" s="1890">
        <f t="shared" si="76"/>
        <v>-7193885</v>
      </c>
      <c r="V101" s="1890">
        <f t="shared" si="76"/>
        <v>1590011</v>
      </c>
      <c r="W101" s="1890">
        <f t="shared" si="76"/>
        <v>4058046</v>
      </c>
      <c r="X101" s="1890">
        <f t="shared" si="76"/>
        <v>0</v>
      </c>
      <c r="Y101" s="1890">
        <f t="shared" si="76"/>
        <v>4108959</v>
      </c>
      <c r="Z101" s="1890">
        <f t="shared" si="76"/>
        <v>3308924</v>
      </c>
    </row>
    <row r="102" spans="1:82" s="706" customFormat="1" ht="12.75" customHeight="1">
      <c r="A102" s="1914" t="s">
        <v>674</v>
      </c>
      <c r="B102" s="1899">
        <f>SUM(B84+B101)</f>
        <v>22014003</v>
      </c>
      <c r="C102" s="1899" t="e">
        <f t="shared" ref="C102:Z102" si="77">SUM(C84+C101)</f>
        <v>#REF!</v>
      </c>
      <c r="D102" s="1899" t="e">
        <f t="shared" si="77"/>
        <v>#REF!</v>
      </c>
      <c r="E102" s="1899">
        <f t="shared" si="77"/>
        <v>26218748</v>
      </c>
      <c r="F102" s="1899">
        <f t="shared" si="77"/>
        <v>24671768</v>
      </c>
      <c r="G102" s="1899">
        <f t="shared" si="77"/>
        <v>-5360644</v>
      </c>
      <c r="H102" s="1899">
        <f t="shared" si="77"/>
        <v>-5750108</v>
      </c>
      <c r="I102" s="1899">
        <f t="shared" si="77"/>
        <v>-78321</v>
      </c>
      <c r="J102" s="1899">
        <f t="shared" si="77"/>
        <v>-5957357</v>
      </c>
      <c r="K102" s="1899">
        <f t="shared" si="77"/>
        <v>-5608310</v>
      </c>
      <c r="L102" s="1899">
        <f t="shared" si="77"/>
        <v>-1747597</v>
      </c>
      <c r="M102" s="1899">
        <f t="shared" si="77"/>
        <v>-1814536</v>
      </c>
      <c r="N102" s="1899">
        <f t="shared" si="77"/>
        <v>-647</v>
      </c>
      <c r="O102" s="1899">
        <f t="shared" si="77"/>
        <v>-1809485</v>
      </c>
      <c r="P102" s="1899">
        <f t="shared" si="77"/>
        <v>-1585575</v>
      </c>
      <c r="Q102" s="1899">
        <f t="shared" si="77"/>
        <v>-7108241</v>
      </c>
      <c r="R102" s="1899">
        <f t="shared" si="77"/>
        <v>-7564644</v>
      </c>
      <c r="S102" s="1899">
        <f t="shared" si="77"/>
        <v>-78968</v>
      </c>
      <c r="T102" s="1899">
        <f t="shared" si="77"/>
        <v>-7766842</v>
      </c>
      <c r="U102" s="1899">
        <f t="shared" si="77"/>
        <v>-7193885</v>
      </c>
      <c r="V102" s="1899">
        <f t="shared" si="77"/>
        <v>14905762</v>
      </c>
      <c r="W102" s="1899">
        <f t="shared" si="77"/>
        <v>17862278</v>
      </c>
      <c r="X102" s="1899">
        <f t="shared" si="77"/>
        <v>23870</v>
      </c>
      <c r="Y102" s="1899">
        <f t="shared" si="77"/>
        <v>18451906</v>
      </c>
      <c r="Z102" s="1899">
        <f t="shared" si="77"/>
        <v>17477883</v>
      </c>
    </row>
    <row r="103" spans="1:82" s="8" customFormat="1" ht="15" hidden="1" customHeight="1">
      <c r="A103" s="1919" t="s">
        <v>675</v>
      </c>
      <c r="B103" s="2101" t="e">
        <f>'4 bbf Technikai'!V103+'4 ba Polg Hiv'!AZ103+#REF!</f>
        <v>#REF!</v>
      </c>
      <c r="C103" s="2101" t="e">
        <f>'4 bbf Technikai'!W103+'4 ba Polg Hiv'!BA103+#REF!</f>
        <v>#REF!</v>
      </c>
      <c r="D103" s="2101" t="e">
        <f>'4 bbf Technikai'!X103+'4 ba Polg Hiv'!BB103+#REF!</f>
        <v>#REF!</v>
      </c>
      <c r="E103" s="2101" t="e">
        <f>SUM(C103+D103)</f>
        <v>#REF!</v>
      </c>
      <c r="F103" s="1974" t="e">
        <f>C103-B103</f>
        <v>#REF!</v>
      </c>
      <c r="G103" s="2102">
        <f>SUM(G58-G102)</f>
        <v>0</v>
      </c>
      <c r="H103" s="2102">
        <f>SUM(H58-H102)</f>
        <v>0</v>
      </c>
      <c r="I103" s="2102">
        <f>SUM(I58-I102)</f>
        <v>0</v>
      </c>
      <c r="J103" s="2102">
        <f>SUM(H103+I103)</f>
        <v>0</v>
      </c>
      <c r="K103" s="1797">
        <f>H103-G103</f>
        <v>0</v>
      </c>
      <c r="L103" s="2102">
        <f>SUM(L58-L102)</f>
        <v>0</v>
      </c>
      <c r="M103" s="2102">
        <f>SUM(M58-M102)</f>
        <v>0</v>
      </c>
      <c r="N103" s="2102">
        <f>SUM(N58-N102)</f>
        <v>0</v>
      </c>
      <c r="O103" s="2102">
        <f>SUM(M103+N103)</f>
        <v>0</v>
      </c>
      <c r="P103" s="1797">
        <f>M103-L103</f>
        <v>0</v>
      </c>
      <c r="Q103" s="2101">
        <f>SUM(Q58-Q102)</f>
        <v>0</v>
      </c>
      <c r="R103" s="2101">
        <f>SUM(R58-R102)</f>
        <v>0</v>
      </c>
      <c r="S103" s="2101">
        <f>SUM(S58-S102)</f>
        <v>0</v>
      </c>
      <c r="T103" s="2101">
        <f>SUM(R103+S103)</f>
        <v>0</v>
      </c>
      <c r="U103" s="1974">
        <f>R103-Q103</f>
        <v>0</v>
      </c>
      <c r="V103" s="2103">
        <f>SUM(V58-V102)</f>
        <v>0</v>
      </c>
      <c r="W103" s="2103">
        <f>SUM(W58-W102)</f>
        <v>3551894</v>
      </c>
      <c r="X103" s="2101">
        <f>SUM(X58-X102)</f>
        <v>59264</v>
      </c>
      <c r="Y103" s="2101">
        <f>SUM(W103+X103)</f>
        <v>3611158</v>
      </c>
      <c r="Z103" s="1974">
        <f>W103-V103</f>
        <v>3551894</v>
      </c>
    </row>
    <row r="104" spans="1:82" ht="15" customHeight="1">
      <c r="W104" s="89"/>
      <c r="X104" s="89"/>
    </row>
    <row r="105" spans="1:82" ht="15" customHeight="1">
      <c r="W105" s="89"/>
      <c r="X105" s="89"/>
    </row>
    <row r="106" spans="1:82" ht="15" customHeight="1">
      <c r="M106" s="88"/>
    </row>
    <row r="107" spans="1:82" ht="15" customHeight="1">
      <c r="X107" s="89"/>
    </row>
    <row r="108" spans="1:82" ht="15" customHeight="1"/>
    <row r="109" spans="1:82" ht="15" customHeight="1"/>
    <row r="110" spans="1:82" ht="15" customHeight="1"/>
    <row r="111" spans="1:82" ht="15" customHeight="1"/>
    <row r="112" spans="1:8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</sheetData>
  <sheetProtection selectLockedCells="1" selectUnlockedCells="1"/>
  <mergeCells count="18">
    <mergeCell ref="B2:F2"/>
    <mergeCell ref="G2:K2"/>
    <mergeCell ref="L2:P2"/>
    <mergeCell ref="Q2:U2"/>
    <mergeCell ref="V2:Z2"/>
    <mergeCell ref="B1:F1"/>
    <mergeCell ref="G1:K1"/>
    <mergeCell ref="L1:P1"/>
    <mergeCell ref="Q1:U1"/>
    <mergeCell ref="V1:Z1"/>
    <mergeCell ref="G3:K3"/>
    <mergeCell ref="Q3:U3"/>
    <mergeCell ref="V3:Z3"/>
    <mergeCell ref="C4:E4"/>
    <mergeCell ref="H4:J4"/>
    <mergeCell ref="M4:O4"/>
    <mergeCell ref="R4:T4"/>
    <mergeCell ref="W4:Y4"/>
  </mergeCells>
  <conditionalFormatting sqref="AB59:AB62 AB64">
    <cfRule type="cellIs" dxfId="0" priority="1" stopIfTrue="1" operator="greaterThan">
      <formula>25</formula>
    </cfRule>
  </conditionalFormatting>
  <printOptions horizontalCentered="1"/>
  <pageMargins left="0.39370078740157483" right="0.39370078740157483" top="0.55118110236220474" bottom="0.19685039370078741" header="7.874015748031496E-2" footer="0.19685039370078741"/>
  <pageSetup paperSize="9" scale="60" firstPageNumber="0" orientation="portrait" horizontalDpi="300" verticalDpi="300" r:id="rId1"/>
  <headerFooter alignWithMargins="0">
    <oddHeader>&amp;C&amp;"Arial CE,Félkövér"Budapest Főváros XV.ker Önkormányzata 2015.évi  előirányzatának teljesítése (eFt)&amp;R&amp;8 4.3.m. a 9/2016.(V.04. ) önkormányzati rendelethez..</oddHeader>
    <oddFooter>&amp;C&amp;8                &amp;P. oldal</oddFooter>
  </headerFooter>
  <colBreaks count="2" manualBreakCount="2">
    <brk id="11" max="1048575" man="1"/>
    <brk id="21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07"/>
  <sheetViews>
    <sheetView view="pageBreakPreview" zoomScaleNormal="92" zoomScaleSheetLayoutView="100" workbookViewId="0">
      <pane ySplit="3" topLeftCell="A4" activePane="bottomLeft" state="frozen"/>
      <selection activeCell="A59" sqref="A59"/>
      <selection pane="bottomLeft" activeCell="A26" sqref="A26"/>
    </sheetView>
  </sheetViews>
  <sheetFormatPr defaultRowHeight="12.75"/>
  <cols>
    <col min="1" max="1" width="51" style="85" customWidth="1"/>
    <col min="2" max="2" width="8.42578125" style="85" customWidth="1"/>
    <col min="3" max="3" width="11.28515625" style="85" customWidth="1"/>
    <col min="4" max="4" width="0" style="890" hidden="1" customWidth="1"/>
    <col min="5" max="5" width="0" style="2138" hidden="1" customWidth="1"/>
    <col min="6" max="6" width="11.42578125" style="85" customWidth="1"/>
    <col min="7" max="7" width="0" style="85" hidden="1" customWidth="1"/>
    <col min="8" max="16384" width="9.140625" style="85"/>
  </cols>
  <sheetData>
    <row r="1" spans="1:7" ht="29.25" customHeight="1">
      <c r="A1" s="2278" t="s">
        <v>1463</v>
      </c>
      <c r="B1" s="2278"/>
      <c r="C1" s="2278"/>
      <c r="D1" s="2278"/>
      <c r="E1" s="2278"/>
      <c r="F1" s="2278"/>
    </row>
    <row r="2" spans="1:7" ht="15" customHeight="1">
      <c r="A2" s="2104"/>
      <c r="B2" s="2104"/>
      <c r="C2" s="2104"/>
      <c r="D2" s="2105"/>
      <c r="E2" s="2106"/>
      <c r="F2" s="2107" t="s">
        <v>61</v>
      </c>
    </row>
    <row r="3" spans="1:7" ht="38.25">
      <c r="A3" s="2279" t="s">
        <v>62</v>
      </c>
      <c r="B3" s="2279"/>
      <c r="C3" s="2108" t="s">
        <v>1</v>
      </c>
      <c r="D3" s="2109" t="s">
        <v>2</v>
      </c>
      <c r="E3" s="2110" t="s">
        <v>3</v>
      </c>
      <c r="F3" s="2109" t="s">
        <v>944</v>
      </c>
      <c r="G3" s="2110" t="s">
        <v>3</v>
      </c>
    </row>
    <row r="4" spans="1:7" ht="15" customHeight="1">
      <c r="A4" s="2111"/>
      <c r="B4" s="2111"/>
      <c r="C4" s="2111"/>
      <c r="D4" s="2112"/>
      <c r="E4" s="1296"/>
      <c r="F4" s="2112"/>
    </row>
    <row r="5" spans="1:7" s="1011" customFormat="1" ht="18.95" customHeight="1">
      <c r="A5" s="957" t="s">
        <v>953</v>
      </c>
      <c r="B5" s="957"/>
      <c r="C5" s="957"/>
      <c r="D5" s="2113"/>
      <c r="E5" s="2114"/>
    </row>
    <row r="6" spans="1:7" ht="12" customHeight="1">
      <c r="A6" s="1345"/>
      <c r="B6" s="1345"/>
      <c r="C6" s="1345"/>
      <c r="D6" s="1367"/>
      <c r="E6" s="1366"/>
      <c r="F6" s="1366"/>
    </row>
    <row r="7" spans="1:7" ht="15" customHeight="1">
      <c r="A7" s="75" t="s">
        <v>954</v>
      </c>
      <c r="B7" s="733"/>
      <c r="C7" s="1368">
        <v>10000</v>
      </c>
      <c r="D7" s="1367">
        <v>10000</v>
      </c>
      <c r="E7" s="2115">
        <v>-10000</v>
      </c>
      <c r="F7" s="2116">
        <f t="shared" ref="F7:F47" si="0">SUM(D7:E7)</f>
        <v>0</v>
      </c>
      <c r="G7" s="1368">
        <f>D7-C7</f>
        <v>0</v>
      </c>
    </row>
    <row r="8" spans="1:7" ht="15" customHeight="1">
      <c r="A8" s="75" t="s">
        <v>955</v>
      </c>
      <c r="B8" s="733"/>
      <c r="C8" s="1368">
        <v>10000</v>
      </c>
      <c r="D8" s="1367">
        <v>0</v>
      </c>
      <c r="E8" s="2115"/>
      <c r="F8" s="2116">
        <f t="shared" si="0"/>
        <v>0</v>
      </c>
      <c r="G8" s="1368">
        <f t="shared" ref="G8:G69" si="1">D8-C8</f>
        <v>-10000</v>
      </c>
    </row>
    <row r="9" spans="1:7" ht="15" customHeight="1">
      <c r="A9" s="75" t="s">
        <v>956</v>
      </c>
      <c r="B9" s="733"/>
      <c r="C9" s="1368">
        <v>12000</v>
      </c>
      <c r="D9" s="1367">
        <v>9736</v>
      </c>
      <c r="E9" s="2115">
        <v>-110</v>
      </c>
      <c r="F9" s="2116">
        <v>6929</v>
      </c>
      <c r="G9" s="1368">
        <f t="shared" si="1"/>
        <v>-2264</v>
      </c>
    </row>
    <row r="10" spans="1:7" ht="15" customHeight="1">
      <c r="A10" s="75" t="s">
        <v>957</v>
      </c>
      <c r="B10" s="733"/>
      <c r="C10" s="2117">
        <v>3000</v>
      </c>
      <c r="D10" s="2118">
        <v>3000</v>
      </c>
      <c r="E10" s="2115"/>
      <c r="F10" s="2116">
        <f t="shared" si="0"/>
        <v>3000</v>
      </c>
      <c r="G10" s="1368">
        <f t="shared" si="1"/>
        <v>0</v>
      </c>
    </row>
    <row r="11" spans="1:7" ht="15" customHeight="1">
      <c r="A11" s="75" t="s">
        <v>958</v>
      </c>
      <c r="B11" s="733"/>
      <c r="C11" s="1368">
        <v>10000</v>
      </c>
      <c r="D11" s="1367">
        <v>9030</v>
      </c>
      <c r="E11" s="2115"/>
      <c r="F11" s="2116">
        <v>1725</v>
      </c>
      <c r="G11" s="1368">
        <f t="shared" si="1"/>
        <v>-970</v>
      </c>
    </row>
    <row r="12" spans="1:7" ht="15" customHeight="1">
      <c r="A12" s="75" t="s">
        <v>959</v>
      </c>
      <c r="B12" s="733"/>
      <c r="C12" s="2117">
        <v>4500</v>
      </c>
      <c r="D12" s="2118">
        <v>4500</v>
      </c>
      <c r="E12" s="2115"/>
      <c r="F12" s="2116">
        <f t="shared" si="0"/>
        <v>4500</v>
      </c>
      <c r="G12" s="1368">
        <f t="shared" si="1"/>
        <v>0</v>
      </c>
    </row>
    <row r="13" spans="1:7" ht="15" customHeight="1">
      <c r="A13" s="75" t="s">
        <v>960</v>
      </c>
      <c r="B13" s="733"/>
      <c r="C13" s="2117">
        <v>1785</v>
      </c>
      <c r="D13" s="2118">
        <v>1785</v>
      </c>
      <c r="E13" s="2115">
        <v>-363</v>
      </c>
      <c r="F13" s="2116">
        <v>1545</v>
      </c>
      <c r="G13" s="1368">
        <f t="shared" si="1"/>
        <v>0</v>
      </c>
    </row>
    <row r="14" spans="1:7" ht="15" customHeight="1">
      <c r="A14" s="2119" t="s">
        <v>961</v>
      </c>
      <c r="B14" s="92"/>
      <c r="C14" s="1368">
        <v>6780</v>
      </c>
      <c r="D14" s="1367">
        <v>6780</v>
      </c>
      <c r="E14" s="2115"/>
      <c r="F14" s="2116">
        <v>2265</v>
      </c>
      <c r="G14" s="1368">
        <f t="shared" si="1"/>
        <v>0</v>
      </c>
    </row>
    <row r="15" spans="1:7" ht="15" customHeight="1">
      <c r="A15" s="75" t="s">
        <v>962</v>
      </c>
      <c r="B15" s="733"/>
      <c r="C15" s="1368">
        <v>21500</v>
      </c>
      <c r="D15" s="1367">
        <v>21500</v>
      </c>
      <c r="E15" s="2115">
        <v>-11190</v>
      </c>
      <c r="F15" s="2116">
        <v>3880</v>
      </c>
      <c r="G15" s="1368">
        <f t="shared" si="1"/>
        <v>0</v>
      </c>
    </row>
    <row r="16" spans="1:7" ht="15" customHeight="1">
      <c r="A16" s="75" t="s">
        <v>963</v>
      </c>
      <c r="B16" s="733"/>
      <c r="C16" s="2117">
        <v>4000</v>
      </c>
      <c r="D16" s="2118">
        <v>5080</v>
      </c>
      <c r="E16" s="2115"/>
      <c r="F16" s="2116">
        <v>970</v>
      </c>
      <c r="G16" s="1368">
        <f t="shared" si="1"/>
        <v>1080</v>
      </c>
    </row>
    <row r="17" spans="1:7" ht="15" hidden="1" customHeight="1">
      <c r="A17" s="75" t="s">
        <v>964</v>
      </c>
      <c r="B17" s="733"/>
      <c r="C17" s="2117">
        <v>0</v>
      </c>
      <c r="D17" s="2118">
        <v>0</v>
      </c>
      <c r="E17" s="2115"/>
      <c r="F17" s="2116">
        <f t="shared" si="0"/>
        <v>0</v>
      </c>
      <c r="G17" s="1368">
        <f t="shared" si="1"/>
        <v>0</v>
      </c>
    </row>
    <row r="18" spans="1:7" ht="41.25" hidden="1" customHeight="1">
      <c r="A18" s="75" t="s">
        <v>965</v>
      </c>
      <c r="B18" s="733"/>
      <c r="C18" s="2117">
        <v>0</v>
      </c>
      <c r="D18" s="2118">
        <v>0</v>
      </c>
      <c r="E18" s="2115"/>
      <c r="F18" s="2116">
        <f t="shared" si="0"/>
        <v>0</v>
      </c>
      <c r="G18" s="1368">
        <f t="shared" si="1"/>
        <v>0</v>
      </c>
    </row>
    <row r="19" spans="1:7" ht="15" customHeight="1">
      <c r="A19" s="75" t="s">
        <v>966</v>
      </c>
      <c r="B19" s="733"/>
      <c r="C19" s="2117">
        <v>100000</v>
      </c>
      <c r="D19" s="2118">
        <v>100000</v>
      </c>
      <c r="E19" s="2115"/>
      <c r="F19" s="2116">
        <v>0</v>
      </c>
      <c r="G19" s="1368">
        <f t="shared" si="1"/>
        <v>0</v>
      </c>
    </row>
    <row r="20" spans="1:7" ht="27.75" customHeight="1">
      <c r="A20" s="75" t="s">
        <v>967</v>
      </c>
      <c r="B20" s="733"/>
      <c r="C20" s="1368">
        <v>30000</v>
      </c>
      <c r="D20" s="1367">
        <v>24497</v>
      </c>
      <c r="E20" s="2115">
        <v>-2172</v>
      </c>
      <c r="F20" s="2116">
        <v>7330</v>
      </c>
      <c r="G20" s="1368">
        <f t="shared" si="1"/>
        <v>-5503</v>
      </c>
    </row>
    <row r="21" spans="1:7" ht="15" customHeight="1">
      <c r="A21" s="75" t="s">
        <v>968</v>
      </c>
      <c r="B21" s="737"/>
      <c r="C21" s="1368">
        <v>12000</v>
      </c>
      <c r="D21" s="1367">
        <v>12000</v>
      </c>
      <c r="E21" s="2115">
        <v>-5170</v>
      </c>
      <c r="F21" s="2116">
        <v>1460</v>
      </c>
      <c r="G21" s="1368">
        <f t="shared" si="1"/>
        <v>0</v>
      </c>
    </row>
    <row r="22" spans="1:7" ht="15" customHeight="1">
      <c r="A22" s="75" t="s">
        <v>969</v>
      </c>
      <c r="B22" s="733"/>
      <c r="C22" s="1368">
        <v>5000</v>
      </c>
      <c r="D22" s="1367">
        <v>5000</v>
      </c>
      <c r="E22" s="2115"/>
      <c r="F22" s="2116">
        <f t="shared" ref="F22:F23" si="2">SUM(D22:E22)</f>
        <v>5000</v>
      </c>
      <c r="G22" s="1368">
        <f t="shared" si="1"/>
        <v>0</v>
      </c>
    </row>
    <row r="23" spans="1:7" ht="15" customHeight="1">
      <c r="A23" s="75" t="s">
        <v>970</v>
      </c>
      <c r="B23" s="733"/>
      <c r="C23" s="1368">
        <v>7000</v>
      </c>
      <c r="D23" s="1367">
        <v>7000</v>
      </c>
      <c r="E23" s="2115">
        <v>-6993</v>
      </c>
      <c r="F23" s="2116">
        <f t="shared" si="2"/>
        <v>7</v>
      </c>
      <c r="G23" s="1368">
        <f t="shared" si="1"/>
        <v>0</v>
      </c>
    </row>
    <row r="24" spans="1:7" ht="15" customHeight="1">
      <c r="A24" s="75" t="s">
        <v>971</v>
      </c>
      <c r="B24" s="733"/>
      <c r="C24" s="1368">
        <v>3000</v>
      </c>
      <c r="D24" s="1367">
        <v>2122</v>
      </c>
      <c r="E24" s="2120">
        <v>-200</v>
      </c>
      <c r="F24" s="2116">
        <v>274</v>
      </c>
      <c r="G24" s="1368">
        <f t="shared" si="1"/>
        <v>-878</v>
      </c>
    </row>
    <row r="25" spans="1:7" ht="15" customHeight="1">
      <c r="A25" s="2121" t="s">
        <v>972</v>
      </c>
      <c r="B25" s="733"/>
      <c r="C25" s="1368">
        <v>0</v>
      </c>
      <c r="D25" s="1367">
        <v>70000</v>
      </c>
      <c r="E25" s="2120">
        <v>-18327</v>
      </c>
      <c r="F25" s="2116">
        <v>31488</v>
      </c>
      <c r="G25" s="1368"/>
    </row>
    <row r="26" spans="1:7" ht="15.75" customHeight="1">
      <c r="A26" s="2122" t="s">
        <v>973</v>
      </c>
      <c r="B26" s="733"/>
      <c r="C26" s="1368">
        <v>0</v>
      </c>
      <c r="D26" s="1367">
        <v>49025</v>
      </c>
      <c r="E26" s="2120">
        <v>-23855</v>
      </c>
      <c r="F26" s="2116">
        <v>1325</v>
      </c>
      <c r="G26" s="1368"/>
    </row>
    <row r="27" spans="1:7" ht="15.75" customHeight="1">
      <c r="A27" s="2123" t="s">
        <v>974</v>
      </c>
      <c r="B27" s="733"/>
      <c r="C27" s="1368">
        <v>0</v>
      </c>
      <c r="D27" s="1367">
        <v>9277</v>
      </c>
      <c r="E27" s="2120"/>
      <c r="F27" s="2116">
        <v>7277</v>
      </c>
      <c r="G27" s="1368"/>
    </row>
    <row r="28" spans="1:7" ht="15.75" customHeight="1">
      <c r="A28" s="2123" t="s">
        <v>1355</v>
      </c>
      <c r="B28" s="733"/>
      <c r="C28" s="1368">
        <v>0</v>
      </c>
      <c r="D28" s="1367"/>
      <c r="E28" s="2120"/>
      <c r="F28" s="2116">
        <v>2000</v>
      </c>
      <c r="G28" s="1368"/>
    </row>
    <row r="29" spans="1:7" ht="15" customHeight="1">
      <c r="A29" s="75" t="s">
        <v>975</v>
      </c>
      <c r="B29" s="733"/>
      <c r="C29" s="1368">
        <v>10000</v>
      </c>
      <c r="D29" s="1367">
        <v>10000</v>
      </c>
      <c r="E29" s="2115">
        <v>-367</v>
      </c>
      <c r="F29" s="2116">
        <v>8109</v>
      </c>
      <c r="G29" s="1368">
        <f t="shared" si="1"/>
        <v>0</v>
      </c>
    </row>
    <row r="30" spans="1:7" ht="15" customHeight="1">
      <c r="A30" s="75" t="s">
        <v>976</v>
      </c>
      <c r="B30" s="733"/>
      <c r="C30" s="2117">
        <v>20000</v>
      </c>
      <c r="D30" s="2118">
        <v>17787</v>
      </c>
      <c r="E30" s="2115"/>
      <c r="F30" s="2116">
        <v>7425</v>
      </c>
      <c r="G30" s="1368">
        <f t="shared" si="1"/>
        <v>-2213</v>
      </c>
    </row>
    <row r="31" spans="1:7" ht="15" customHeight="1">
      <c r="A31" s="75" t="s">
        <v>977</v>
      </c>
      <c r="B31" s="733"/>
      <c r="C31" s="2117">
        <v>7000</v>
      </c>
      <c r="D31" s="2118">
        <v>7000</v>
      </c>
      <c r="E31" s="2115"/>
      <c r="F31" s="2116">
        <f t="shared" si="0"/>
        <v>7000</v>
      </c>
      <c r="G31" s="1368">
        <f t="shared" si="1"/>
        <v>0</v>
      </c>
    </row>
    <row r="32" spans="1:7" ht="15" customHeight="1">
      <c r="A32" s="75" t="s">
        <v>978</v>
      </c>
      <c r="B32" s="733"/>
      <c r="C32" s="2117">
        <v>15300</v>
      </c>
      <c r="D32" s="2118">
        <v>18737</v>
      </c>
      <c r="E32" s="2115">
        <v>21075</v>
      </c>
      <c r="F32" s="2116">
        <f t="shared" si="0"/>
        <v>39812</v>
      </c>
      <c r="G32" s="1368">
        <f t="shared" si="1"/>
        <v>3437</v>
      </c>
    </row>
    <row r="33" spans="1:7" ht="15" hidden="1" customHeight="1">
      <c r="A33" s="75" t="s">
        <v>979</v>
      </c>
      <c r="B33" s="733"/>
      <c r="C33" s="2117"/>
      <c r="D33" s="2118">
        <v>0</v>
      </c>
      <c r="E33" s="2115"/>
      <c r="F33" s="2116">
        <f t="shared" si="0"/>
        <v>0</v>
      </c>
      <c r="G33" s="1368"/>
    </row>
    <row r="34" spans="1:7" ht="15" hidden="1" customHeight="1">
      <c r="A34" s="75" t="s">
        <v>980</v>
      </c>
      <c r="B34" s="733"/>
      <c r="C34" s="2117">
        <v>0</v>
      </c>
      <c r="D34" s="2118">
        <v>0</v>
      </c>
      <c r="E34" s="2115"/>
      <c r="F34" s="2116">
        <f t="shared" si="0"/>
        <v>0</v>
      </c>
      <c r="G34" s="1368">
        <f t="shared" si="1"/>
        <v>0</v>
      </c>
    </row>
    <row r="35" spans="1:7" ht="15" customHeight="1">
      <c r="A35" s="75" t="s">
        <v>981</v>
      </c>
      <c r="B35" s="733"/>
      <c r="C35" s="1399">
        <v>30000</v>
      </c>
      <c r="D35" s="2118">
        <v>2764</v>
      </c>
      <c r="E35" s="2115"/>
      <c r="F35" s="2116">
        <f t="shared" si="0"/>
        <v>2764</v>
      </c>
      <c r="G35" s="1368">
        <f t="shared" si="1"/>
        <v>-27236</v>
      </c>
    </row>
    <row r="36" spans="1:7" ht="15" customHeight="1">
      <c r="A36" s="75" t="s">
        <v>982</v>
      </c>
      <c r="B36" s="733"/>
      <c r="C36" s="1399">
        <v>0</v>
      </c>
      <c r="D36" s="1367">
        <v>3175</v>
      </c>
      <c r="E36" s="2115"/>
      <c r="F36" s="2116">
        <v>2673</v>
      </c>
      <c r="G36" s="1368">
        <f t="shared" si="1"/>
        <v>3175</v>
      </c>
    </row>
    <row r="37" spans="1:7" ht="15" customHeight="1">
      <c r="A37" s="2119" t="s">
        <v>1518</v>
      </c>
      <c r="B37" s="733"/>
      <c r="C37" s="1399">
        <v>0</v>
      </c>
      <c r="D37" s="2118">
        <v>1311647</v>
      </c>
      <c r="E37" s="2115">
        <v>-29415</v>
      </c>
      <c r="F37" s="2116">
        <v>1140609</v>
      </c>
      <c r="G37" s="1368">
        <f t="shared" si="1"/>
        <v>1311647</v>
      </c>
    </row>
    <row r="38" spans="1:7" ht="15" hidden="1" customHeight="1">
      <c r="A38" s="75"/>
      <c r="B38" s="733"/>
      <c r="C38" s="733"/>
      <c r="D38" s="2118">
        <v>0</v>
      </c>
      <c r="E38" s="2115"/>
      <c r="F38" s="2116">
        <f t="shared" si="0"/>
        <v>0</v>
      </c>
      <c r="G38" s="1368">
        <f t="shared" si="1"/>
        <v>0</v>
      </c>
    </row>
    <row r="39" spans="1:7" ht="15" hidden="1" customHeight="1">
      <c r="A39" s="75"/>
      <c r="B39" s="733"/>
      <c r="C39" s="733"/>
      <c r="D39" s="2118">
        <v>0</v>
      </c>
      <c r="E39" s="2115"/>
      <c r="F39" s="2116">
        <f t="shared" si="0"/>
        <v>0</v>
      </c>
      <c r="G39" s="1368">
        <f t="shared" si="1"/>
        <v>0</v>
      </c>
    </row>
    <row r="40" spans="1:7" ht="15" hidden="1" customHeight="1">
      <c r="A40" s="75"/>
      <c r="B40" s="733"/>
      <c r="C40" s="733"/>
      <c r="D40" s="2118">
        <v>0</v>
      </c>
      <c r="E40" s="2115"/>
      <c r="F40" s="2116">
        <f t="shared" si="0"/>
        <v>0</v>
      </c>
      <c r="G40" s="1368">
        <f t="shared" si="1"/>
        <v>0</v>
      </c>
    </row>
    <row r="41" spans="1:7" ht="15" hidden="1" customHeight="1">
      <c r="A41" s="75"/>
      <c r="B41" s="733"/>
      <c r="C41" s="733"/>
      <c r="D41" s="2118">
        <v>0</v>
      </c>
      <c r="E41" s="2115"/>
      <c r="F41" s="2116">
        <f t="shared" si="0"/>
        <v>0</v>
      </c>
      <c r="G41" s="1368">
        <f t="shared" si="1"/>
        <v>0</v>
      </c>
    </row>
    <row r="42" spans="1:7" ht="15" hidden="1" customHeight="1">
      <c r="A42" s="75"/>
      <c r="B42" s="733"/>
      <c r="C42" s="733"/>
      <c r="D42" s="1367">
        <v>0</v>
      </c>
      <c r="E42" s="2115"/>
      <c r="F42" s="2116">
        <f>SUM(D42:E42)</f>
        <v>0</v>
      </c>
      <c r="G42" s="1368">
        <f t="shared" si="1"/>
        <v>0</v>
      </c>
    </row>
    <row r="43" spans="1:7" ht="15" hidden="1" customHeight="1">
      <c r="A43" s="2119"/>
      <c r="B43" s="92"/>
      <c r="C43" s="92"/>
      <c r="D43" s="1367">
        <v>0</v>
      </c>
      <c r="E43" s="2124"/>
      <c r="F43" s="2116">
        <f>SUM(D43:E43)</f>
        <v>0</v>
      </c>
      <c r="G43" s="1368">
        <f t="shared" si="1"/>
        <v>0</v>
      </c>
    </row>
    <row r="44" spans="1:7" ht="15" hidden="1" customHeight="1">
      <c r="A44" s="75"/>
      <c r="B44" s="733"/>
      <c r="C44" s="733"/>
      <c r="D44" s="1367">
        <v>0</v>
      </c>
      <c r="E44" s="2115"/>
      <c r="F44" s="2116">
        <f t="shared" si="0"/>
        <v>0</v>
      </c>
      <c r="G44" s="1368">
        <f t="shared" si="1"/>
        <v>0</v>
      </c>
    </row>
    <row r="45" spans="1:7" ht="15" hidden="1" customHeight="1">
      <c r="A45" s="75"/>
      <c r="B45" s="733"/>
      <c r="C45" s="733"/>
      <c r="D45" s="1367">
        <v>0</v>
      </c>
      <c r="E45" s="2115"/>
      <c r="F45" s="2116">
        <f t="shared" si="0"/>
        <v>0</v>
      </c>
      <c r="G45" s="1368">
        <f t="shared" si="1"/>
        <v>0</v>
      </c>
    </row>
    <row r="46" spans="1:7" ht="15" hidden="1" customHeight="1">
      <c r="A46" s="75"/>
      <c r="B46" s="733"/>
      <c r="C46" s="733"/>
      <c r="D46" s="1367">
        <v>0</v>
      </c>
      <c r="E46" s="2115"/>
      <c r="F46" s="2116">
        <f t="shared" si="0"/>
        <v>0</v>
      </c>
      <c r="G46" s="1368">
        <f t="shared" si="1"/>
        <v>0</v>
      </c>
    </row>
    <row r="47" spans="1:7" ht="15" hidden="1" customHeight="1">
      <c r="A47" s="75"/>
      <c r="B47" s="733"/>
      <c r="C47" s="733"/>
      <c r="D47" s="1367">
        <v>0</v>
      </c>
      <c r="E47" s="2115"/>
      <c r="F47" s="2116">
        <f t="shared" si="0"/>
        <v>0</v>
      </c>
      <c r="G47" s="1368">
        <f t="shared" si="1"/>
        <v>0</v>
      </c>
    </row>
    <row r="48" spans="1:7" ht="15" hidden="1" customHeight="1">
      <c r="A48" s="75"/>
      <c r="B48" s="733"/>
      <c r="C48" s="733"/>
      <c r="D48" s="1367">
        <v>0</v>
      </c>
      <c r="E48" s="2115"/>
      <c r="F48" s="2116">
        <f t="shared" ref="F48:F69" si="3">SUM(D48:E48)</f>
        <v>0</v>
      </c>
      <c r="G48" s="1368">
        <f t="shared" si="1"/>
        <v>0</v>
      </c>
    </row>
    <row r="49" spans="1:7" ht="14.25" hidden="1" customHeight="1">
      <c r="A49" s="75"/>
      <c r="B49" s="733"/>
      <c r="C49" s="733"/>
      <c r="D49" s="1367">
        <v>0</v>
      </c>
      <c r="E49" s="2115"/>
      <c r="F49" s="2116">
        <f t="shared" si="3"/>
        <v>0</v>
      </c>
      <c r="G49" s="1368">
        <f t="shared" si="1"/>
        <v>0</v>
      </c>
    </row>
    <row r="50" spans="1:7" ht="15" hidden="1" customHeight="1">
      <c r="A50" s="75"/>
      <c r="B50" s="733"/>
      <c r="C50" s="733"/>
      <c r="D50" s="1367">
        <v>0</v>
      </c>
      <c r="E50" s="2115"/>
      <c r="F50" s="2116">
        <f t="shared" si="3"/>
        <v>0</v>
      </c>
      <c r="G50" s="1368">
        <f t="shared" si="1"/>
        <v>0</v>
      </c>
    </row>
    <row r="51" spans="1:7" ht="15" hidden="1" customHeight="1">
      <c r="A51" s="75"/>
      <c r="B51" s="733"/>
      <c r="C51" s="733"/>
      <c r="D51" s="1367">
        <v>0</v>
      </c>
      <c r="E51" s="2115"/>
      <c r="F51" s="2116">
        <f t="shared" si="3"/>
        <v>0</v>
      </c>
      <c r="G51" s="1368">
        <f t="shared" si="1"/>
        <v>0</v>
      </c>
    </row>
    <row r="52" spans="1:7" ht="15" hidden="1" customHeight="1">
      <c r="A52" s="75"/>
      <c r="B52" s="733"/>
      <c r="C52" s="733"/>
      <c r="D52" s="1367">
        <v>0</v>
      </c>
      <c r="E52" s="2115"/>
      <c r="F52" s="2116">
        <f t="shared" si="3"/>
        <v>0</v>
      </c>
      <c r="G52" s="1368">
        <f t="shared" si="1"/>
        <v>0</v>
      </c>
    </row>
    <row r="53" spans="1:7" ht="15" hidden="1" customHeight="1">
      <c r="A53" s="2119"/>
      <c r="B53" s="92"/>
      <c r="C53" s="92"/>
      <c r="D53" s="1367">
        <v>0</v>
      </c>
      <c r="E53" s="2115"/>
      <c r="F53" s="2116">
        <f t="shared" si="3"/>
        <v>0</v>
      </c>
      <c r="G53" s="1368">
        <f t="shared" si="1"/>
        <v>0</v>
      </c>
    </row>
    <row r="54" spans="1:7" ht="15" hidden="1" customHeight="1">
      <c r="A54" s="2119"/>
      <c r="B54" s="92"/>
      <c r="C54" s="92"/>
      <c r="D54" s="1367">
        <v>0</v>
      </c>
      <c r="E54" s="2115"/>
      <c r="F54" s="2116">
        <f t="shared" si="3"/>
        <v>0</v>
      </c>
      <c r="G54" s="1368">
        <f t="shared" si="1"/>
        <v>0</v>
      </c>
    </row>
    <row r="55" spans="1:7" ht="15" hidden="1" customHeight="1">
      <c r="A55" s="2119"/>
      <c r="B55" s="92"/>
      <c r="C55" s="92"/>
      <c r="D55" s="1367">
        <v>0</v>
      </c>
      <c r="E55" s="2115"/>
      <c r="F55" s="2116">
        <f>SUM(D55:E55)</f>
        <v>0</v>
      </c>
      <c r="G55" s="1368">
        <f t="shared" si="1"/>
        <v>0</v>
      </c>
    </row>
    <row r="56" spans="1:7" ht="15" hidden="1" customHeight="1">
      <c r="A56" s="2119"/>
      <c r="D56" s="1367">
        <v>0</v>
      </c>
      <c r="E56" s="2124"/>
      <c r="F56" s="2116">
        <f>SUM(D56:E56)</f>
        <v>0</v>
      </c>
      <c r="G56" s="1368">
        <f t="shared" si="1"/>
        <v>0</v>
      </c>
    </row>
    <row r="57" spans="1:7" ht="15" hidden="1" customHeight="1">
      <c r="A57" s="2119"/>
      <c r="B57" s="92"/>
      <c r="C57" s="92"/>
      <c r="D57" s="1367">
        <v>0</v>
      </c>
      <c r="E57" s="2115"/>
      <c r="F57" s="2116">
        <f>SUM(D57:E57)</f>
        <v>0</v>
      </c>
      <c r="G57" s="1368">
        <f t="shared" si="1"/>
        <v>0</v>
      </c>
    </row>
    <row r="58" spans="1:7" ht="15" hidden="1" customHeight="1">
      <c r="A58" s="2119"/>
      <c r="B58" s="92"/>
      <c r="C58" s="92"/>
      <c r="D58" s="1367">
        <v>0</v>
      </c>
      <c r="E58" s="2124"/>
      <c r="F58" s="2116">
        <f t="shared" si="3"/>
        <v>0</v>
      </c>
      <c r="G58" s="1368">
        <f t="shared" si="1"/>
        <v>0</v>
      </c>
    </row>
    <row r="59" spans="1:7" ht="15" hidden="1" customHeight="1">
      <c r="A59" s="2119"/>
      <c r="B59" s="92"/>
      <c r="C59" s="92"/>
      <c r="D59" s="1367">
        <v>0</v>
      </c>
      <c r="E59" s="2124"/>
      <c r="F59" s="2116">
        <f t="shared" si="3"/>
        <v>0</v>
      </c>
      <c r="G59" s="1368">
        <f t="shared" si="1"/>
        <v>0</v>
      </c>
    </row>
    <row r="60" spans="1:7" ht="15" hidden="1" customHeight="1">
      <c r="A60" s="2119"/>
      <c r="B60" s="92"/>
      <c r="C60" s="92"/>
      <c r="D60" s="1367">
        <v>0</v>
      </c>
      <c r="E60" s="2124"/>
      <c r="F60" s="2116">
        <f t="shared" si="3"/>
        <v>0</v>
      </c>
      <c r="G60" s="1368">
        <f t="shared" si="1"/>
        <v>0</v>
      </c>
    </row>
    <row r="61" spans="1:7" ht="15" hidden="1" customHeight="1">
      <c r="A61" s="2119"/>
      <c r="B61" s="92"/>
      <c r="C61" s="92"/>
      <c r="D61" s="1367">
        <v>0</v>
      </c>
      <c r="E61" s="2124"/>
      <c r="F61" s="2116">
        <f t="shared" si="3"/>
        <v>0</v>
      </c>
      <c r="G61" s="1368">
        <f t="shared" si="1"/>
        <v>0</v>
      </c>
    </row>
    <row r="62" spans="1:7" ht="15" hidden="1" customHeight="1">
      <c r="A62" s="2119"/>
      <c r="B62" s="92"/>
      <c r="C62" s="92"/>
      <c r="D62" s="1367">
        <v>0</v>
      </c>
      <c r="E62" s="2124"/>
      <c r="F62" s="2116">
        <f>SUM(D62:E62)</f>
        <v>0</v>
      </c>
      <c r="G62" s="1368">
        <f t="shared" si="1"/>
        <v>0</v>
      </c>
    </row>
    <row r="63" spans="1:7" ht="15" hidden="1" customHeight="1">
      <c r="A63" s="2119"/>
      <c r="B63" s="92"/>
      <c r="C63" s="92"/>
      <c r="D63" s="1367">
        <v>0</v>
      </c>
      <c r="E63" s="2124"/>
      <c r="F63" s="2116">
        <f t="shared" si="3"/>
        <v>0</v>
      </c>
      <c r="G63" s="1368">
        <f t="shared" si="1"/>
        <v>0</v>
      </c>
    </row>
    <row r="64" spans="1:7" ht="15" hidden="1" customHeight="1">
      <c r="A64" s="2119"/>
      <c r="D64" s="1367">
        <v>0</v>
      </c>
      <c r="E64" s="2124"/>
      <c r="F64" s="2116">
        <f t="shared" si="3"/>
        <v>0</v>
      </c>
      <c r="G64" s="1368">
        <f t="shared" si="1"/>
        <v>0</v>
      </c>
    </row>
    <row r="65" spans="1:7" ht="14.25" hidden="1" customHeight="1">
      <c r="A65" s="75"/>
      <c r="B65" s="508"/>
      <c r="C65" s="508"/>
      <c r="D65" s="1367">
        <v>0</v>
      </c>
      <c r="E65" s="2115"/>
      <c r="F65" s="2116">
        <f t="shared" si="3"/>
        <v>0</v>
      </c>
      <c r="G65" s="1368">
        <f t="shared" si="1"/>
        <v>0</v>
      </c>
    </row>
    <row r="66" spans="1:7" ht="15" hidden="1" customHeight="1">
      <c r="A66" s="2125"/>
      <c r="D66" s="1367">
        <v>0</v>
      </c>
      <c r="E66" s="2124"/>
      <c r="F66" s="2116">
        <f t="shared" si="3"/>
        <v>0</v>
      </c>
      <c r="G66" s="1368">
        <f t="shared" si="1"/>
        <v>0</v>
      </c>
    </row>
    <row r="67" spans="1:7" ht="15" hidden="1" customHeight="1">
      <c r="A67" s="2126"/>
      <c r="D67" s="1367">
        <v>0</v>
      </c>
      <c r="E67" s="2124"/>
      <c r="F67" s="2116">
        <f t="shared" si="3"/>
        <v>0</v>
      </c>
      <c r="G67" s="1368">
        <f t="shared" si="1"/>
        <v>0</v>
      </c>
    </row>
    <row r="68" spans="1:7" ht="15" hidden="1" customHeight="1">
      <c r="A68" s="2126"/>
      <c r="D68" s="1367">
        <v>0</v>
      </c>
      <c r="E68" s="2124"/>
      <c r="F68" s="2116">
        <f t="shared" si="3"/>
        <v>0</v>
      </c>
      <c r="G68" s="1368">
        <f t="shared" si="1"/>
        <v>0</v>
      </c>
    </row>
    <row r="69" spans="1:7" ht="15" hidden="1" customHeight="1">
      <c r="A69" s="2126"/>
      <c r="D69" s="1367"/>
      <c r="E69" s="2115"/>
      <c r="F69" s="2116">
        <f t="shared" si="3"/>
        <v>0</v>
      </c>
      <c r="G69" s="1368">
        <f t="shared" si="1"/>
        <v>0</v>
      </c>
    </row>
    <row r="70" spans="1:7" ht="15" hidden="1" customHeight="1">
      <c r="A70" s="2126"/>
      <c r="D70" s="1367"/>
      <c r="E70" s="2127"/>
      <c r="F70" s="2116"/>
      <c r="G70" s="1368"/>
    </row>
    <row r="71" spans="1:7" ht="15.95" customHeight="1">
      <c r="A71" s="2128" t="s">
        <v>983</v>
      </c>
      <c r="B71" s="2126"/>
      <c r="C71" s="2129">
        <f>SUM(C7:C70)</f>
        <v>322865</v>
      </c>
      <c r="D71" s="2129">
        <f>SUM(D7:D70)</f>
        <v>1721442</v>
      </c>
      <c r="E71" s="2129">
        <f>SUM(E7:E70)</f>
        <v>-87087</v>
      </c>
      <c r="F71" s="2129">
        <f>SUM(F7:F70)</f>
        <v>1289367</v>
      </c>
      <c r="G71" s="2129">
        <f>SUM(G7:G70)</f>
        <v>1270275</v>
      </c>
    </row>
    <row r="72" spans="1:7" ht="15.95" customHeight="1">
      <c r="A72" s="2130"/>
      <c r="B72" s="2126"/>
      <c r="C72" s="2126"/>
      <c r="D72" s="2131"/>
      <c r="E72" s="2131"/>
      <c r="F72" s="2132"/>
      <c r="G72" s="2133"/>
    </row>
    <row r="73" spans="1:7" ht="15.95" customHeight="1">
      <c r="A73" s="957" t="s">
        <v>984</v>
      </c>
      <c r="B73" s="2126"/>
      <c r="C73" s="2126"/>
      <c r="D73" s="2131"/>
      <c r="E73" s="2131"/>
      <c r="F73" s="2132"/>
      <c r="G73" s="2133"/>
    </row>
    <row r="74" spans="1:7" ht="15.95" customHeight="1">
      <c r="A74" s="957"/>
      <c r="B74" s="2126"/>
      <c r="C74" s="2126"/>
      <c r="D74" s="2131"/>
      <c r="E74" s="2131"/>
      <c r="F74" s="2132"/>
      <c r="G74" s="2133"/>
    </row>
    <row r="75" spans="1:7" ht="16.5" customHeight="1">
      <c r="A75" s="75" t="s">
        <v>985</v>
      </c>
      <c r="B75" s="2126"/>
      <c r="C75" s="1367">
        <v>25000</v>
      </c>
      <c r="D75" s="1367">
        <v>25000</v>
      </c>
      <c r="E75" s="2134"/>
      <c r="F75" s="2116">
        <v>0</v>
      </c>
      <c r="G75" s="1368">
        <f t="shared" ref="G75:G93" si="4">D75-C75</f>
        <v>0</v>
      </c>
    </row>
    <row r="76" spans="1:7" ht="15" hidden="1" customHeight="1">
      <c r="A76" s="75" t="s">
        <v>986</v>
      </c>
      <c r="B76" s="2126"/>
      <c r="C76" s="1367">
        <v>0</v>
      </c>
      <c r="D76" s="1367">
        <v>0</v>
      </c>
      <c r="E76" s="2135"/>
      <c r="F76" s="2116">
        <f t="shared" ref="F76:F80" si="5">SUM(D76:E76)</f>
        <v>0</v>
      </c>
      <c r="G76" s="1368">
        <f t="shared" si="4"/>
        <v>0</v>
      </c>
    </row>
    <row r="77" spans="1:7" ht="15" hidden="1" customHeight="1">
      <c r="A77" s="75" t="s">
        <v>987</v>
      </c>
      <c r="B77" s="2126"/>
      <c r="C77" s="1367">
        <v>0</v>
      </c>
      <c r="D77" s="1367">
        <v>0</v>
      </c>
      <c r="E77" s="2134"/>
      <c r="F77" s="2116">
        <f t="shared" si="5"/>
        <v>0</v>
      </c>
      <c r="G77" s="1368">
        <f t="shared" si="4"/>
        <v>0</v>
      </c>
    </row>
    <row r="78" spans="1:7" ht="15" customHeight="1">
      <c r="A78" s="75" t="s">
        <v>988</v>
      </c>
      <c r="B78" s="2126"/>
      <c r="C78" s="1367">
        <v>1000</v>
      </c>
      <c r="D78" s="1367">
        <v>1000</v>
      </c>
      <c r="E78" s="2134"/>
      <c r="F78" s="2116">
        <f t="shared" si="5"/>
        <v>1000</v>
      </c>
      <c r="G78" s="1368">
        <f t="shared" si="4"/>
        <v>0</v>
      </c>
    </row>
    <row r="79" spans="1:7" ht="15" hidden="1" customHeight="1">
      <c r="A79" s="75" t="s">
        <v>1519</v>
      </c>
      <c r="B79" s="2126"/>
      <c r="C79" s="2126"/>
      <c r="D79" s="1367">
        <v>20000</v>
      </c>
      <c r="E79" s="2134"/>
      <c r="F79" s="2116">
        <v>0</v>
      </c>
      <c r="G79" s="1368">
        <f t="shared" si="4"/>
        <v>20000</v>
      </c>
    </row>
    <row r="80" spans="1:7" ht="15" customHeight="1">
      <c r="A80" s="75" t="s">
        <v>989</v>
      </c>
      <c r="B80" s="2126"/>
      <c r="C80" s="2126">
        <v>0</v>
      </c>
      <c r="D80" s="1367">
        <v>6593</v>
      </c>
      <c r="E80" s="2134"/>
      <c r="F80" s="2116">
        <f t="shared" si="5"/>
        <v>6593</v>
      </c>
      <c r="G80" s="1368">
        <f t="shared" si="4"/>
        <v>6593</v>
      </c>
    </row>
    <row r="81" spans="1:7" ht="15.75" hidden="1" customHeight="1">
      <c r="A81" s="75" t="s">
        <v>990</v>
      </c>
      <c r="B81" s="2126"/>
      <c r="C81" s="2126"/>
      <c r="D81" s="1367">
        <v>30000</v>
      </c>
      <c r="E81" s="2135">
        <v>-30000</v>
      </c>
      <c r="F81" s="2116">
        <f t="shared" ref="F81:F90" si="6">SUM(D81:E81)</f>
        <v>0</v>
      </c>
      <c r="G81" s="1368">
        <f t="shared" si="4"/>
        <v>30000</v>
      </c>
    </row>
    <row r="82" spans="1:7" ht="15" hidden="1" customHeight="1">
      <c r="A82" s="2136"/>
      <c r="B82" s="2126"/>
      <c r="C82" s="2126"/>
      <c r="D82" s="1367"/>
      <c r="E82" s="2137"/>
      <c r="F82" s="2116">
        <f t="shared" si="6"/>
        <v>0</v>
      </c>
      <c r="G82" s="1368">
        <f t="shared" si="4"/>
        <v>0</v>
      </c>
    </row>
    <row r="83" spans="1:7" ht="15" hidden="1" customHeight="1">
      <c r="A83" s="75"/>
      <c r="B83" s="2126"/>
      <c r="C83" s="2126"/>
      <c r="D83" s="1367"/>
      <c r="E83" s="2135"/>
      <c r="F83" s="2116">
        <f t="shared" si="6"/>
        <v>0</v>
      </c>
      <c r="G83" s="1368">
        <f t="shared" si="4"/>
        <v>0</v>
      </c>
    </row>
    <row r="84" spans="1:7" ht="15" hidden="1" customHeight="1">
      <c r="A84" s="75"/>
      <c r="B84" s="2126"/>
      <c r="C84" s="2126"/>
      <c r="D84" s="1367"/>
      <c r="E84" s="2135"/>
      <c r="F84" s="2116">
        <f t="shared" si="6"/>
        <v>0</v>
      </c>
      <c r="G84" s="1368">
        <f t="shared" si="4"/>
        <v>0</v>
      </c>
    </row>
    <row r="85" spans="1:7" ht="29.25" hidden="1" customHeight="1">
      <c r="A85" s="75"/>
      <c r="B85" s="2126"/>
      <c r="C85" s="2126"/>
      <c r="D85" s="1367"/>
      <c r="E85" s="2135"/>
      <c r="F85" s="2116">
        <f t="shared" si="6"/>
        <v>0</v>
      </c>
      <c r="G85" s="1368">
        <f t="shared" si="4"/>
        <v>0</v>
      </c>
    </row>
    <row r="86" spans="1:7" ht="15" hidden="1" customHeight="1">
      <c r="A86" s="2136"/>
      <c r="B86" s="2126"/>
      <c r="C86" s="2126"/>
      <c r="D86" s="1367"/>
      <c r="E86" s="2135"/>
      <c r="F86" s="2116">
        <f t="shared" si="6"/>
        <v>0</v>
      </c>
      <c r="G86" s="1368">
        <f t="shared" si="4"/>
        <v>0</v>
      </c>
    </row>
    <row r="87" spans="1:7" ht="15" hidden="1" customHeight="1">
      <c r="A87" s="75"/>
      <c r="B87" s="2126"/>
      <c r="C87" s="2126"/>
      <c r="D87" s="1367"/>
      <c r="E87" s="2135"/>
      <c r="F87" s="2116">
        <f t="shared" si="6"/>
        <v>0</v>
      </c>
      <c r="G87" s="1368">
        <f t="shared" si="4"/>
        <v>0</v>
      </c>
    </row>
    <row r="88" spans="1:7" ht="15" hidden="1" customHeight="1">
      <c r="A88" s="75"/>
      <c r="B88" s="2126"/>
      <c r="C88" s="2126"/>
      <c r="D88" s="1367"/>
      <c r="E88" s="2135"/>
      <c r="F88" s="2116">
        <f t="shared" si="6"/>
        <v>0</v>
      </c>
      <c r="G88" s="1368">
        <f t="shared" si="4"/>
        <v>0</v>
      </c>
    </row>
    <row r="89" spans="1:7" ht="15" hidden="1" customHeight="1">
      <c r="A89" s="75"/>
      <c r="B89" s="2126"/>
      <c r="C89" s="2126"/>
      <c r="D89" s="1367"/>
      <c r="E89" s="2134"/>
      <c r="F89" s="2116">
        <f t="shared" si="6"/>
        <v>0</v>
      </c>
      <c r="G89" s="1368">
        <f t="shared" si="4"/>
        <v>0</v>
      </c>
    </row>
    <row r="90" spans="1:7" ht="15" hidden="1" customHeight="1">
      <c r="A90" s="75"/>
      <c r="B90" s="2126"/>
      <c r="C90" s="2126"/>
      <c r="D90" s="1367"/>
      <c r="E90" s="2134"/>
      <c r="F90" s="2116">
        <f t="shared" si="6"/>
        <v>0</v>
      </c>
      <c r="G90" s="1368">
        <f t="shared" si="4"/>
        <v>0</v>
      </c>
    </row>
    <row r="91" spans="1:7" ht="17.25" hidden="1" customHeight="1">
      <c r="A91" s="75"/>
      <c r="B91" s="2126"/>
      <c r="C91" s="2126"/>
      <c r="D91" s="1367"/>
      <c r="E91" s="2134"/>
      <c r="F91" s="2116">
        <f>SUM(D91:E91)</f>
        <v>0</v>
      </c>
      <c r="G91" s="1368">
        <f t="shared" si="4"/>
        <v>0</v>
      </c>
    </row>
    <row r="92" spans="1:7" ht="15" hidden="1" customHeight="1">
      <c r="A92" s="75"/>
      <c r="B92" s="2126"/>
      <c r="C92" s="2126"/>
      <c r="D92" s="1367"/>
      <c r="E92" s="2134"/>
      <c r="F92" s="2116">
        <f>SUM(D92:E92)</f>
        <v>0</v>
      </c>
      <c r="G92" s="1368">
        <f t="shared" si="4"/>
        <v>0</v>
      </c>
    </row>
    <row r="93" spans="1:7" ht="27" hidden="1" customHeight="1">
      <c r="A93" s="75"/>
      <c r="B93" s="2126"/>
      <c r="C93" s="2126"/>
      <c r="D93" s="1367"/>
      <c r="E93" s="2135"/>
      <c r="F93" s="2116">
        <f>SUM(D93:E93)</f>
        <v>0</v>
      </c>
      <c r="G93" s="1368">
        <f t="shared" si="4"/>
        <v>0</v>
      </c>
    </row>
    <row r="94" spans="1:7" ht="15" customHeight="1">
      <c r="D94" s="1367"/>
      <c r="G94" s="1368"/>
    </row>
    <row r="95" spans="1:7" ht="15.75" customHeight="1">
      <c r="A95" s="2139" t="s">
        <v>991</v>
      </c>
      <c r="C95" s="2129">
        <f>SUM(C75:C94)</f>
        <v>26000</v>
      </c>
      <c r="D95" s="2129">
        <f>SUM(D75:D94)</f>
        <v>82593</v>
      </c>
      <c r="E95" s="2129">
        <f>SUM(E75:E94)</f>
        <v>-30000</v>
      </c>
      <c r="F95" s="2129">
        <f>SUM(F75:F94)</f>
        <v>7593</v>
      </c>
      <c r="G95" s="2129">
        <f>SUM(G75:G94)</f>
        <v>56593</v>
      </c>
    </row>
    <row r="96" spans="1:7">
      <c r="C96" s="1367"/>
      <c r="D96" s="1367"/>
      <c r="E96" s="1367"/>
      <c r="F96" s="1367"/>
      <c r="G96" s="1367"/>
    </row>
    <row r="97" spans="1:7" ht="20.25" customHeight="1">
      <c r="A97" s="2140" t="s">
        <v>992</v>
      </c>
      <c r="C97" s="2141">
        <f>SUM(C7:C95)/2</f>
        <v>348865</v>
      </c>
      <c r="D97" s="2141">
        <f>SUM(D7:D95)/2</f>
        <v>1804035</v>
      </c>
      <c r="E97" s="2141">
        <f>SUM(E7:E95)/2</f>
        <v>-117087</v>
      </c>
      <c r="F97" s="2141">
        <f>SUM(F7:F95)/2</f>
        <v>1296960</v>
      </c>
      <c r="G97" s="2141">
        <f>SUM(G7:G95)/2</f>
        <v>1326868</v>
      </c>
    </row>
    <row r="98" spans="1:7">
      <c r="D98" s="1367"/>
    </row>
    <row r="99" spans="1:7">
      <c r="D99" s="1367"/>
    </row>
    <row r="100" spans="1:7">
      <c r="D100" s="1367"/>
    </row>
    <row r="101" spans="1:7">
      <c r="D101" s="1367"/>
    </row>
    <row r="102" spans="1:7">
      <c r="D102" s="1367"/>
    </row>
    <row r="103" spans="1:7">
      <c r="D103" s="1367"/>
    </row>
    <row r="104" spans="1:7">
      <c r="D104" s="1367"/>
    </row>
    <row r="105" spans="1:7">
      <c r="D105" s="1367"/>
    </row>
    <row r="106" spans="1:7">
      <c r="D106" s="1367"/>
    </row>
    <row r="107" spans="1:7">
      <c r="D107" s="1367"/>
    </row>
  </sheetData>
  <sheetProtection selectLockedCells="1" selectUnlockedCells="1"/>
  <mergeCells count="2">
    <mergeCell ref="A1:F1"/>
    <mergeCell ref="A3:B3"/>
  </mergeCells>
  <pageMargins left="0.9055118110236221" right="0.31496062992125984" top="0.70866141732283472" bottom="0.43307086614173229" header="0.23622047244094491" footer="0.23622047244094491"/>
  <pageSetup paperSize="9" firstPageNumber="0" orientation="portrait" horizontalDpi="300" verticalDpi="300" r:id="rId1"/>
  <headerFooter alignWithMargins="0">
    <oddHeader>&amp;R&amp;8 5.m. a 9/2016.(V.04. ) önkormányzati rendelethez.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D501"/>
  <sheetViews>
    <sheetView view="pageBreakPreview" zoomScaleNormal="100" zoomScaleSheetLayoutView="100" workbookViewId="0">
      <pane xSplit="2" ySplit="4" topLeftCell="C175" activePane="bottomRight" state="frozen"/>
      <selection activeCell="A59" sqref="A59"/>
      <selection pane="topRight" activeCell="A59" sqref="A59"/>
      <selection pane="bottomLeft" activeCell="A59" sqref="A59"/>
      <selection pane="bottomRight" activeCell="B226" sqref="B226"/>
    </sheetView>
  </sheetViews>
  <sheetFormatPr defaultRowHeight="12.75"/>
  <cols>
    <col min="1" max="1" width="3.28515625" style="189" customWidth="1"/>
    <col min="2" max="2" width="80.85546875" style="189" customWidth="1"/>
    <col min="3" max="3" width="10.85546875" style="94" customWidth="1"/>
    <col min="4" max="4" width="10" style="94" customWidth="1"/>
    <col min="5" max="5" width="8.5703125" style="189" customWidth="1"/>
    <col min="6" max="6" width="9.42578125" style="189" customWidth="1"/>
    <col min="7" max="7" width="9.140625" style="189"/>
    <col min="8" max="10" width="10.42578125" style="189" customWidth="1"/>
    <col min="11" max="11" width="10.85546875" style="94" hidden="1" customWidth="1"/>
    <col min="12" max="12" width="10" style="94" hidden="1" customWidth="1"/>
    <col min="13" max="13" width="8.5703125" style="189" hidden="1" customWidth="1"/>
    <col min="14" max="14" width="9.42578125" style="189" hidden="1" customWidth="1"/>
    <col min="15" max="16" width="9.140625" style="189" hidden="1" customWidth="1"/>
    <col min="17" max="18" width="9.28515625" style="189" hidden="1" customWidth="1"/>
    <col min="19" max="19" width="9.140625" style="343" hidden="1" customWidth="1"/>
    <col min="20" max="21" width="9.140625" style="340" hidden="1" customWidth="1"/>
    <col min="22" max="22" width="9.42578125" style="340" hidden="1" customWidth="1"/>
    <col min="23" max="23" width="9" style="340" hidden="1" customWidth="1"/>
    <col min="24" max="24" width="9.28515625" style="340" hidden="1" customWidth="1"/>
    <col min="25" max="25" width="11.85546875" style="340" customWidth="1"/>
    <col min="26" max="26" width="10" style="340" customWidth="1"/>
    <col min="27" max="27" width="9" style="340" customWidth="1"/>
    <col min="28" max="28" width="10.140625" style="340" bestFit="1" customWidth="1"/>
    <col min="29" max="29" width="9.28515625" style="340" customWidth="1"/>
    <col min="30" max="30" width="8.28515625" style="340" customWidth="1"/>
    <col min="31" max="31" width="8.85546875" style="342" hidden="1" customWidth="1"/>
    <col min="32" max="32" width="9" style="189" hidden="1" customWidth="1"/>
    <col min="33" max="33" width="11.85546875" style="340" customWidth="1"/>
    <col min="34" max="34" width="10" style="340" customWidth="1"/>
    <col min="35" max="36" width="9" style="340" customWidth="1"/>
    <col min="37" max="37" width="9.28515625" style="340" customWidth="1"/>
    <col min="38" max="38" width="8.28515625" style="340" customWidth="1"/>
    <col min="39" max="16384" width="9.140625" style="189"/>
  </cols>
  <sheetData>
    <row r="1" spans="1:48" s="97" customFormat="1" ht="37.5" customHeight="1" thickBot="1">
      <c r="A1" s="2280" t="s">
        <v>1427</v>
      </c>
      <c r="B1" s="2281"/>
      <c r="C1" s="2281"/>
      <c r="D1" s="2281"/>
      <c r="E1" s="2281"/>
      <c r="F1" s="2281"/>
      <c r="G1" s="2281"/>
      <c r="H1" s="2281"/>
      <c r="I1" s="2281"/>
      <c r="J1" s="2281"/>
      <c r="K1" s="2281"/>
      <c r="L1" s="2281"/>
      <c r="M1" s="2281"/>
      <c r="N1" s="2281"/>
      <c r="O1" s="2281"/>
      <c r="P1" s="2281"/>
      <c r="Q1" s="2281"/>
      <c r="R1" s="2281"/>
      <c r="S1" s="2281"/>
      <c r="T1" s="2281"/>
      <c r="U1" s="2281"/>
      <c r="V1" s="2281"/>
      <c r="W1" s="2281"/>
      <c r="X1" s="2281"/>
      <c r="Y1" s="2281"/>
      <c r="Z1" s="2281"/>
      <c r="AA1" s="2281"/>
      <c r="AB1" s="2281"/>
      <c r="AC1" s="2281"/>
      <c r="AD1" s="2281"/>
      <c r="AE1" s="2281"/>
      <c r="AF1" s="2281"/>
      <c r="AG1" s="364"/>
      <c r="AH1" s="364"/>
      <c r="AI1" s="364"/>
      <c r="AJ1" s="364"/>
      <c r="AK1" s="364"/>
      <c r="AL1" s="364"/>
      <c r="AM1" s="96"/>
      <c r="AN1" s="96"/>
      <c r="AO1" s="96"/>
      <c r="AP1" s="96"/>
      <c r="AQ1" s="96"/>
      <c r="AR1" s="96"/>
      <c r="AS1" s="96"/>
      <c r="AT1" s="96"/>
      <c r="AU1" s="96"/>
      <c r="AV1" s="96"/>
    </row>
    <row r="2" spans="1:48" s="98" customFormat="1" ht="19.5" customHeight="1" thickBot="1">
      <c r="A2" s="2282" t="s">
        <v>993</v>
      </c>
      <c r="B2" s="2283"/>
      <c r="C2" s="2288" t="s">
        <v>1</v>
      </c>
      <c r="D2" s="2289"/>
      <c r="E2" s="2289"/>
      <c r="F2" s="2289"/>
      <c r="G2" s="2289"/>
      <c r="H2" s="2289"/>
      <c r="I2" s="2289"/>
      <c r="J2" s="2289"/>
      <c r="K2" s="2290" t="s">
        <v>994</v>
      </c>
      <c r="L2" s="2291"/>
      <c r="M2" s="2291"/>
      <c r="N2" s="2291"/>
      <c r="O2" s="2291"/>
      <c r="P2" s="2291"/>
      <c r="Q2" s="2291"/>
      <c r="R2" s="2292"/>
      <c r="S2" s="2293" t="s">
        <v>995</v>
      </c>
      <c r="T2" s="2294"/>
      <c r="U2" s="2294"/>
      <c r="V2" s="2294"/>
      <c r="W2" s="2294"/>
      <c r="X2" s="2295"/>
      <c r="Y2" s="2296" t="s">
        <v>562</v>
      </c>
      <c r="Z2" s="2291"/>
      <c r="AA2" s="2291"/>
      <c r="AB2" s="2291"/>
      <c r="AC2" s="2291"/>
      <c r="AD2" s="2291"/>
      <c r="AE2" s="2291"/>
      <c r="AF2" s="2292"/>
      <c r="AG2" s="2297" t="s">
        <v>996</v>
      </c>
      <c r="AH2" s="2297"/>
      <c r="AI2" s="2297"/>
      <c r="AJ2" s="2297"/>
      <c r="AK2" s="2297"/>
      <c r="AL2" s="2297"/>
    </row>
    <row r="3" spans="1:48" s="98" customFormat="1" ht="17.25" customHeight="1" thickBot="1">
      <c r="A3" s="2284"/>
      <c r="B3" s="2285"/>
      <c r="C3" s="2296" t="s">
        <v>997</v>
      </c>
      <c r="D3" s="2290"/>
      <c r="E3" s="2298"/>
      <c r="F3" s="2288" t="s">
        <v>998</v>
      </c>
      <c r="G3" s="2299"/>
      <c r="H3" s="2299"/>
      <c r="I3" s="2299"/>
      <c r="J3" s="2300"/>
      <c r="K3" s="2301" t="s">
        <v>997</v>
      </c>
      <c r="L3" s="2301"/>
      <c r="M3" s="2301"/>
      <c r="N3" s="2296" t="s">
        <v>998</v>
      </c>
      <c r="O3" s="2302"/>
      <c r="P3" s="2302"/>
      <c r="Q3" s="2302"/>
      <c r="R3" s="2295"/>
      <c r="S3" s="2293" t="s">
        <v>998</v>
      </c>
      <c r="T3" s="2294" t="s">
        <v>998</v>
      </c>
      <c r="U3" s="2294"/>
      <c r="V3" s="2294"/>
      <c r="W3" s="2294"/>
      <c r="X3" s="2295"/>
      <c r="Y3" s="2296" t="s">
        <v>997</v>
      </c>
      <c r="Z3" s="2290"/>
      <c r="AA3" s="2298"/>
      <c r="AB3" s="2296" t="s">
        <v>998</v>
      </c>
      <c r="AC3" s="2291"/>
      <c r="AD3" s="2291"/>
      <c r="AE3" s="2291"/>
      <c r="AF3" s="2292"/>
      <c r="AG3" s="2297" t="s">
        <v>997</v>
      </c>
      <c r="AH3" s="2297"/>
      <c r="AI3" s="2297"/>
      <c r="AJ3" s="2303" t="s">
        <v>998</v>
      </c>
      <c r="AK3" s="2303"/>
      <c r="AL3" s="2303"/>
    </row>
    <row r="4" spans="1:48" s="98" customFormat="1" ht="47.25" customHeight="1" thickBot="1">
      <c r="A4" s="2286"/>
      <c r="B4" s="2287"/>
      <c r="C4" s="365" t="s">
        <v>999</v>
      </c>
      <c r="D4" s="366" t="s">
        <v>1000</v>
      </c>
      <c r="E4" s="367" t="s">
        <v>1001</v>
      </c>
      <c r="F4" s="102" t="s">
        <v>1002</v>
      </c>
      <c r="G4" s="102" t="s">
        <v>1003</v>
      </c>
      <c r="H4" s="102" t="s">
        <v>1004</v>
      </c>
      <c r="I4" s="102" t="s">
        <v>1005</v>
      </c>
      <c r="J4" s="102" t="s">
        <v>1006</v>
      </c>
      <c r="K4" s="368" t="s">
        <v>999</v>
      </c>
      <c r="L4" s="106" t="s">
        <v>1000</v>
      </c>
      <c r="M4" s="369" t="s">
        <v>1001</v>
      </c>
      <c r="N4" s="103" t="s">
        <v>1002</v>
      </c>
      <c r="O4" s="103" t="s">
        <v>1003</v>
      </c>
      <c r="P4" s="103" t="s">
        <v>1004</v>
      </c>
      <c r="Q4" s="108" t="s">
        <v>1007</v>
      </c>
      <c r="R4" s="108" t="s">
        <v>1008</v>
      </c>
      <c r="S4" s="109" t="s">
        <v>1009</v>
      </c>
      <c r="T4" s="110" t="s">
        <v>1010</v>
      </c>
      <c r="U4" s="110" t="s">
        <v>1011</v>
      </c>
      <c r="V4" s="110" t="s">
        <v>1012</v>
      </c>
      <c r="W4" s="109" t="s">
        <v>1013</v>
      </c>
      <c r="X4" s="109" t="s">
        <v>1006</v>
      </c>
      <c r="Y4" s="106" t="s">
        <v>999</v>
      </c>
      <c r="Z4" s="370" t="s">
        <v>1000</v>
      </c>
      <c r="AA4" s="107" t="s">
        <v>1001</v>
      </c>
      <c r="AB4" s="103" t="s">
        <v>1010</v>
      </c>
      <c r="AC4" s="371" t="s">
        <v>1014</v>
      </c>
      <c r="AD4" s="372" t="s">
        <v>1012</v>
      </c>
      <c r="AE4" s="373" t="s">
        <v>1013</v>
      </c>
      <c r="AF4" s="374" t="s">
        <v>1006</v>
      </c>
      <c r="AG4" s="100" t="s">
        <v>999</v>
      </c>
      <c r="AH4" s="375" t="s">
        <v>1000</v>
      </c>
      <c r="AI4" s="376" t="s">
        <v>1001</v>
      </c>
      <c r="AJ4" s="377" t="s">
        <v>1010</v>
      </c>
      <c r="AK4" s="378" t="s">
        <v>1014</v>
      </c>
      <c r="AL4" s="379" t="s">
        <v>1012</v>
      </c>
    </row>
    <row r="5" spans="1:48" s="98" customFormat="1" ht="9.75" customHeight="1">
      <c r="A5" s="380"/>
      <c r="B5" s="381"/>
      <c r="C5" s="382"/>
      <c r="D5" s="383"/>
      <c r="E5" s="384"/>
      <c r="F5" s="385"/>
      <c r="G5" s="386"/>
      <c r="H5" s="386"/>
      <c r="I5" s="386"/>
      <c r="J5" s="386"/>
      <c r="K5" s="387"/>
      <c r="L5" s="388"/>
      <c r="M5" s="389"/>
      <c r="N5" s="390"/>
      <c r="O5" s="391"/>
      <c r="P5" s="391"/>
      <c r="Q5" s="391"/>
      <c r="R5" s="392"/>
      <c r="S5" s="393"/>
      <c r="T5" s="394"/>
      <c r="U5" s="395"/>
      <c r="V5" s="395"/>
      <c r="W5" s="395"/>
      <c r="X5" s="396"/>
      <c r="Y5" s="397"/>
      <c r="Z5" s="398"/>
      <c r="AA5" s="389"/>
      <c r="AB5" s="399"/>
      <c r="AC5" s="391"/>
      <c r="AD5" s="392"/>
      <c r="AE5" s="400"/>
      <c r="AF5" s="392"/>
      <c r="AG5" s="401"/>
      <c r="AH5" s="402"/>
      <c r="AI5" s="403"/>
      <c r="AJ5" s="404"/>
      <c r="AK5" s="386"/>
      <c r="AL5" s="405"/>
    </row>
    <row r="6" spans="1:48" s="98" customFormat="1" ht="14.25" customHeight="1">
      <c r="A6" s="115" t="s">
        <v>1015</v>
      </c>
      <c r="B6" s="406"/>
      <c r="C6" s="407"/>
      <c r="D6" s="408"/>
      <c r="E6" s="409"/>
      <c r="F6" s="410"/>
      <c r="G6" s="400"/>
      <c r="H6" s="400"/>
      <c r="I6" s="400"/>
      <c r="J6" s="400"/>
      <c r="K6" s="411"/>
      <c r="L6" s="412"/>
      <c r="M6" s="413"/>
      <c r="N6" s="410"/>
      <c r="O6" s="400"/>
      <c r="P6" s="400"/>
      <c r="Q6" s="400"/>
      <c r="R6" s="414"/>
      <c r="S6" s="415"/>
      <c r="T6" s="416"/>
      <c r="U6" s="417"/>
      <c r="V6" s="417"/>
      <c r="W6" s="417"/>
      <c r="X6" s="418"/>
      <c r="Y6" s="419"/>
      <c r="Z6" s="420"/>
      <c r="AA6" s="413"/>
      <c r="AB6" s="421"/>
      <c r="AC6" s="400"/>
      <c r="AD6" s="414"/>
      <c r="AE6" s="400"/>
      <c r="AF6" s="414"/>
      <c r="AG6" s="422"/>
      <c r="AH6" s="420"/>
      <c r="AI6" s="423"/>
      <c r="AJ6" s="421"/>
      <c r="AK6" s="400"/>
      <c r="AL6" s="414"/>
    </row>
    <row r="7" spans="1:48" s="98" customFormat="1" ht="14.25" customHeight="1">
      <c r="A7" s="139" t="s">
        <v>166</v>
      </c>
      <c r="B7" s="424"/>
      <c r="C7" s="143">
        <f t="shared" ref="C7:H7" si="0">SUM(C8:C30)</f>
        <v>0</v>
      </c>
      <c r="D7" s="144">
        <f t="shared" si="0"/>
        <v>0</v>
      </c>
      <c r="E7" s="143">
        <f t="shared" si="0"/>
        <v>0</v>
      </c>
      <c r="F7" s="142">
        <f t="shared" si="0"/>
        <v>0</v>
      </c>
      <c r="G7" s="142">
        <f t="shared" si="0"/>
        <v>0</v>
      </c>
      <c r="H7" s="142">
        <f t="shared" si="0"/>
        <v>0</v>
      </c>
      <c r="I7" s="142">
        <f>SUM(I8:I30)</f>
        <v>0</v>
      </c>
      <c r="J7" s="142">
        <f>SUM(J8:J30)</f>
        <v>0</v>
      </c>
      <c r="K7" s="147">
        <f t="shared" ref="K7:AE7" si="1">SUM(K8:K30)</f>
        <v>46600</v>
      </c>
      <c r="L7" s="148">
        <f t="shared" si="1"/>
        <v>36693</v>
      </c>
      <c r="M7" s="147">
        <f t="shared" si="1"/>
        <v>9907</v>
      </c>
      <c r="N7" s="146">
        <f t="shared" si="1"/>
        <v>46600</v>
      </c>
      <c r="O7" s="146">
        <f t="shared" si="1"/>
        <v>0</v>
      </c>
      <c r="P7" s="146">
        <f t="shared" si="1"/>
        <v>0</v>
      </c>
      <c r="Q7" s="146">
        <f t="shared" si="1"/>
        <v>0</v>
      </c>
      <c r="R7" s="147">
        <f t="shared" si="1"/>
        <v>0</v>
      </c>
      <c r="S7" s="149">
        <f t="shared" si="1"/>
        <v>-9948</v>
      </c>
      <c r="T7" s="150">
        <f t="shared" si="1"/>
        <v>-9948</v>
      </c>
      <c r="U7" s="150">
        <f t="shared" si="1"/>
        <v>0</v>
      </c>
      <c r="V7" s="150">
        <f t="shared" si="1"/>
        <v>0</v>
      </c>
      <c r="W7" s="150">
        <f t="shared" si="1"/>
        <v>0</v>
      </c>
      <c r="X7" s="151">
        <f t="shared" si="1"/>
        <v>0</v>
      </c>
      <c r="Y7" s="145">
        <f t="shared" si="1"/>
        <v>48268</v>
      </c>
      <c r="Z7" s="146">
        <f t="shared" si="1"/>
        <v>38007</v>
      </c>
      <c r="AA7" s="147">
        <f t="shared" si="1"/>
        <v>10261</v>
      </c>
      <c r="AB7" s="148">
        <f t="shared" si="1"/>
        <v>48268</v>
      </c>
      <c r="AC7" s="146">
        <f t="shared" si="1"/>
        <v>0</v>
      </c>
      <c r="AD7" s="147">
        <f t="shared" si="1"/>
        <v>0</v>
      </c>
      <c r="AE7" s="146">
        <f t="shared" si="1"/>
        <v>0</v>
      </c>
      <c r="AF7" s="147">
        <f>SUM(AF8:AF30)</f>
        <v>0</v>
      </c>
      <c r="AG7" s="141">
        <f t="shared" ref="AG7:AL7" si="2">SUM(AG8:AG30)</f>
        <v>46372</v>
      </c>
      <c r="AH7" s="142">
        <f t="shared" si="2"/>
        <v>36513</v>
      </c>
      <c r="AI7" s="142">
        <f t="shared" si="2"/>
        <v>9859</v>
      </c>
      <c r="AJ7" s="211">
        <f t="shared" si="2"/>
        <v>46372</v>
      </c>
      <c r="AK7" s="142">
        <f t="shared" si="2"/>
        <v>0</v>
      </c>
      <c r="AL7" s="212">
        <f t="shared" si="2"/>
        <v>0</v>
      </c>
    </row>
    <row r="8" spans="1:48" s="98" customFormat="1" ht="15" customHeight="1">
      <c r="A8" s="115"/>
      <c r="B8" s="425" t="s">
        <v>1016</v>
      </c>
      <c r="C8" s="155">
        <v>0</v>
      </c>
      <c r="D8" s="163">
        <v>0</v>
      </c>
      <c r="E8" s="155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7">
        <f t="shared" ref="K8:K30" si="3">SUM(N8:R8)</f>
        <v>15240</v>
      </c>
      <c r="L8" s="161">
        <f>SUM(K8)/1.27</f>
        <v>12000</v>
      </c>
      <c r="M8" s="157">
        <f>SUM(L8)*0.27</f>
        <v>3240</v>
      </c>
      <c r="N8" s="154">
        <v>15240</v>
      </c>
      <c r="O8" s="154">
        <v>0</v>
      </c>
      <c r="P8" s="154">
        <v>0</v>
      </c>
      <c r="Q8" s="154">
        <v>0</v>
      </c>
      <c r="R8" s="157">
        <v>0</v>
      </c>
      <c r="S8" s="158">
        <f t="shared" ref="S8:S30" si="4">SUM(T8:X8)</f>
        <v>0</v>
      </c>
      <c r="T8" s="159"/>
      <c r="U8" s="159"/>
      <c r="V8" s="159"/>
      <c r="W8" s="159"/>
      <c r="X8" s="160"/>
      <c r="Y8" s="156">
        <f>SUM(AB8:AF8)</f>
        <v>15240</v>
      </c>
      <c r="Z8" s="154">
        <f>SUM(Y8)/1.27</f>
        <v>12000</v>
      </c>
      <c r="AA8" s="157">
        <f t="shared" ref="AA8:AA30" si="5">SUM(Z8)*0.27</f>
        <v>3240</v>
      </c>
      <c r="AB8" s="161">
        <f t="shared" ref="AB8:AB30" si="6">SUM(N8+T8)</f>
        <v>15240</v>
      </c>
      <c r="AC8" s="154">
        <f t="shared" ref="AC8:AF30" si="7">SUM(O8+U8)</f>
        <v>0</v>
      </c>
      <c r="AD8" s="157">
        <f t="shared" si="7"/>
        <v>0</v>
      </c>
      <c r="AE8" s="154">
        <f t="shared" si="7"/>
        <v>0</v>
      </c>
      <c r="AF8" s="157">
        <f t="shared" si="7"/>
        <v>0</v>
      </c>
      <c r="AG8" s="58">
        <f t="shared" ref="AG8:AG12" si="8">SUM(AJ8:AL8)</f>
        <v>14095</v>
      </c>
      <c r="AH8" s="61">
        <f>SUM(AG8)/1.27</f>
        <v>11098</v>
      </c>
      <c r="AI8" s="61">
        <v>2997</v>
      </c>
      <c r="AJ8" s="426">
        <v>14095</v>
      </c>
      <c r="AK8" s="94"/>
      <c r="AL8" s="191"/>
    </row>
    <row r="9" spans="1:48" s="98" customFormat="1" ht="15" customHeight="1">
      <c r="A9" s="115"/>
      <c r="B9" s="425" t="s">
        <v>1017</v>
      </c>
      <c r="C9" s="155">
        <v>0</v>
      </c>
      <c r="D9" s="163">
        <v>0</v>
      </c>
      <c r="E9" s="155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7">
        <f t="shared" si="3"/>
        <v>19050</v>
      </c>
      <c r="L9" s="161">
        <f>SUM(K9)/1.27</f>
        <v>15000</v>
      </c>
      <c r="M9" s="157">
        <f>SUM(L9)*0.27</f>
        <v>4050</v>
      </c>
      <c r="N9" s="154">
        <v>19050</v>
      </c>
      <c r="O9" s="154">
        <v>0</v>
      </c>
      <c r="P9" s="154">
        <v>0</v>
      </c>
      <c r="Q9" s="154">
        <v>0</v>
      </c>
      <c r="R9" s="157">
        <v>0</v>
      </c>
      <c r="S9" s="158">
        <f t="shared" si="4"/>
        <v>0</v>
      </c>
      <c r="T9" s="159"/>
      <c r="U9" s="159"/>
      <c r="V9" s="159"/>
      <c r="W9" s="159"/>
      <c r="X9" s="160"/>
      <c r="Y9" s="156">
        <f t="shared" ref="Y9:Y21" si="9">SUM(AB9:AF9)</f>
        <v>19050</v>
      </c>
      <c r="Z9" s="154">
        <f t="shared" ref="Z9:Z30" si="10">SUM(Y9)/1.27</f>
        <v>15000</v>
      </c>
      <c r="AA9" s="157">
        <f t="shared" si="5"/>
        <v>4050</v>
      </c>
      <c r="AB9" s="161">
        <f t="shared" si="6"/>
        <v>19050</v>
      </c>
      <c r="AC9" s="154">
        <f t="shared" si="7"/>
        <v>0</v>
      </c>
      <c r="AD9" s="157">
        <f t="shared" si="7"/>
        <v>0</v>
      </c>
      <c r="AE9" s="154">
        <f t="shared" si="7"/>
        <v>0</v>
      </c>
      <c r="AF9" s="157">
        <f t="shared" si="7"/>
        <v>0</v>
      </c>
      <c r="AG9" s="58">
        <f t="shared" si="8"/>
        <v>18288</v>
      </c>
      <c r="AH9" s="61">
        <f>SUM(AG9)/1.27</f>
        <v>14400</v>
      </c>
      <c r="AI9" s="61">
        <f>SUM(AH9)*0.27</f>
        <v>3888</v>
      </c>
      <c r="AJ9" s="426">
        <v>18288</v>
      </c>
      <c r="AK9" s="94"/>
      <c r="AL9" s="191"/>
    </row>
    <row r="10" spans="1:48" s="98" customFormat="1" ht="15" customHeight="1">
      <c r="A10" s="115"/>
      <c r="B10" s="425" t="s">
        <v>1428</v>
      </c>
      <c r="C10" s="155">
        <v>0</v>
      </c>
      <c r="D10" s="163">
        <v>0</v>
      </c>
      <c r="E10" s="155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7">
        <f t="shared" si="3"/>
        <v>12310</v>
      </c>
      <c r="L10" s="161">
        <f t="shared" ref="L10:L17" si="11">SUM(K10)/1.27</f>
        <v>9693</v>
      </c>
      <c r="M10" s="157">
        <f t="shared" ref="M10:M17" si="12">SUM(L10)*0.27</f>
        <v>2617</v>
      </c>
      <c r="N10" s="154">
        <v>12310</v>
      </c>
      <c r="O10" s="154">
        <v>0</v>
      </c>
      <c r="P10" s="154">
        <v>0</v>
      </c>
      <c r="Q10" s="154">
        <v>0</v>
      </c>
      <c r="R10" s="157">
        <v>0</v>
      </c>
      <c r="S10" s="158">
        <f t="shared" si="4"/>
        <v>-12310</v>
      </c>
      <c r="T10" s="159">
        <v>-12310</v>
      </c>
      <c r="U10" s="159"/>
      <c r="V10" s="159"/>
      <c r="W10" s="159"/>
      <c r="X10" s="160"/>
      <c r="Y10" s="156">
        <f t="shared" si="9"/>
        <v>5587</v>
      </c>
      <c r="Z10" s="154">
        <v>4400</v>
      </c>
      <c r="AA10" s="157">
        <v>1187</v>
      </c>
      <c r="AB10" s="161">
        <v>5587</v>
      </c>
      <c r="AC10" s="154">
        <f t="shared" ref="AB10:AF13" si="13">SUM(O10+U10)</f>
        <v>0</v>
      </c>
      <c r="AD10" s="157">
        <f t="shared" si="13"/>
        <v>0</v>
      </c>
      <c r="AE10" s="154">
        <f t="shared" si="13"/>
        <v>0</v>
      </c>
      <c r="AF10" s="157">
        <f t="shared" si="13"/>
        <v>0</v>
      </c>
      <c r="AG10" s="58">
        <f t="shared" si="8"/>
        <v>5509</v>
      </c>
      <c r="AH10" s="61">
        <f>SUM(AG10)/1.27</f>
        <v>4338</v>
      </c>
      <c r="AI10" s="61">
        <f>SUM(AH10)*0.27</f>
        <v>1171</v>
      </c>
      <c r="AJ10" s="426">
        <v>5509</v>
      </c>
      <c r="AK10" s="94"/>
      <c r="AL10" s="191"/>
    </row>
    <row r="11" spans="1:48" s="98" customFormat="1" ht="15" customHeight="1">
      <c r="A11" s="115"/>
      <c r="B11" s="425" t="s">
        <v>1429</v>
      </c>
      <c r="C11" s="155">
        <v>0</v>
      </c>
      <c r="D11" s="163">
        <v>0</v>
      </c>
      <c r="E11" s="155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7">
        <f t="shared" si="3"/>
        <v>0</v>
      </c>
      <c r="L11" s="161">
        <f t="shared" si="11"/>
        <v>0</v>
      </c>
      <c r="M11" s="157">
        <f t="shared" si="12"/>
        <v>0</v>
      </c>
      <c r="N11" s="154">
        <v>0</v>
      </c>
      <c r="O11" s="154">
        <v>0</v>
      </c>
      <c r="P11" s="154">
        <v>0</v>
      </c>
      <c r="Q11" s="154">
        <v>0</v>
      </c>
      <c r="R11" s="157">
        <v>0</v>
      </c>
      <c r="S11" s="158">
        <f t="shared" si="4"/>
        <v>2362</v>
      </c>
      <c r="T11" s="159">
        <v>2362</v>
      </c>
      <c r="U11" s="159"/>
      <c r="V11" s="159"/>
      <c r="W11" s="159"/>
      <c r="X11" s="160"/>
      <c r="Y11" s="156">
        <f t="shared" si="9"/>
        <v>3209</v>
      </c>
      <c r="Z11" s="154">
        <v>2527</v>
      </c>
      <c r="AA11" s="157">
        <f t="shared" si="5"/>
        <v>682</v>
      </c>
      <c r="AB11" s="161">
        <v>3209</v>
      </c>
      <c r="AC11" s="154">
        <f t="shared" si="13"/>
        <v>0</v>
      </c>
      <c r="AD11" s="157">
        <f t="shared" si="13"/>
        <v>0</v>
      </c>
      <c r="AE11" s="154">
        <f t="shared" si="13"/>
        <v>0</v>
      </c>
      <c r="AF11" s="157">
        <f t="shared" si="13"/>
        <v>0</v>
      </c>
      <c r="AG11" s="58">
        <f t="shared" si="8"/>
        <v>3209</v>
      </c>
      <c r="AH11" s="61">
        <f>SUM(AG11)/1.27</f>
        <v>2527</v>
      </c>
      <c r="AI11" s="61">
        <f>SUM(AH11)*0.27</f>
        <v>682</v>
      </c>
      <c r="AJ11" s="426">
        <v>3209</v>
      </c>
      <c r="AK11" s="94"/>
      <c r="AL11" s="191"/>
    </row>
    <row r="12" spans="1:48" s="98" customFormat="1" ht="15" customHeight="1">
      <c r="A12" s="115"/>
      <c r="B12" s="425" t="s">
        <v>1018</v>
      </c>
      <c r="C12" s="155">
        <f t="shared" ref="C12:C30" si="14">SUM(F12:L12)</f>
        <v>0</v>
      </c>
      <c r="D12" s="163">
        <f t="shared" ref="D12:D30" si="15">SUM(C12)/1.27</f>
        <v>0</v>
      </c>
      <c r="E12" s="155">
        <f t="shared" ref="E12:E30" si="16">SUM(D12)*0.27</f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7">
        <f t="shared" si="3"/>
        <v>0</v>
      </c>
      <c r="L12" s="161">
        <f t="shared" si="11"/>
        <v>0</v>
      </c>
      <c r="M12" s="157">
        <f t="shared" si="12"/>
        <v>0</v>
      </c>
      <c r="N12" s="154">
        <v>0</v>
      </c>
      <c r="O12" s="154">
        <v>0</v>
      </c>
      <c r="P12" s="154">
        <v>0</v>
      </c>
      <c r="Q12" s="154">
        <v>0</v>
      </c>
      <c r="R12" s="157">
        <v>0</v>
      </c>
      <c r="S12" s="158">
        <f t="shared" si="4"/>
        <v>0</v>
      </c>
      <c r="T12" s="159"/>
      <c r="U12" s="159"/>
      <c r="V12" s="159"/>
      <c r="W12" s="159"/>
      <c r="X12" s="160"/>
      <c r="Y12" s="156">
        <f t="shared" si="9"/>
        <v>5182</v>
      </c>
      <c r="Z12" s="154">
        <v>4080</v>
      </c>
      <c r="AA12" s="157">
        <f t="shared" si="5"/>
        <v>1102</v>
      </c>
      <c r="AB12" s="161">
        <v>5182</v>
      </c>
      <c r="AC12" s="154">
        <f t="shared" si="13"/>
        <v>0</v>
      </c>
      <c r="AD12" s="157">
        <f t="shared" si="13"/>
        <v>0</v>
      </c>
      <c r="AE12" s="154">
        <f t="shared" si="13"/>
        <v>0</v>
      </c>
      <c r="AF12" s="157">
        <f t="shared" si="13"/>
        <v>0</v>
      </c>
      <c r="AG12" s="58">
        <f t="shared" si="8"/>
        <v>5271</v>
      </c>
      <c r="AH12" s="61">
        <f t="shared" ref="AH12" si="17">SUM(AG12)/1.27</f>
        <v>4150</v>
      </c>
      <c r="AI12" s="61">
        <f t="shared" ref="AI12" si="18">SUM(AH12)*0.27</f>
        <v>1121</v>
      </c>
      <c r="AJ12" s="427">
        <v>5271</v>
      </c>
      <c r="AK12" s="154"/>
      <c r="AL12" s="157"/>
    </row>
    <row r="13" spans="1:48" s="98" customFormat="1" ht="15" hidden="1" customHeight="1">
      <c r="A13" s="115"/>
      <c r="B13" s="425"/>
      <c r="C13" s="155">
        <f t="shared" si="14"/>
        <v>0</v>
      </c>
      <c r="D13" s="163">
        <f t="shared" si="15"/>
        <v>0</v>
      </c>
      <c r="E13" s="155">
        <f t="shared" si="16"/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7">
        <f t="shared" si="3"/>
        <v>0</v>
      </c>
      <c r="L13" s="161">
        <f t="shared" si="11"/>
        <v>0</v>
      </c>
      <c r="M13" s="157">
        <f t="shared" si="12"/>
        <v>0</v>
      </c>
      <c r="N13" s="154">
        <v>0</v>
      </c>
      <c r="O13" s="154">
        <v>0</v>
      </c>
      <c r="P13" s="154">
        <v>0</v>
      </c>
      <c r="Q13" s="154">
        <v>0</v>
      </c>
      <c r="R13" s="157">
        <v>0</v>
      </c>
      <c r="S13" s="158">
        <f t="shared" si="4"/>
        <v>0</v>
      </c>
      <c r="T13" s="159"/>
      <c r="U13" s="159"/>
      <c r="V13" s="159"/>
      <c r="W13" s="159"/>
      <c r="X13" s="160"/>
      <c r="Y13" s="156">
        <f t="shared" si="9"/>
        <v>0</v>
      </c>
      <c r="Z13" s="154">
        <f t="shared" si="10"/>
        <v>0</v>
      </c>
      <c r="AA13" s="157">
        <f t="shared" si="5"/>
        <v>0</v>
      </c>
      <c r="AB13" s="161">
        <f t="shared" si="13"/>
        <v>0</v>
      </c>
      <c r="AC13" s="154">
        <f t="shared" si="13"/>
        <v>0</v>
      </c>
      <c r="AD13" s="157">
        <f t="shared" si="13"/>
        <v>0</v>
      </c>
      <c r="AE13" s="154">
        <f t="shared" si="13"/>
        <v>0</v>
      </c>
      <c r="AF13" s="157">
        <f t="shared" si="13"/>
        <v>0</v>
      </c>
      <c r="AG13" s="153">
        <f t="shared" ref="AG13:AG30" si="19">SUM(AJ13:AL13)</f>
        <v>0</v>
      </c>
      <c r="AH13" s="154">
        <f t="shared" ref="AH13:AH30" si="20">SUM(AG13)/1.27</f>
        <v>0</v>
      </c>
      <c r="AI13" s="154">
        <f t="shared" ref="AI13:AI30" si="21">SUM(AH13)*0.27</f>
        <v>0</v>
      </c>
      <c r="AJ13" s="161">
        <f t="shared" ref="AJ13:AL30" si="22">SUM(V13+AB13)</f>
        <v>0</v>
      </c>
      <c r="AK13" s="154">
        <f t="shared" si="22"/>
        <v>0</v>
      </c>
      <c r="AL13" s="157">
        <f t="shared" si="22"/>
        <v>0</v>
      </c>
    </row>
    <row r="14" spans="1:48" s="98" customFormat="1" ht="15" hidden="1" customHeight="1">
      <c r="A14" s="115"/>
      <c r="B14" s="425"/>
      <c r="C14" s="155">
        <f t="shared" si="14"/>
        <v>0</v>
      </c>
      <c r="D14" s="163">
        <f t="shared" si="15"/>
        <v>0</v>
      </c>
      <c r="E14" s="155">
        <f t="shared" si="16"/>
        <v>0</v>
      </c>
      <c r="F14" s="154">
        <v>0</v>
      </c>
      <c r="G14" s="154">
        <v>0</v>
      </c>
      <c r="H14" s="154">
        <v>0</v>
      </c>
      <c r="I14" s="154">
        <v>0</v>
      </c>
      <c r="J14" s="154">
        <v>0</v>
      </c>
      <c r="K14" s="157">
        <f>SUM(N14:R14)</f>
        <v>0</v>
      </c>
      <c r="L14" s="161">
        <f t="shared" si="11"/>
        <v>0</v>
      </c>
      <c r="M14" s="157">
        <f t="shared" si="12"/>
        <v>0</v>
      </c>
      <c r="N14" s="154">
        <v>0</v>
      </c>
      <c r="O14" s="154">
        <v>0</v>
      </c>
      <c r="P14" s="154">
        <v>0</v>
      </c>
      <c r="Q14" s="154">
        <v>0</v>
      </c>
      <c r="R14" s="157">
        <v>0</v>
      </c>
      <c r="S14" s="158">
        <f>SUM(T14:X14)</f>
        <v>0</v>
      </c>
      <c r="T14" s="159"/>
      <c r="U14" s="159"/>
      <c r="V14" s="159"/>
      <c r="W14" s="159"/>
      <c r="X14" s="160"/>
      <c r="Y14" s="156">
        <f t="shared" si="9"/>
        <v>0</v>
      </c>
      <c r="Z14" s="154">
        <f t="shared" si="10"/>
        <v>0</v>
      </c>
      <c r="AA14" s="157">
        <f t="shared" si="5"/>
        <v>0</v>
      </c>
      <c r="AB14" s="161">
        <f t="shared" ref="AB14:AF16" si="23">SUM(N14+T14)</f>
        <v>0</v>
      </c>
      <c r="AC14" s="154">
        <f t="shared" si="23"/>
        <v>0</v>
      </c>
      <c r="AD14" s="157">
        <f t="shared" si="23"/>
        <v>0</v>
      </c>
      <c r="AE14" s="154">
        <f t="shared" si="23"/>
        <v>0</v>
      </c>
      <c r="AF14" s="157">
        <f t="shared" si="23"/>
        <v>0</v>
      </c>
      <c r="AG14" s="153">
        <f t="shared" si="19"/>
        <v>0</v>
      </c>
      <c r="AH14" s="154">
        <f t="shared" si="20"/>
        <v>0</v>
      </c>
      <c r="AI14" s="154">
        <f t="shared" si="21"/>
        <v>0</v>
      </c>
      <c r="AJ14" s="161">
        <f t="shared" si="22"/>
        <v>0</v>
      </c>
      <c r="AK14" s="154">
        <f t="shared" si="22"/>
        <v>0</v>
      </c>
      <c r="AL14" s="157">
        <f t="shared" si="22"/>
        <v>0</v>
      </c>
    </row>
    <row r="15" spans="1:48" s="98" customFormat="1" ht="15" hidden="1" customHeight="1">
      <c r="A15" s="115"/>
      <c r="B15" s="425"/>
      <c r="C15" s="155">
        <f t="shared" si="14"/>
        <v>0</v>
      </c>
      <c r="D15" s="163">
        <f t="shared" si="15"/>
        <v>0</v>
      </c>
      <c r="E15" s="155">
        <f t="shared" si="16"/>
        <v>0</v>
      </c>
      <c r="F15" s="154">
        <v>0</v>
      </c>
      <c r="G15" s="154">
        <v>0</v>
      </c>
      <c r="H15" s="154">
        <v>0</v>
      </c>
      <c r="I15" s="154">
        <v>0</v>
      </c>
      <c r="J15" s="154">
        <v>0</v>
      </c>
      <c r="K15" s="157">
        <f>SUM(N15:R15)</f>
        <v>0</v>
      </c>
      <c r="L15" s="161">
        <f t="shared" si="11"/>
        <v>0</v>
      </c>
      <c r="M15" s="157">
        <f t="shared" si="12"/>
        <v>0</v>
      </c>
      <c r="N15" s="154">
        <v>0</v>
      </c>
      <c r="O15" s="154">
        <v>0</v>
      </c>
      <c r="P15" s="154">
        <v>0</v>
      </c>
      <c r="Q15" s="154">
        <v>0</v>
      </c>
      <c r="R15" s="157">
        <v>0</v>
      </c>
      <c r="S15" s="158">
        <f>SUM(T15:X15)</f>
        <v>0</v>
      </c>
      <c r="T15" s="159"/>
      <c r="U15" s="159"/>
      <c r="V15" s="159"/>
      <c r="W15" s="159"/>
      <c r="X15" s="160"/>
      <c r="Y15" s="156">
        <f t="shared" si="9"/>
        <v>0</v>
      </c>
      <c r="Z15" s="154">
        <f t="shared" si="10"/>
        <v>0</v>
      </c>
      <c r="AA15" s="157">
        <f t="shared" si="5"/>
        <v>0</v>
      </c>
      <c r="AB15" s="161">
        <f t="shared" si="23"/>
        <v>0</v>
      </c>
      <c r="AC15" s="154">
        <f t="shared" si="23"/>
        <v>0</v>
      </c>
      <c r="AD15" s="157">
        <f t="shared" si="23"/>
        <v>0</v>
      </c>
      <c r="AE15" s="154">
        <f t="shared" si="23"/>
        <v>0</v>
      </c>
      <c r="AF15" s="157">
        <f t="shared" si="23"/>
        <v>0</v>
      </c>
      <c r="AG15" s="153">
        <f t="shared" si="19"/>
        <v>0</v>
      </c>
      <c r="AH15" s="154">
        <f t="shared" si="20"/>
        <v>0</v>
      </c>
      <c r="AI15" s="154">
        <f t="shared" si="21"/>
        <v>0</v>
      </c>
      <c r="AJ15" s="161">
        <f t="shared" si="22"/>
        <v>0</v>
      </c>
      <c r="AK15" s="154">
        <f t="shared" si="22"/>
        <v>0</v>
      </c>
      <c r="AL15" s="157">
        <f t="shared" si="22"/>
        <v>0</v>
      </c>
    </row>
    <row r="16" spans="1:48" s="98" customFormat="1" ht="15" hidden="1" customHeight="1">
      <c r="A16" s="115"/>
      <c r="B16" s="425"/>
      <c r="C16" s="155">
        <f t="shared" si="14"/>
        <v>0</v>
      </c>
      <c r="D16" s="163">
        <f t="shared" si="15"/>
        <v>0</v>
      </c>
      <c r="E16" s="155">
        <f t="shared" si="16"/>
        <v>0</v>
      </c>
      <c r="F16" s="154">
        <v>0</v>
      </c>
      <c r="G16" s="154">
        <v>0</v>
      </c>
      <c r="H16" s="154">
        <v>0</v>
      </c>
      <c r="I16" s="154">
        <v>0</v>
      </c>
      <c r="J16" s="154">
        <v>0</v>
      </c>
      <c r="K16" s="157">
        <f>SUM(N16:R16)</f>
        <v>0</v>
      </c>
      <c r="L16" s="161">
        <f t="shared" si="11"/>
        <v>0</v>
      </c>
      <c r="M16" s="157">
        <f t="shared" si="12"/>
        <v>0</v>
      </c>
      <c r="N16" s="154">
        <v>0</v>
      </c>
      <c r="O16" s="154">
        <v>0</v>
      </c>
      <c r="P16" s="154">
        <v>0</v>
      </c>
      <c r="Q16" s="154">
        <v>0</v>
      </c>
      <c r="R16" s="157">
        <v>0</v>
      </c>
      <c r="S16" s="158">
        <f>SUM(T16:X16)</f>
        <v>0</v>
      </c>
      <c r="T16" s="159"/>
      <c r="U16" s="159"/>
      <c r="V16" s="159"/>
      <c r="W16" s="159"/>
      <c r="X16" s="160"/>
      <c r="Y16" s="156">
        <f t="shared" si="9"/>
        <v>0</v>
      </c>
      <c r="Z16" s="154">
        <f>SUM(Y16)/1.27</f>
        <v>0</v>
      </c>
      <c r="AA16" s="157">
        <f>SUM(Z16)*0.27</f>
        <v>0</v>
      </c>
      <c r="AB16" s="161">
        <f t="shared" si="23"/>
        <v>0</v>
      </c>
      <c r="AC16" s="154">
        <f t="shared" si="23"/>
        <v>0</v>
      </c>
      <c r="AD16" s="157">
        <f t="shared" si="23"/>
        <v>0</v>
      </c>
      <c r="AE16" s="154">
        <f t="shared" si="23"/>
        <v>0</v>
      </c>
      <c r="AF16" s="157">
        <f t="shared" si="23"/>
        <v>0</v>
      </c>
      <c r="AG16" s="153">
        <f t="shared" si="19"/>
        <v>0</v>
      </c>
      <c r="AH16" s="154">
        <f t="shared" si="20"/>
        <v>0</v>
      </c>
      <c r="AI16" s="154">
        <f t="shared" si="21"/>
        <v>0</v>
      </c>
      <c r="AJ16" s="161">
        <f t="shared" si="22"/>
        <v>0</v>
      </c>
      <c r="AK16" s="154">
        <f t="shared" si="22"/>
        <v>0</v>
      </c>
      <c r="AL16" s="157">
        <f t="shared" si="22"/>
        <v>0</v>
      </c>
    </row>
    <row r="17" spans="1:38" s="98" customFormat="1" ht="15" hidden="1" customHeight="1">
      <c r="A17" s="115"/>
      <c r="B17" s="425"/>
      <c r="C17" s="155">
        <f t="shared" si="14"/>
        <v>0</v>
      </c>
      <c r="D17" s="163">
        <f t="shared" si="15"/>
        <v>0</v>
      </c>
      <c r="E17" s="155">
        <f t="shared" si="16"/>
        <v>0</v>
      </c>
      <c r="F17" s="154">
        <v>0</v>
      </c>
      <c r="G17" s="154">
        <v>0</v>
      </c>
      <c r="H17" s="154">
        <v>0</v>
      </c>
      <c r="I17" s="154">
        <v>0</v>
      </c>
      <c r="J17" s="154">
        <v>0</v>
      </c>
      <c r="K17" s="157">
        <f t="shared" si="3"/>
        <v>0</v>
      </c>
      <c r="L17" s="161">
        <f t="shared" si="11"/>
        <v>0</v>
      </c>
      <c r="M17" s="157">
        <f t="shared" si="12"/>
        <v>0</v>
      </c>
      <c r="N17" s="154">
        <v>0</v>
      </c>
      <c r="O17" s="154">
        <v>0</v>
      </c>
      <c r="P17" s="154">
        <v>0</v>
      </c>
      <c r="Q17" s="154">
        <v>0</v>
      </c>
      <c r="R17" s="157">
        <v>0</v>
      </c>
      <c r="S17" s="158">
        <f t="shared" si="4"/>
        <v>0</v>
      </c>
      <c r="T17" s="159"/>
      <c r="U17" s="159"/>
      <c r="V17" s="159"/>
      <c r="W17" s="159"/>
      <c r="X17" s="160"/>
      <c r="Y17" s="156">
        <f t="shared" si="9"/>
        <v>0</v>
      </c>
      <c r="Z17" s="154">
        <f>SUM(Y17)/1.27</f>
        <v>0</v>
      </c>
      <c r="AA17" s="157">
        <f>SUM(Z17)*0.27</f>
        <v>0</v>
      </c>
      <c r="AB17" s="161">
        <f t="shared" si="6"/>
        <v>0</v>
      </c>
      <c r="AC17" s="154">
        <f t="shared" si="7"/>
        <v>0</v>
      </c>
      <c r="AD17" s="157">
        <f t="shared" si="7"/>
        <v>0</v>
      </c>
      <c r="AE17" s="154">
        <f t="shared" si="7"/>
        <v>0</v>
      </c>
      <c r="AF17" s="157">
        <f t="shared" si="7"/>
        <v>0</v>
      </c>
      <c r="AG17" s="153">
        <f t="shared" si="19"/>
        <v>0</v>
      </c>
      <c r="AH17" s="154">
        <f t="shared" si="20"/>
        <v>0</v>
      </c>
      <c r="AI17" s="154">
        <f t="shared" si="21"/>
        <v>0</v>
      </c>
      <c r="AJ17" s="161">
        <f t="shared" si="22"/>
        <v>0</v>
      </c>
      <c r="AK17" s="154">
        <f t="shared" si="22"/>
        <v>0</v>
      </c>
      <c r="AL17" s="157">
        <f t="shared" si="22"/>
        <v>0</v>
      </c>
    </row>
    <row r="18" spans="1:38" s="98" customFormat="1" ht="15" hidden="1" customHeight="1">
      <c r="A18" s="115"/>
      <c r="B18" s="425"/>
      <c r="C18" s="155">
        <f t="shared" si="14"/>
        <v>0</v>
      </c>
      <c r="D18" s="163">
        <f t="shared" si="15"/>
        <v>0</v>
      </c>
      <c r="E18" s="155">
        <f t="shared" si="16"/>
        <v>0</v>
      </c>
      <c r="F18" s="154">
        <v>0</v>
      </c>
      <c r="G18" s="154">
        <v>0</v>
      </c>
      <c r="H18" s="154">
        <v>0</v>
      </c>
      <c r="I18" s="154">
        <v>0</v>
      </c>
      <c r="J18" s="154">
        <v>0</v>
      </c>
      <c r="K18" s="157">
        <f t="shared" si="3"/>
        <v>0</v>
      </c>
      <c r="L18" s="161">
        <f>SUM(K18)/1.27</f>
        <v>0</v>
      </c>
      <c r="M18" s="157">
        <f>SUM(L18)*0.27</f>
        <v>0</v>
      </c>
      <c r="N18" s="154">
        <v>0</v>
      </c>
      <c r="O18" s="154">
        <v>0</v>
      </c>
      <c r="P18" s="154">
        <v>0</v>
      </c>
      <c r="Q18" s="154">
        <v>0</v>
      </c>
      <c r="R18" s="157">
        <v>0</v>
      </c>
      <c r="S18" s="158">
        <f t="shared" si="4"/>
        <v>0</v>
      </c>
      <c r="T18" s="159"/>
      <c r="U18" s="159"/>
      <c r="V18" s="159"/>
      <c r="W18" s="159"/>
      <c r="X18" s="160"/>
      <c r="Y18" s="156">
        <f t="shared" si="9"/>
        <v>0</v>
      </c>
      <c r="Z18" s="154">
        <f t="shared" si="10"/>
        <v>0</v>
      </c>
      <c r="AA18" s="157">
        <f t="shared" si="5"/>
        <v>0</v>
      </c>
      <c r="AB18" s="161">
        <f t="shared" si="6"/>
        <v>0</v>
      </c>
      <c r="AC18" s="154">
        <f t="shared" si="7"/>
        <v>0</v>
      </c>
      <c r="AD18" s="157">
        <f t="shared" si="7"/>
        <v>0</v>
      </c>
      <c r="AE18" s="154">
        <f t="shared" si="7"/>
        <v>0</v>
      </c>
      <c r="AF18" s="157">
        <f t="shared" si="7"/>
        <v>0</v>
      </c>
      <c r="AG18" s="153">
        <f t="shared" si="19"/>
        <v>0</v>
      </c>
      <c r="AH18" s="154">
        <f t="shared" si="20"/>
        <v>0</v>
      </c>
      <c r="AI18" s="154">
        <f t="shared" si="21"/>
        <v>0</v>
      </c>
      <c r="AJ18" s="161">
        <f t="shared" si="22"/>
        <v>0</v>
      </c>
      <c r="AK18" s="154">
        <f t="shared" si="22"/>
        <v>0</v>
      </c>
      <c r="AL18" s="157">
        <f t="shared" si="22"/>
        <v>0</v>
      </c>
    </row>
    <row r="19" spans="1:38" s="98" customFormat="1" ht="15" hidden="1" customHeight="1">
      <c r="A19" s="115"/>
      <c r="B19" s="425"/>
      <c r="C19" s="155">
        <f t="shared" si="14"/>
        <v>0</v>
      </c>
      <c r="D19" s="163">
        <f t="shared" si="15"/>
        <v>0</v>
      </c>
      <c r="E19" s="155">
        <f t="shared" si="16"/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7">
        <f t="shared" si="3"/>
        <v>0</v>
      </c>
      <c r="L19" s="161">
        <f>SUM(K19)/1.27</f>
        <v>0</v>
      </c>
      <c r="M19" s="157">
        <f>SUM(L19)*0.27</f>
        <v>0</v>
      </c>
      <c r="N19" s="154">
        <v>0</v>
      </c>
      <c r="O19" s="154">
        <v>0</v>
      </c>
      <c r="P19" s="154">
        <v>0</v>
      </c>
      <c r="Q19" s="154">
        <v>0</v>
      </c>
      <c r="R19" s="157">
        <v>0</v>
      </c>
      <c r="S19" s="158">
        <f t="shared" si="4"/>
        <v>0</v>
      </c>
      <c r="T19" s="159"/>
      <c r="U19" s="159"/>
      <c r="V19" s="159"/>
      <c r="W19" s="159"/>
      <c r="X19" s="160"/>
      <c r="Y19" s="156">
        <f t="shared" si="9"/>
        <v>0</v>
      </c>
      <c r="Z19" s="154">
        <f t="shared" si="10"/>
        <v>0</v>
      </c>
      <c r="AA19" s="157">
        <f t="shared" si="5"/>
        <v>0</v>
      </c>
      <c r="AB19" s="161">
        <f t="shared" si="6"/>
        <v>0</v>
      </c>
      <c r="AC19" s="154">
        <f t="shared" si="7"/>
        <v>0</v>
      </c>
      <c r="AD19" s="157">
        <f t="shared" si="7"/>
        <v>0</v>
      </c>
      <c r="AE19" s="154">
        <f t="shared" si="7"/>
        <v>0</v>
      </c>
      <c r="AF19" s="157">
        <f t="shared" si="7"/>
        <v>0</v>
      </c>
      <c r="AG19" s="153">
        <f t="shared" si="19"/>
        <v>0</v>
      </c>
      <c r="AH19" s="154">
        <f t="shared" si="20"/>
        <v>0</v>
      </c>
      <c r="AI19" s="154">
        <f t="shared" si="21"/>
        <v>0</v>
      </c>
      <c r="AJ19" s="161">
        <f t="shared" si="22"/>
        <v>0</v>
      </c>
      <c r="AK19" s="154">
        <f t="shared" si="22"/>
        <v>0</v>
      </c>
      <c r="AL19" s="157">
        <f t="shared" si="22"/>
        <v>0</v>
      </c>
    </row>
    <row r="20" spans="1:38" s="98" customFormat="1" ht="10.5" hidden="1" customHeight="1">
      <c r="A20" s="115"/>
      <c r="B20" s="425"/>
      <c r="C20" s="155">
        <f t="shared" si="14"/>
        <v>0</v>
      </c>
      <c r="D20" s="163">
        <f t="shared" si="15"/>
        <v>0</v>
      </c>
      <c r="E20" s="155">
        <f t="shared" si="16"/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57">
        <f t="shared" si="3"/>
        <v>0</v>
      </c>
      <c r="L20" s="161">
        <f>SUM(K20)/1.27</f>
        <v>0</v>
      </c>
      <c r="M20" s="157">
        <f>SUM(L20)*0.27</f>
        <v>0</v>
      </c>
      <c r="N20" s="154">
        <v>0</v>
      </c>
      <c r="O20" s="154">
        <v>0</v>
      </c>
      <c r="P20" s="154">
        <v>0</v>
      </c>
      <c r="Q20" s="154">
        <v>0</v>
      </c>
      <c r="R20" s="157">
        <v>0</v>
      </c>
      <c r="S20" s="158">
        <f t="shared" si="4"/>
        <v>0</v>
      </c>
      <c r="T20" s="159"/>
      <c r="U20" s="159"/>
      <c r="V20" s="159"/>
      <c r="W20" s="159"/>
      <c r="X20" s="160"/>
      <c r="Y20" s="156">
        <f t="shared" si="9"/>
        <v>0</v>
      </c>
      <c r="Z20" s="154">
        <f t="shared" si="10"/>
        <v>0</v>
      </c>
      <c r="AA20" s="157">
        <f t="shared" si="5"/>
        <v>0</v>
      </c>
      <c r="AB20" s="161">
        <f t="shared" si="6"/>
        <v>0</v>
      </c>
      <c r="AC20" s="154">
        <f t="shared" si="7"/>
        <v>0</v>
      </c>
      <c r="AD20" s="157">
        <f t="shared" si="7"/>
        <v>0</v>
      </c>
      <c r="AE20" s="154">
        <f t="shared" si="7"/>
        <v>0</v>
      </c>
      <c r="AF20" s="157">
        <f t="shared" si="7"/>
        <v>0</v>
      </c>
      <c r="AG20" s="153">
        <f t="shared" si="19"/>
        <v>0</v>
      </c>
      <c r="AH20" s="154">
        <f t="shared" si="20"/>
        <v>0</v>
      </c>
      <c r="AI20" s="154">
        <f t="shared" si="21"/>
        <v>0</v>
      </c>
      <c r="AJ20" s="161">
        <f t="shared" si="22"/>
        <v>0</v>
      </c>
      <c r="AK20" s="154">
        <f t="shared" si="22"/>
        <v>0</v>
      </c>
      <c r="AL20" s="157">
        <f t="shared" si="22"/>
        <v>0</v>
      </c>
    </row>
    <row r="21" spans="1:38" s="98" customFormat="1" ht="10.5" hidden="1" customHeight="1">
      <c r="A21" s="115"/>
      <c r="B21" s="425"/>
      <c r="C21" s="155">
        <f t="shared" si="14"/>
        <v>0</v>
      </c>
      <c r="D21" s="163">
        <f t="shared" si="15"/>
        <v>0</v>
      </c>
      <c r="E21" s="155">
        <f t="shared" si="16"/>
        <v>0</v>
      </c>
      <c r="F21" s="154">
        <v>0</v>
      </c>
      <c r="G21" s="154">
        <v>0</v>
      </c>
      <c r="H21" s="154">
        <v>0</v>
      </c>
      <c r="I21" s="154">
        <v>0</v>
      </c>
      <c r="J21" s="154">
        <v>0</v>
      </c>
      <c r="K21" s="157">
        <f t="shared" si="3"/>
        <v>0</v>
      </c>
      <c r="L21" s="161">
        <f>SUM(K21)/1.27</f>
        <v>0</v>
      </c>
      <c r="M21" s="157">
        <f>SUM(L21)*0.27</f>
        <v>0</v>
      </c>
      <c r="N21" s="154">
        <v>0</v>
      </c>
      <c r="O21" s="154">
        <v>0</v>
      </c>
      <c r="P21" s="154">
        <v>0</v>
      </c>
      <c r="Q21" s="154">
        <v>0</v>
      </c>
      <c r="R21" s="157">
        <v>0</v>
      </c>
      <c r="S21" s="158">
        <f t="shared" si="4"/>
        <v>0</v>
      </c>
      <c r="T21" s="159"/>
      <c r="U21" s="159"/>
      <c r="V21" s="159"/>
      <c r="W21" s="159"/>
      <c r="X21" s="160"/>
      <c r="Y21" s="156">
        <f t="shared" si="9"/>
        <v>0</v>
      </c>
      <c r="Z21" s="154">
        <f t="shared" si="10"/>
        <v>0</v>
      </c>
      <c r="AA21" s="157">
        <f t="shared" si="5"/>
        <v>0</v>
      </c>
      <c r="AB21" s="161">
        <f t="shared" si="6"/>
        <v>0</v>
      </c>
      <c r="AC21" s="154">
        <f t="shared" si="7"/>
        <v>0</v>
      </c>
      <c r="AD21" s="157">
        <f t="shared" si="7"/>
        <v>0</v>
      </c>
      <c r="AE21" s="154">
        <f t="shared" si="7"/>
        <v>0</v>
      </c>
      <c r="AF21" s="157">
        <f t="shared" si="7"/>
        <v>0</v>
      </c>
      <c r="AG21" s="153">
        <f t="shared" si="19"/>
        <v>0</v>
      </c>
      <c r="AH21" s="154">
        <f t="shared" si="20"/>
        <v>0</v>
      </c>
      <c r="AI21" s="154">
        <f t="shared" si="21"/>
        <v>0</v>
      </c>
      <c r="AJ21" s="161">
        <f t="shared" si="22"/>
        <v>0</v>
      </c>
      <c r="AK21" s="154">
        <f t="shared" si="22"/>
        <v>0</v>
      </c>
      <c r="AL21" s="157">
        <f t="shared" si="22"/>
        <v>0</v>
      </c>
    </row>
    <row r="22" spans="1:38" s="98" customFormat="1" ht="10.5" hidden="1" customHeight="1">
      <c r="A22" s="115"/>
      <c r="B22" s="425"/>
      <c r="C22" s="155">
        <f t="shared" si="14"/>
        <v>0</v>
      </c>
      <c r="D22" s="163">
        <f t="shared" si="15"/>
        <v>0</v>
      </c>
      <c r="E22" s="155">
        <f t="shared" si="16"/>
        <v>0</v>
      </c>
      <c r="F22" s="154">
        <v>0</v>
      </c>
      <c r="G22" s="154">
        <v>0</v>
      </c>
      <c r="H22" s="154">
        <v>0</v>
      </c>
      <c r="I22" s="154">
        <v>0</v>
      </c>
      <c r="J22" s="154">
        <v>0</v>
      </c>
      <c r="K22" s="157">
        <f t="shared" si="3"/>
        <v>0</v>
      </c>
      <c r="L22" s="161">
        <f t="shared" ref="L22:L30" si="24">SUM(K22)/1.27</f>
        <v>0</v>
      </c>
      <c r="M22" s="157">
        <f t="shared" ref="M22:M30" si="25">SUM(L22)*0.27</f>
        <v>0</v>
      </c>
      <c r="N22" s="154">
        <v>0</v>
      </c>
      <c r="O22" s="154">
        <v>0</v>
      </c>
      <c r="P22" s="154">
        <v>0</v>
      </c>
      <c r="Q22" s="154">
        <v>0</v>
      </c>
      <c r="R22" s="157">
        <v>0</v>
      </c>
      <c r="S22" s="158">
        <f t="shared" si="4"/>
        <v>0</v>
      </c>
      <c r="T22" s="159"/>
      <c r="U22" s="159"/>
      <c r="V22" s="159"/>
      <c r="W22" s="159"/>
      <c r="X22" s="160"/>
      <c r="Y22" s="156">
        <f t="shared" ref="Y22:Y30" si="26">SUM(AB22:AE22)</f>
        <v>0</v>
      </c>
      <c r="Z22" s="154">
        <f t="shared" si="10"/>
        <v>0</v>
      </c>
      <c r="AA22" s="157">
        <f t="shared" si="5"/>
        <v>0</v>
      </c>
      <c r="AB22" s="161">
        <f t="shared" si="6"/>
        <v>0</v>
      </c>
      <c r="AC22" s="154">
        <f t="shared" si="7"/>
        <v>0</v>
      </c>
      <c r="AD22" s="157">
        <f t="shared" si="7"/>
        <v>0</v>
      </c>
      <c r="AE22" s="154">
        <f t="shared" si="7"/>
        <v>0</v>
      </c>
      <c r="AF22" s="157">
        <f t="shared" si="7"/>
        <v>0</v>
      </c>
      <c r="AG22" s="153">
        <f t="shared" si="19"/>
        <v>0</v>
      </c>
      <c r="AH22" s="154">
        <f t="shared" si="20"/>
        <v>0</v>
      </c>
      <c r="AI22" s="154">
        <f t="shared" si="21"/>
        <v>0</v>
      </c>
      <c r="AJ22" s="161">
        <f t="shared" si="22"/>
        <v>0</v>
      </c>
      <c r="AK22" s="154">
        <f t="shared" si="22"/>
        <v>0</v>
      </c>
      <c r="AL22" s="157">
        <f t="shared" si="22"/>
        <v>0</v>
      </c>
    </row>
    <row r="23" spans="1:38" s="98" customFormat="1" ht="10.5" hidden="1" customHeight="1">
      <c r="A23" s="115"/>
      <c r="B23" s="425"/>
      <c r="C23" s="155">
        <f t="shared" si="14"/>
        <v>0</v>
      </c>
      <c r="D23" s="163">
        <f t="shared" si="15"/>
        <v>0</v>
      </c>
      <c r="E23" s="155">
        <f t="shared" si="16"/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7">
        <f t="shared" si="3"/>
        <v>0</v>
      </c>
      <c r="L23" s="161">
        <f t="shared" si="24"/>
        <v>0</v>
      </c>
      <c r="M23" s="157">
        <f t="shared" si="25"/>
        <v>0</v>
      </c>
      <c r="N23" s="154">
        <v>0</v>
      </c>
      <c r="O23" s="154">
        <v>0</v>
      </c>
      <c r="P23" s="154">
        <v>0</v>
      </c>
      <c r="Q23" s="154">
        <v>0</v>
      </c>
      <c r="R23" s="157">
        <v>0</v>
      </c>
      <c r="S23" s="158">
        <f t="shared" si="4"/>
        <v>0</v>
      </c>
      <c r="T23" s="159"/>
      <c r="U23" s="159"/>
      <c r="V23" s="159"/>
      <c r="W23" s="159"/>
      <c r="X23" s="160"/>
      <c r="Y23" s="156">
        <f t="shared" si="26"/>
        <v>0</v>
      </c>
      <c r="Z23" s="154">
        <f t="shared" si="10"/>
        <v>0</v>
      </c>
      <c r="AA23" s="157">
        <f t="shared" si="5"/>
        <v>0</v>
      </c>
      <c r="AB23" s="161">
        <f t="shared" si="6"/>
        <v>0</v>
      </c>
      <c r="AC23" s="154">
        <f t="shared" si="7"/>
        <v>0</v>
      </c>
      <c r="AD23" s="157">
        <f t="shared" si="7"/>
        <v>0</v>
      </c>
      <c r="AE23" s="154">
        <f t="shared" si="7"/>
        <v>0</v>
      </c>
      <c r="AF23" s="157">
        <f t="shared" si="7"/>
        <v>0</v>
      </c>
      <c r="AG23" s="153">
        <f t="shared" si="19"/>
        <v>0</v>
      </c>
      <c r="AH23" s="154">
        <f t="shared" si="20"/>
        <v>0</v>
      </c>
      <c r="AI23" s="154">
        <f t="shared" si="21"/>
        <v>0</v>
      </c>
      <c r="AJ23" s="161">
        <f t="shared" si="22"/>
        <v>0</v>
      </c>
      <c r="AK23" s="154">
        <f t="shared" si="22"/>
        <v>0</v>
      </c>
      <c r="AL23" s="157">
        <f t="shared" si="22"/>
        <v>0</v>
      </c>
    </row>
    <row r="24" spans="1:38" s="98" customFormat="1" ht="10.5" hidden="1" customHeight="1">
      <c r="A24" s="115"/>
      <c r="B24" s="425"/>
      <c r="C24" s="155">
        <f t="shared" si="14"/>
        <v>0</v>
      </c>
      <c r="D24" s="163">
        <f t="shared" si="15"/>
        <v>0</v>
      </c>
      <c r="E24" s="155">
        <f t="shared" si="16"/>
        <v>0</v>
      </c>
      <c r="F24" s="154">
        <v>0</v>
      </c>
      <c r="G24" s="154">
        <v>0</v>
      </c>
      <c r="H24" s="154">
        <v>0</v>
      </c>
      <c r="I24" s="154">
        <v>0</v>
      </c>
      <c r="J24" s="154">
        <v>0</v>
      </c>
      <c r="K24" s="157">
        <f t="shared" si="3"/>
        <v>0</v>
      </c>
      <c r="L24" s="161">
        <f t="shared" si="24"/>
        <v>0</v>
      </c>
      <c r="M24" s="157">
        <f t="shared" si="25"/>
        <v>0</v>
      </c>
      <c r="N24" s="154">
        <v>0</v>
      </c>
      <c r="O24" s="154">
        <v>0</v>
      </c>
      <c r="P24" s="154">
        <v>0</v>
      </c>
      <c r="Q24" s="154">
        <v>0</v>
      </c>
      <c r="R24" s="157">
        <v>0</v>
      </c>
      <c r="S24" s="158">
        <f t="shared" si="4"/>
        <v>0</v>
      </c>
      <c r="T24" s="159"/>
      <c r="U24" s="159"/>
      <c r="V24" s="159"/>
      <c r="W24" s="159"/>
      <c r="X24" s="160"/>
      <c r="Y24" s="156">
        <f t="shared" si="26"/>
        <v>0</v>
      </c>
      <c r="Z24" s="154">
        <f t="shared" si="10"/>
        <v>0</v>
      </c>
      <c r="AA24" s="157">
        <f t="shared" si="5"/>
        <v>0</v>
      </c>
      <c r="AB24" s="161">
        <f t="shared" si="6"/>
        <v>0</v>
      </c>
      <c r="AC24" s="154">
        <f t="shared" si="7"/>
        <v>0</v>
      </c>
      <c r="AD24" s="157">
        <f t="shared" si="7"/>
        <v>0</v>
      </c>
      <c r="AE24" s="154">
        <f t="shared" si="7"/>
        <v>0</v>
      </c>
      <c r="AF24" s="157">
        <f t="shared" si="7"/>
        <v>0</v>
      </c>
      <c r="AG24" s="153">
        <f t="shared" si="19"/>
        <v>0</v>
      </c>
      <c r="AH24" s="154">
        <f t="shared" si="20"/>
        <v>0</v>
      </c>
      <c r="AI24" s="154">
        <f t="shared" si="21"/>
        <v>0</v>
      </c>
      <c r="AJ24" s="161">
        <f t="shared" si="22"/>
        <v>0</v>
      </c>
      <c r="AK24" s="154">
        <f t="shared" si="22"/>
        <v>0</v>
      </c>
      <c r="AL24" s="157">
        <f t="shared" si="22"/>
        <v>0</v>
      </c>
    </row>
    <row r="25" spans="1:38" s="98" customFormat="1" ht="10.5" hidden="1" customHeight="1">
      <c r="A25" s="115"/>
      <c r="B25" s="425"/>
      <c r="C25" s="155">
        <f t="shared" si="14"/>
        <v>0</v>
      </c>
      <c r="D25" s="163">
        <f t="shared" si="15"/>
        <v>0</v>
      </c>
      <c r="E25" s="155">
        <f t="shared" si="16"/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7">
        <f t="shared" si="3"/>
        <v>0</v>
      </c>
      <c r="L25" s="161">
        <f t="shared" si="24"/>
        <v>0</v>
      </c>
      <c r="M25" s="157">
        <f t="shared" si="25"/>
        <v>0</v>
      </c>
      <c r="N25" s="154">
        <v>0</v>
      </c>
      <c r="O25" s="154">
        <v>0</v>
      </c>
      <c r="P25" s="154">
        <v>0</v>
      </c>
      <c r="Q25" s="154">
        <v>0</v>
      </c>
      <c r="R25" s="157">
        <v>0</v>
      </c>
      <c r="S25" s="158">
        <f t="shared" si="4"/>
        <v>0</v>
      </c>
      <c r="T25" s="159"/>
      <c r="U25" s="159"/>
      <c r="V25" s="159"/>
      <c r="W25" s="159"/>
      <c r="X25" s="160"/>
      <c r="Y25" s="156">
        <f t="shared" si="26"/>
        <v>0</v>
      </c>
      <c r="Z25" s="154">
        <f t="shared" si="10"/>
        <v>0</v>
      </c>
      <c r="AA25" s="157">
        <f t="shared" si="5"/>
        <v>0</v>
      </c>
      <c r="AB25" s="161">
        <f t="shared" si="6"/>
        <v>0</v>
      </c>
      <c r="AC25" s="154">
        <f t="shared" si="7"/>
        <v>0</v>
      </c>
      <c r="AD25" s="157">
        <f t="shared" si="7"/>
        <v>0</v>
      </c>
      <c r="AE25" s="154">
        <f t="shared" si="7"/>
        <v>0</v>
      </c>
      <c r="AF25" s="157">
        <f t="shared" si="7"/>
        <v>0</v>
      </c>
      <c r="AG25" s="153">
        <f t="shared" si="19"/>
        <v>0</v>
      </c>
      <c r="AH25" s="154">
        <f t="shared" si="20"/>
        <v>0</v>
      </c>
      <c r="AI25" s="154">
        <f t="shared" si="21"/>
        <v>0</v>
      </c>
      <c r="AJ25" s="161">
        <f t="shared" si="22"/>
        <v>0</v>
      </c>
      <c r="AK25" s="154">
        <f t="shared" si="22"/>
        <v>0</v>
      </c>
      <c r="AL25" s="157">
        <f t="shared" si="22"/>
        <v>0</v>
      </c>
    </row>
    <row r="26" spans="1:38" s="98" customFormat="1" ht="10.5" hidden="1" customHeight="1">
      <c r="A26" s="115"/>
      <c r="B26" s="425"/>
      <c r="C26" s="155">
        <f t="shared" si="14"/>
        <v>0</v>
      </c>
      <c r="D26" s="163">
        <f t="shared" si="15"/>
        <v>0</v>
      </c>
      <c r="E26" s="155">
        <f t="shared" si="16"/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7">
        <f t="shared" si="3"/>
        <v>0</v>
      </c>
      <c r="L26" s="161">
        <f t="shared" si="24"/>
        <v>0</v>
      </c>
      <c r="M26" s="157">
        <f t="shared" si="25"/>
        <v>0</v>
      </c>
      <c r="N26" s="154">
        <v>0</v>
      </c>
      <c r="O26" s="154">
        <v>0</v>
      </c>
      <c r="P26" s="154">
        <v>0</v>
      </c>
      <c r="Q26" s="154">
        <v>0</v>
      </c>
      <c r="R26" s="157">
        <v>0</v>
      </c>
      <c r="S26" s="158">
        <f t="shared" si="4"/>
        <v>0</v>
      </c>
      <c r="T26" s="159"/>
      <c r="U26" s="159"/>
      <c r="V26" s="159"/>
      <c r="W26" s="159"/>
      <c r="X26" s="160"/>
      <c r="Y26" s="156">
        <f t="shared" si="26"/>
        <v>0</v>
      </c>
      <c r="Z26" s="154">
        <f t="shared" si="10"/>
        <v>0</v>
      </c>
      <c r="AA26" s="157">
        <f t="shared" si="5"/>
        <v>0</v>
      </c>
      <c r="AB26" s="161">
        <f t="shared" si="6"/>
        <v>0</v>
      </c>
      <c r="AC26" s="154">
        <f t="shared" si="7"/>
        <v>0</v>
      </c>
      <c r="AD26" s="157">
        <f t="shared" si="7"/>
        <v>0</v>
      </c>
      <c r="AE26" s="154">
        <f t="shared" si="7"/>
        <v>0</v>
      </c>
      <c r="AF26" s="157">
        <f t="shared" si="7"/>
        <v>0</v>
      </c>
      <c r="AG26" s="153">
        <f t="shared" si="19"/>
        <v>0</v>
      </c>
      <c r="AH26" s="154">
        <f t="shared" si="20"/>
        <v>0</v>
      </c>
      <c r="AI26" s="154">
        <f t="shared" si="21"/>
        <v>0</v>
      </c>
      <c r="AJ26" s="161">
        <f t="shared" si="22"/>
        <v>0</v>
      </c>
      <c r="AK26" s="154">
        <f t="shared" si="22"/>
        <v>0</v>
      </c>
      <c r="AL26" s="157">
        <f t="shared" si="22"/>
        <v>0</v>
      </c>
    </row>
    <row r="27" spans="1:38" s="98" customFormat="1" ht="10.5" hidden="1" customHeight="1">
      <c r="A27" s="115"/>
      <c r="B27" s="425"/>
      <c r="C27" s="155">
        <f t="shared" si="14"/>
        <v>0</v>
      </c>
      <c r="D27" s="163">
        <f t="shared" si="15"/>
        <v>0</v>
      </c>
      <c r="E27" s="155">
        <f t="shared" si="16"/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7">
        <f t="shared" si="3"/>
        <v>0</v>
      </c>
      <c r="L27" s="161">
        <f t="shared" si="24"/>
        <v>0</v>
      </c>
      <c r="M27" s="157">
        <f t="shared" si="25"/>
        <v>0</v>
      </c>
      <c r="N27" s="154">
        <v>0</v>
      </c>
      <c r="O27" s="154">
        <v>0</v>
      </c>
      <c r="P27" s="154">
        <v>0</v>
      </c>
      <c r="Q27" s="154">
        <v>0</v>
      </c>
      <c r="R27" s="157">
        <v>0</v>
      </c>
      <c r="S27" s="158">
        <f t="shared" si="4"/>
        <v>0</v>
      </c>
      <c r="T27" s="159"/>
      <c r="U27" s="159"/>
      <c r="V27" s="159"/>
      <c r="W27" s="159"/>
      <c r="X27" s="160"/>
      <c r="Y27" s="156">
        <f t="shared" si="26"/>
        <v>0</v>
      </c>
      <c r="Z27" s="154">
        <f t="shared" si="10"/>
        <v>0</v>
      </c>
      <c r="AA27" s="157">
        <f t="shared" si="5"/>
        <v>0</v>
      </c>
      <c r="AB27" s="161">
        <f t="shared" si="6"/>
        <v>0</v>
      </c>
      <c r="AC27" s="154">
        <f t="shared" si="7"/>
        <v>0</v>
      </c>
      <c r="AD27" s="157">
        <f t="shared" si="7"/>
        <v>0</v>
      </c>
      <c r="AE27" s="154">
        <f t="shared" si="7"/>
        <v>0</v>
      </c>
      <c r="AF27" s="157">
        <f t="shared" si="7"/>
        <v>0</v>
      </c>
      <c r="AG27" s="153">
        <f t="shared" si="19"/>
        <v>0</v>
      </c>
      <c r="AH27" s="154">
        <f t="shared" si="20"/>
        <v>0</v>
      </c>
      <c r="AI27" s="154">
        <f t="shared" si="21"/>
        <v>0</v>
      </c>
      <c r="AJ27" s="161">
        <f t="shared" si="22"/>
        <v>0</v>
      </c>
      <c r="AK27" s="154">
        <f t="shared" si="22"/>
        <v>0</v>
      </c>
      <c r="AL27" s="157">
        <f t="shared" si="22"/>
        <v>0</v>
      </c>
    </row>
    <row r="28" spans="1:38" s="98" customFormat="1" ht="10.5" hidden="1" customHeight="1">
      <c r="A28" s="115"/>
      <c r="B28" s="425"/>
      <c r="C28" s="155">
        <f t="shared" si="14"/>
        <v>0</v>
      </c>
      <c r="D28" s="163">
        <f t="shared" si="15"/>
        <v>0</v>
      </c>
      <c r="E28" s="155">
        <f t="shared" si="16"/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7">
        <f t="shared" si="3"/>
        <v>0</v>
      </c>
      <c r="L28" s="161">
        <f t="shared" si="24"/>
        <v>0</v>
      </c>
      <c r="M28" s="157">
        <f t="shared" si="25"/>
        <v>0</v>
      </c>
      <c r="N28" s="154">
        <v>0</v>
      </c>
      <c r="O28" s="154">
        <v>0</v>
      </c>
      <c r="P28" s="154">
        <v>0</v>
      </c>
      <c r="Q28" s="154">
        <v>0</v>
      </c>
      <c r="R28" s="157">
        <v>0</v>
      </c>
      <c r="S28" s="158">
        <f t="shared" si="4"/>
        <v>0</v>
      </c>
      <c r="T28" s="159"/>
      <c r="U28" s="159"/>
      <c r="V28" s="159"/>
      <c r="W28" s="159"/>
      <c r="X28" s="160"/>
      <c r="Y28" s="156">
        <f t="shared" si="26"/>
        <v>0</v>
      </c>
      <c r="Z28" s="154">
        <f t="shared" si="10"/>
        <v>0</v>
      </c>
      <c r="AA28" s="157">
        <f t="shared" si="5"/>
        <v>0</v>
      </c>
      <c r="AB28" s="161">
        <f t="shared" si="6"/>
        <v>0</v>
      </c>
      <c r="AC28" s="154">
        <f t="shared" si="7"/>
        <v>0</v>
      </c>
      <c r="AD28" s="157">
        <f t="shared" si="7"/>
        <v>0</v>
      </c>
      <c r="AE28" s="154">
        <f t="shared" si="7"/>
        <v>0</v>
      </c>
      <c r="AF28" s="157">
        <f t="shared" si="7"/>
        <v>0</v>
      </c>
      <c r="AG28" s="153">
        <f t="shared" si="19"/>
        <v>0</v>
      </c>
      <c r="AH28" s="154">
        <f t="shared" si="20"/>
        <v>0</v>
      </c>
      <c r="AI28" s="154">
        <f t="shared" si="21"/>
        <v>0</v>
      </c>
      <c r="AJ28" s="161">
        <f t="shared" si="22"/>
        <v>0</v>
      </c>
      <c r="AK28" s="154">
        <f t="shared" si="22"/>
        <v>0</v>
      </c>
      <c r="AL28" s="157">
        <f t="shared" si="22"/>
        <v>0</v>
      </c>
    </row>
    <row r="29" spans="1:38" s="98" customFormat="1" ht="10.5" hidden="1" customHeight="1">
      <c r="A29" s="115"/>
      <c r="B29" s="425"/>
      <c r="C29" s="155">
        <f t="shared" si="14"/>
        <v>0</v>
      </c>
      <c r="D29" s="163">
        <f t="shared" si="15"/>
        <v>0</v>
      </c>
      <c r="E29" s="155">
        <f t="shared" si="16"/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7">
        <f t="shared" si="3"/>
        <v>0</v>
      </c>
      <c r="L29" s="161">
        <f t="shared" si="24"/>
        <v>0</v>
      </c>
      <c r="M29" s="157">
        <f t="shared" si="25"/>
        <v>0</v>
      </c>
      <c r="N29" s="154">
        <v>0</v>
      </c>
      <c r="O29" s="154">
        <v>0</v>
      </c>
      <c r="P29" s="154">
        <v>0</v>
      </c>
      <c r="Q29" s="154">
        <v>0</v>
      </c>
      <c r="R29" s="157">
        <v>0</v>
      </c>
      <c r="S29" s="158">
        <f t="shared" si="4"/>
        <v>0</v>
      </c>
      <c r="T29" s="159"/>
      <c r="U29" s="159"/>
      <c r="V29" s="159"/>
      <c r="W29" s="159"/>
      <c r="X29" s="160"/>
      <c r="Y29" s="156">
        <f t="shared" si="26"/>
        <v>0</v>
      </c>
      <c r="Z29" s="154">
        <f t="shared" si="10"/>
        <v>0</v>
      </c>
      <c r="AA29" s="157">
        <f t="shared" si="5"/>
        <v>0</v>
      </c>
      <c r="AB29" s="161">
        <f t="shared" si="6"/>
        <v>0</v>
      </c>
      <c r="AC29" s="154">
        <f t="shared" si="7"/>
        <v>0</v>
      </c>
      <c r="AD29" s="157">
        <f t="shared" si="7"/>
        <v>0</v>
      </c>
      <c r="AE29" s="154">
        <f t="shared" si="7"/>
        <v>0</v>
      </c>
      <c r="AF29" s="157">
        <f t="shared" si="7"/>
        <v>0</v>
      </c>
      <c r="AG29" s="153">
        <f t="shared" si="19"/>
        <v>0</v>
      </c>
      <c r="AH29" s="154">
        <f t="shared" si="20"/>
        <v>0</v>
      </c>
      <c r="AI29" s="154">
        <f t="shared" si="21"/>
        <v>0</v>
      </c>
      <c r="AJ29" s="161">
        <f t="shared" si="22"/>
        <v>0</v>
      </c>
      <c r="AK29" s="154">
        <f t="shared" si="22"/>
        <v>0</v>
      </c>
      <c r="AL29" s="157">
        <f t="shared" si="22"/>
        <v>0</v>
      </c>
    </row>
    <row r="30" spans="1:38" s="98" customFormat="1" ht="10.5" hidden="1" customHeight="1">
      <c r="A30" s="115"/>
      <c r="B30" s="425"/>
      <c r="C30" s="155">
        <f t="shared" si="14"/>
        <v>0</v>
      </c>
      <c r="D30" s="163">
        <f t="shared" si="15"/>
        <v>0</v>
      </c>
      <c r="E30" s="155">
        <f t="shared" si="16"/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7">
        <f t="shared" si="3"/>
        <v>0</v>
      </c>
      <c r="L30" s="161">
        <f t="shared" si="24"/>
        <v>0</v>
      </c>
      <c r="M30" s="157">
        <f t="shared" si="25"/>
        <v>0</v>
      </c>
      <c r="N30" s="154">
        <v>0</v>
      </c>
      <c r="O30" s="154">
        <v>0</v>
      </c>
      <c r="P30" s="154">
        <v>0</v>
      </c>
      <c r="Q30" s="154">
        <v>0</v>
      </c>
      <c r="R30" s="157">
        <v>0</v>
      </c>
      <c r="S30" s="158">
        <f t="shared" si="4"/>
        <v>0</v>
      </c>
      <c r="T30" s="159"/>
      <c r="U30" s="159"/>
      <c r="V30" s="159"/>
      <c r="W30" s="159"/>
      <c r="X30" s="160"/>
      <c r="Y30" s="156">
        <f t="shared" si="26"/>
        <v>0</v>
      </c>
      <c r="Z30" s="154">
        <f t="shared" si="10"/>
        <v>0</v>
      </c>
      <c r="AA30" s="157">
        <f t="shared" si="5"/>
        <v>0</v>
      </c>
      <c r="AB30" s="161">
        <f t="shared" si="6"/>
        <v>0</v>
      </c>
      <c r="AC30" s="154">
        <f t="shared" si="7"/>
        <v>0</v>
      </c>
      <c r="AD30" s="157">
        <f t="shared" si="7"/>
        <v>0</v>
      </c>
      <c r="AE30" s="154">
        <f t="shared" si="7"/>
        <v>0</v>
      </c>
      <c r="AF30" s="157">
        <f t="shared" si="7"/>
        <v>0</v>
      </c>
      <c r="AG30" s="153">
        <f t="shared" si="19"/>
        <v>0</v>
      </c>
      <c r="AH30" s="154">
        <f t="shared" si="20"/>
        <v>0</v>
      </c>
      <c r="AI30" s="154">
        <f t="shared" si="21"/>
        <v>0</v>
      </c>
      <c r="AJ30" s="161">
        <f t="shared" si="22"/>
        <v>0</v>
      </c>
      <c r="AK30" s="154">
        <f t="shared" si="22"/>
        <v>0</v>
      </c>
      <c r="AL30" s="157">
        <f t="shared" si="22"/>
        <v>0</v>
      </c>
    </row>
    <row r="31" spans="1:38" s="98" customFormat="1" ht="12.75" customHeight="1">
      <c r="A31" s="115"/>
      <c r="B31" s="425"/>
      <c r="C31" s="428"/>
      <c r="D31" s="429"/>
      <c r="E31" s="165"/>
      <c r="F31" s="430"/>
      <c r="G31" s="121"/>
      <c r="H31" s="121"/>
      <c r="I31" s="121"/>
      <c r="J31" s="121"/>
      <c r="K31" s="431"/>
      <c r="L31" s="432"/>
      <c r="M31" s="167"/>
      <c r="N31" s="430"/>
      <c r="O31" s="121"/>
      <c r="P31" s="121"/>
      <c r="Q31" s="121"/>
      <c r="R31" s="134"/>
      <c r="S31" s="168"/>
      <c r="T31" s="169"/>
      <c r="U31" s="170"/>
      <c r="V31" s="170"/>
      <c r="W31" s="170"/>
      <c r="X31" s="171"/>
      <c r="Y31" s="166"/>
      <c r="Z31" s="172"/>
      <c r="AA31" s="167"/>
      <c r="AB31" s="125"/>
      <c r="AC31" s="121"/>
      <c r="AD31" s="134"/>
      <c r="AE31" s="121"/>
      <c r="AF31" s="134"/>
      <c r="AG31" s="164"/>
      <c r="AH31" s="172"/>
      <c r="AI31" s="433"/>
      <c r="AJ31" s="125"/>
      <c r="AK31" s="121"/>
      <c r="AL31" s="134"/>
    </row>
    <row r="32" spans="1:38" s="98" customFormat="1" ht="14.25" customHeight="1">
      <c r="A32" s="139" t="s">
        <v>1019</v>
      </c>
      <c r="B32" s="424"/>
      <c r="C32" s="143">
        <f t="shared" ref="C32:H32" si="27">SUM(C33:C52)</f>
        <v>5715</v>
      </c>
      <c r="D32" s="144">
        <f t="shared" si="27"/>
        <v>4500</v>
      </c>
      <c r="E32" s="143">
        <f t="shared" si="27"/>
        <v>1215</v>
      </c>
      <c r="F32" s="142">
        <f t="shared" si="27"/>
        <v>5715</v>
      </c>
      <c r="G32" s="142">
        <f t="shared" si="27"/>
        <v>0</v>
      </c>
      <c r="H32" s="142">
        <f t="shared" si="27"/>
        <v>0</v>
      </c>
      <c r="I32" s="142">
        <f>SUM(I33:I52)</f>
        <v>0</v>
      </c>
      <c r="J32" s="142">
        <f>SUM(J33:J52)</f>
        <v>0</v>
      </c>
      <c r="K32" s="147">
        <f t="shared" ref="K32:AE32" si="28">SUM(K33:K52)</f>
        <v>5715</v>
      </c>
      <c r="L32" s="148">
        <f t="shared" si="28"/>
        <v>4500</v>
      </c>
      <c r="M32" s="147">
        <f t="shared" si="28"/>
        <v>1215</v>
      </c>
      <c r="N32" s="146">
        <f t="shared" si="28"/>
        <v>5715</v>
      </c>
      <c r="O32" s="146">
        <f t="shared" si="28"/>
        <v>0</v>
      </c>
      <c r="P32" s="146">
        <f t="shared" si="28"/>
        <v>0</v>
      </c>
      <c r="Q32" s="146">
        <f t="shared" si="28"/>
        <v>0</v>
      </c>
      <c r="R32" s="147">
        <f t="shared" si="28"/>
        <v>0</v>
      </c>
      <c r="S32" s="149">
        <f t="shared" si="28"/>
        <v>0</v>
      </c>
      <c r="T32" s="150">
        <f t="shared" si="28"/>
        <v>0</v>
      </c>
      <c r="U32" s="150">
        <f t="shared" si="28"/>
        <v>0</v>
      </c>
      <c r="V32" s="150">
        <f t="shared" si="28"/>
        <v>0</v>
      </c>
      <c r="W32" s="150">
        <f t="shared" si="28"/>
        <v>0</v>
      </c>
      <c r="X32" s="151">
        <f t="shared" si="28"/>
        <v>0</v>
      </c>
      <c r="Y32" s="145">
        <f t="shared" si="28"/>
        <v>8239</v>
      </c>
      <c r="Z32" s="146">
        <f t="shared" si="28"/>
        <v>6763</v>
      </c>
      <c r="AA32" s="147">
        <f t="shared" si="28"/>
        <v>1476</v>
      </c>
      <c r="AB32" s="148">
        <f t="shared" si="28"/>
        <v>8239</v>
      </c>
      <c r="AC32" s="146">
        <f t="shared" si="28"/>
        <v>0</v>
      </c>
      <c r="AD32" s="147">
        <f t="shared" si="28"/>
        <v>0</v>
      </c>
      <c r="AE32" s="146">
        <f t="shared" si="28"/>
        <v>0</v>
      </c>
      <c r="AF32" s="147">
        <f>SUM(AF33:AF52)</f>
        <v>0</v>
      </c>
      <c r="AG32" s="141">
        <f t="shared" ref="AG32:AL32" si="29">SUM(AG33:AG52)</f>
        <v>8239</v>
      </c>
      <c r="AH32" s="142">
        <f t="shared" si="29"/>
        <v>6763</v>
      </c>
      <c r="AI32" s="142">
        <f t="shared" si="29"/>
        <v>1476</v>
      </c>
      <c r="AJ32" s="211">
        <f t="shared" si="29"/>
        <v>8239</v>
      </c>
      <c r="AK32" s="142">
        <f t="shared" si="29"/>
        <v>0</v>
      </c>
      <c r="AL32" s="212">
        <f t="shared" si="29"/>
        <v>0</v>
      </c>
    </row>
    <row r="33" spans="1:38" s="98" customFormat="1" ht="15" customHeight="1">
      <c r="A33" s="115"/>
      <c r="B33" s="425" t="s">
        <v>1020</v>
      </c>
      <c r="C33" s="155">
        <f>SUM(F33)</f>
        <v>3810</v>
      </c>
      <c r="D33" s="163">
        <v>3000</v>
      </c>
      <c r="E33" s="155">
        <f t="shared" ref="E33:E52" si="30">SUM(D33)*0.27</f>
        <v>810</v>
      </c>
      <c r="F33" s="154">
        <v>3810</v>
      </c>
      <c r="G33" s="154">
        <v>0</v>
      </c>
      <c r="H33" s="154">
        <v>0</v>
      </c>
      <c r="I33" s="154">
        <v>0</v>
      </c>
      <c r="J33" s="154">
        <v>0</v>
      </c>
      <c r="K33" s="157">
        <f t="shared" ref="K33:K52" si="31">SUM(N33:R33)</f>
        <v>3810</v>
      </c>
      <c r="L33" s="161">
        <f t="shared" ref="L33:L41" si="32">SUM(K33)/1.27</f>
        <v>3000</v>
      </c>
      <c r="M33" s="157">
        <f t="shared" ref="M33:M41" si="33">SUM(L33)*0.27</f>
        <v>810</v>
      </c>
      <c r="N33" s="154">
        <v>3810</v>
      </c>
      <c r="O33" s="154">
        <v>0</v>
      </c>
      <c r="P33" s="154">
        <v>0</v>
      </c>
      <c r="Q33" s="154">
        <v>0</v>
      </c>
      <c r="R33" s="157">
        <v>0</v>
      </c>
      <c r="S33" s="158">
        <f t="shared" ref="S33:S38" si="34">SUM(T33:X33)</f>
        <v>0</v>
      </c>
      <c r="T33" s="159"/>
      <c r="U33" s="159"/>
      <c r="V33" s="159"/>
      <c r="W33" s="159"/>
      <c r="X33" s="160"/>
      <c r="Y33" s="156">
        <f t="shared" ref="Y33:Y47" si="35">SUM(AB33:AF33)</f>
        <v>3418</v>
      </c>
      <c r="Z33" s="154">
        <v>2691</v>
      </c>
      <c r="AA33" s="157">
        <v>727</v>
      </c>
      <c r="AB33" s="161">
        <v>3418</v>
      </c>
      <c r="AC33" s="154">
        <f t="shared" ref="AB33:AF52" si="36">SUM(O33+U33)</f>
        <v>0</v>
      </c>
      <c r="AD33" s="157">
        <f t="shared" ref="AD33:AF52" si="37">SUM(P33+V33)</f>
        <v>0</v>
      </c>
      <c r="AE33" s="154">
        <f t="shared" si="37"/>
        <v>0</v>
      </c>
      <c r="AF33" s="157">
        <f t="shared" si="37"/>
        <v>0</v>
      </c>
      <c r="AG33" s="156">
        <f>SUM(AJ33:AL33)</f>
        <v>3418</v>
      </c>
      <c r="AH33" s="161">
        <v>2691</v>
      </c>
      <c r="AI33" s="154">
        <f t="shared" ref="AI33:AI35" si="38">AG33-AH33</f>
        <v>727</v>
      </c>
      <c r="AJ33" s="161">
        <v>3418</v>
      </c>
      <c r="AK33" s="154">
        <v>0</v>
      </c>
      <c r="AL33" s="157">
        <v>0</v>
      </c>
    </row>
    <row r="34" spans="1:38" s="98" customFormat="1" ht="15" customHeight="1">
      <c r="A34" s="115"/>
      <c r="B34" s="425" t="s">
        <v>1021</v>
      </c>
      <c r="C34" s="155">
        <f>SUM(F34)</f>
        <v>1905</v>
      </c>
      <c r="D34" s="163">
        <v>1500</v>
      </c>
      <c r="E34" s="155">
        <f t="shared" si="30"/>
        <v>405</v>
      </c>
      <c r="F34" s="154">
        <v>1905</v>
      </c>
      <c r="G34" s="154">
        <v>0</v>
      </c>
      <c r="H34" s="154">
        <v>0</v>
      </c>
      <c r="I34" s="154">
        <v>0</v>
      </c>
      <c r="J34" s="154">
        <v>0</v>
      </c>
      <c r="K34" s="157">
        <f t="shared" si="31"/>
        <v>1905</v>
      </c>
      <c r="L34" s="161">
        <f t="shared" si="32"/>
        <v>1500</v>
      </c>
      <c r="M34" s="157">
        <f t="shared" si="33"/>
        <v>405</v>
      </c>
      <c r="N34" s="154">
        <v>1905</v>
      </c>
      <c r="O34" s="154">
        <v>0</v>
      </c>
      <c r="P34" s="154">
        <v>0</v>
      </c>
      <c r="Q34" s="154">
        <v>0</v>
      </c>
      <c r="R34" s="157">
        <v>0</v>
      </c>
      <c r="S34" s="158">
        <f t="shared" si="34"/>
        <v>0</v>
      </c>
      <c r="T34" s="159"/>
      <c r="U34" s="159"/>
      <c r="V34" s="159"/>
      <c r="W34" s="159"/>
      <c r="X34" s="160"/>
      <c r="Y34" s="156">
        <f t="shared" si="35"/>
        <v>1297</v>
      </c>
      <c r="Z34" s="154">
        <v>1297</v>
      </c>
      <c r="AA34" s="157">
        <v>0</v>
      </c>
      <c r="AB34" s="161">
        <v>1297</v>
      </c>
      <c r="AC34" s="154">
        <f t="shared" si="36"/>
        <v>0</v>
      </c>
      <c r="AD34" s="157">
        <f t="shared" si="37"/>
        <v>0</v>
      </c>
      <c r="AE34" s="154">
        <f t="shared" si="37"/>
        <v>0</v>
      </c>
      <c r="AF34" s="157">
        <f t="shared" si="37"/>
        <v>0</v>
      </c>
      <c r="AG34" s="156">
        <f t="shared" ref="AG34:AG35" si="39">SUM(AJ34:AL34)</f>
        <v>1297</v>
      </c>
      <c r="AH34" s="161">
        <v>1297</v>
      </c>
      <c r="AI34" s="154">
        <f t="shared" si="38"/>
        <v>0</v>
      </c>
      <c r="AJ34" s="161">
        <v>1297</v>
      </c>
      <c r="AK34" s="154">
        <v>0</v>
      </c>
      <c r="AL34" s="157">
        <v>0</v>
      </c>
    </row>
    <row r="35" spans="1:38" s="98" customFormat="1" ht="15" customHeight="1">
      <c r="A35" s="115"/>
      <c r="B35" s="425" t="s">
        <v>1393</v>
      </c>
      <c r="C35" s="155">
        <f t="shared" ref="C35:C52" si="40">SUM(F35:L35)</f>
        <v>0</v>
      </c>
      <c r="D35" s="163">
        <f t="shared" ref="D35:D52" si="41">SUM(C35)/1.27</f>
        <v>0</v>
      </c>
      <c r="E35" s="155">
        <f t="shared" si="30"/>
        <v>0</v>
      </c>
      <c r="F35" s="154">
        <v>0</v>
      </c>
      <c r="G35" s="154">
        <v>0</v>
      </c>
      <c r="H35" s="154">
        <v>0</v>
      </c>
      <c r="I35" s="154">
        <v>0</v>
      </c>
      <c r="J35" s="154">
        <v>0</v>
      </c>
      <c r="K35" s="157">
        <f t="shared" ref="K35:K41" si="42">SUM(N35:R35)</f>
        <v>0</v>
      </c>
      <c r="L35" s="161">
        <f t="shared" si="32"/>
        <v>0</v>
      </c>
      <c r="M35" s="157">
        <f t="shared" si="33"/>
        <v>0</v>
      </c>
      <c r="N35" s="154">
        <v>0</v>
      </c>
      <c r="O35" s="154">
        <v>0</v>
      </c>
      <c r="P35" s="154">
        <v>0</v>
      </c>
      <c r="Q35" s="154">
        <v>0</v>
      </c>
      <c r="R35" s="157">
        <v>0</v>
      </c>
      <c r="S35" s="158">
        <f t="shared" si="34"/>
        <v>0</v>
      </c>
      <c r="T35" s="159"/>
      <c r="U35" s="159"/>
      <c r="V35" s="159"/>
      <c r="W35" s="159"/>
      <c r="X35" s="160"/>
      <c r="Y35" s="156">
        <f t="shared" ref="Y35:Y41" si="43">SUM(AB35:AF35)</f>
        <v>3524</v>
      </c>
      <c r="Z35" s="154">
        <v>2775</v>
      </c>
      <c r="AA35" s="157">
        <f t="shared" ref="AA35:AA41" si="44">SUM(Z35)*0.27</f>
        <v>749</v>
      </c>
      <c r="AB35" s="161">
        <v>3524</v>
      </c>
      <c r="AC35" s="154">
        <f t="shared" si="36"/>
        <v>0</v>
      </c>
      <c r="AD35" s="157">
        <f t="shared" si="36"/>
        <v>0</v>
      </c>
      <c r="AE35" s="154">
        <f t="shared" si="36"/>
        <v>0</v>
      </c>
      <c r="AF35" s="157">
        <f t="shared" si="36"/>
        <v>0</v>
      </c>
      <c r="AG35" s="156">
        <f t="shared" si="39"/>
        <v>3524</v>
      </c>
      <c r="AH35" s="161">
        <v>2775</v>
      </c>
      <c r="AI35" s="154">
        <f t="shared" si="38"/>
        <v>749</v>
      </c>
      <c r="AJ35" s="161">
        <v>3524</v>
      </c>
      <c r="AK35" s="154">
        <v>0</v>
      </c>
      <c r="AL35" s="157">
        <v>0</v>
      </c>
    </row>
    <row r="36" spans="1:38" s="98" customFormat="1" ht="15" hidden="1" customHeight="1">
      <c r="A36" s="115"/>
      <c r="B36" s="425"/>
      <c r="C36" s="155">
        <f t="shared" si="40"/>
        <v>0</v>
      </c>
      <c r="D36" s="163">
        <f t="shared" si="41"/>
        <v>0</v>
      </c>
      <c r="E36" s="155">
        <f t="shared" si="30"/>
        <v>0</v>
      </c>
      <c r="F36" s="154">
        <v>0</v>
      </c>
      <c r="G36" s="154">
        <v>0</v>
      </c>
      <c r="H36" s="154">
        <v>0</v>
      </c>
      <c r="I36" s="154">
        <v>0</v>
      </c>
      <c r="J36" s="154">
        <v>0</v>
      </c>
      <c r="K36" s="157">
        <f t="shared" si="42"/>
        <v>0</v>
      </c>
      <c r="L36" s="161">
        <f t="shared" si="32"/>
        <v>0</v>
      </c>
      <c r="M36" s="157">
        <f t="shared" si="33"/>
        <v>0</v>
      </c>
      <c r="N36" s="154">
        <v>0</v>
      </c>
      <c r="O36" s="154">
        <v>0</v>
      </c>
      <c r="P36" s="154">
        <v>0</v>
      </c>
      <c r="Q36" s="154">
        <v>0</v>
      </c>
      <c r="R36" s="157">
        <v>0</v>
      </c>
      <c r="S36" s="158">
        <f t="shared" si="34"/>
        <v>0</v>
      </c>
      <c r="T36" s="159"/>
      <c r="U36" s="159"/>
      <c r="V36" s="159"/>
      <c r="W36" s="159"/>
      <c r="X36" s="160"/>
      <c r="Y36" s="156">
        <f t="shared" si="43"/>
        <v>0</v>
      </c>
      <c r="Z36" s="154">
        <f t="shared" ref="Z36:Z41" si="45">SUM(Y36)/1.27</f>
        <v>0</v>
      </c>
      <c r="AA36" s="157">
        <f t="shared" si="44"/>
        <v>0</v>
      </c>
      <c r="AB36" s="161">
        <f t="shared" si="36"/>
        <v>0</v>
      </c>
      <c r="AC36" s="154">
        <f t="shared" si="36"/>
        <v>0</v>
      </c>
      <c r="AD36" s="157">
        <f t="shared" si="36"/>
        <v>0</v>
      </c>
      <c r="AE36" s="154">
        <f t="shared" si="36"/>
        <v>0</v>
      </c>
      <c r="AF36" s="157">
        <f t="shared" si="36"/>
        <v>0</v>
      </c>
      <c r="AG36" s="153">
        <f t="shared" ref="AG36:AG52" si="46">SUM(AJ36:AL36)</f>
        <v>0</v>
      </c>
      <c r="AH36" s="154">
        <f t="shared" ref="AH36:AH52" si="47">SUM(AG36)/1.27</f>
        <v>0</v>
      </c>
      <c r="AI36" s="154">
        <f t="shared" ref="AI36:AI52" si="48">SUM(AH36)*0.27</f>
        <v>0</v>
      </c>
      <c r="AJ36" s="161">
        <f t="shared" ref="AJ36:AL52" si="49">SUM(V36+AB36)</f>
        <v>0</v>
      </c>
      <c r="AK36" s="154">
        <f t="shared" si="49"/>
        <v>0</v>
      </c>
      <c r="AL36" s="157">
        <f t="shared" si="49"/>
        <v>0</v>
      </c>
    </row>
    <row r="37" spans="1:38" s="98" customFormat="1" ht="15" hidden="1" customHeight="1">
      <c r="A37" s="115"/>
      <c r="B37" s="425"/>
      <c r="C37" s="155">
        <f t="shared" si="40"/>
        <v>0</v>
      </c>
      <c r="D37" s="163">
        <f t="shared" si="41"/>
        <v>0</v>
      </c>
      <c r="E37" s="155">
        <f t="shared" si="30"/>
        <v>0</v>
      </c>
      <c r="F37" s="154">
        <v>0</v>
      </c>
      <c r="G37" s="154">
        <v>0</v>
      </c>
      <c r="H37" s="154">
        <v>0</v>
      </c>
      <c r="I37" s="154">
        <v>0</v>
      </c>
      <c r="J37" s="154">
        <v>0</v>
      </c>
      <c r="K37" s="157">
        <f t="shared" si="42"/>
        <v>0</v>
      </c>
      <c r="L37" s="161">
        <f t="shared" si="32"/>
        <v>0</v>
      </c>
      <c r="M37" s="157">
        <f t="shared" si="33"/>
        <v>0</v>
      </c>
      <c r="N37" s="154">
        <v>0</v>
      </c>
      <c r="O37" s="154">
        <v>0</v>
      </c>
      <c r="P37" s="154">
        <v>0</v>
      </c>
      <c r="Q37" s="154">
        <v>0</v>
      </c>
      <c r="R37" s="157">
        <v>0</v>
      </c>
      <c r="S37" s="158">
        <f t="shared" si="34"/>
        <v>0</v>
      </c>
      <c r="T37" s="159"/>
      <c r="U37" s="159"/>
      <c r="V37" s="159"/>
      <c r="W37" s="159"/>
      <c r="X37" s="160"/>
      <c r="Y37" s="156">
        <f t="shared" si="43"/>
        <v>0</v>
      </c>
      <c r="Z37" s="154">
        <f t="shared" si="45"/>
        <v>0</v>
      </c>
      <c r="AA37" s="157">
        <f t="shared" si="44"/>
        <v>0</v>
      </c>
      <c r="AB37" s="161">
        <f t="shared" si="36"/>
        <v>0</v>
      </c>
      <c r="AC37" s="154">
        <f t="shared" si="36"/>
        <v>0</v>
      </c>
      <c r="AD37" s="157">
        <f t="shared" si="36"/>
        <v>0</v>
      </c>
      <c r="AE37" s="154">
        <f t="shared" si="36"/>
        <v>0</v>
      </c>
      <c r="AF37" s="157">
        <f t="shared" si="36"/>
        <v>0</v>
      </c>
      <c r="AG37" s="153">
        <f t="shared" si="46"/>
        <v>0</v>
      </c>
      <c r="AH37" s="154">
        <f t="shared" si="47"/>
        <v>0</v>
      </c>
      <c r="AI37" s="154">
        <f t="shared" si="48"/>
        <v>0</v>
      </c>
      <c r="AJ37" s="161">
        <f t="shared" si="49"/>
        <v>0</v>
      </c>
      <c r="AK37" s="154">
        <f t="shared" si="49"/>
        <v>0</v>
      </c>
      <c r="AL37" s="157">
        <f t="shared" si="49"/>
        <v>0</v>
      </c>
    </row>
    <row r="38" spans="1:38" s="98" customFormat="1" ht="15" hidden="1" customHeight="1">
      <c r="A38" s="115"/>
      <c r="B38" s="425"/>
      <c r="C38" s="155">
        <f t="shared" si="40"/>
        <v>0</v>
      </c>
      <c r="D38" s="163">
        <f t="shared" si="41"/>
        <v>0</v>
      </c>
      <c r="E38" s="155">
        <f t="shared" si="30"/>
        <v>0</v>
      </c>
      <c r="F38" s="154">
        <v>0</v>
      </c>
      <c r="G38" s="154">
        <v>0</v>
      </c>
      <c r="H38" s="154">
        <v>0</v>
      </c>
      <c r="I38" s="154">
        <v>0</v>
      </c>
      <c r="J38" s="154">
        <v>0</v>
      </c>
      <c r="K38" s="157">
        <f t="shared" si="42"/>
        <v>0</v>
      </c>
      <c r="L38" s="161">
        <f t="shared" si="32"/>
        <v>0</v>
      </c>
      <c r="M38" s="157">
        <f t="shared" si="33"/>
        <v>0</v>
      </c>
      <c r="N38" s="154">
        <v>0</v>
      </c>
      <c r="O38" s="154">
        <v>0</v>
      </c>
      <c r="P38" s="154">
        <v>0</v>
      </c>
      <c r="Q38" s="154">
        <v>0</v>
      </c>
      <c r="R38" s="157">
        <v>0</v>
      </c>
      <c r="S38" s="158">
        <f t="shared" si="34"/>
        <v>0</v>
      </c>
      <c r="T38" s="159"/>
      <c r="U38" s="159"/>
      <c r="V38" s="159"/>
      <c r="W38" s="159"/>
      <c r="X38" s="160"/>
      <c r="Y38" s="156">
        <f t="shared" si="43"/>
        <v>0</v>
      </c>
      <c r="Z38" s="154">
        <f t="shared" si="45"/>
        <v>0</v>
      </c>
      <c r="AA38" s="157">
        <f t="shared" si="44"/>
        <v>0</v>
      </c>
      <c r="AB38" s="161">
        <f t="shared" si="36"/>
        <v>0</v>
      </c>
      <c r="AC38" s="154">
        <f t="shared" si="36"/>
        <v>0</v>
      </c>
      <c r="AD38" s="157">
        <f t="shared" si="36"/>
        <v>0</v>
      </c>
      <c r="AE38" s="154">
        <f t="shared" si="36"/>
        <v>0</v>
      </c>
      <c r="AF38" s="157">
        <f t="shared" si="36"/>
        <v>0</v>
      </c>
      <c r="AG38" s="153">
        <f t="shared" si="46"/>
        <v>0</v>
      </c>
      <c r="AH38" s="154">
        <f t="shared" si="47"/>
        <v>0</v>
      </c>
      <c r="AI38" s="154">
        <f t="shared" si="48"/>
        <v>0</v>
      </c>
      <c r="AJ38" s="161">
        <f t="shared" si="49"/>
        <v>0</v>
      </c>
      <c r="AK38" s="154">
        <f t="shared" si="49"/>
        <v>0</v>
      </c>
      <c r="AL38" s="157">
        <f t="shared" si="49"/>
        <v>0</v>
      </c>
    </row>
    <row r="39" spans="1:38" s="98" customFormat="1" ht="15" hidden="1" customHeight="1">
      <c r="A39" s="115"/>
      <c r="B39" s="425"/>
      <c r="C39" s="155">
        <f t="shared" si="40"/>
        <v>0</v>
      </c>
      <c r="D39" s="163">
        <f t="shared" si="41"/>
        <v>0</v>
      </c>
      <c r="E39" s="155">
        <f t="shared" si="30"/>
        <v>0</v>
      </c>
      <c r="F39" s="154">
        <v>0</v>
      </c>
      <c r="G39" s="154">
        <v>0</v>
      </c>
      <c r="H39" s="154">
        <v>0</v>
      </c>
      <c r="I39" s="154">
        <v>0</v>
      </c>
      <c r="J39" s="154">
        <v>0</v>
      </c>
      <c r="K39" s="157">
        <f t="shared" si="42"/>
        <v>0</v>
      </c>
      <c r="L39" s="161">
        <f t="shared" si="32"/>
        <v>0</v>
      </c>
      <c r="M39" s="157">
        <f t="shared" si="33"/>
        <v>0</v>
      </c>
      <c r="N39" s="154">
        <v>0</v>
      </c>
      <c r="O39" s="154">
        <v>0</v>
      </c>
      <c r="P39" s="154">
        <v>0</v>
      </c>
      <c r="Q39" s="154">
        <v>0</v>
      </c>
      <c r="R39" s="157">
        <v>0</v>
      </c>
      <c r="S39" s="158">
        <f>SUM(T39:X39)</f>
        <v>0</v>
      </c>
      <c r="T39" s="159"/>
      <c r="U39" s="159"/>
      <c r="V39" s="159"/>
      <c r="W39" s="159"/>
      <c r="X39" s="160"/>
      <c r="Y39" s="156">
        <f t="shared" si="43"/>
        <v>0</v>
      </c>
      <c r="Z39" s="154">
        <f t="shared" si="45"/>
        <v>0</v>
      </c>
      <c r="AA39" s="157">
        <f t="shared" si="44"/>
        <v>0</v>
      </c>
      <c r="AB39" s="161">
        <f t="shared" ref="AB39:AF41" si="50">SUM(N39+T39)</f>
        <v>0</v>
      </c>
      <c r="AC39" s="154">
        <f t="shared" si="50"/>
        <v>0</v>
      </c>
      <c r="AD39" s="157">
        <f t="shared" si="50"/>
        <v>0</v>
      </c>
      <c r="AE39" s="154">
        <f t="shared" si="50"/>
        <v>0</v>
      </c>
      <c r="AF39" s="157">
        <f t="shared" si="50"/>
        <v>0</v>
      </c>
      <c r="AG39" s="153">
        <f t="shared" si="46"/>
        <v>0</v>
      </c>
      <c r="AH39" s="154">
        <f t="shared" si="47"/>
        <v>0</v>
      </c>
      <c r="AI39" s="154">
        <f t="shared" si="48"/>
        <v>0</v>
      </c>
      <c r="AJ39" s="161">
        <f t="shared" si="49"/>
        <v>0</v>
      </c>
      <c r="AK39" s="154">
        <f t="shared" si="49"/>
        <v>0</v>
      </c>
      <c r="AL39" s="157">
        <f t="shared" si="49"/>
        <v>0</v>
      </c>
    </row>
    <row r="40" spans="1:38" s="98" customFormat="1" ht="15" hidden="1" customHeight="1">
      <c r="A40" s="115"/>
      <c r="B40" s="425"/>
      <c r="C40" s="155">
        <f t="shared" si="40"/>
        <v>0</v>
      </c>
      <c r="D40" s="163">
        <f t="shared" si="41"/>
        <v>0</v>
      </c>
      <c r="E40" s="155">
        <f t="shared" si="30"/>
        <v>0</v>
      </c>
      <c r="F40" s="154">
        <v>0</v>
      </c>
      <c r="G40" s="154">
        <v>0</v>
      </c>
      <c r="H40" s="154">
        <v>0</v>
      </c>
      <c r="I40" s="154">
        <v>0</v>
      </c>
      <c r="J40" s="154">
        <v>0</v>
      </c>
      <c r="K40" s="157">
        <f t="shared" si="42"/>
        <v>0</v>
      </c>
      <c r="L40" s="161">
        <f t="shared" si="32"/>
        <v>0</v>
      </c>
      <c r="M40" s="157">
        <f t="shared" si="33"/>
        <v>0</v>
      </c>
      <c r="N40" s="154">
        <v>0</v>
      </c>
      <c r="O40" s="154">
        <v>0</v>
      </c>
      <c r="P40" s="154">
        <v>0</v>
      </c>
      <c r="Q40" s="154">
        <v>0</v>
      </c>
      <c r="R40" s="157">
        <v>0</v>
      </c>
      <c r="S40" s="158">
        <f>SUM(T40:X40)</f>
        <v>0</v>
      </c>
      <c r="T40" s="159"/>
      <c r="U40" s="159"/>
      <c r="V40" s="159"/>
      <c r="W40" s="159"/>
      <c r="X40" s="160"/>
      <c r="Y40" s="156">
        <f t="shared" si="43"/>
        <v>0</v>
      </c>
      <c r="Z40" s="154">
        <f t="shared" si="45"/>
        <v>0</v>
      </c>
      <c r="AA40" s="157">
        <f t="shared" si="44"/>
        <v>0</v>
      </c>
      <c r="AB40" s="161">
        <f t="shared" si="50"/>
        <v>0</v>
      </c>
      <c r="AC40" s="154">
        <f t="shared" si="50"/>
        <v>0</v>
      </c>
      <c r="AD40" s="157">
        <f t="shared" si="50"/>
        <v>0</v>
      </c>
      <c r="AE40" s="154">
        <f t="shared" si="50"/>
        <v>0</v>
      </c>
      <c r="AF40" s="157">
        <f t="shared" si="50"/>
        <v>0</v>
      </c>
      <c r="AG40" s="153">
        <f t="shared" si="46"/>
        <v>0</v>
      </c>
      <c r="AH40" s="154">
        <f t="shared" si="47"/>
        <v>0</v>
      </c>
      <c r="AI40" s="154">
        <f t="shared" si="48"/>
        <v>0</v>
      </c>
      <c r="AJ40" s="161">
        <f t="shared" si="49"/>
        <v>0</v>
      </c>
      <c r="AK40" s="154">
        <f t="shared" si="49"/>
        <v>0</v>
      </c>
      <c r="AL40" s="157">
        <f t="shared" si="49"/>
        <v>0</v>
      </c>
    </row>
    <row r="41" spans="1:38" s="98" customFormat="1" ht="15" hidden="1" customHeight="1">
      <c r="A41" s="115"/>
      <c r="B41" s="425"/>
      <c r="C41" s="155">
        <f t="shared" si="40"/>
        <v>0</v>
      </c>
      <c r="D41" s="163">
        <f t="shared" si="41"/>
        <v>0</v>
      </c>
      <c r="E41" s="155">
        <f t="shared" si="30"/>
        <v>0</v>
      </c>
      <c r="F41" s="154">
        <v>0</v>
      </c>
      <c r="G41" s="154">
        <v>0</v>
      </c>
      <c r="H41" s="154">
        <v>0</v>
      </c>
      <c r="I41" s="154">
        <v>0</v>
      </c>
      <c r="J41" s="154">
        <v>0</v>
      </c>
      <c r="K41" s="157">
        <f t="shared" si="42"/>
        <v>0</v>
      </c>
      <c r="L41" s="161">
        <f t="shared" si="32"/>
        <v>0</v>
      </c>
      <c r="M41" s="157">
        <f t="shared" si="33"/>
        <v>0</v>
      </c>
      <c r="N41" s="154">
        <v>0</v>
      </c>
      <c r="O41" s="154">
        <v>0</v>
      </c>
      <c r="P41" s="154">
        <v>0</v>
      </c>
      <c r="Q41" s="154">
        <v>0</v>
      </c>
      <c r="R41" s="157">
        <v>0</v>
      </c>
      <c r="S41" s="158">
        <f>SUM(T41:X41)</f>
        <v>0</v>
      </c>
      <c r="T41" s="159"/>
      <c r="U41" s="159"/>
      <c r="V41" s="159"/>
      <c r="W41" s="159"/>
      <c r="X41" s="160"/>
      <c r="Y41" s="156">
        <f t="shared" si="43"/>
        <v>0</v>
      </c>
      <c r="Z41" s="154">
        <f t="shared" si="45"/>
        <v>0</v>
      </c>
      <c r="AA41" s="157">
        <f t="shared" si="44"/>
        <v>0</v>
      </c>
      <c r="AB41" s="161">
        <f t="shared" si="50"/>
        <v>0</v>
      </c>
      <c r="AC41" s="154">
        <f t="shared" si="50"/>
        <v>0</v>
      </c>
      <c r="AD41" s="157">
        <f t="shared" si="50"/>
        <v>0</v>
      </c>
      <c r="AE41" s="154">
        <f t="shared" si="50"/>
        <v>0</v>
      </c>
      <c r="AF41" s="157">
        <f t="shared" si="50"/>
        <v>0</v>
      </c>
      <c r="AG41" s="153">
        <f t="shared" si="46"/>
        <v>0</v>
      </c>
      <c r="AH41" s="154">
        <f t="shared" si="47"/>
        <v>0</v>
      </c>
      <c r="AI41" s="154">
        <f t="shared" si="48"/>
        <v>0</v>
      </c>
      <c r="AJ41" s="161">
        <f t="shared" si="49"/>
        <v>0</v>
      </c>
      <c r="AK41" s="154">
        <f t="shared" si="49"/>
        <v>0</v>
      </c>
      <c r="AL41" s="157">
        <f t="shared" si="49"/>
        <v>0</v>
      </c>
    </row>
    <row r="42" spans="1:38" s="98" customFormat="1" ht="15" hidden="1" customHeight="1">
      <c r="A42" s="115"/>
      <c r="B42" s="425"/>
      <c r="C42" s="155">
        <f t="shared" si="40"/>
        <v>0</v>
      </c>
      <c r="D42" s="163">
        <f t="shared" si="41"/>
        <v>0</v>
      </c>
      <c r="E42" s="155">
        <f t="shared" si="30"/>
        <v>0</v>
      </c>
      <c r="F42" s="154">
        <v>0</v>
      </c>
      <c r="G42" s="154">
        <v>0</v>
      </c>
      <c r="H42" s="154">
        <v>0</v>
      </c>
      <c r="I42" s="154">
        <v>0</v>
      </c>
      <c r="J42" s="154">
        <v>0</v>
      </c>
      <c r="K42" s="157">
        <f t="shared" si="31"/>
        <v>0</v>
      </c>
      <c r="L42" s="161">
        <f>SUM(K42)/1.27</f>
        <v>0</v>
      </c>
      <c r="M42" s="157">
        <f>SUM(L42)*0.27</f>
        <v>0</v>
      </c>
      <c r="N42" s="154">
        <v>0</v>
      </c>
      <c r="O42" s="154">
        <v>0</v>
      </c>
      <c r="P42" s="154">
        <v>0</v>
      </c>
      <c r="Q42" s="154">
        <v>0</v>
      </c>
      <c r="R42" s="157">
        <v>0</v>
      </c>
      <c r="S42" s="158">
        <f t="shared" ref="S42:S52" si="51">SUM(T42:X42)</f>
        <v>0</v>
      </c>
      <c r="T42" s="159"/>
      <c r="U42" s="159"/>
      <c r="V42" s="159"/>
      <c r="W42" s="159"/>
      <c r="X42" s="160"/>
      <c r="Y42" s="156">
        <f t="shared" si="35"/>
        <v>0</v>
      </c>
      <c r="Z42" s="154">
        <f t="shared" ref="Z42:Z52" si="52">SUM(Y42)/1.27</f>
        <v>0</v>
      </c>
      <c r="AA42" s="157">
        <f t="shared" ref="AA42:AA52" si="53">SUM(Z42)*0.27</f>
        <v>0</v>
      </c>
      <c r="AB42" s="161">
        <f t="shared" ref="AB42:AB52" si="54">SUM(N42+T42)</f>
        <v>0</v>
      </c>
      <c r="AC42" s="154">
        <f t="shared" si="36"/>
        <v>0</v>
      </c>
      <c r="AD42" s="157">
        <f t="shared" si="37"/>
        <v>0</v>
      </c>
      <c r="AE42" s="154">
        <f t="shared" si="37"/>
        <v>0</v>
      </c>
      <c r="AF42" s="157">
        <f t="shared" si="37"/>
        <v>0</v>
      </c>
      <c r="AG42" s="153">
        <f t="shared" si="46"/>
        <v>0</v>
      </c>
      <c r="AH42" s="154">
        <f t="shared" si="47"/>
        <v>0</v>
      </c>
      <c r="AI42" s="154">
        <f t="shared" si="48"/>
        <v>0</v>
      </c>
      <c r="AJ42" s="161">
        <f t="shared" si="49"/>
        <v>0</v>
      </c>
      <c r="AK42" s="154">
        <f t="shared" si="49"/>
        <v>0</v>
      </c>
      <c r="AL42" s="157">
        <f t="shared" si="49"/>
        <v>0</v>
      </c>
    </row>
    <row r="43" spans="1:38" s="98" customFormat="1" ht="15" hidden="1" customHeight="1">
      <c r="A43" s="115"/>
      <c r="B43" s="425"/>
      <c r="C43" s="155">
        <f t="shared" si="40"/>
        <v>0</v>
      </c>
      <c r="D43" s="163">
        <f t="shared" si="41"/>
        <v>0</v>
      </c>
      <c r="E43" s="155">
        <f t="shared" si="30"/>
        <v>0</v>
      </c>
      <c r="F43" s="154">
        <v>0</v>
      </c>
      <c r="G43" s="154">
        <v>0</v>
      </c>
      <c r="H43" s="154">
        <v>0</v>
      </c>
      <c r="I43" s="154">
        <v>0</v>
      </c>
      <c r="J43" s="154">
        <v>0</v>
      </c>
      <c r="K43" s="157">
        <f t="shared" si="31"/>
        <v>0</v>
      </c>
      <c r="L43" s="161">
        <f>SUM(K43)/1.27</f>
        <v>0</v>
      </c>
      <c r="M43" s="157">
        <f>SUM(L43)*0.27</f>
        <v>0</v>
      </c>
      <c r="N43" s="154">
        <v>0</v>
      </c>
      <c r="O43" s="154">
        <v>0</v>
      </c>
      <c r="P43" s="154">
        <v>0</v>
      </c>
      <c r="Q43" s="154">
        <v>0</v>
      </c>
      <c r="R43" s="157">
        <v>0</v>
      </c>
      <c r="S43" s="158">
        <f t="shared" si="51"/>
        <v>0</v>
      </c>
      <c r="T43" s="159"/>
      <c r="U43" s="159"/>
      <c r="V43" s="159"/>
      <c r="W43" s="159"/>
      <c r="X43" s="160"/>
      <c r="Y43" s="156">
        <f t="shared" si="35"/>
        <v>0</v>
      </c>
      <c r="Z43" s="154">
        <f t="shared" si="52"/>
        <v>0</v>
      </c>
      <c r="AA43" s="157">
        <f t="shared" si="53"/>
        <v>0</v>
      </c>
      <c r="AB43" s="161">
        <f t="shared" si="54"/>
        <v>0</v>
      </c>
      <c r="AC43" s="154">
        <f t="shared" si="36"/>
        <v>0</v>
      </c>
      <c r="AD43" s="157">
        <f t="shared" si="37"/>
        <v>0</v>
      </c>
      <c r="AE43" s="154">
        <f t="shared" si="37"/>
        <v>0</v>
      </c>
      <c r="AF43" s="157">
        <f t="shared" si="37"/>
        <v>0</v>
      </c>
      <c r="AG43" s="153">
        <f t="shared" si="46"/>
        <v>0</v>
      </c>
      <c r="AH43" s="154">
        <f t="shared" si="47"/>
        <v>0</v>
      </c>
      <c r="AI43" s="154">
        <f t="shared" si="48"/>
        <v>0</v>
      </c>
      <c r="AJ43" s="161">
        <f t="shared" si="49"/>
        <v>0</v>
      </c>
      <c r="AK43" s="154">
        <f t="shared" si="49"/>
        <v>0</v>
      </c>
      <c r="AL43" s="157">
        <f t="shared" si="49"/>
        <v>0</v>
      </c>
    </row>
    <row r="44" spans="1:38" s="98" customFormat="1" ht="15" hidden="1" customHeight="1">
      <c r="A44" s="115"/>
      <c r="B44" s="425"/>
      <c r="C44" s="155">
        <f t="shared" si="40"/>
        <v>0</v>
      </c>
      <c r="D44" s="163">
        <f t="shared" si="41"/>
        <v>0</v>
      </c>
      <c r="E44" s="155">
        <f t="shared" si="30"/>
        <v>0</v>
      </c>
      <c r="F44" s="154">
        <v>0</v>
      </c>
      <c r="G44" s="154">
        <v>0</v>
      </c>
      <c r="H44" s="154">
        <v>0</v>
      </c>
      <c r="I44" s="154">
        <v>0</v>
      </c>
      <c r="J44" s="154">
        <v>0</v>
      </c>
      <c r="K44" s="157">
        <f t="shared" si="31"/>
        <v>0</v>
      </c>
      <c r="L44" s="161">
        <f>SUM(K44)/1.27</f>
        <v>0</v>
      </c>
      <c r="M44" s="157">
        <f>SUM(L44)*0.27</f>
        <v>0</v>
      </c>
      <c r="N44" s="154">
        <v>0</v>
      </c>
      <c r="O44" s="154">
        <v>0</v>
      </c>
      <c r="P44" s="154">
        <v>0</v>
      </c>
      <c r="Q44" s="154">
        <v>0</v>
      </c>
      <c r="R44" s="157">
        <v>0</v>
      </c>
      <c r="S44" s="158">
        <f t="shared" si="51"/>
        <v>0</v>
      </c>
      <c r="T44" s="159"/>
      <c r="U44" s="159"/>
      <c r="V44" s="159"/>
      <c r="W44" s="159"/>
      <c r="X44" s="160"/>
      <c r="Y44" s="156">
        <f t="shared" si="35"/>
        <v>0</v>
      </c>
      <c r="Z44" s="154">
        <f t="shared" si="52"/>
        <v>0</v>
      </c>
      <c r="AA44" s="157">
        <f t="shared" si="53"/>
        <v>0</v>
      </c>
      <c r="AB44" s="161">
        <f t="shared" si="54"/>
        <v>0</v>
      </c>
      <c r="AC44" s="154">
        <f t="shared" si="36"/>
        <v>0</v>
      </c>
      <c r="AD44" s="157">
        <f t="shared" si="37"/>
        <v>0</v>
      </c>
      <c r="AE44" s="154">
        <f t="shared" si="37"/>
        <v>0</v>
      </c>
      <c r="AF44" s="157">
        <f t="shared" si="37"/>
        <v>0</v>
      </c>
      <c r="AG44" s="153">
        <f t="shared" si="46"/>
        <v>0</v>
      </c>
      <c r="AH44" s="154">
        <f t="shared" si="47"/>
        <v>0</v>
      </c>
      <c r="AI44" s="154">
        <f t="shared" si="48"/>
        <v>0</v>
      </c>
      <c r="AJ44" s="161">
        <f t="shared" si="49"/>
        <v>0</v>
      </c>
      <c r="AK44" s="154">
        <f t="shared" si="49"/>
        <v>0</v>
      </c>
      <c r="AL44" s="157">
        <f t="shared" si="49"/>
        <v>0</v>
      </c>
    </row>
    <row r="45" spans="1:38" s="98" customFormat="1" ht="15" hidden="1" customHeight="1">
      <c r="A45" s="115"/>
      <c r="B45" s="425"/>
      <c r="C45" s="155">
        <f t="shared" si="40"/>
        <v>0</v>
      </c>
      <c r="D45" s="163">
        <f t="shared" si="41"/>
        <v>0</v>
      </c>
      <c r="E45" s="155">
        <f t="shared" si="30"/>
        <v>0</v>
      </c>
      <c r="F45" s="154">
        <v>0</v>
      </c>
      <c r="G45" s="154">
        <v>0</v>
      </c>
      <c r="H45" s="154">
        <v>0</v>
      </c>
      <c r="I45" s="154">
        <v>0</v>
      </c>
      <c r="J45" s="154">
        <v>0</v>
      </c>
      <c r="K45" s="157">
        <f t="shared" si="31"/>
        <v>0</v>
      </c>
      <c r="L45" s="161">
        <f>SUM(K45)/1.27</f>
        <v>0</v>
      </c>
      <c r="M45" s="157">
        <f>SUM(L45)*0.27</f>
        <v>0</v>
      </c>
      <c r="N45" s="154">
        <v>0</v>
      </c>
      <c r="O45" s="154">
        <v>0</v>
      </c>
      <c r="P45" s="154">
        <v>0</v>
      </c>
      <c r="Q45" s="154">
        <v>0</v>
      </c>
      <c r="R45" s="157">
        <v>0</v>
      </c>
      <c r="S45" s="158">
        <f t="shared" si="51"/>
        <v>0</v>
      </c>
      <c r="T45" s="159"/>
      <c r="U45" s="159"/>
      <c r="V45" s="159"/>
      <c r="W45" s="159"/>
      <c r="X45" s="160"/>
      <c r="Y45" s="156">
        <f t="shared" si="35"/>
        <v>0</v>
      </c>
      <c r="Z45" s="154">
        <f t="shared" si="52"/>
        <v>0</v>
      </c>
      <c r="AA45" s="157">
        <f t="shared" si="53"/>
        <v>0</v>
      </c>
      <c r="AB45" s="161">
        <f t="shared" si="54"/>
        <v>0</v>
      </c>
      <c r="AC45" s="154">
        <f t="shared" si="36"/>
        <v>0</v>
      </c>
      <c r="AD45" s="157">
        <f t="shared" si="37"/>
        <v>0</v>
      </c>
      <c r="AE45" s="154">
        <f t="shared" si="37"/>
        <v>0</v>
      </c>
      <c r="AF45" s="157">
        <f t="shared" si="37"/>
        <v>0</v>
      </c>
      <c r="AG45" s="153">
        <f t="shared" si="46"/>
        <v>0</v>
      </c>
      <c r="AH45" s="154">
        <f t="shared" si="47"/>
        <v>0</v>
      </c>
      <c r="AI45" s="154">
        <f t="shared" si="48"/>
        <v>0</v>
      </c>
      <c r="AJ45" s="161">
        <f t="shared" si="49"/>
        <v>0</v>
      </c>
      <c r="AK45" s="154">
        <f t="shared" si="49"/>
        <v>0</v>
      </c>
      <c r="AL45" s="157">
        <f t="shared" si="49"/>
        <v>0</v>
      </c>
    </row>
    <row r="46" spans="1:38" s="98" customFormat="1" ht="15" hidden="1" customHeight="1">
      <c r="A46" s="115"/>
      <c r="B46" s="425"/>
      <c r="C46" s="155">
        <f t="shared" si="40"/>
        <v>0</v>
      </c>
      <c r="D46" s="163">
        <f t="shared" si="41"/>
        <v>0</v>
      </c>
      <c r="E46" s="155">
        <f t="shared" si="30"/>
        <v>0</v>
      </c>
      <c r="F46" s="154">
        <v>0</v>
      </c>
      <c r="G46" s="154">
        <v>0</v>
      </c>
      <c r="H46" s="154">
        <v>0</v>
      </c>
      <c r="I46" s="154">
        <v>0</v>
      </c>
      <c r="J46" s="154">
        <v>0</v>
      </c>
      <c r="K46" s="157">
        <f t="shared" si="31"/>
        <v>0</v>
      </c>
      <c r="L46" s="161">
        <f>SUM(K46)/1.27</f>
        <v>0</v>
      </c>
      <c r="M46" s="157">
        <f>SUM(L46)*0.27</f>
        <v>0</v>
      </c>
      <c r="N46" s="154">
        <v>0</v>
      </c>
      <c r="O46" s="154">
        <v>0</v>
      </c>
      <c r="P46" s="154">
        <v>0</v>
      </c>
      <c r="Q46" s="154">
        <v>0</v>
      </c>
      <c r="R46" s="157">
        <v>0</v>
      </c>
      <c r="S46" s="158">
        <f t="shared" si="51"/>
        <v>0</v>
      </c>
      <c r="T46" s="159"/>
      <c r="U46" s="159"/>
      <c r="V46" s="159"/>
      <c r="W46" s="159"/>
      <c r="X46" s="160"/>
      <c r="Y46" s="156">
        <f t="shared" si="35"/>
        <v>0</v>
      </c>
      <c r="Z46" s="154">
        <f t="shared" si="52"/>
        <v>0</v>
      </c>
      <c r="AA46" s="157">
        <f t="shared" si="53"/>
        <v>0</v>
      </c>
      <c r="AB46" s="161">
        <f t="shared" si="54"/>
        <v>0</v>
      </c>
      <c r="AC46" s="154">
        <f t="shared" si="36"/>
        <v>0</v>
      </c>
      <c r="AD46" s="157">
        <f t="shared" si="37"/>
        <v>0</v>
      </c>
      <c r="AE46" s="154">
        <f t="shared" si="37"/>
        <v>0</v>
      </c>
      <c r="AF46" s="157">
        <f t="shared" si="37"/>
        <v>0</v>
      </c>
      <c r="AG46" s="153">
        <f t="shared" si="46"/>
        <v>0</v>
      </c>
      <c r="AH46" s="154">
        <f t="shared" si="47"/>
        <v>0</v>
      </c>
      <c r="AI46" s="154">
        <f t="shared" si="48"/>
        <v>0</v>
      </c>
      <c r="AJ46" s="161">
        <f t="shared" si="49"/>
        <v>0</v>
      </c>
      <c r="AK46" s="154">
        <f t="shared" si="49"/>
        <v>0</v>
      </c>
      <c r="AL46" s="157">
        <f t="shared" si="49"/>
        <v>0</v>
      </c>
    </row>
    <row r="47" spans="1:38" s="98" customFormat="1" ht="15" hidden="1" customHeight="1">
      <c r="A47" s="115"/>
      <c r="B47" s="425"/>
      <c r="C47" s="155">
        <f t="shared" si="40"/>
        <v>0</v>
      </c>
      <c r="D47" s="163">
        <f t="shared" si="41"/>
        <v>0</v>
      </c>
      <c r="E47" s="155">
        <f t="shared" si="30"/>
        <v>0</v>
      </c>
      <c r="F47" s="154">
        <v>0</v>
      </c>
      <c r="G47" s="154">
        <v>0</v>
      </c>
      <c r="H47" s="154">
        <v>0</v>
      </c>
      <c r="I47" s="154">
        <v>0</v>
      </c>
      <c r="J47" s="154">
        <v>0</v>
      </c>
      <c r="K47" s="157">
        <f t="shared" si="31"/>
        <v>0</v>
      </c>
      <c r="L47" s="161">
        <f t="shared" ref="L47:L52" si="55">SUM(K47)/1.27</f>
        <v>0</v>
      </c>
      <c r="M47" s="157">
        <f t="shared" ref="M47:M52" si="56">SUM(L47)*0.27</f>
        <v>0</v>
      </c>
      <c r="N47" s="154">
        <v>0</v>
      </c>
      <c r="O47" s="154">
        <v>0</v>
      </c>
      <c r="P47" s="154">
        <v>0</v>
      </c>
      <c r="Q47" s="154">
        <v>0</v>
      </c>
      <c r="R47" s="157">
        <v>0</v>
      </c>
      <c r="S47" s="158">
        <f t="shared" si="51"/>
        <v>0</v>
      </c>
      <c r="T47" s="159"/>
      <c r="U47" s="159"/>
      <c r="V47" s="159"/>
      <c r="W47" s="159"/>
      <c r="X47" s="160"/>
      <c r="Y47" s="156">
        <f t="shared" si="35"/>
        <v>0</v>
      </c>
      <c r="Z47" s="154">
        <f t="shared" si="52"/>
        <v>0</v>
      </c>
      <c r="AA47" s="157">
        <f t="shared" si="53"/>
        <v>0</v>
      </c>
      <c r="AB47" s="161">
        <f t="shared" si="54"/>
        <v>0</v>
      </c>
      <c r="AC47" s="154">
        <f t="shared" si="36"/>
        <v>0</v>
      </c>
      <c r="AD47" s="157">
        <f t="shared" si="37"/>
        <v>0</v>
      </c>
      <c r="AE47" s="154">
        <f t="shared" si="37"/>
        <v>0</v>
      </c>
      <c r="AF47" s="157">
        <f t="shared" si="37"/>
        <v>0</v>
      </c>
      <c r="AG47" s="153">
        <f t="shared" si="46"/>
        <v>0</v>
      </c>
      <c r="AH47" s="154">
        <f t="shared" si="47"/>
        <v>0</v>
      </c>
      <c r="AI47" s="154">
        <f t="shared" si="48"/>
        <v>0</v>
      </c>
      <c r="AJ47" s="161">
        <f t="shared" si="49"/>
        <v>0</v>
      </c>
      <c r="AK47" s="154">
        <f t="shared" si="49"/>
        <v>0</v>
      </c>
      <c r="AL47" s="157">
        <f t="shared" si="49"/>
        <v>0</v>
      </c>
    </row>
    <row r="48" spans="1:38" s="98" customFormat="1" ht="15" hidden="1" customHeight="1">
      <c r="A48" s="115"/>
      <c r="B48" s="425"/>
      <c r="C48" s="155">
        <f t="shared" si="40"/>
        <v>0</v>
      </c>
      <c r="D48" s="163">
        <f t="shared" si="41"/>
        <v>0</v>
      </c>
      <c r="E48" s="155">
        <f t="shared" si="30"/>
        <v>0</v>
      </c>
      <c r="F48" s="154">
        <v>0</v>
      </c>
      <c r="G48" s="154">
        <v>0</v>
      </c>
      <c r="H48" s="154">
        <v>0</v>
      </c>
      <c r="I48" s="154">
        <v>0</v>
      </c>
      <c r="J48" s="154">
        <v>0</v>
      </c>
      <c r="K48" s="157">
        <f t="shared" si="31"/>
        <v>0</v>
      </c>
      <c r="L48" s="161">
        <f t="shared" si="55"/>
        <v>0</v>
      </c>
      <c r="M48" s="157">
        <f t="shared" si="56"/>
        <v>0</v>
      </c>
      <c r="N48" s="154">
        <v>0</v>
      </c>
      <c r="O48" s="154">
        <v>0</v>
      </c>
      <c r="P48" s="154">
        <v>0</v>
      </c>
      <c r="Q48" s="154">
        <v>0</v>
      </c>
      <c r="R48" s="157">
        <v>0</v>
      </c>
      <c r="S48" s="158">
        <f t="shared" si="51"/>
        <v>0</v>
      </c>
      <c r="T48" s="159"/>
      <c r="U48" s="159"/>
      <c r="V48" s="159"/>
      <c r="W48" s="159"/>
      <c r="X48" s="160"/>
      <c r="Y48" s="156">
        <f>SUM(AB48:AE48)</f>
        <v>0</v>
      </c>
      <c r="Z48" s="154">
        <f t="shared" si="52"/>
        <v>0</v>
      </c>
      <c r="AA48" s="157">
        <f t="shared" si="53"/>
        <v>0</v>
      </c>
      <c r="AB48" s="161">
        <f t="shared" si="54"/>
        <v>0</v>
      </c>
      <c r="AC48" s="154">
        <f t="shared" si="36"/>
        <v>0</v>
      </c>
      <c r="AD48" s="157">
        <f t="shared" si="37"/>
        <v>0</v>
      </c>
      <c r="AE48" s="154">
        <f t="shared" si="37"/>
        <v>0</v>
      </c>
      <c r="AF48" s="157">
        <f t="shared" si="37"/>
        <v>0</v>
      </c>
      <c r="AG48" s="153">
        <f t="shared" si="46"/>
        <v>0</v>
      </c>
      <c r="AH48" s="154">
        <f t="shared" si="47"/>
        <v>0</v>
      </c>
      <c r="AI48" s="154">
        <f t="shared" si="48"/>
        <v>0</v>
      </c>
      <c r="AJ48" s="161">
        <f t="shared" si="49"/>
        <v>0</v>
      </c>
      <c r="AK48" s="154">
        <f t="shared" si="49"/>
        <v>0</v>
      </c>
      <c r="AL48" s="157">
        <f t="shared" si="49"/>
        <v>0</v>
      </c>
    </row>
    <row r="49" spans="1:38" s="98" customFormat="1" ht="15" hidden="1" customHeight="1">
      <c r="A49" s="115"/>
      <c r="B49" s="425"/>
      <c r="C49" s="155">
        <f t="shared" si="40"/>
        <v>0</v>
      </c>
      <c r="D49" s="163">
        <f t="shared" si="41"/>
        <v>0</v>
      </c>
      <c r="E49" s="155">
        <f t="shared" si="30"/>
        <v>0</v>
      </c>
      <c r="F49" s="154">
        <v>0</v>
      </c>
      <c r="G49" s="154">
        <v>0</v>
      </c>
      <c r="H49" s="154">
        <v>0</v>
      </c>
      <c r="I49" s="154">
        <v>0</v>
      </c>
      <c r="J49" s="154">
        <v>0</v>
      </c>
      <c r="K49" s="157">
        <f t="shared" si="31"/>
        <v>0</v>
      </c>
      <c r="L49" s="161">
        <f t="shared" si="55"/>
        <v>0</v>
      </c>
      <c r="M49" s="157">
        <f t="shared" si="56"/>
        <v>0</v>
      </c>
      <c r="N49" s="154">
        <v>0</v>
      </c>
      <c r="O49" s="154">
        <v>0</v>
      </c>
      <c r="P49" s="154">
        <v>0</v>
      </c>
      <c r="Q49" s="154">
        <v>0</v>
      </c>
      <c r="R49" s="157">
        <v>0</v>
      </c>
      <c r="S49" s="158">
        <f t="shared" si="51"/>
        <v>0</v>
      </c>
      <c r="T49" s="159"/>
      <c r="U49" s="159"/>
      <c r="V49" s="159"/>
      <c r="W49" s="159"/>
      <c r="X49" s="160"/>
      <c r="Y49" s="156">
        <f>SUM(AB49:AE49)</f>
        <v>0</v>
      </c>
      <c r="Z49" s="154">
        <f t="shared" si="52"/>
        <v>0</v>
      </c>
      <c r="AA49" s="157">
        <f t="shared" si="53"/>
        <v>0</v>
      </c>
      <c r="AB49" s="161">
        <f t="shared" si="54"/>
        <v>0</v>
      </c>
      <c r="AC49" s="154">
        <f t="shared" si="36"/>
        <v>0</v>
      </c>
      <c r="AD49" s="157">
        <f t="shared" si="37"/>
        <v>0</v>
      </c>
      <c r="AE49" s="154">
        <f t="shared" si="37"/>
        <v>0</v>
      </c>
      <c r="AF49" s="157">
        <f t="shared" si="37"/>
        <v>0</v>
      </c>
      <c r="AG49" s="153">
        <f t="shared" si="46"/>
        <v>0</v>
      </c>
      <c r="AH49" s="154">
        <f t="shared" si="47"/>
        <v>0</v>
      </c>
      <c r="AI49" s="154">
        <f t="shared" si="48"/>
        <v>0</v>
      </c>
      <c r="AJ49" s="161">
        <f t="shared" si="49"/>
        <v>0</v>
      </c>
      <c r="AK49" s="154">
        <f t="shared" si="49"/>
        <v>0</v>
      </c>
      <c r="AL49" s="157">
        <f t="shared" si="49"/>
        <v>0</v>
      </c>
    </row>
    <row r="50" spans="1:38" s="98" customFormat="1" ht="15" hidden="1" customHeight="1">
      <c r="A50" s="115"/>
      <c r="B50" s="425"/>
      <c r="C50" s="155">
        <f t="shared" si="40"/>
        <v>0</v>
      </c>
      <c r="D50" s="163">
        <f t="shared" si="41"/>
        <v>0</v>
      </c>
      <c r="E50" s="155">
        <f t="shared" si="30"/>
        <v>0</v>
      </c>
      <c r="F50" s="154">
        <v>0</v>
      </c>
      <c r="G50" s="154">
        <v>0</v>
      </c>
      <c r="H50" s="154">
        <v>0</v>
      </c>
      <c r="I50" s="154">
        <v>0</v>
      </c>
      <c r="J50" s="154">
        <v>0</v>
      </c>
      <c r="K50" s="157">
        <f t="shared" si="31"/>
        <v>0</v>
      </c>
      <c r="L50" s="161">
        <f t="shared" si="55"/>
        <v>0</v>
      </c>
      <c r="M50" s="157">
        <f t="shared" si="56"/>
        <v>0</v>
      </c>
      <c r="N50" s="154">
        <v>0</v>
      </c>
      <c r="O50" s="154">
        <v>0</v>
      </c>
      <c r="P50" s="154">
        <v>0</v>
      </c>
      <c r="Q50" s="154">
        <v>0</v>
      </c>
      <c r="R50" s="157">
        <v>0</v>
      </c>
      <c r="S50" s="158">
        <f t="shared" si="51"/>
        <v>0</v>
      </c>
      <c r="T50" s="159"/>
      <c r="U50" s="159"/>
      <c r="V50" s="159"/>
      <c r="W50" s="159"/>
      <c r="X50" s="160"/>
      <c r="Y50" s="156">
        <f>SUM(AB50:AE50)</f>
        <v>0</v>
      </c>
      <c r="Z50" s="154">
        <f t="shared" si="52"/>
        <v>0</v>
      </c>
      <c r="AA50" s="157">
        <f t="shared" si="53"/>
        <v>0</v>
      </c>
      <c r="AB50" s="161">
        <f t="shared" si="54"/>
        <v>0</v>
      </c>
      <c r="AC50" s="154">
        <f t="shared" si="36"/>
        <v>0</v>
      </c>
      <c r="AD50" s="157">
        <f t="shared" si="37"/>
        <v>0</v>
      </c>
      <c r="AE50" s="154">
        <f t="shared" si="37"/>
        <v>0</v>
      </c>
      <c r="AF50" s="157">
        <f t="shared" si="37"/>
        <v>0</v>
      </c>
      <c r="AG50" s="153">
        <f t="shared" si="46"/>
        <v>0</v>
      </c>
      <c r="AH50" s="154">
        <f t="shared" si="47"/>
        <v>0</v>
      </c>
      <c r="AI50" s="154">
        <f t="shared" si="48"/>
        <v>0</v>
      </c>
      <c r="AJ50" s="161">
        <f t="shared" si="49"/>
        <v>0</v>
      </c>
      <c r="AK50" s="154">
        <f t="shared" si="49"/>
        <v>0</v>
      </c>
      <c r="AL50" s="157">
        <f t="shared" si="49"/>
        <v>0</v>
      </c>
    </row>
    <row r="51" spans="1:38" s="98" customFormat="1" ht="15" hidden="1" customHeight="1">
      <c r="A51" s="115"/>
      <c r="B51" s="425"/>
      <c r="C51" s="155">
        <f t="shared" si="40"/>
        <v>0</v>
      </c>
      <c r="D51" s="163">
        <f t="shared" si="41"/>
        <v>0</v>
      </c>
      <c r="E51" s="155">
        <f t="shared" si="30"/>
        <v>0</v>
      </c>
      <c r="F51" s="154">
        <v>0</v>
      </c>
      <c r="G51" s="154">
        <v>0</v>
      </c>
      <c r="H51" s="154">
        <v>0</v>
      </c>
      <c r="I51" s="154">
        <v>0</v>
      </c>
      <c r="J51" s="154">
        <v>0</v>
      </c>
      <c r="K51" s="157">
        <f t="shared" si="31"/>
        <v>0</v>
      </c>
      <c r="L51" s="161">
        <f t="shared" si="55"/>
        <v>0</v>
      </c>
      <c r="M51" s="157">
        <f t="shared" si="56"/>
        <v>0</v>
      </c>
      <c r="N51" s="154">
        <v>0</v>
      </c>
      <c r="O51" s="154">
        <v>0</v>
      </c>
      <c r="P51" s="154">
        <v>0</v>
      </c>
      <c r="Q51" s="154">
        <v>0</v>
      </c>
      <c r="R51" s="157">
        <v>0</v>
      </c>
      <c r="S51" s="158">
        <f t="shared" si="51"/>
        <v>0</v>
      </c>
      <c r="T51" s="159"/>
      <c r="U51" s="159"/>
      <c r="V51" s="159"/>
      <c r="W51" s="159"/>
      <c r="X51" s="160"/>
      <c r="Y51" s="156">
        <f>SUM(AB51:AE51)</f>
        <v>0</v>
      </c>
      <c r="Z51" s="154">
        <f t="shared" si="52"/>
        <v>0</v>
      </c>
      <c r="AA51" s="157">
        <f t="shared" si="53"/>
        <v>0</v>
      </c>
      <c r="AB51" s="161">
        <f t="shared" si="54"/>
        <v>0</v>
      </c>
      <c r="AC51" s="154">
        <f t="shared" si="36"/>
        <v>0</v>
      </c>
      <c r="AD51" s="157">
        <f t="shared" si="37"/>
        <v>0</v>
      </c>
      <c r="AE51" s="154">
        <f t="shared" si="37"/>
        <v>0</v>
      </c>
      <c r="AF51" s="157">
        <f t="shared" si="37"/>
        <v>0</v>
      </c>
      <c r="AG51" s="153">
        <f t="shared" si="46"/>
        <v>0</v>
      </c>
      <c r="AH51" s="154">
        <f t="shared" si="47"/>
        <v>0</v>
      </c>
      <c r="AI51" s="154">
        <f t="shared" si="48"/>
        <v>0</v>
      </c>
      <c r="AJ51" s="161">
        <f t="shared" si="49"/>
        <v>0</v>
      </c>
      <c r="AK51" s="154">
        <f t="shared" si="49"/>
        <v>0</v>
      </c>
      <c r="AL51" s="157">
        <f t="shared" si="49"/>
        <v>0</v>
      </c>
    </row>
    <row r="52" spans="1:38" s="98" customFormat="1" ht="15" hidden="1" customHeight="1">
      <c r="A52" s="115"/>
      <c r="B52" s="425"/>
      <c r="C52" s="155">
        <f t="shared" si="40"/>
        <v>0</v>
      </c>
      <c r="D52" s="163">
        <f t="shared" si="41"/>
        <v>0</v>
      </c>
      <c r="E52" s="155">
        <f t="shared" si="30"/>
        <v>0</v>
      </c>
      <c r="F52" s="154">
        <v>0</v>
      </c>
      <c r="G52" s="154">
        <v>0</v>
      </c>
      <c r="H52" s="154">
        <v>0</v>
      </c>
      <c r="I52" s="154">
        <v>0</v>
      </c>
      <c r="J52" s="154">
        <v>0</v>
      </c>
      <c r="K52" s="157">
        <f t="shared" si="31"/>
        <v>0</v>
      </c>
      <c r="L52" s="161">
        <f t="shared" si="55"/>
        <v>0</v>
      </c>
      <c r="M52" s="157">
        <f t="shared" si="56"/>
        <v>0</v>
      </c>
      <c r="N52" s="154">
        <v>0</v>
      </c>
      <c r="O52" s="154">
        <v>0</v>
      </c>
      <c r="P52" s="154">
        <v>0</v>
      </c>
      <c r="Q52" s="154">
        <v>0</v>
      </c>
      <c r="R52" s="157">
        <v>0</v>
      </c>
      <c r="S52" s="158">
        <f t="shared" si="51"/>
        <v>0</v>
      </c>
      <c r="T52" s="159"/>
      <c r="U52" s="159"/>
      <c r="V52" s="159"/>
      <c r="W52" s="159"/>
      <c r="X52" s="160"/>
      <c r="Y52" s="156">
        <f>SUM(AB52:AE52)</f>
        <v>0</v>
      </c>
      <c r="Z52" s="154">
        <f t="shared" si="52"/>
        <v>0</v>
      </c>
      <c r="AA52" s="157">
        <f t="shared" si="53"/>
        <v>0</v>
      </c>
      <c r="AB52" s="161">
        <f t="shared" si="54"/>
        <v>0</v>
      </c>
      <c r="AC52" s="154">
        <f t="shared" si="36"/>
        <v>0</v>
      </c>
      <c r="AD52" s="157">
        <f t="shared" si="37"/>
        <v>0</v>
      </c>
      <c r="AE52" s="154">
        <f t="shared" si="37"/>
        <v>0</v>
      </c>
      <c r="AF52" s="157">
        <f t="shared" si="37"/>
        <v>0</v>
      </c>
      <c r="AG52" s="153">
        <f t="shared" si="46"/>
        <v>0</v>
      </c>
      <c r="AH52" s="154">
        <f t="shared" si="47"/>
        <v>0</v>
      </c>
      <c r="AI52" s="154">
        <f t="shared" si="48"/>
        <v>0</v>
      </c>
      <c r="AJ52" s="161">
        <f t="shared" si="49"/>
        <v>0</v>
      </c>
      <c r="AK52" s="154">
        <f t="shared" si="49"/>
        <v>0</v>
      </c>
      <c r="AL52" s="157">
        <f t="shared" si="49"/>
        <v>0</v>
      </c>
    </row>
    <row r="53" spans="1:38" s="98" customFormat="1" ht="8.25" customHeight="1">
      <c r="A53" s="115"/>
      <c r="B53" s="425"/>
      <c r="C53" s="428"/>
      <c r="D53" s="429"/>
      <c r="E53" s="165"/>
      <c r="F53" s="430"/>
      <c r="G53" s="121"/>
      <c r="H53" s="121"/>
      <c r="I53" s="121"/>
      <c r="J53" s="121"/>
      <c r="K53" s="431"/>
      <c r="L53" s="432"/>
      <c r="M53" s="167"/>
      <c r="N53" s="430"/>
      <c r="O53" s="121"/>
      <c r="P53" s="121"/>
      <c r="Q53" s="121"/>
      <c r="R53" s="134"/>
      <c r="S53" s="168"/>
      <c r="T53" s="169"/>
      <c r="U53" s="170"/>
      <c r="V53" s="170"/>
      <c r="W53" s="170"/>
      <c r="X53" s="171"/>
      <c r="Y53" s="166"/>
      <c r="Z53" s="172"/>
      <c r="AA53" s="167"/>
      <c r="AB53" s="125"/>
      <c r="AC53" s="121"/>
      <c r="AD53" s="134"/>
      <c r="AE53" s="121"/>
      <c r="AF53" s="134"/>
      <c r="AG53" s="164"/>
      <c r="AH53" s="172"/>
      <c r="AI53" s="433"/>
      <c r="AJ53" s="125"/>
      <c r="AK53" s="121"/>
      <c r="AL53" s="134"/>
    </row>
    <row r="54" spans="1:38" s="98" customFormat="1" ht="13.5" customHeight="1">
      <c r="A54" s="139" t="s">
        <v>196</v>
      </c>
      <c r="B54" s="424"/>
      <c r="C54" s="143">
        <f t="shared" ref="C54:H54" si="57">SUM(C55:C59)</f>
        <v>6350</v>
      </c>
      <c r="D54" s="144">
        <f t="shared" si="57"/>
        <v>5000</v>
      </c>
      <c r="E54" s="143">
        <f t="shared" si="57"/>
        <v>1350</v>
      </c>
      <c r="F54" s="142">
        <f t="shared" si="57"/>
        <v>6350</v>
      </c>
      <c r="G54" s="142">
        <f t="shared" si="57"/>
        <v>0</v>
      </c>
      <c r="H54" s="142">
        <f t="shared" si="57"/>
        <v>0</v>
      </c>
      <c r="I54" s="142">
        <f>SUM(I55:I59)</f>
        <v>0</v>
      </c>
      <c r="J54" s="142">
        <f>SUM(J55:J59)</f>
        <v>0</v>
      </c>
      <c r="K54" s="147">
        <f t="shared" ref="K54:AE54" si="58">SUM(K55:K59)</f>
        <v>10160</v>
      </c>
      <c r="L54" s="148">
        <f t="shared" si="58"/>
        <v>8000</v>
      </c>
      <c r="M54" s="147">
        <f t="shared" si="58"/>
        <v>2160</v>
      </c>
      <c r="N54" s="146">
        <f t="shared" si="58"/>
        <v>10160</v>
      </c>
      <c r="O54" s="146">
        <f t="shared" si="58"/>
        <v>0</v>
      </c>
      <c r="P54" s="146">
        <f t="shared" si="58"/>
        <v>0</v>
      </c>
      <c r="Q54" s="146">
        <f t="shared" si="58"/>
        <v>0</v>
      </c>
      <c r="R54" s="147">
        <f t="shared" si="58"/>
        <v>0</v>
      </c>
      <c r="S54" s="149">
        <f t="shared" si="58"/>
        <v>0</v>
      </c>
      <c r="T54" s="150">
        <f t="shared" si="58"/>
        <v>0</v>
      </c>
      <c r="U54" s="150">
        <f t="shared" si="58"/>
        <v>0</v>
      </c>
      <c r="V54" s="150">
        <f t="shared" si="58"/>
        <v>0</v>
      </c>
      <c r="W54" s="150">
        <f t="shared" si="58"/>
        <v>0</v>
      </c>
      <c r="X54" s="151">
        <f t="shared" si="58"/>
        <v>0</v>
      </c>
      <c r="Y54" s="145">
        <f t="shared" si="58"/>
        <v>16238</v>
      </c>
      <c r="Z54" s="146">
        <f t="shared" si="58"/>
        <v>12786</v>
      </c>
      <c r="AA54" s="147">
        <f t="shared" si="58"/>
        <v>3452</v>
      </c>
      <c r="AB54" s="148">
        <f t="shared" si="58"/>
        <v>16238</v>
      </c>
      <c r="AC54" s="146">
        <f t="shared" si="58"/>
        <v>0</v>
      </c>
      <c r="AD54" s="147">
        <f t="shared" si="58"/>
        <v>0</v>
      </c>
      <c r="AE54" s="146">
        <f t="shared" si="58"/>
        <v>0</v>
      </c>
      <c r="AF54" s="147">
        <f>SUM(AF55:AF59)</f>
        <v>0</v>
      </c>
      <c r="AG54" s="141">
        <f t="shared" ref="AG54:AL54" si="59">SUM(AG55:AG59)</f>
        <v>16233</v>
      </c>
      <c r="AH54" s="142">
        <f t="shared" si="59"/>
        <v>12782</v>
      </c>
      <c r="AI54" s="142">
        <f t="shared" si="59"/>
        <v>3451</v>
      </c>
      <c r="AJ54" s="211">
        <f t="shared" si="59"/>
        <v>16233</v>
      </c>
      <c r="AK54" s="142">
        <f t="shared" si="59"/>
        <v>0</v>
      </c>
      <c r="AL54" s="212">
        <f t="shared" si="59"/>
        <v>0</v>
      </c>
    </row>
    <row r="55" spans="1:38" s="98" customFormat="1" ht="15" customHeight="1">
      <c r="A55" s="434"/>
      <c r="B55" s="425" t="s">
        <v>1022</v>
      </c>
      <c r="C55" s="155">
        <f>SUM(F55)</f>
        <v>6350</v>
      </c>
      <c r="D55" s="163">
        <f>SUM(C55)/1.27</f>
        <v>5000</v>
      </c>
      <c r="E55" s="155">
        <f>SUM(D55)*0.27</f>
        <v>1350</v>
      </c>
      <c r="F55" s="154">
        <v>6350</v>
      </c>
      <c r="G55" s="154">
        <v>0</v>
      </c>
      <c r="H55" s="154">
        <v>0</v>
      </c>
      <c r="I55" s="154">
        <v>0</v>
      </c>
      <c r="J55" s="154">
        <v>0</v>
      </c>
      <c r="K55" s="157">
        <f>SUM(N55:R55)</f>
        <v>6350</v>
      </c>
      <c r="L55" s="161">
        <f>SUM(K55)/1.27</f>
        <v>5000</v>
      </c>
      <c r="M55" s="157">
        <f>SUM(L55)*0.27</f>
        <v>1350</v>
      </c>
      <c r="N55" s="154">
        <v>6350</v>
      </c>
      <c r="O55" s="154">
        <v>0</v>
      </c>
      <c r="P55" s="154">
        <v>0</v>
      </c>
      <c r="Q55" s="154">
        <v>0</v>
      </c>
      <c r="R55" s="154">
        <v>0</v>
      </c>
      <c r="S55" s="158">
        <f>SUM(T55:X55)</f>
        <v>0</v>
      </c>
      <c r="T55" s="159"/>
      <c r="U55" s="159"/>
      <c r="V55" s="159"/>
      <c r="W55" s="159"/>
      <c r="X55" s="160"/>
      <c r="Y55" s="156">
        <f>SUM(AB55:AF55)</f>
        <v>6350</v>
      </c>
      <c r="Z55" s="154">
        <f>SUM(Y55)/1.27</f>
        <v>5000</v>
      </c>
      <c r="AA55" s="157">
        <f>SUM(Z55)*0.27</f>
        <v>1350</v>
      </c>
      <c r="AB55" s="161">
        <f t="shared" ref="AB55:AF59" si="60">SUM(N55+T55)</f>
        <v>6350</v>
      </c>
      <c r="AC55" s="154">
        <f t="shared" si="60"/>
        <v>0</v>
      </c>
      <c r="AD55" s="157">
        <f t="shared" si="60"/>
        <v>0</v>
      </c>
      <c r="AE55" s="154">
        <f t="shared" si="60"/>
        <v>0</v>
      </c>
      <c r="AF55" s="157">
        <f t="shared" si="60"/>
        <v>0</v>
      </c>
      <c r="AG55" s="156">
        <f t="shared" ref="AG55:AG56" si="61">SUM(AJ55:AL55)</f>
        <v>6345</v>
      </c>
      <c r="AH55" s="161">
        <v>4996</v>
      </c>
      <c r="AI55" s="154">
        <f t="shared" ref="AI55:AI56" si="62">AG55-AH55</f>
        <v>1349</v>
      </c>
      <c r="AJ55" s="161">
        <v>6345</v>
      </c>
      <c r="AK55" s="154">
        <v>0</v>
      </c>
      <c r="AL55" s="157">
        <v>0</v>
      </c>
    </row>
    <row r="56" spans="1:38" s="98" customFormat="1" ht="13.5" customHeight="1">
      <c r="A56" s="115"/>
      <c r="B56" s="425" t="s">
        <v>1023</v>
      </c>
      <c r="C56" s="155">
        <v>0</v>
      </c>
      <c r="D56" s="163">
        <v>0</v>
      </c>
      <c r="E56" s="155">
        <v>0</v>
      </c>
      <c r="F56" s="154">
        <v>0</v>
      </c>
      <c r="G56" s="154">
        <v>0</v>
      </c>
      <c r="H56" s="154">
        <v>0</v>
      </c>
      <c r="I56" s="154">
        <v>0</v>
      </c>
      <c r="J56" s="154">
        <v>0</v>
      </c>
      <c r="K56" s="157">
        <f>SUM(N56:R56)</f>
        <v>3810</v>
      </c>
      <c r="L56" s="161">
        <f>SUM(K56)/1.27</f>
        <v>3000</v>
      </c>
      <c r="M56" s="157">
        <f>SUM(L56)*0.27</f>
        <v>810</v>
      </c>
      <c r="N56" s="154">
        <v>3810</v>
      </c>
      <c r="O56" s="154">
        <v>0</v>
      </c>
      <c r="P56" s="154">
        <v>0</v>
      </c>
      <c r="Q56" s="154">
        <v>0</v>
      </c>
      <c r="R56" s="154">
        <v>0</v>
      </c>
      <c r="S56" s="158">
        <f>SUM(T56:X56)</f>
        <v>0</v>
      </c>
      <c r="T56" s="159"/>
      <c r="U56" s="159"/>
      <c r="V56" s="159"/>
      <c r="W56" s="159"/>
      <c r="X56" s="160"/>
      <c r="Y56" s="156">
        <f>SUM(AB56:AE56)</f>
        <v>0</v>
      </c>
      <c r="Z56" s="154">
        <v>0</v>
      </c>
      <c r="AA56" s="157">
        <f>SUM(Z56)*0.27</f>
        <v>0</v>
      </c>
      <c r="AB56" s="161">
        <v>0</v>
      </c>
      <c r="AC56" s="154">
        <f t="shared" si="60"/>
        <v>0</v>
      </c>
      <c r="AD56" s="157">
        <f t="shared" si="60"/>
        <v>0</v>
      </c>
      <c r="AE56" s="154">
        <f t="shared" si="60"/>
        <v>0</v>
      </c>
      <c r="AF56" s="157">
        <f t="shared" si="60"/>
        <v>0</v>
      </c>
      <c r="AG56" s="156">
        <f t="shared" si="61"/>
        <v>9888</v>
      </c>
      <c r="AH56" s="161">
        <v>7786</v>
      </c>
      <c r="AI56" s="154">
        <f t="shared" si="62"/>
        <v>2102</v>
      </c>
      <c r="AJ56" s="161">
        <v>9888</v>
      </c>
      <c r="AK56" s="154">
        <v>0</v>
      </c>
      <c r="AL56" s="157">
        <v>0</v>
      </c>
    </row>
    <row r="57" spans="1:38" s="98" customFormat="1" ht="13.5" customHeight="1">
      <c r="A57" s="115"/>
      <c r="B57" s="425" t="s">
        <v>1394</v>
      </c>
      <c r="C57" s="155">
        <v>0</v>
      </c>
      <c r="D57" s="163">
        <v>0</v>
      </c>
      <c r="E57" s="155">
        <v>0</v>
      </c>
      <c r="F57" s="154">
        <v>0</v>
      </c>
      <c r="G57" s="154">
        <v>0</v>
      </c>
      <c r="H57" s="154">
        <v>0</v>
      </c>
      <c r="I57" s="154">
        <v>0</v>
      </c>
      <c r="J57" s="154">
        <v>0</v>
      </c>
      <c r="K57" s="157">
        <f>SUM(N57:R57)</f>
        <v>0</v>
      </c>
      <c r="L57" s="161">
        <f>SUM(K57)/1.27</f>
        <v>0</v>
      </c>
      <c r="M57" s="157">
        <f>SUM(L57)*0.27</f>
        <v>0</v>
      </c>
      <c r="N57" s="154">
        <v>0</v>
      </c>
      <c r="O57" s="154">
        <v>0</v>
      </c>
      <c r="P57" s="154">
        <v>0</v>
      </c>
      <c r="Q57" s="154">
        <v>0</v>
      </c>
      <c r="R57" s="154">
        <v>0</v>
      </c>
      <c r="S57" s="158">
        <f>SUM(T57:X57)</f>
        <v>0</v>
      </c>
      <c r="T57" s="159"/>
      <c r="U57" s="159"/>
      <c r="V57" s="159"/>
      <c r="W57" s="159"/>
      <c r="X57" s="160"/>
      <c r="Y57" s="156">
        <f>SUM(AB57:AE57)</f>
        <v>9888</v>
      </c>
      <c r="Z57" s="154">
        <v>7786</v>
      </c>
      <c r="AA57" s="157">
        <v>2102</v>
      </c>
      <c r="AB57" s="161">
        <v>9888</v>
      </c>
      <c r="AC57" s="154">
        <f t="shared" si="60"/>
        <v>0</v>
      </c>
      <c r="AD57" s="157">
        <f t="shared" si="60"/>
        <v>0</v>
      </c>
      <c r="AE57" s="154">
        <f t="shared" si="60"/>
        <v>0</v>
      </c>
      <c r="AF57" s="157">
        <f t="shared" si="60"/>
        <v>0</v>
      </c>
      <c r="AG57" s="153"/>
      <c r="AH57" s="154"/>
      <c r="AI57" s="154"/>
      <c r="AJ57" s="161"/>
      <c r="AK57" s="154"/>
      <c r="AL57" s="157"/>
    </row>
    <row r="58" spans="1:38" s="98" customFormat="1" ht="13.5" hidden="1" customHeight="1">
      <c r="A58" s="115"/>
      <c r="B58" s="425"/>
      <c r="C58" s="155">
        <f>SUM(F58:L58)</f>
        <v>0</v>
      </c>
      <c r="D58" s="163">
        <f>SUM(C58)/1.27</f>
        <v>0</v>
      </c>
      <c r="E58" s="155">
        <f>SUM(D58)*0.27</f>
        <v>0</v>
      </c>
      <c r="F58" s="154">
        <v>0</v>
      </c>
      <c r="G58" s="154">
        <v>0</v>
      </c>
      <c r="H58" s="154">
        <v>0</v>
      </c>
      <c r="I58" s="154">
        <v>0</v>
      </c>
      <c r="J58" s="154">
        <v>0</v>
      </c>
      <c r="K58" s="157">
        <f>SUM(N58:R58)</f>
        <v>0</v>
      </c>
      <c r="L58" s="161">
        <f>SUM(K58)/1.27</f>
        <v>0</v>
      </c>
      <c r="M58" s="157">
        <f>SUM(L58)*0.27</f>
        <v>0</v>
      </c>
      <c r="N58" s="154">
        <v>0</v>
      </c>
      <c r="O58" s="154">
        <v>0</v>
      </c>
      <c r="P58" s="154">
        <v>0</v>
      </c>
      <c r="Q58" s="154">
        <v>0</v>
      </c>
      <c r="R58" s="154">
        <v>0</v>
      </c>
      <c r="S58" s="158">
        <f>SUM(T58:X58)</f>
        <v>0</v>
      </c>
      <c r="T58" s="159"/>
      <c r="U58" s="159"/>
      <c r="V58" s="159"/>
      <c r="W58" s="159"/>
      <c r="X58" s="160"/>
      <c r="Y58" s="156">
        <f>SUM(AB58:AE58)</f>
        <v>0</v>
      </c>
      <c r="Z58" s="154">
        <f>SUM(Y58)/1.25</f>
        <v>0</v>
      </c>
      <c r="AA58" s="157">
        <f>SUM(Z58)*0.25</f>
        <v>0</v>
      </c>
      <c r="AB58" s="161">
        <f t="shared" si="60"/>
        <v>0</v>
      </c>
      <c r="AC58" s="154">
        <f t="shared" si="60"/>
        <v>0</v>
      </c>
      <c r="AD58" s="157">
        <f t="shared" si="60"/>
        <v>0</v>
      </c>
      <c r="AE58" s="154">
        <f t="shared" si="60"/>
        <v>0</v>
      </c>
      <c r="AF58" s="157">
        <f t="shared" si="60"/>
        <v>0</v>
      </c>
      <c r="AG58" s="153">
        <f>SUM(AJ58:AL58)</f>
        <v>0</v>
      </c>
      <c r="AH58" s="154">
        <f>SUM(AG58)/1.25</f>
        <v>0</v>
      </c>
      <c r="AI58" s="154">
        <f>SUM(AH58)*0.25</f>
        <v>0</v>
      </c>
      <c r="AJ58" s="161">
        <f t="shared" ref="AJ58:AL59" si="63">SUM(V58+AB58)</f>
        <v>0</v>
      </c>
      <c r="AK58" s="154">
        <f t="shared" si="63"/>
        <v>0</v>
      </c>
      <c r="AL58" s="157">
        <f t="shared" si="63"/>
        <v>0</v>
      </c>
    </row>
    <row r="59" spans="1:38" s="98" customFormat="1" ht="13.5" hidden="1" customHeight="1">
      <c r="A59" s="115"/>
      <c r="B59" s="425"/>
      <c r="C59" s="155">
        <f>SUM(F59:L59)</f>
        <v>0</v>
      </c>
      <c r="D59" s="163">
        <f>SUM(C59)/1.27</f>
        <v>0</v>
      </c>
      <c r="E59" s="155">
        <f>SUM(D59)*0.27</f>
        <v>0</v>
      </c>
      <c r="F59" s="154">
        <v>0</v>
      </c>
      <c r="G59" s="154">
        <v>0</v>
      </c>
      <c r="H59" s="154">
        <v>0</v>
      </c>
      <c r="I59" s="154">
        <v>0</v>
      </c>
      <c r="J59" s="154">
        <v>0</v>
      </c>
      <c r="K59" s="157">
        <f>SUM(N59:R59)</f>
        <v>0</v>
      </c>
      <c r="L59" s="161">
        <f>SUM(K59)/1.27</f>
        <v>0</v>
      </c>
      <c r="M59" s="157">
        <f>SUM(L59)*0.27</f>
        <v>0</v>
      </c>
      <c r="N59" s="154">
        <v>0</v>
      </c>
      <c r="O59" s="154">
        <v>0</v>
      </c>
      <c r="P59" s="154">
        <v>0</v>
      </c>
      <c r="Q59" s="154">
        <v>0</v>
      </c>
      <c r="R59" s="154">
        <v>0</v>
      </c>
      <c r="S59" s="158">
        <f>SUM(T59:X59)</f>
        <v>0</v>
      </c>
      <c r="T59" s="159"/>
      <c r="U59" s="159"/>
      <c r="V59" s="159"/>
      <c r="W59" s="159"/>
      <c r="X59" s="160"/>
      <c r="Y59" s="156">
        <f>SUM(AB59:AE59)</f>
        <v>0</v>
      </c>
      <c r="Z59" s="154">
        <f>SUM(Y59)/1.25</f>
        <v>0</v>
      </c>
      <c r="AA59" s="157">
        <f>SUM(Z59)*0.25</f>
        <v>0</v>
      </c>
      <c r="AB59" s="161">
        <f t="shared" si="60"/>
        <v>0</v>
      </c>
      <c r="AC59" s="154">
        <f t="shared" si="60"/>
        <v>0</v>
      </c>
      <c r="AD59" s="157">
        <f t="shared" si="60"/>
        <v>0</v>
      </c>
      <c r="AE59" s="154">
        <f t="shared" si="60"/>
        <v>0</v>
      </c>
      <c r="AF59" s="157">
        <f t="shared" si="60"/>
        <v>0</v>
      </c>
      <c r="AG59" s="153">
        <f>SUM(AJ59:AL59)</f>
        <v>0</v>
      </c>
      <c r="AH59" s="154">
        <f>SUM(AG59)/1.25</f>
        <v>0</v>
      </c>
      <c r="AI59" s="154">
        <f>SUM(AH59)*0.25</f>
        <v>0</v>
      </c>
      <c r="AJ59" s="161">
        <f t="shared" si="63"/>
        <v>0</v>
      </c>
      <c r="AK59" s="154">
        <f t="shared" si="63"/>
        <v>0</v>
      </c>
      <c r="AL59" s="157">
        <f t="shared" si="63"/>
        <v>0</v>
      </c>
    </row>
    <row r="60" spans="1:38" s="98" customFormat="1" ht="11.25" hidden="1" customHeight="1">
      <c r="A60" s="115"/>
      <c r="B60" s="425"/>
      <c r="C60" s="428"/>
      <c r="D60" s="429"/>
      <c r="E60" s="435"/>
      <c r="F60" s="430"/>
      <c r="G60" s="121"/>
      <c r="H60" s="121"/>
      <c r="I60" s="121"/>
      <c r="J60" s="121"/>
      <c r="K60" s="431"/>
      <c r="L60" s="432"/>
      <c r="M60" s="436"/>
      <c r="N60" s="430"/>
      <c r="O60" s="121"/>
      <c r="P60" s="121"/>
      <c r="Q60" s="121"/>
      <c r="R60" s="134"/>
      <c r="S60" s="168"/>
      <c r="T60" s="169"/>
      <c r="U60" s="170"/>
      <c r="V60" s="170"/>
      <c r="W60" s="170"/>
      <c r="X60" s="171"/>
      <c r="Y60" s="166"/>
      <c r="Z60" s="172"/>
      <c r="AA60" s="167"/>
      <c r="AB60" s="125"/>
      <c r="AC60" s="154"/>
      <c r="AD60" s="157"/>
      <c r="AE60" s="121"/>
      <c r="AF60" s="134"/>
      <c r="AG60" s="164"/>
      <c r="AH60" s="172"/>
      <c r="AI60" s="433"/>
      <c r="AJ60" s="125"/>
      <c r="AK60" s="154"/>
      <c r="AL60" s="157"/>
    </row>
    <row r="61" spans="1:38" s="98" customFormat="1" ht="13.5" hidden="1" customHeight="1">
      <c r="A61" s="139" t="s">
        <v>164</v>
      </c>
      <c r="B61" s="424"/>
      <c r="C61" s="143">
        <f t="shared" ref="C61:H61" si="64">SUM(C62:C72)</f>
        <v>0</v>
      </c>
      <c r="D61" s="144">
        <f t="shared" si="64"/>
        <v>0</v>
      </c>
      <c r="E61" s="143">
        <f t="shared" si="64"/>
        <v>0</v>
      </c>
      <c r="F61" s="142">
        <f t="shared" si="64"/>
        <v>0</v>
      </c>
      <c r="G61" s="142">
        <f t="shared" si="64"/>
        <v>0</v>
      </c>
      <c r="H61" s="142">
        <f t="shared" si="64"/>
        <v>0</v>
      </c>
      <c r="I61" s="142">
        <f>SUM(I62:I72)</f>
        <v>0</v>
      </c>
      <c r="J61" s="142">
        <f>SUM(J62:J72)</f>
        <v>0</v>
      </c>
      <c r="K61" s="147">
        <f t="shared" ref="K61:AE61" si="65">SUM(K62:K72)</f>
        <v>0</v>
      </c>
      <c r="L61" s="148">
        <f t="shared" si="65"/>
        <v>0</v>
      </c>
      <c r="M61" s="147">
        <f t="shared" si="65"/>
        <v>0</v>
      </c>
      <c r="N61" s="146">
        <f t="shared" si="65"/>
        <v>0</v>
      </c>
      <c r="O61" s="146">
        <f t="shared" si="65"/>
        <v>0</v>
      </c>
      <c r="P61" s="146">
        <f t="shared" si="65"/>
        <v>0</v>
      </c>
      <c r="Q61" s="146">
        <f t="shared" si="65"/>
        <v>0</v>
      </c>
      <c r="R61" s="147">
        <f t="shared" si="65"/>
        <v>0</v>
      </c>
      <c r="S61" s="149">
        <f t="shared" si="65"/>
        <v>0</v>
      </c>
      <c r="T61" s="150">
        <f t="shared" si="65"/>
        <v>0</v>
      </c>
      <c r="U61" s="150">
        <f t="shared" si="65"/>
        <v>0</v>
      </c>
      <c r="V61" s="150">
        <f t="shared" si="65"/>
        <v>0</v>
      </c>
      <c r="W61" s="150">
        <f t="shared" si="65"/>
        <v>0</v>
      </c>
      <c r="X61" s="151">
        <f t="shared" si="65"/>
        <v>0</v>
      </c>
      <c r="Y61" s="145">
        <f t="shared" si="65"/>
        <v>0</v>
      </c>
      <c r="Z61" s="146">
        <f t="shared" si="65"/>
        <v>0</v>
      </c>
      <c r="AA61" s="147">
        <f t="shared" si="65"/>
        <v>0</v>
      </c>
      <c r="AB61" s="148">
        <f t="shared" si="65"/>
        <v>0</v>
      </c>
      <c r="AC61" s="146">
        <f t="shared" si="65"/>
        <v>0</v>
      </c>
      <c r="AD61" s="147">
        <f t="shared" si="65"/>
        <v>0</v>
      </c>
      <c r="AE61" s="146">
        <f t="shared" si="65"/>
        <v>0</v>
      </c>
      <c r="AF61" s="147">
        <f>SUM(AF62:AF72)</f>
        <v>0</v>
      </c>
      <c r="AG61" s="141">
        <f t="shared" ref="AG61:AL61" si="66">SUM(AG62:AG72)</f>
        <v>0</v>
      </c>
      <c r="AH61" s="142">
        <f t="shared" si="66"/>
        <v>0</v>
      </c>
      <c r="AI61" s="142">
        <f t="shared" si="66"/>
        <v>0</v>
      </c>
      <c r="AJ61" s="211">
        <f t="shared" si="66"/>
        <v>0</v>
      </c>
      <c r="AK61" s="142">
        <f t="shared" si="66"/>
        <v>0</v>
      </c>
      <c r="AL61" s="212">
        <f t="shared" si="66"/>
        <v>0</v>
      </c>
    </row>
    <row r="62" spans="1:38" s="98" customFormat="1" ht="15" hidden="1" customHeight="1">
      <c r="A62" s="184"/>
      <c r="B62" s="425"/>
      <c r="C62" s="155">
        <f t="shared" ref="C62:C72" si="67">SUM(F62:L62)</f>
        <v>0</v>
      </c>
      <c r="D62" s="163">
        <f t="shared" ref="D62:D72" si="68">SUM(C62)/1.27</f>
        <v>0</v>
      </c>
      <c r="E62" s="155">
        <f t="shared" ref="E62:E72" si="69">SUM(D62)*0.27</f>
        <v>0</v>
      </c>
      <c r="F62" s="154">
        <v>0</v>
      </c>
      <c r="G62" s="154">
        <v>0</v>
      </c>
      <c r="H62" s="154">
        <v>0</v>
      </c>
      <c r="I62" s="154">
        <v>0</v>
      </c>
      <c r="J62" s="154">
        <v>0</v>
      </c>
      <c r="K62" s="157">
        <f>SUM(N62:R62)</f>
        <v>0</v>
      </c>
      <c r="L62" s="161">
        <f>SUM(K62)/1.27</f>
        <v>0</v>
      </c>
      <c r="M62" s="157">
        <f>SUM(L62)*0.27</f>
        <v>0</v>
      </c>
      <c r="N62" s="154">
        <v>0</v>
      </c>
      <c r="O62" s="154">
        <v>0</v>
      </c>
      <c r="P62" s="154">
        <v>0</v>
      </c>
      <c r="Q62" s="154">
        <v>0</v>
      </c>
      <c r="R62" s="157">
        <v>0</v>
      </c>
      <c r="S62" s="158">
        <f>SUM(T62:X62)</f>
        <v>0</v>
      </c>
      <c r="T62" s="159"/>
      <c r="U62" s="159"/>
      <c r="V62" s="159"/>
      <c r="W62" s="159"/>
      <c r="X62" s="160"/>
      <c r="Y62" s="156">
        <f>SUM(AB62:AF62)</f>
        <v>0</v>
      </c>
      <c r="Z62" s="154">
        <f>SUM(Y62)/1.27</f>
        <v>0</v>
      </c>
      <c r="AA62" s="157">
        <f>SUM(Z62)*0.27</f>
        <v>0</v>
      </c>
      <c r="AB62" s="161">
        <f t="shared" ref="AB62:AB72" si="70">SUM(N62+T62)</f>
        <v>0</v>
      </c>
      <c r="AC62" s="154">
        <f t="shared" ref="AC62:AF72" si="71">SUM(O62+U62)</f>
        <v>0</v>
      </c>
      <c r="AD62" s="157">
        <f t="shared" si="71"/>
        <v>0</v>
      </c>
      <c r="AE62" s="154">
        <f t="shared" si="71"/>
        <v>0</v>
      </c>
      <c r="AF62" s="157">
        <f t="shared" si="71"/>
        <v>0</v>
      </c>
      <c r="AG62" s="153">
        <f t="shared" ref="AG62:AG72" si="72">SUM(AJ62:AL62)</f>
        <v>0</v>
      </c>
      <c r="AH62" s="154">
        <f>SUM(AG62)/1.27</f>
        <v>0</v>
      </c>
      <c r="AI62" s="154">
        <f>SUM(AH62)*0.27</f>
        <v>0</v>
      </c>
      <c r="AJ62" s="161">
        <f t="shared" ref="AJ62:AL72" si="73">SUM(V62+AB62)</f>
        <v>0</v>
      </c>
      <c r="AK62" s="154">
        <f t="shared" si="73"/>
        <v>0</v>
      </c>
      <c r="AL62" s="157">
        <f t="shared" si="73"/>
        <v>0</v>
      </c>
    </row>
    <row r="63" spans="1:38" s="98" customFormat="1" ht="15" hidden="1" customHeight="1">
      <c r="A63" s="184"/>
      <c r="B63" s="425"/>
      <c r="C63" s="155">
        <f t="shared" si="67"/>
        <v>0</v>
      </c>
      <c r="D63" s="163">
        <f t="shared" si="68"/>
        <v>0</v>
      </c>
      <c r="E63" s="155">
        <f t="shared" si="69"/>
        <v>0</v>
      </c>
      <c r="F63" s="154">
        <v>0</v>
      </c>
      <c r="G63" s="154">
        <v>0</v>
      </c>
      <c r="H63" s="154">
        <v>0</v>
      </c>
      <c r="I63" s="154">
        <v>0</v>
      </c>
      <c r="J63" s="154">
        <v>0</v>
      </c>
      <c r="K63" s="157">
        <f>SUM(N63:R63)</f>
        <v>0</v>
      </c>
      <c r="L63" s="161">
        <f>SUM(K63)/1.27</f>
        <v>0</v>
      </c>
      <c r="M63" s="157">
        <f>SUM(L63)*0.27</f>
        <v>0</v>
      </c>
      <c r="N63" s="154">
        <v>0</v>
      </c>
      <c r="O63" s="154">
        <v>0</v>
      </c>
      <c r="P63" s="154">
        <v>0</v>
      </c>
      <c r="Q63" s="154">
        <v>0</v>
      </c>
      <c r="R63" s="157">
        <v>0</v>
      </c>
      <c r="S63" s="158">
        <f>SUM(T63:X63)</f>
        <v>0</v>
      </c>
      <c r="T63" s="159"/>
      <c r="U63" s="159"/>
      <c r="V63" s="159"/>
      <c r="W63" s="159"/>
      <c r="X63" s="160"/>
      <c r="Y63" s="156">
        <f t="shared" ref="Y63:Y71" si="74">SUM(AB63:AE63)</f>
        <v>0</v>
      </c>
      <c r="Z63" s="154">
        <f>SUM(Y63)/1.27</f>
        <v>0</v>
      </c>
      <c r="AA63" s="157">
        <f>SUM(Z63)*0.27</f>
        <v>0</v>
      </c>
      <c r="AB63" s="161">
        <f t="shared" si="70"/>
        <v>0</v>
      </c>
      <c r="AC63" s="154">
        <f t="shared" si="71"/>
        <v>0</v>
      </c>
      <c r="AD63" s="157">
        <f t="shared" si="71"/>
        <v>0</v>
      </c>
      <c r="AE63" s="154">
        <f t="shared" si="71"/>
        <v>0</v>
      </c>
      <c r="AF63" s="157">
        <f t="shared" si="71"/>
        <v>0</v>
      </c>
      <c r="AG63" s="153">
        <f t="shared" si="72"/>
        <v>0</v>
      </c>
      <c r="AH63" s="154">
        <f>SUM(AG63)/1.27</f>
        <v>0</v>
      </c>
      <c r="AI63" s="154">
        <f>SUM(AH63)*0.27</f>
        <v>0</v>
      </c>
      <c r="AJ63" s="161">
        <f t="shared" si="73"/>
        <v>0</v>
      </c>
      <c r="AK63" s="154">
        <f t="shared" si="73"/>
        <v>0</v>
      </c>
      <c r="AL63" s="157">
        <f t="shared" si="73"/>
        <v>0</v>
      </c>
    </row>
    <row r="64" spans="1:38" s="98" customFormat="1" ht="15" hidden="1" customHeight="1">
      <c r="A64" s="184"/>
      <c r="B64" s="425"/>
      <c r="C64" s="155">
        <f t="shared" si="67"/>
        <v>0</v>
      </c>
      <c r="D64" s="163">
        <f t="shared" si="68"/>
        <v>0</v>
      </c>
      <c r="E64" s="155">
        <f t="shared" si="69"/>
        <v>0</v>
      </c>
      <c r="F64" s="154">
        <v>0</v>
      </c>
      <c r="G64" s="154">
        <v>0</v>
      </c>
      <c r="H64" s="154">
        <v>0</v>
      </c>
      <c r="I64" s="154">
        <v>0</v>
      </c>
      <c r="J64" s="154">
        <v>0</v>
      </c>
      <c r="K64" s="157">
        <f t="shared" ref="K64:K72" si="75">SUM(N64:R64)</f>
        <v>0</v>
      </c>
      <c r="L64" s="161">
        <f t="shared" ref="L64:L72" si="76">SUM(K64)/1.27</f>
        <v>0</v>
      </c>
      <c r="M64" s="157">
        <f t="shared" ref="M64:M72" si="77">SUM(L64)*0.27</f>
        <v>0</v>
      </c>
      <c r="N64" s="154">
        <v>0</v>
      </c>
      <c r="O64" s="154">
        <v>0</v>
      </c>
      <c r="P64" s="154">
        <v>0</v>
      </c>
      <c r="Q64" s="154">
        <v>0</v>
      </c>
      <c r="R64" s="157">
        <v>0</v>
      </c>
      <c r="S64" s="158">
        <f t="shared" ref="S64:S72" si="78">SUM(T64:X64)</f>
        <v>0</v>
      </c>
      <c r="T64" s="159"/>
      <c r="U64" s="159"/>
      <c r="V64" s="159"/>
      <c r="W64" s="159"/>
      <c r="X64" s="160"/>
      <c r="Y64" s="156">
        <f t="shared" si="74"/>
        <v>0</v>
      </c>
      <c r="Z64" s="154">
        <f>SUM(Y64)/1.27</f>
        <v>0</v>
      </c>
      <c r="AA64" s="157">
        <f>SUM(Z64)*0.27</f>
        <v>0</v>
      </c>
      <c r="AB64" s="161">
        <f t="shared" si="70"/>
        <v>0</v>
      </c>
      <c r="AC64" s="154">
        <f t="shared" si="71"/>
        <v>0</v>
      </c>
      <c r="AD64" s="157">
        <f t="shared" si="71"/>
        <v>0</v>
      </c>
      <c r="AE64" s="154">
        <f t="shared" si="71"/>
        <v>0</v>
      </c>
      <c r="AF64" s="157">
        <f t="shared" si="71"/>
        <v>0</v>
      </c>
      <c r="AG64" s="153">
        <f t="shared" si="72"/>
        <v>0</v>
      </c>
      <c r="AH64" s="154">
        <f>SUM(AG64)/1.27</f>
        <v>0</v>
      </c>
      <c r="AI64" s="154">
        <f>SUM(AH64)*0.27</f>
        <v>0</v>
      </c>
      <c r="AJ64" s="161">
        <f t="shared" si="73"/>
        <v>0</v>
      </c>
      <c r="AK64" s="154">
        <f t="shared" si="73"/>
        <v>0</v>
      </c>
      <c r="AL64" s="157">
        <f t="shared" si="73"/>
        <v>0</v>
      </c>
    </row>
    <row r="65" spans="1:38" s="98" customFormat="1" ht="15" hidden="1" customHeight="1">
      <c r="A65" s="184"/>
      <c r="B65" s="425"/>
      <c r="C65" s="155">
        <f t="shared" si="67"/>
        <v>0</v>
      </c>
      <c r="D65" s="163">
        <f t="shared" si="68"/>
        <v>0</v>
      </c>
      <c r="E65" s="155">
        <f t="shared" si="69"/>
        <v>0</v>
      </c>
      <c r="F65" s="154">
        <v>0</v>
      </c>
      <c r="G65" s="154">
        <v>0</v>
      </c>
      <c r="H65" s="154">
        <v>0</v>
      </c>
      <c r="I65" s="154">
        <v>0</v>
      </c>
      <c r="J65" s="154">
        <v>0</v>
      </c>
      <c r="K65" s="157">
        <f t="shared" si="75"/>
        <v>0</v>
      </c>
      <c r="L65" s="161">
        <f t="shared" si="76"/>
        <v>0</v>
      </c>
      <c r="M65" s="157">
        <f t="shared" si="77"/>
        <v>0</v>
      </c>
      <c r="N65" s="154">
        <v>0</v>
      </c>
      <c r="O65" s="154">
        <v>0</v>
      </c>
      <c r="P65" s="154">
        <v>0</v>
      </c>
      <c r="Q65" s="154">
        <v>0</v>
      </c>
      <c r="R65" s="157">
        <v>0</v>
      </c>
      <c r="S65" s="158">
        <f t="shared" si="78"/>
        <v>0</v>
      </c>
      <c r="T65" s="159"/>
      <c r="U65" s="159"/>
      <c r="V65" s="159"/>
      <c r="W65" s="159"/>
      <c r="X65" s="160"/>
      <c r="Y65" s="156">
        <f t="shared" si="74"/>
        <v>0</v>
      </c>
      <c r="Z65" s="154">
        <f t="shared" ref="Z65:Z71" si="79">SUM(Y65)/1.25</f>
        <v>0</v>
      </c>
      <c r="AA65" s="157">
        <f t="shared" ref="AA65:AA71" si="80">SUM(Z65)*0.25</f>
        <v>0</v>
      </c>
      <c r="AB65" s="161">
        <f t="shared" si="70"/>
        <v>0</v>
      </c>
      <c r="AC65" s="154">
        <f t="shared" si="71"/>
        <v>0</v>
      </c>
      <c r="AD65" s="157">
        <f t="shared" si="71"/>
        <v>0</v>
      </c>
      <c r="AE65" s="154">
        <f t="shared" si="71"/>
        <v>0</v>
      </c>
      <c r="AF65" s="157">
        <f t="shared" si="71"/>
        <v>0</v>
      </c>
      <c r="AG65" s="153">
        <f t="shared" si="72"/>
        <v>0</v>
      </c>
      <c r="AH65" s="154">
        <f t="shared" ref="AH65:AH72" si="81">SUM(AG65)/1.25</f>
        <v>0</v>
      </c>
      <c r="AI65" s="154">
        <f t="shared" ref="AI65:AI72" si="82">SUM(AH65)*0.25</f>
        <v>0</v>
      </c>
      <c r="AJ65" s="161">
        <f t="shared" si="73"/>
        <v>0</v>
      </c>
      <c r="AK65" s="154">
        <f t="shared" si="73"/>
        <v>0</v>
      </c>
      <c r="AL65" s="157">
        <f t="shared" si="73"/>
        <v>0</v>
      </c>
    </row>
    <row r="66" spans="1:38" s="98" customFormat="1" ht="15" hidden="1" customHeight="1">
      <c r="A66" s="184"/>
      <c r="B66" s="425"/>
      <c r="C66" s="155">
        <f t="shared" si="67"/>
        <v>0</v>
      </c>
      <c r="D66" s="163">
        <f t="shared" si="68"/>
        <v>0</v>
      </c>
      <c r="E66" s="155">
        <f t="shared" si="69"/>
        <v>0</v>
      </c>
      <c r="F66" s="154">
        <v>0</v>
      </c>
      <c r="G66" s="154">
        <v>0</v>
      </c>
      <c r="H66" s="154">
        <v>0</v>
      </c>
      <c r="I66" s="154">
        <v>0</v>
      </c>
      <c r="J66" s="154">
        <v>0</v>
      </c>
      <c r="K66" s="157">
        <f t="shared" si="75"/>
        <v>0</v>
      </c>
      <c r="L66" s="161">
        <f t="shared" si="76"/>
        <v>0</v>
      </c>
      <c r="M66" s="157">
        <f t="shared" si="77"/>
        <v>0</v>
      </c>
      <c r="N66" s="154">
        <v>0</v>
      </c>
      <c r="O66" s="154">
        <v>0</v>
      </c>
      <c r="P66" s="154">
        <v>0</v>
      </c>
      <c r="Q66" s="154">
        <v>0</v>
      </c>
      <c r="R66" s="157">
        <v>0</v>
      </c>
      <c r="S66" s="158">
        <f t="shared" si="78"/>
        <v>0</v>
      </c>
      <c r="T66" s="159"/>
      <c r="U66" s="159"/>
      <c r="V66" s="159"/>
      <c r="W66" s="159"/>
      <c r="X66" s="160"/>
      <c r="Y66" s="156">
        <f t="shared" si="74"/>
        <v>0</v>
      </c>
      <c r="Z66" s="154">
        <f t="shared" si="79"/>
        <v>0</v>
      </c>
      <c r="AA66" s="157">
        <f t="shared" si="80"/>
        <v>0</v>
      </c>
      <c r="AB66" s="161">
        <f t="shared" si="70"/>
        <v>0</v>
      </c>
      <c r="AC66" s="154">
        <f t="shared" si="71"/>
        <v>0</v>
      </c>
      <c r="AD66" s="157">
        <f t="shared" si="71"/>
        <v>0</v>
      </c>
      <c r="AE66" s="154">
        <f t="shared" si="71"/>
        <v>0</v>
      </c>
      <c r="AF66" s="157">
        <f t="shared" si="71"/>
        <v>0</v>
      </c>
      <c r="AG66" s="153">
        <f t="shared" si="72"/>
        <v>0</v>
      </c>
      <c r="AH66" s="154">
        <f t="shared" si="81"/>
        <v>0</v>
      </c>
      <c r="AI66" s="154">
        <f t="shared" si="82"/>
        <v>0</v>
      </c>
      <c r="AJ66" s="161">
        <f t="shared" si="73"/>
        <v>0</v>
      </c>
      <c r="AK66" s="154">
        <f t="shared" si="73"/>
        <v>0</v>
      </c>
      <c r="AL66" s="157">
        <f t="shared" si="73"/>
        <v>0</v>
      </c>
    </row>
    <row r="67" spans="1:38" s="98" customFormat="1" ht="15" hidden="1" customHeight="1">
      <c r="A67" s="184"/>
      <c r="B67" s="425"/>
      <c r="C67" s="155">
        <f t="shared" si="67"/>
        <v>0</v>
      </c>
      <c r="D67" s="163">
        <f t="shared" si="68"/>
        <v>0</v>
      </c>
      <c r="E67" s="155">
        <f t="shared" si="69"/>
        <v>0</v>
      </c>
      <c r="F67" s="154">
        <v>0</v>
      </c>
      <c r="G67" s="154">
        <v>0</v>
      </c>
      <c r="H67" s="154">
        <v>0</v>
      </c>
      <c r="I67" s="154">
        <v>0</v>
      </c>
      <c r="J67" s="154">
        <v>0</v>
      </c>
      <c r="K67" s="157">
        <f t="shared" si="75"/>
        <v>0</v>
      </c>
      <c r="L67" s="161">
        <f t="shared" si="76"/>
        <v>0</v>
      </c>
      <c r="M67" s="157">
        <f t="shared" si="77"/>
        <v>0</v>
      </c>
      <c r="N67" s="154">
        <v>0</v>
      </c>
      <c r="O67" s="154">
        <v>0</v>
      </c>
      <c r="P67" s="154">
        <v>0</v>
      </c>
      <c r="Q67" s="154">
        <v>0</v>
      </c>
      <c r="R67" s="157">
        <v>0</v>
      </c>
      <c r="S67" s="158">
        <f t="shared" si="78"/>
        <v>0</v>
      </c>
      <c r="T67" s="159"/>
      <c r="U67" s="159"/>
      <c r="V67" s="159"/>
      <c r="W67" s="159"/>
      <c r="X67" s="160"/>
      <c r="Y67" s="156">
        <f t="shared" si="74"/>
        <v>0</v>
      </c>
      <c r="Z67" s="154">
        <f t="shared" si="79"/>
        <v>0</v>
      </c>
      <c r="AA67" s="157">
        <f t="shared" si="80"/>
        <v>0</v>
      </c>
      <c r="AB67" s="161">
        <f t="shared" si="70"/>
        <v>0</v>
      </c>
      <c r="AC67" s="154">
        <f t="shared" si="71"/>
        <v>0</v>
      </c>
      <c r="AD67" s="157">
        <f t="shared" si="71"/>
        <v>0</v>
      </c>
      <c r="AE67" s="154">
        <f t="shared" si="71"/>
        <v>0</v>
      </c>
      <c r="AF67" s="157">
        <f t="shared" si="71"/>
        <v>0</v>
      </c>
      <c r="AG67" s="153">
        <f t="shared" si="72"/>
        <v>0</v>
      </c>
      <c r="AH67" s="154">
        <f t="shared" si="81"/>
        <v>0</v>
      </c>
      <c r="AI67" s="154">
        <f t="shared" si="82"/>
        <v>0</v>
      </c>
      <c r="AJ67" s="161">
        <f t="shared" si="73"/>
        <v>0</v>
      </c>
      <c r="AK67" s="154">
        <f t="shared" si="73"/>
        <v>0</v>
      </c>
      <c r="AL67" s="157">
        <f t="shared" si="73"/>
        <v>0</v>
      </c>
    </row>
    <row r="68" spans="1:38" s="98" customFormat="1" ht="15" hidden="1" customHeight="1">
      <c r="A68" s="184"/>
      <c r="B68" s="425"/>
      <c r="C68" s="155">
        <f t="shared" si="67"/>
        <v>0</v>
      </c>
      <c r="D68" s="163">
        <f t="shared" si="68"/>
        <v>0</v>
      </c>
      <c r="E68" s="155">
        <f t="shared" si="69"/>
        <v>0</v>
      </c>
      <c r="F68" s="154">
        <v>0</v>
      </c>
      <c r="G68" s="154">
        <v>0</v>
      </c>
      <c r="H68" s="154">
        <v>0</v>
      </c>
      <c r="I68" s="154">
        <v>0</v>
      </c>
      <c r="J68" s="154">
        <v>0</v>
      </c>
      <c r="K68" s="157">
        <f t="shared" si="75"/>
        <v>0</v>
      </c>
      <c r="L68" s="161">
        <f t="shared" si="76"/>
        <v>0</v>
      </c>
      <c r="M68" s="157">
        <f t="shared" si="77"/>
        <v>0</v>
      </c>
      <c r="N68" s="154">
        <v>0</v>
      </c>
      <c r="O68" s="154">
        <v>0</v>
      </c>
      <c r="P68" s="154">
        <v>0</v>
      </c>
      <c r="Q68" s="154">
        <v>0</v>
      </c>
      <c r="R68" s="157">
        <v>0</v>
      </c>
      <c r="S68" s="158">
        <f t="shared" si="78"/>
        <v>0</v>
      </c>
      <c r="T68" s="159"/>
      <c r="U68" s="159"/>
      <c r="V68" s="159"/>
      <c r="W68" s="159"/>
      <c r="X68" s="160"/>
      <c r="Y68" s="156">
        <f t="shared" si="74"/>
        <v>0</v>
      </c>
      <c r="Z68" s="154">
        <f t="shared" si="79"/>
        <v>0</v>
      </c>
      <c r="AA68" s="157">
        <f t="shared" si="80"/>
        <v>0</v>
      </c>
      <c r="AB68" s="161">
        <f t="shared" si="70"/>
        <v>0</v>
      </c>
      <c r="AC68" s="154">
        <f t="shared" si="71"/>
        <v>0</v>
      </c>
      <c r="AD68" s="157">
        <f t="shared" si="71"/>
        <v>0</v>
      </c>
      <c r="AE68" s="154">
        <f t="shared" si="71"/>
        <v>0</v>
      </c>
      <c r="AF68" s="157">
        <f t="shared" si="71"/>
        <v>0</v>
      </c>
      <c r="AG68" s="153">
        <f t="shared" si="72"/>
        <v>0</v>
      </c>
      <c r="AH68" s="154">
        <f t="shared" si="81"/>
        <v>0</v>
      </c>
      <c r="AI68" s="154">
        <f t="shared" si="82"/>
        <v>0</v>
      </c>
      <c r="AJ68" s="161">
        <f t="shared" si="73"/>
        <v>0</v>
      </c>
      <c r="AK68" s="154">
        <f t="shared" si="73"/>
        <v>0</v>
      </c>
      <c r="AL68" s="157">
        <f t="shared" si="73"/>
        <v>0</v>
      </c>
    </row>
    <row r="69" spans="1:38" s="98" customFormat="1" ht="15" hidden="1" customHeight="1">
      <c r="A69" s="184"/>
      <c r="B69" s="425"/>
      <c r="C69" s="155">
        <f t="shared" si="67"/>
        <v>0</v>
      </c>
      <c r="D69" s="163">
        <f t="shared" si="68"/>
        <v>0</v>
      </c>
      <c r="E69" s="155">
        <f t="shared" si="69"/>
        <v>0</v>
      </c>
      <c r="F69" s="154">
        <v>0</v>
      </c>
      <c r="G69" s="154">
        <v>0</v>
      </c>
      <c r="H69" s="154">
        <v>0</v>
      </c>
      <c r="I69" s="154">
        <v>0</v>
      </c>
      <c r="J69" s="154">
        <v>0</v>
      </c>
      <c r="K69" s="157">
        <f t="shared" si="75"/>
        <v>0</v>
      </c>
      <c r="L69" s="161">
        <f t="shared" si="76"/>
        <v>0</v>
      </c>
      <c r="M69" s="157">
        <f t="shared" si="77"/>
        <v>0</v>
      </c>
      <c r="N69" s="154">
        <v>0</v>
      </c>
      <c r="O69" s="154">
        <v>0</v>
      </c>
      <c r="P69" s="154">
        <v>0</v>
      </c>
      <c r="Q69" s="154">
        <v>0</v>
      </c>
      <c r="R69" s="157">
        <v>0</v>
      </c>
      <c r="S69" s="158">
        <f t="shared" si="78"/>
        <v>0</v>
      </c>
      <c r="T69" s="159"/>
      <c r="U69" s="159"/>
      <c r="V69" s="159"/>
      <c r="W69" s="159"/>
      <c r="X69" s="160"/>
      <c r="Y69" s="156">
        <f t="shared" si="74"/>
        <v>0</v>
      </c>
      <c r="Z69" s="154">
        <f t="shared" si="79"/>
        <v>0</v>
      </c>
      <c r="AA69" s="157">
        <f t="shared" si="80"/>
        <v>0</v>
      </c>
      <c r="AB69" s="161">
        <f t="shared" si="70"/>
        <v>0</v>
      </c>
      <c r="AC69" s="154">
        <f t="shared" si="71"/>
        <v>0</v>
      </c>
      <c r="AD69" s="157">
        <f t="shared" si="71"/>
        <v>0</v>
      </c>
      <c r="AE69" s="154">
        <f t="shared" si="71"/>
        <v>0</v>
      </c>
      <c r="AF69" s="157">
        <f t="shared" si="71"/>
        <v>0</v>
      </c>
      <c r="AG69" s="153">
        <f t="shared" si="72"/>
        <v>0</v>
      </c>
      <c r="AH69" s="154">
        <f t="shared" si="81"/>
        <v>0</v>
      </c>
      <c r="AI69" s="154">
        <f t="shared" si="82"/>
        <v>0</v>
      </c>
      <c r="AJ69" s="161">
        <f t="shared" si="73"/>
        <v>0</v>
      </c>
      <c r="AK69" s="154">
        <f t="shared" si="73"/>
        <v>0</v>
      </c>
      <c r="AL69" s="157">
        <f t="shared" si="73"/>
        <v>0</v>
      </c>
    </row>
    <row r="70" spans="1:38" s="98" customFormat="1" ht="15" hidden="1" customHeight="1">
      <c r="A70" s="184"/>
      <c r="B70" s="425"/>
      <c r="C70" s="155">
        <f t="shared" si="67"/>
        <v>0</v>
      </c>
      <c r="D70" s="163">
        <f t="shared" si="68"/>
        <v>0</v>
      </c>
      <c r="E70" s="155">
        <f t="shared" si="69"/>
        <v>0</v>
      </c>
      <c r="F70" s="154">
        <v>0</v>
      </c>
      <c r="G70" s="154">
        <v>0</v>
      </c>
      <c r="H70" s="154">
        <v>0</v>
      </c>
      <c r="I70" s="154">
        <v>0</v>
      </c>
      <c r="J70" s="154">
        <v>0</v>
      </c>
      <c r="K70" s="157">
        <f t="shared" si="75"/>
        <v>0</v>
      </c>
      <c r="L70" s="161">
        <f t="shared" si="76"/>
        <v>0</v>
      </c>
      <c r="M70" s="157">
        <f t="shared" si="77"/>
        <v>0</v>
      </c>
      <c r="N70" s="154">
        <v>0</v>
      </c>
      <c r="O70" s="154">
        <v>0</v>
      </c>
      <c r="P70" s="154">
        <v>0</v>
      </c>
      <c r="Q70" s="154">
        <v>0</v>
      </c>
      <c r="R70" s="157">
        <v>0</v>
      </c>
      <c r="S70" s="158">
        <f t="shared" si="78"/>
        <v>0</v>
      </c>
      <c r="T70" s="159"/>
      <c r="U70" s="159"/>
      <c r="V70" s="159"/>
      <c r="W70" s="159"/>
      <c r="X70" s="160"/>
      <c r="Y70" s="156">
        <f t="shared" si="74"/>
        <v>0</v>
      </c>
      <c r="Z70" s="154">
        <f t="shared" si="79"/>
        <v>0</v>
      </c>
      <c r="AA70" s="157">
        <f t="shared" si="80"/>
        <v>0</v>
      </c>
      <c r="AB70" s="161">
        <f t="shared" si="70"/>
        <v>0</v>
      </c>
      <c r="AC70" s="154">
        <f t="shared" si="71"/>
        <v>0</v>
      </c>
      <c r="AD70" s="157">
        <f t="shared" si="71"/>
        <v>0</v>
      </c>
      <c r="AE70" s="154">
        <f t="shared" si="71"/>
        <v>0</v>
      </c>
      <c r="AF70" s="157">
        <f t="shared" si="71"/>
        <v>0</v>
      </c>
      <c r="AG70" s="153">
        <f t="shared" si="72"/>
        <v>0</v>
      </c>
      <c r="AH70" s="154">
        <f t="shared" si="81"/>
        <v>0</v>
      </c>
      <c r="AI70" s="154">
        <f t="shared" si="82"/>
        <v>0</v>
      </c>
      <c r="AJ70" s="161">
        <f t="shared" si="73"/>
        <v>0</v>
      </c>
      <c r="AK70" s="154">
        <f t="shared" si="73"/>
        <v>0</v>
      </c>
      <c r="AL70" s="157">
        <f t="shared" si="73"/>
        <v>0</v>
      </c>
    </row>
    <row r="71" spans="1:38" s="98" customFormat="1" ht="15" hidden="1" customHeight="1">
      <c r="A71" s="184"/>
      <c r="B71" s="425"/>
      <c r="C71" s="155">
        <f t="shared" si="67"/>
        <v>0</v>
      </c>
      <c r="D71" s="163">
        <f t="shared" si="68"/>
        <v>0</v>
      </c>
      <c r="E71" s="155">
        <f t="shared" si="69"/>
        <v>0</v>
      </c>
      <c r="F71" s="154">
        <v>0</v>
      </c>
      <c r="G71" s="154">
        <v>0</v>
      </c>
      <c r="H71" s="154">
        <v>0</v>
      </c>
      <c r="I71" s="154">
        <v>0</v>
      </c>
      <c r="J71" s="154">
        <v>0</v>
      </c>
      <c r="K71" s="157">
        <f t="shared" si="75"/>
        <v>0</v>
      </c>
      <c r="L71" s="161">
        <f t="shared" si="76"/>
        <v>0</v>
      </c>
      <c r="M71" s="157">
        <f t="shared" si="77"/>
        <v>0</v>
      </c>
      <c r="N71" s="154">
        <v>0</v>
      </c>
      <c r="O71" s="154">
        <v>0</v>
      </c>
      <c r="P71" s="154">
        <v>0</v>
      </c>
      <c r="Q71" s="154">
        <v>0</v>
      </c>
      <c r="R71" s="157">
        <v>0</v>
      </c>
      <c r="S71" s="158">
        <f t="shared" si="78"/>
        <v>0</v>
      </c>
      <c r="T71" s="159"/>
      <c r="U71" s="159"/>
      <c r="V71" s="159"/>
      <c r="W71" s="159"/>
      <c r="X71" s="160"/>
      <c r="Y71" s="156">
        <f t="shared" si="74"/>
        <v>0</v>
      </c>
      <c r="Z71" s="154">
        <f t="shared" si="79"/>
        <v>0</v>
      </c>
      <c r="AA71" s="157">
        <f t="shared" si="80"/>
        <v>0</v>
      </c>
      <c r="AB71" s="161">
        <f t="shared" si="70"/>
        <v>0</v>
      </c>
      <c r="AC71" s="154">
        <f t="shared" si="71"/>
        <v>0</v>
      </c>
      <c r="AD71" s="157">
        <f t="shared" si="71"/>
        <v>0</v>
      </c>
      <c r="AE71" s="154">
        <f t="shared" si="71"/>
        <v>0</v>
      </c>
      <c r="AF71" s="157">
        <f t="shared" si="71"/>
        <v>0</v>
      </c>
      <c r="AG71" s="153">
        <f t="shared" si="72"/>
        <v>0</v>
      </c>
      <c r="AH71" s="154">
        <f t="shared" si="81"/>
        <v>0</v>
      </c>
      <c r="AI71" s="154">
        <f t="shared" si="82"/>
        <v>0</v>
      </c>
      <c r="AJ71" s="161">
        <f t="shared" si="73"/>
        <v>0</v>
      </c>
      <c r="AK71" s="154">
        <f t="shared" si="73"/>
        <v>0</v>
      </c>
      <c r="AL71" s="157">
        <f t="shared" si="73"/>
        <v>0</v>
      </c>
    </row>
    <row r="72" spans="1:38" s="98" customFormat="1" ht="15" hidden="1" customHeight="1">
      <c r="A72" s="115"/>
      <c r="B72" s="425"/>
      <c r="C72" s="155">
        <f t="shared" si="67"/>
        <v>0</v>
      </c>
      <c r="D72" s="163">
        <f t="shared" si="68"/>
        <v>0</v>
      </c>
      <c r="E72" s="155">
        <f t="shared" si="69"/>
        <v>0</v>
      </c>
      <c r="F72" s="154">
        <v>0</v>
      </c>
      <c r="G72" s="154">
        <v>0</v>
      </c>
      <c r="H72" s="154">
        <v>0</v>
      </c>
      <c r="I72" s="154">
        <v>0</v>
      </c>
      <c r="J72" s="154">
        <v>0</v>
      </c>
      <c r="K72" s="157">
        <f t="shared" si="75"/>
        <v>0</v>
      </c>
      <c r="L72" s="161">
        <f t="shared" si="76"/>
        <v>0</v>
      </c>
      <c r="M72" s="157">
        <f t="shared" si="77"/>
        <v>0</v>
      </c>
      <c r="N72" s="154">
        <v>0</v>
      </c>
      <c r="O72" s="154">
        <v>0</v>
      </c>
      <c r="P72" s="154">
        <v>0</v>
      </c>
      <c r="Q72" s="154">
        <v>0</v>
      </c>
      <c r="R72" s="157">
        <v>0</v>
      </c>
      <c r="S72" s="158">
        <f t="shared" si="78"/>
        <v>0</v>
      </c>
      <c r="T72" s="159"/>
      <c r="U72" s="159"/>
      <c r="V72" s="159"/>
      <c r="W72" s="159"/>
      <c r="X72" s="160"/>
      <c r="Y72" s="156">
        <f>SUM(AB72:AE72)</f>
        <v>0</v>
      </c>
      <c r="Z72" s="154">
        <f>SUM(Y72)/1.25</f>
        <v>0</v>
      </c>
      <c r="AA72" s="157">
        <f>SUM(Z72)*0.25</f>
        <v>0</v>
      </c>
      <c r="AB72" s="161">
        <f t="shared" si="70"/>
        <v>0</v>
      </c>
      <c r="AC72" s="154">
        <f t="shared" si="71"/>
        <v>0</v>
      </c>
      <c r="AD72" s="157">
        <f t="shared" si="71"/>
        <v>0</v>
      </c>
      <c r="AE72" s="154">
        <f t="shared" si="71"/>
        <v>0</v>
      </c>
      <c r="AF72" s="157">
        <f t="shared" si="71"/>
        <v>0</v>
      </c>
      <c r="AG72" s="153">
        <f t="shared" si="72"/>
        <v>0</v>
      </c>
      <c r="AH72" s="154">
        <f t="shared" si="81"/>
        <v>0</v>
      </c>
      <c r="AI72" s="154">
        <f t="shared" si="82"/>
        <v>0</v>
      </c>
      <c r="AJ72" s="161">
        <f t="shared" si="73"/>
        <v>0</v>
      </c>
      <c r="AK72" s="154">
        <f t="shared" si="73"/>
        <v>0</v>
      </c>
      <c r="AL72" s="157">
        <f t="shared" si="73"/>
        <v>0</v>
      </c>
    </row>
    <row r="73" spans="1:38" s="98" customFormat="1" ht="15" hidden="1" customHeight="1">
      <c r="A73" s="115"/>
      <c r="B73" s="425"/>
      <c r="C73" s="428"/>
      <c r="D73" s="429"/>
      <c r="E73" s="165"/>
      <c r="F73" s="430"/>
      <c r="G73" s="121"/>
      <c r="H73" s="121"/>
      <c r="I73" s="121"/>
      <c r="J73" s="121"/>
      <c r="K73" s="431"/>
      <c r="L73" s="432"/>
      <c r="M73" s="167"/>
      <c r="N73" s="430"/>
      <c r="O73" s="121"/>
      <c r="P73" s="121"/>
      <c r="Q73" s="121"/>
      <c r="R73" s="134"/>
      <c r="S73" s="168"/>
      <c r="T73" s="169"/>
      <c r="U73" s="170"/>
      <c r="V73" s="170"/>
      <c r="W73" s="170"/>
      <c r="X73" s="171"/>
      <c r="Y73" s="166"/>
      <c r="Z73" s="172"/>
      <c r="AA73" s="167"/>
      <c r="AB73" s="125"/>
      <c r="AC73" s="121"/>
      <c r="AD73" s="134"/>
      <c r="AE73" s="121"/>
      <c r="AF73" s="134"/>
      <c r="AG73" s="164"/>
      <c r="AH73" s="172"/>
      <c r="AI73" s="433"/>
      <c r="AJ73" s="125"/>
      <c r="AK73" s="121"/>
      <c r="AL73" s="134"/>
    </row>
    <row r="74" spans="1:38" s="98" customFormat="1" ht="15" hidden="1" customHeight="1">
      <c r="A74" s="139" t="s">
        <v>150</v>
      </c>
      <c r="B74" s="424"/>
      <c r="C74" s="143">
        <f t="shared" ref="C74:H74" si="83">SUM(C75:C80)</f>
        <v>16000</v>
      </c>
      <c r="D74" s="144">
        <f t="shared" si="83"/>
        <v>12598</v>
      </c>
      <c r="E74" s="143">
        <f t="shared" si="83"/>
        <v>3402</v>
      </c>
      <c r="F74" s="142">
        <f t="shared" si="83"/>
        <v>16000</v>
      </c>
      <c r="G74" s="142">
        <f t="shared" si="83"/>
        <v>0</v>
      </c>
      <c r="H74" s="142">
        <f t="shared" si="83"/>
        <v>0</v>
      </c>
      <c r="I74" s="142">
        <f>SUM(I75:I80)</f>
        <v>0</v>
      </c>
      <c r="J74" s="142">
        <f>SUM(J75:J80)</f>
        <v>0</v>
      </c>
      <c r="K74" s="147">
        <f t="shared" ref="K74:AL74" si="84">SUM(K75:K80)</f>
        <v>0</v>
      </c>
      <c r="L74" s="148">
        <f t="shared" si="84"/>
        <v>0</v>
      </c>
      <c r="M74" s="147">
        <f t="shared" si="84"/>
        <v>0</v>
      </c>
      <c r="N74" s="146">
        <f t="shared" si="84"/>
        <v>0</v>
      </c>
      <c r="O74" s="146">
        <f t="shared" si="84"/>
        <v>0</v>
      </c>
      <c r="P74" s="146">
        <f t="shared" si="84"/>
        <v>0</v>
      </c>
      <c r="Q74" s="146">
        <f t="shared" si="84"/>
        <v>0</v>
      </c>
      <c r="R74" s="147">
        <f t="shared" si="84"/>
        <v>0</v>
      </c>
      <c r="S74" s="149">
        <f t="shared" si="84"/>
        <v>0</v>
      </c>
      <c r="T74" s="150">
        <f t="shared" si="84"/>
        <v>0</v>
      </c>
      <c r="U74" s="150">
        <f t="shared" si="84"/>
        <v>0</v>
      </c>
      <c r="V74" s="150">
        <f t="shared" si="84"/>
        <v>0</v>
      </c>
      <c r="W74" s="150">
        <f t="shared" si="84"/>
        <v>0</v>
      </c>
      <c r="X74" s="151">
        <f t="shared" si="84"/>
        <v>0</v>
      </c>
      <c r="Y74" s="145">
        <f t="shared" si="84"/>
        <v>0</v>
      </c>
      <c r="Z74" s="146">
        <f t="shared" si="84"/>
        <v>0</v>
      </c>
      <c r="AA74" s="147">
        <f t="shared" si="84"/>
        <v>0</v>
      </c>
      <c r="AB74" s="148">
        <f t="shared" si="84"/>
        <v>0</v>
      </c>
      <c r="AC74" s="146">
        <f t="shared" si="84"/>
        <v>0</v>
      </c>
      <c r="AD74" s="147">
        <f t="shared" si="84"/>
        <v>0</v>
      </c>
      <c r="AE74" s="146">
        <f t="shared" si="84"/>
        <v>0</v>
      </c>
      <c r="AF74" s="147">
        <f t="shared" si="84"/>
        <v>0</v>
      </c>
      <c r="AG74" s="141">
        <f t="shared" si="84"/>
        <v>0</v>
      </c>
      <c r="AH74" s="142">
        <f t="shared" si="84"/>
        <v>0</v>
      </c>
      <c r="AI74" s="142">
        <f t="shared" si="84"/>
        <v>0</v>
      </c>
      <c r="AJ74" s="211">
        <f t="shared" si="84"/>
        <v>0</v>
      </c>
      <c r="AK74" s="142">
        <f t="shared" si="84"/>
        <v>0</v>
      </c>
      <c r="AL74" s="212">
        <f t="shared" si="84"/>
        <v>0</v>
      </c>
    </row>
    <row r="75" spans="1:38" s="98" customFormat="1" ht="15" hidden="1" customHeight="1">
      <c r="A75" s="199"/>
      <c r="B75" s="437" t="s">
        <v>1024</v>
      </c>
      <c r="C75" s="155">
        <f t="shared" ref="C75:C80" si="85">SUM(F75:L75)</f>
        <v>16000</v>
      </c>
      <c r="D75" s="163">
        <f t="shared" ref="D75:D80" si="86">SUM(C75)/1.27</f>
        <v>12598</v>
      </c>
      <c r="E75" s="155">
        <v>3402</v>
      </c>
      <c r="F75" s="154">
        <v>16000</v>
      </c>
      <c r="G75" s="154">
        <v>0</v>
      </c>
      <c r="H75" s="154">
        <v>0</v>
      </c>
      <c r="I75" s="154">
        <v>0</v>
      </c>
      <c r="J75" s="154">
        <v>0</v>
      </c>
      <c r="K75" s="157">
        <f t="shared" ref="K75:K80" si="87">SUM(N75:R75)</f>
        <v>0</v>
      </c>
      <c r="L75" s="161">
        <f t="shared" ref="L75:L80" si="88">SUM(K75)/1.27</f>
        <v>0</v>
      </c>
      <c r="M75" s="157">
        <f t="shared" ref="M75:M80" si="89">SUM(L75)*0.27</f>
        <v>0</v>
      </c>
      <c r="N75" s="154">
        <v>0</v>
      </c>
      <c r="O75" s="154">
        <v>0</v>
      </c>
      <c r="P75" s="154">
        <v>0</v>
      </c>
      <c r="Q75" s="154">
        <v>0</v>
      </c>
      <c r="R75" s="157">
        <v>0</v>
      </c>
      <c r="S75" s="158">
        <f t="shared" ref="S75:S80" si="90">SUM(T75:X75)</f>
        <v>0</v>
      </c>
      <c r="T75" s="159"/>
      <c r="U75" s="223"/>
      <c r="V75" s="223"/>
      <c r="W75" s="223"/>
      <c r="X75" s="224"/>
      <c r="Y75" s="156">
        <f>SUM(AB75:AF75)</f>
        <v>0</v>
      </c>
      <c r="Z75" s="154">
        <f t="shared" ref="Z75:Z80" si="91">SUM(Y75)/1.27</f>
        <v>0</v>
      </c>
      <c r="AA75" s="157">
        <f t="shared" ref="AA75:AA80" si="92">SUM(Z75)*0.27</f>
        <v>0</v>
      </c>
      <c r="AB75" s="161">
        <f t="shared" ref="AB75:AF80" si="93">SUM(N75+T75)</f>
        <v>0</v>
      </c>
      <c r="AC75" s="154">
        <f t="shared" si="93"/>
        <v>0</v>
      </c>
      <c r="AD75" s="157">
        <f t="shared" si="93"/>
        <v>0</v>
      </c>
      <c r="AE75" s="154">
        <f t="shared" si="93"/>
        <v>0</v>
      </c>
      <c r="AF75" s="157">
        <f t="shared" si="93"/>
        <v>0</v>
      </c>
      <c r="AG75" s="153">
        <f t="shared" ref="AG75:AG80" si="94">SUM(AJ75:AL75)</f>
        <v>0</v>
      </c>
      <c r="AH75" s="154">
        <f t="shared" ref="AH75:AH80" si="95">SUM(AG75)/1.27</f>
        <v>0</v>
      </c>
      <c r="AI75" s="154">
        <f t="shared" ref="AI75:AI80" si="96">SUM(AH75)*0.27</f>
        <v>0</v>
      </c>
      <c r="AJ75" s="161">
        <f t="shared" ref="AJ75:AL80" si="97">SUM(V75+AB75)</f>
        <v>0</v>
      </c>
      <c r="AK75" s="154">
        <f t="shared" si="97"/>
        <v>0</v>
      </c>
      <c r="AL75" s="157">
        <f t="shared" si="97"/>
        <v>0</v>
      </c>
    </row>
    <row r="76" spans="1:38" s="98" customFormat="1" ht="15" hidden="1" customHeight="1">
      <c r="A76" s="199"/>
      <c r="B76" s="437"/>
      <c r="C76" s="155">
        <f t="shared" si="85"/>
        <v>0</v>
      </c>
      <c r="D76" s="163">
        <f t="shared" si="86"/>
        <v>0</v>
      </c>
      <c r="E76" s="155">
        <f>SUM(D76)*0.27</f>
        <v>0</v>
      </c>
      <c r="F76" s="154">
        <v>0</v>
      </c>
      <c r="G76" s="154">
        <v>0</v>
      </c>
      <c r="H76" s="154">
        <v>0</v>
      </c>
      <c r="I76" s="154">
        <v>0</v>
      </c>
      <c r="J76" s="154">
        <v>0</v>
      </c>
      <c r="K76" s="157">
        <f t="shared" si="87"/>
        <v>0</v>
      </c>
      <c r="L76" s="161">
        <f t="shared" si="88"/>
        <v>0</v>
      </c>
      <c r="M76" s="157">
        <f t="shared" si="89"/>
        <v>0</v>
      </c>
      <c r="N76" s="154">
        <v>0</v>
      </c>
      <c r="O76" s="154">
        <v>0</v>
      </c>
      <c r="P76" s="154">
        <v>0</v>
      </c>
      <c r="Q76" s="154">
        <v>0</v>
      </c>
      <c r="R76" s="157">
        <v>0</v>
      </c>
      <c r="S76" s="158">
        <f t="shared" si="90"/>
        <v>0</v>
      </c>
      <c r="T76" s="159"/>
      <c r="U76" s="223"/>
      <c r="V76" s="223"/>
      <c r="W76" s="223"/>
      <c r="X76" s="224"/>
      <c r="Y76" s="156">
        <f>SUM(AB76:AE76)</f>
        <v>0</v>
      </c>
      <c r="Z76" s="154">
        <f t="shared" si="91"/>
        <v>0</v>
      </c>
      <c r="AA76" s="157">
        <f t="shared" si="92"/>
        <v>0</v>
      </c>
      <c r="AB76" s="161">
        <f t="shared" si="93"/>
        <v>0</v>
      </c>
      <c r="AC76" s="154">
        <f t="shared" si="93"/>
        <v>0</v>
      </c>
      <c r="AD76" s="157">
        <f t="shared" si="93"/>
        <v>0</v>
      </c>
      <c r="AE76" s="154">
        <f t="shared" si="93"/>
        <v>0</v>
      </c>
      <c r="AF76" s="157">
        <f t="shared" si="93"/>
        <v>0</v>
      </c>
      <c r="AG76" s="153">
        <f t="shared" si="94"/>
        <v>0</v>
      </c>
      <c r="AH76" s="154">
        <f t="shared" si="95"/>
        <v>0</v>
      </c>
      <c r="AI76" s="154">
        <f t="shared" si="96"/>
        <v>0</v>
      </c>
      <c r="AJ76" s="161">
        <f t="shared" si="97"/>
        <v>0</v>
      </c>
      <c r="AK76" s="154">
        <f t="shared" si="97"/>
        <v>0</v>
      </c>
      <c r="AL76" s="157">
        <f t="shared" si="97"/>
        <v>0</v>
      </c>
    </row>
    <row r="77" spans="1:38" s="98" customFormat="1" ht="15" hidden="1" customHeight="1">
      <c r="A77" s="199"/>
      <c r="B77" s="437"/>
      <c r="C77" s="155">
        <f t="shared" si="85"/>
        <v>0</v>
      </c>
      <c r="D77" s="163">
        <f t="shared" si="86"/>
        <v>0</v>
      </c>
      <c r="E77" s="155">
        <f>SUM(D77)*0.27</f>
        <v>0</v>
      </c>
      <c r="F77" s="154">
        <v>0</v>
      </c>
      <c r="G77" s="154">
        <v>0</v>
      </c>
      <c r="H77" s="154">
        <v>0</v>
      </c>
      <c r="I77" s="154">
        <v>0</v>
      </c>
      <c r="J77" s="154">
        <v>0</v>
      </c>
      <c r="K77" s="157">
        <f t="shared" si="87"/>
        <v>0</v>
      </c>
      <c r="L77" s="161">
        <f t="shared" si="88"/>
        <v>0</v>
      </c>
      <c r="M77" s="157">
        <f t="shared" si="89"/>
        <v>0</v>
      </c>
      <c r="N77" s="154">
        <v>0</v>
      </c>
      <c r="O77" s="154">
        <v>0</v>
      </c>
      <c r="P77" s="154">
        <v>0</v>
      </c>
      <c r="Q77" s="154">
        <v>0</v>
      </c>
      <c r="R77" s="157">
        <v>0</v>
      </c>
      <c r="S77" s="158">
        <f t="shared" si="90"/>
        <v>0</v>
      </c>
      <c r="T77" s="159"/>
      <c r="U77" s="223"/>
      <c r="V77" s="223"/>
      <c r="W77" s="223"/>
      <c r="X77" s="224"/>
      <c r="Y77" s="156">
        <f>SUM(AB77:AE77)</f>
        <v>0</v>
      </c>
      <c r="Z77" s="154">
        <f t="shared" si="91"/>
        <v>0</v>
      </c>
      <c r="AA77" s="157">
        <f t="shared" si="92"/>
        <v>0</v>
      </c>
      <c r="AB77" s="161">
        <f>SUM(N77+T77)</f>
        <v>0</v>
      </c>
      <c r="AC77" s="154">
        <f>SUM(O77+U77)</f>
        <v>0</v>
      </c>
      <c r="AD77" s="157">
        <f>SUM(P77+V77)</f>
        <v>0</v>
      </c>
      <c r="AE77" s="154">
        <f>SUM(Q77+W77)</f>
        <v>0</v>
      </c>
      <c r="AF77" s="157">
        <f>SUM(R77+X77)</f>
        <v>0</v>
      </c>
      <c r="AG77" s="153">
        <f t="shared" si="94"/>
        <v>0</v>
      </c>
      <c r="AH77" s="154">
        <f t="shared" si="95"/>
        <v>0</v>
      </c>
      <c r="AI77" s="154">
        <f t="shared" si="96"/>
        <v>0</v>
      </c>
      <c r="AJ77" s="161">
        <f t="shared" si="97"/>
        <v>0</v>
      </c>
      <c r="AK77" s="154">
        <f t="shared" si="97"/>
        <v>0</v>
      </c>
      <c r="AL77" s="157">
        <f t="shared" si="97"/>
        <v>0</v>
      </c>
    </row>
    <row r="78" spans="1:38" s="98" customFormat="1" ht="15" hidden="1" customHeight="1">
      <c r="A78" s="199"/>
      <c r="B78" s="437"/>
      <c r="C78" s="155">
        <f t="shared" si="85"/>
        <v>0</v>
      </c>
      <c r="D78" s="163">
        <f t="shared" si="86"/>
        <v>0</v>
      </c>
      <c r="E78" s="155">
        <f>SUM(D78)*0.27</f>
        <v>0</v>
      </c>
      <c r="F78" s="154">
        <v>0</v>
      </c>
      <c r="G78" s="154">
        <v>0</v>
      </c>
      <c r="H78" s="154">
        <v>0</v>
      </c>
      <c r="I78" s="154">
        <v>0</v>
      </c>
      <c r="J78" s="154">
        <v>0</v>
      </c>
      <c r="K78" s="157">
        <f t="shared" si="87"/>
        <v>0</v>
      </c>
      <c r="L78" s="161">
        <f t="shared" si="88"/>
        <v>0</v>
      </c>
      <c r="M78" s="157">
        <f t="shared" si="89"/>
        <v>0</v>
      </c>
      <c r="N78" s="154">
        <v>0</v>
      </c>
      <c r="O78" s="154">
        <v>0</v>
      </c>
      <c r="P78" s="154">
        <v>0</v>
      </c>
      <c r="Q78" s="154">
        <v>0</v>
      </c>
      <c r="R78" s="157">
        <v>0</v>
      </c>
      <c r="S78" s="158">
        <f t="shared" si="90"/>
        <v>0</v>
      </c>
      <c r="T78" s="159"/>
      <c r="U78" s="223"/>
      <c r="V78" s="223"/>
      <c r="W78" s="223"/>
      <c r="X78" s="224"/>
      <c r="Y78" s="156">
        <f>SUM(AB78:AE78)</f>
        <v>0</v>
      </c>
      <c r="Z78" s="154">
        <f t="shared" si="91"/>
        <v>0</v>
      </c>
      <c r="AA78" s="157">
        <f t="shared" si="92"/>
        <v>0</v>
      </c>
      <c r="AB78" s="161">
        <f t="shared" si="93"/>
        <v>0</v>
      </c>
      <c r="AC78" s="154">
        <f t="shared" si="93"/>
        <v>0</v>
      </c>
      <c r="AD78" s="157">
        <f t="shared" si="93"/>
        <v>0</v>
      </c>
      <c r="AE78" s="154">
        <f t="shared" si="93"/>
        <v>0</v>
      </c>
      <c r="AF78" s="157">
        <f t="shared" si="93"/>
        <v>0</v>
      </c>
      <c r="AG78" s="153">
        <f t="shared" si="94"/>
        <v>0</v>
      </c>
      <c r="AH78" s="154">
        <f t="shared" si="95"/>
        <v>0</v>
      </c>
      <c r="AI78" s="154">
        <f t="shared" si="96"/>
        <v>0</v>
      </c>
      <c r="AJ78" s="161">
        <f t="shared" si="97"/>
        <v>0</v>
      </c>
      <c r="AK78" s="154">
        <f t="shared" si="97"/>
        <v>0</v>
      </c>
      <c r="AL78" s="157">
        <f t="shared" si="97"/>
        <v>0</v>
      </c>
    </row>
    <row r="79" spans="1:38" s="98" customFormat="1" ht="15" hidden="1" customHeight="1">
      <c r="A79" s="199"/>
      <c r="B79" s="437"/>
      <c r="C79" s="155">
        <f t="shared" si="85"/>
        <v>0</v>
      </c>
      <c r="D79" s="163">
        <f t="shared" si="86"/>
        <v>0</v>
      </c>
      <c r="E79" s="155">
        <f>SUM(D79)*0.27</f>
        <v>0</v>
      </c>
      <c r="F79" s="154">
        <v>0</v>
      </c>
      <c r="G79" s="154">
        <v>0</v>
      </c>
      <c r="H79" s="154">
        <v>0</v>
      </c>
      <c r="I79" s="154">
        <v>0</v>
      </c>
      <c r="J79" s="154">
        <v>0</v>
      </c>
      <c r="K79" s="157">
        <f t="shared" si="87"/>
        <v>0</v>
      </c>
      <c r="L79" s="161">
        <f t="shared" si="88"/>
        <v>0</v>
      </c>
      <c r="M79" s="157">
        <f t="shared" si="89"/>
        <v>0</v>
      </c>
      <c r="N79" s="154">
        <v>0</v>
      </c>
      <c r="O79" s="154">
        <v>0</v>
      </c>
      <c r="P79" s="154">
        <v>0</v>
      </c>
      <c r="Q79" s="154">
        <v>0</v>
      </c>
      <c r="R79" s="157">
        <v>0</v>
      </c>
      <c r="S79" s="158">
        <f t="shared" si="90"/>
        <v>0</v>
      </c>
      <c r="T79" s="223"/>
      <c r="U79" s="223"/>
      <c r="V79" s="223"/>
      <c r="W79" s="223"/>
      <c r="X79" s="224"/>
      <c r="Y79" s="156">
        <f>SUM(AB79:AE79)</f>
        <v>0</v>
      </c>
      <c r="Z79" s="154">
        <f t="shared" si="91"/>
        <v>0</v>
      </c>
      <c r="AA79" s="157">
        <f t="shared" si="92"/>
        <v>0</v>
      </c>
      <c r="AB79" s="161">
        <f>SUM(N79+T79)</f>
        <v>0</v>
      </c>
      <c r="AC79" s="154">
        <f>SUM(O79+U79)</f>
        <v>0</v>
      </c>
      <c r="AD79" s="157">
        <f>SUM(P79+V79)</f>
        <v>0</v>
      </c>
      <c r="AE79" s="154">
        <f>SUM(Q79+W79)</f>
        <v>0</v>
      </c>
      <c r="AF79" s="157">
        <f>SUM(R79+X79)</f>
        <v>0</v>
      </c>
      <c r="AG79" s="153">
        <f t="shared" si="94"/>
        <v>0</v>
      </c>
      <c r="AH79" s="154">
        <f t="shared" si="95"/>
        <v>0</v>
      </c>
      <c r="AI79" s="154">
        <f t="shared" si="96"/>
        <v>0</v>
      </c>
      <c r="AJ79" s="161">
        <f t="shared" si="97"/>
        <v>0</v>
      </c>
      <c r="AK79" s="154">
        <f t="shared" si="97"/>
        <v>0</v>
      </c>
      <c r="AL79" s="157">
        <f t="shared" si="97"/>
        <v>0</v>
      </c>
    </row>
    <row r="80" spans="1:38" s="98" customFormat="1" ht="15" hidden="1" customHeight="1">
      <c r="A80" s="115"/>
      <c r="B80" s="425"/>
      <c r="C80" s="155">
        <f t="shared" si="85"/>
        <v>0</v>
      </c>
      <c r="D80" s="163">
        <f t="shared" si="86"/>
        <v>0</v>
      </c>
      <c r="E80" s="155">
        <f>SUM(D80)*0.27</f>
        <v>0</v>
      </c>
      <c r="F80" s="154">
        <v>0</v>
      </c>
      <c r="G80" s="154">
        <v>0</v>
      </c>
      <c r="H80" s="154">
        <v>0</v>
      </c>
      <c r="I80" s="154">
        <v>0</v>
      </c>
      <c r="J80" s="154">
        <v>0</v>
      </c>
      <c r="K80" s="157">
        <f t="shared" si="87"/>
        <v>0</v>
      </c>
      <c r="L80" s="161">
        <f t="shared" si="88"/>
        <v>0</v>
      </c>
      <c r="M80" s="157">
        <f t="shared" si="89"/>
        <v>0</v>
      </c>
      <c r="N80" s="154">
        <v>0</v>
      </c>
      <c r="O80" s="154">
        <v>0</v>
      </c>
      <c r="P80" s="154">
        <v>0</v>
      </c>
      <c r="Q80" s="154">
        <v>0</v>
      </c>
      <c r="R80" s="157">
        <v>0</v>
      </c>
      <c r="S80" s="158">
        <f t="shared" si="90"/>
        <v>0</v>
      </c>
      <c r="T80" s="159"/>
      <c r="U80" s="159"/>
      <c r="V80" s="159"/>
      <c r="W80" s="159"/>
      <c r="X80" s="160"/>
      <c r="Y80" s="156">
        <f>SUM(AB80:AE80)</f>
        <v>0</v>
      </c>
      <c r="Z80" s="154">
        <f t="shared" si="91"/>
        <v>0</v>
      </c>
      <c r="AA80" s="157">
        <f t="shared" si="92"/>
        <v>0</v>
      </c>
      <c r="AB80" s="161">
        <f t="shared" si="93"/>
        <v>0</v>
      </c>
      <c r="AC80" s="154">
        <f t="shared" si="93"/>
        <v>0</v>
      </c>
      <c r="AD80" s="157">
        <f t="shared" si="93"/>
        <v>0</v>
      </c>
      <c r="AE80" s="154">
        <f t="shared" si="93"/>
        <v>0</v>
      </c>
      <c r="AF80" s="157">
        <f t="shared" si="93"/>
        <v>0</v>
      </c>
      <c r="AG80" s="153">
        <f t="shared" si="94"/>
        <v>0</v>
      </c>
      <c r="AH80" s="154">
        <f t="shared" si="95"/>
        <v>0</v>
      </c>
      <c r="AI80" s="154">
        <f t="shared" si="96"/>
        <v>0</v>
      </c>
      <c r="AJ80" s="161">
        <f t="shared" si="97"/>
        <v>0</v>
      </c>
      <c r="AK80" s="154">
        <f t="shared" si="97"/>
        <v>0</v>
      </c>
      <c r="AL80" s="157">
        <f t="shared" si="97"/>
        <v>0</v>
      </c>
    </row>
    <row r="81" spans="1:38" s="98" customFormat="1" ht="15" hidden="1" customHeight="1">
      <c r="A81" s="115"/>
      <c r="B81" s="425"/>
      <c r="C81" s="428"/>
      <c r="D81" s="429"/>
      <c r="E81" s="165"/>
      <c r="F81" s="430"/>
      <c r="G81" s="121"/>
      <c r="H81" s="121"/>
      <c r="I81" s="121"/>
      <c r="J81" s="121"/>
      <c r="K81" s="431"/>
      <c r="L81" s="432"/>
      <c r="M81" s="167"/>
      <c r="N81" s="430"/>
      <c r="O81" s="121"/>
      <c r="P81" s="121"/>
      <c r="Q81" s="121"/>
      <c r="R81" s="134"/>
      <c r="S81" s="168"/>
      <c r="T81" s="169"/>
      <c r="U81" s="170"/>
      <c r="V81" s="170"/>
      <c r="W81" s="170"/>
      <c r="X81" s="171"/>
      <c r="Y81" s="166"/>
      <c r="Z81" s="172"/>
      <c r="AA81" s="167"/>
      <c r="AB81" s="125"/>
      <c r="AC81" s="121"/>
      <c r="AD81" s="134"/>
      <c r="AE81" s="121"/>
      <c r="AF81" s="134"/>
      <c r="AG81" s="164"/>
      <c r="AH81" s="172"/>
      <c r="AI81" s="433"/>
      <c r="AJ81" s="125"/>
      <c r="AK81" s="121"/>
      <c r="AL81" s="134"/>
    </row>
    <row r="82" spans="1:38" s="98" customFormat="1" ht="15" customHeight="1">
      <c r="A82" s="115"/>
      <c r="B82" s="425"/>
      <c r="C82" s="428"/>
      <c r="D82" s="429"/>
      <c r="E82" s="165"/>
      <c r="F82" s="430"/>
      <c r="G82" s="121"/>
      <c r="H82" s="121"/>
      <c r="I82" s="121"/>
      <c r="J82" s="121"/>
      <c r="K82" s="431"/>
      <c r="L82" s="432"/>
      <c r="M82" s="167"/>
      <c r="N82" s="430"/>
      <c r="O82" s="121"/>
      <c r="P82" s="121"/>
      <c r="Q82" s="121"/>
      <c r="R82" s="134"/>
      <c r="S82" s="168"/>
      <c r="T82" s="169"/>
      <c r="U82" s="170"/>
      <c r="V82" s="170"/>
      <c r="W82" s="170"/>
      <c r="X82" s="171"/>
      <c r="Y82" s="166"/>
      <c r="Z82" s="172"/>
      <c r="AA82" s="167"/>
      <c r="AB82" s="125"/>
      <c r="AC82" s="121"/>
      <c r="AD82" s="134"/>
      <c r="AE82" s="121"/>
      <c r="AF82" s="134"/>
      <c r="AG82" s="164"/>
      <c r="AH82" s="172"/>
      <c r="AI82" s="433"/>
      <c r="AJ82" s="125"/>
      <c r="AK82" s="121"/>
      <c r="AL82" s="134"/>
    </row>
    <row r="83" spans="1:38" s="98" customFormat="1" ht="15" customHeight="1">
      <c r="A83" s="139" t="s">
        <v>165</v>
      </c>
      <c r="B83" s="424"/>
      <c r="C83" s="143">
        <f t="shared" ref="C83:H83" si="98">SUM(C84:C86)</f>
        <v>0</v>
      </c>
      <c r="D83" s="144">
        <f t="shared" si="98"/>
        <v>0</v>
      </c>
      <c r="E83" s="143">
        <f t="shared" si="98"/>
        <v>0</v>
      </c>
      <c r="F83" s="142">
        <f t="shared" si="98"/>
        <v>0</v>
      </c>
      <c r="G83" s="142">
        <f t="shared" si="98"/>
        <v>0</v>
      </c>
      <c r="H83" s="142">
        <f t="shared" si="98"/>
        <v>0</v>
      </c>
      <c r="I83" s="142">
        <f>SUM(I84:I86)</f>
        <v>0</v>
      </c>
      <c r="J83" s="142">
        <f>SUM(J84:J86)</f>
        <v>0</v>
      </c>
      <c r="K83" s="147">
        <f>SUM(K84:K86)</f>
        <v>18490</v>
      </c>
      <c r="L83" s="148">
        <f t="shared" ref="L83:AF83" si="99">SUM(L84:L86)</f>
        <v>14559</v>
      </c>
      <c r="M83" s="147">
        <f t="shared" si="99"/>
        <v>3931</v>
      </c>
      <c r="N83" s="146">
        <f t="shared" si="99"/>
        <v>18490</v>
      </c>
      <c r="O83" s="146">
        <f t="shared" si="99"/>
        <v>0</v>
      </c>
      <c r="P83" s="146">
        <f t="shared" si="99"/>
        <v>0</v>
      </c>
      <c r="Q83" s="146">
        <f t="shared" si="99"/>
        <v>0</v>
      </c>
      <c r="R83" s="147">
        <f t="shared" si="99"/>
        <v>0</v>
      </c>
      <c r="S83" s="149">
        <f t="shared" si="99"/>
        <v>0</v>
      </c>
      <c r="T83" s="150">
        <f t="shared" si="99"/>
        <v>0</v>
      </c>
      <c r="U83" s="150">
        <f t="shared" si="99"/>
        <v>0</v>
      </c>
      <c r="V83" s="150">
        <f t="shared" si="99"/>
        <v>0</v>
      </c>
      <c r="W83" s="150">
        <f t="shared" si="99"/>
        <v>0</v>
      </c>
      <c r="X83" s="151">
        <f t="shared" si="99"/>
        <v>0</v>
      </c>
      <c r="Y83" s="145">
        <f>SUM(Y84:Y87)</f>
        <v>21155</v>
      </c>
      <c r="Z83" s="146">
        <f t="shared" ref="Z83:AB83" si="100">SUM(Z84:Z87)</f>
        <v>16958</v>
      </c>
      <c r="AA83" s="147">
        <f t="shared" si="100"/>
        <v>4197</v>
      </c>
      <c r="AB83" s="148">
        <f t="shared" si="100"/>
        <v>21155</v>
      </c>
      <c r="AC83" s="146">
        <f t="shared" si="99"/>
        <v>0</v>
      </c>
      <c r="AD83" s="147">
        <f t="shared" si="99"/>
        <v>0</v>
      </c>
      <c r="AE83" s="146">
        <f t="shared" si="99"/>
        <v>0</v>
      </c>
      <c r="AF83" s="147">
        <f t="shared" si="99"/>
        <v>0</v>
      </c>
      <c r="AG83" s="141">
        <f>SUM(AG84:AG87)</f>
        <v>7365</v>
      </c>
      <c r="AH83" s="142">
        <f t="shared" ref="AH83:AL83" si="101">SUM(AH84:AH87)</f>
        <v>5799</v>
      </c>
      <c r="AI83" s="142">
        <f t="shared" si="101"/>
        <v>1566</v>
      </c>
      <c r="AJ83" s="211">
        <f t="shared" si="101"/>
        <v>7365</v>
      </c>
      <c r="AK83" s="142">
        <f t="shared" si="101"/>
        <v>0</v>
      </c>
      <c r="AL83" s="212">
        <f t="shared" si="101"/>
        <v>0</v>
      </c>
    </row>
    <row r="84" spans="1:38" s="98" customFormat="1" ht="15" customHeight="1">
      <c r="A84" s="184"/>
      <c r="B84" s="437" t="s">
        <v>1024</v>
      </c>
      <c r="C84" s="525">
        <v>0</v>
      </c>
      <c r="D84" s="526">
        <v>0</v>
      </c>
      <c r="E84" s="525">
        <v>0</v>
      </c>
      <c r="F84" s="527">
        <v>0</v>
      </c>
      <c r="G84" s="527">
        <v>0</v>
      </c>
      <c r="H84" s="527">
        <v>0</v>
      </c>
      <c r="I84" s="527">
        <v>0</v>
      </c>
      <c r="J84" s="527">
        <v>0</v>
      </c>
      <c r="K84" s="157">
        <f>SUM(N84:R84)</f>
        <v>16000</v>
      </c>
      <c r="L84" s="161">
        <f>SUM(K84)/1.27</f>
        <v>12598</v>
      </c>
      <c r="M84" s="157">
        <v>3402</v>
      </c>
      <c r="N84" s="154">
        <v>16000</v>
      </c>
      <c r="O84" s="154">
        <v>0</v>
      </c>
      <c r="P84" s="154">
        <v>0</v>
      </c>
      <c r="Q84" s="154">
        <v>0</v>
      </c>
      <c r="R84" s="157">
        <v>0</v>
      </c>
      <c r="S84" s="158">
        <f>SUM(T84:X84)</f>
        <v>0</v>
      </c>
      <c r="T84" s="159"/>
      <c r="U84" s="159"/>
      <c r="V84" s="159"/>
      <c r="W84" s="159"/>
      <c r="X84" s="160"/>
      <c r="Y84" s="156">
        <f>SUM(AB84:AF84)</f>
        <v>16000</v>
      </c>
      <c r="Z84" s="154">
        <f>SUM(Y84)/1.27</f>
        <v>12598</v>
      </c>
      <c r="AA84" s="157">
        <v>3402</v>
      </c>
      <c r="AB84" s="161">
        <f t="shared" ref="AB84:AF86" si="102">SUM(N84+T84)</f>
        <v>16000</v>
      </c>
      <c r="AC84" s="154">
        <f t="shared" si="102"/>
        <v>0</v>
      </c>
      <c r="AD84" s="157">
        <f t="shared" si="102"/>
        <v>0</v>
      </c>
      <c r="AE84" s="154">
        <f t="shared" si="102"/>
        <v>0</v>
      </c>
      <c r="AF84" s="157">
        <f t="shared" si="102"/>
        <v>0</v>
      </c>
      <c r="AG84" s="58">
        <v>4797</v>
      </c>
      <c r="AH84" s="61">
        <v>3777</v>
      </c>
      <c r="AI84" s="61">
        <f>SUM(AH84)*0.27</f>
        <v>1020</v>
      </c>
      <c r="AJ84" s="438">
        <v>4797</v>
      </c>
      <c r="AK84" s="287">
        <v>0</v>
      </c>
      <c r="AL84" s="439">
        <v>0</v>
      </c>
    </row>
    <row r="85" spans="1:38" s="98" customFormat="1" ht="15" customHeight="1">
      <c r="A85" s="184"/>
      <c r="B85" s="425" t="s">
        <v>1025</v>
      </c>
      <c r="C85" s="525">
        <v>0</v>
      </c>
      <c r="D85" s="526">
        <v>0</v>
      </c>
      <c r="E85" s="525">
        <v>0</v>
      </c>
      <c r="F85" s="527">
        <v>0</v>
      </c>
      <c r="G85" s="527">
        <v>0</v>
      </c>
      <c r="H85" s="527">
        <v>0</v>
      </c>
      <c r="I85" s="527">
        <v>0</v>
      </c>
      <c r="J85" s="527">
        <v>0</v>
      </c>
      <c r="K85" s="157">
        <f>SUM(N85:R85)</f>
        <v>2490</v>
      </c>
      <c r="L85" s="161">
        <f>SUM(K85)/1.27</f>
        <v>1961</v>
      </c>
      <c r="M85" s="157">
        <f>SUM(L85)*0.27</f>
        <v>529</v>
      </c>
      <c r="N85" s="154">
        <v>2490</v>
      </c>
      <c r="O85" s="154">
        <v>0</v>
      </c>
      <c r="P85" s="154">
        <v>0</v>
      </c>
      <c r="Q85" s="154">
        <v>0</v>
      </c>
      <c r="R85" s="157">
        <v>0</v>
      </c>
      <c r="S85" s="158">
        <f>SUM(T85:X85)</f>
        <v>0</v>
      </c>
      <c r="T85" s="159"/>
      <c r="U85" s="159"/>
      <c r="V85" s="159"/>
      <c r="W85" s="159"/>
      <c r="X85" s="160"/>
      <c r="Y85" s="156">
        <f>SUM(AB85:AE85)</f>
        <v>2589</v>
      </c>
      <c r="Z85" s="154">
        <v>2340</v>
      </c>
      <c r="AA85" s="157">
        <v>249</v>
      </c>
      <c r="AB85" s="161">
        <v>2589</v>
      </c>
      <c r="AC85" s="154">
        <f t="shared" si="102"/>
        <v>0</v>
      </c>
      <c r="AD85" s="157">
        <f t="shared" si="102"/>
        <v>0</v>
      </c>
      <c r="AE85" s="154">
        <f t="shared" si="102"/>
        <v>0</v>
      </c>
      <c r="AF85" s="157">
        <f t="shared" si="102"/>
        <v>0</v>
      </c>
      <c r="AG85" s="58">
        <f>SUM(AJ85:AL85)</f>
        <v>0</v>
      </c>
      <c r="AH85" s="61">
        <f>SUM(AG85)/1.27</f>
        <v>0</v>
      </c>
      <c r="AI85" s="61">
        <f>SUM(AH85)*0.27</f>
        <v>0</v>
      </c>
      <c r="AJ85" s="438">
        <v>0</v>
      </c>
      <c r="AK85" s="287">
        <v>0</v>
      </c>
      <c r="AL85" s="439">
        <v>0</v>
      </c>
    </row>
    <row r="86" spans="1:38" s="98" customFormat="1" ht="15" hidden="1" customHeight="1">
      <c r="A86" s="184"/>
      <c r="B86" s="425"/>
      <c r="C86" s="525">
        <v>0</v>
      </c>
      <c r="D86" s="526">
        <v>0</v>
      </c>
      <c r="E86" s="525">
        <v>0</v>
      </c>
      <c r="F86" s="527">
        <v>0</v>
      </c>
      <c r="G86" s="527">
        <v>0</v>
      </c>
      <c r="H86" s="527">
        <v>0</v>
      </c>
      <c r="I86" s="527">
        <v>0</v>
      </c>
      <c r="J86" s="527">
        <v>0</v>
      </c>
      <c r="K86" s="157">
        <f>SUM(N86:R86)</f>
        <v>0</v>
      </c>
      <c r="L86" s="161">
        <f>SUM(K86)/1.27</f>
        <v>0</v>
      </c>
      <c r="M86" s="157">
        <f>SUM(L86)*0.27</f>
        <v>0</v>
      </c>
      <c r="N86" s="154">
        <v>0</v>
      </c>
      <c r="O86" s="154">
        <v>0</v>
      </c>
      <c r="P86" s="154">
        <v>0</v>
      </c>
      <c r="Q86" s="154">
        <v>0</v>
      </c>
      <c r="R86" s="157">
        <v>0</v>
      </c>
      <c r="S86" s="158">
        <f>SUM(T86:W86)</f>
        <v>0</v>
      </c>
      <c r="T86" s="159"/>
      <c r="U86" s="159"/>
      <c r="V86" s="159"/>
      <c r="W86" s="159"/>
      <c r="X86" s="160"/>
      <c r="Y86" s="156">
        <f t="shared" ref="Y86:Y87" si="103">SUM(AB86:AE86)</f>
        <v>0</v>
      </c>
      <c r="Z86" s="154">
        <f>SUM(Y86)/1.27</f>
        <v>0</v>
      </c>
      <c r="AA86" s="157">
        <f>SUM(Z86)*0.27</f>
        <v>0</v>
      </c>
      <c r="AB86" s="161">
        <f t="shared" si="102"/>
        <v>0</v>
      </c>
      <c r="AC86" s="154">
        <f t="shared" si="102"/>
        <v>0</v>
      </c>
      <c r="AD86" s="157">
        <f t="shared" si="102"/>
        <v>0</v>
      </c>
      <c r="AE86" s="154">
        <f t="shared" si="102"/>
        <v>0</v>
      </c>
      <c r="AF86" s="157">
        <f t="shared" si="102"/>
        <v>0</v>
      </c>
      <c r="AG86" s="58">
        <f>SUM(AJ86:AL86)</f>
        <v>0</v>
      </c>
      <c r="AH86" s="61">
        <f>SUM(AG86)/1.27</f>
        <v>0</v>
      </c>
      <c r="AI86" s="61">
        <f>SUM(AH86)*0.27</f>
        <v>0</v>
      </c>
      <c r="AJ86" s="427">
        <f>SUM(V86+AB86)</f>
        <v>0</v>
      </c>
      <c r="AK86" s="61">
        <f>SUM(W86+AC86)</f>
        <v>0</v>
      </c>
      <c r="AL86" s="440">
        <f>SUM(X86+AD86)</f>
        <v>0</v>
      </c>
    </row>
    <row r="87" spans="1:38" s="98" customFormat="1" ht="15" customHeight="1">
      <c r="A87" s="187"/>
      <c r="B87" s="425" t="s">
        <v>1430</v>
      </c>
      <c r="C87" s="528">
        <v>0</v>
      </c>
      <c r="D87" s="529">
        <v>0</v>
      </c>
      <c r="E87" s="530">
        <v>0</v>
      </c>
      <c r="F87" s="531">
        <v>0</v>
      </c>
      <c r="G87" s="532">
        <v>0</v>
      </c>
      <c r="H87" s="532">
        <v>0</v>
      </c>
      <c r="I87" s="532">
        <v>0</v>
      </c>
      <c r="J87" s="532">
        <v>0</v>
      </c>
      <c r="K87" s="431"/>
      <c r="L87" s="432"/>
      <c r="M87" s="167"/>
      <c r="N87" s="430"/>
      <c r="O87" s="121"/>
      <c r="P87" s="121"/>
      <c r="Q87" s="121"/>
      <c r="R87" s="134"/>
      <c r="S87" s="168"/>
      <c r="T87" s="169"/>
      <c r="U87" s="170"/>
      <c r="V87" s="170"/>
      <c r="W87" s="170"/>
      <c r="X87" s="171"/>
      <c r="Y87" s="156">
        <f t="shared" si="103"/>
        <v>2566</v>
      </c>
      <c r="Z87" s="441">
        <v>2020</v>
      </c>
      <c r="AA87" s="442">
        <v>546</v>
      </c>
      <c r="AB87" s="443">
        <v>2566</v>
      </c>
      <c r="AC87" s="532">
        <v>0</v>
      </c>
      <c r="AD87" s="533">
        <v>0</v>
      </c>
      <c r="AE87" s="121"/>
      <c r="AF87" s="134"/>
      <c r="AG87" s="58">
        <v>2568</v>
      </c>
      <c r="AH87" s="61">
        <v>2022</v>
      </c>
      <c r="AI87" s="61">
        <v>546</v>
      </c>
      <c r="AJ87" s="438">
        <v>2568</v>
      </c>
      <c r="AK87" s="287">
        <v>0</v>
      </c>
      <c r="AL87" s="439">
        <v>0</v>
      </c>
    </row>
    <row r="88" spans="1:38" s="98" customFormat="1" ht="15" hidden="1" customHeight="1">
      <c r="A88" s="139" t="s">
        <v>255</v>
      </c>
      <c r="B88" s="424"/>
      <c r="C88" s="143">
        <f t="shared" ref="C88:H88" si="104">SUM(C89:C91)</f>
        <v>0</v>
      </c>
      <c r="D88" s="144">
        <f t="shared" si="104"/>
        <v>0</v>
      </c>
      <c r="E88" s="143">
        <f t="shared" si="104"/>
        <v>0</v>
      </c>
      <c r="F88" s="142">
        <f t="shared" si="104"/>
        <v>0</v>
      </c>
      <c r="G88" s="142">
        <f t="shared" si="104"/>
        <v>0</v>
      </c>
      <c r="H88" s="142">
        <f t="shared" si="104"/>
        <v>0</v>
      </c>
      <c r="I88" s="142">
        <f>SUM(I89:I91)</f>
        <v>0</v>
      </c>
      <c r="J88" s="142">
        <f>SUM(J89:J91)</f>
        <v>0</v>
      </c>
      <c r="K88" s="147">
        <f t="shared" ref="K88:AL88" si="105">SUM(K89:K91)</f>
        <v>0</v>
      </c>
      <c r="L88" s="148">
        <f t="shared" si="105"/>
        <v>0</v>
      </c>
      <c r="M88" s="147">
        <f t="shared" si="105"/>
        <v>0</v>
      </c>
      <c r="N88" s="146">
        <f t="shared" si="105"/>
        <v>0</v>
      </c>
      <c r="O88" s="146">
        <f t="shared" si="105"/>
        <v>0</v>
      </c>
      <c r="P88" s="146">
        <f t="shared" si="105"/>
        <v>0</v>
      </c>
      <c r="Q88" s="146">
        <f t="shared" si="105"/>
        <v>0</v>
      </c>
      <c r="R88" s="147">
        <f t="shared" si="105"/>
        <v>0</v>
      </c>
      <c r="S88" s="149">
        <f t="shared" si="105"/>
        <v>0</v>
      </c>
      <c r="T88" s="150">
        <f t="shared" si="105"/>
        <v>0</v>
      </c>
      <c r="U88" s="150">
        <f t="shared" si="105"/>
        <v>0</v>
      </c>
      <c r="V88" s="150">
        <f t="shared" si="105"/>
        <v>0</v>
      </c>
      <c r="W88" s="150">
        <f t="shared" si="105"/>
        <v>0</v>
      </c>
      <c r="X88" s="151">
        <f t="shared" si="105"/>
        <v>0</v>
      </c>
      <c r="Y88" s="145">
        <f t="shared" si="105"/>
        <v>0</v>
      </c>
      <c r="Z88" s="146">
        <f t="shared" si="105"/>
        <v>0</v>
      </c>
      <c r="AA88" s="147">
        <f t="shared" si="105"/>
        <v>0</v>
      </c>
      <c r="AB88" s="148">
        <f t="shared" si="105"/>
        <v>0</v>
      </c>
      <c r="AC88" s="146">
        <f t="shared" si="105"/>
        <v>0</v>
      </c>
      <c r="AD88" s="147">
        <f t="shared" si="105"/>
        <v>0</v>
      </c>
      <c r="AE88" s="146">
        <f t="shared" si="105"/>
        <v>0</v>
      </c>
      <c r="AF88" s="147">
        <f t="shared" si="105"/>
        <v>0</v>
      </c>
      <c r="AG88" s="141">
        <f t="shared" si="105"/>
        <v>0</v>
      </c>
      <c r="AH88" s="142">
        <f t="shared" si="105"/>
        <v>0</v>
      </c>
      <c r="AI88" s="142">
        <f t="shared" si="105"/>
        <v>0</v>
      </c>
      <c r="AJ88" s="211">
        <f t="shared" si="105"/>
        <v>0</v>
      </c>
      <c r="AK88" s="142">
        <f t="shared" si="105"/>
        <v>0</v>
      </c>
      <c r="AL88" s="212">
        <f t="shared" si="105"/>
        <v>0</v>
      </c>
    </row>
    <row r="89" spans="1:38" s="98" customFormat="1" ht="15" hidden="1" customHeight="1">
      <c r="A89" s="184"/>
      <c r="B89" s="425"/>
      <c r="C89" s="155">
        <f>SUM(F89:L89)</f>
        <v>0</v>
      </c>
      <c r="D89" s="163">
        <f>SUM(C89)/1.27</f>
        <v>0</v>
      </c>
      <c r="E89" s="155">
        <f>SUM(D89)*0.27</f>
        <v>0</v>
      </c>
      <c r="F89" s="154">
        <v>0</v>
      </c>
      <c r="G89" s="154">
        <v>0</v>
      </c>
      <c r="H89" s="154">
        <v>0</v>
      </c>
      <c r="I89" s="154">
        <v>0</v>
      </c>
      <c r="J89" s="154">
        <v>0</v>
      </c>
      <c r="K89" s="157">
        <f>SUM(N89:R89)</f>
        <v>0</v>
      </c>
      <c r="L89" s="161">
        <f>SUM(K89)/1.27</f>
        <v>0</v>
      </c>
      <c r="M89" s="157">
        <f>SUM(L89)*0.27</f>
        <v>0</v>
      </c>
      <c r="N89" s="154">
        <v>0</v>
      </c>
      <c r="O89" s="154">
        <v>0</v>
      </c>
      <c r="P89" s="154">
        <v>0</v>
      </c>
      <c r="Q89" s="154">
        <v>0</v>
      </c>
      <c r="R89" s="157">
        <v>0</v>
      </c>
      <c r="S89" s="158">
        <f>SUM(T89:X89)</f>
        <v>0</v>
      </c>
      <c r="T89" s="159"/>
      <c r="U89" s="159"/>
      <c r="V89" s="159"/>
      <c r="W89" s="159"/>
      <c r="X89" s="160"/>
      <c r="Y89" s="156">
        <f>SUM(AB89:AF89)</f>
        <v>0</v>
      </c>
      <c r="Z89" s="154">
        <f t="shared" ref="Z89:Z96" si="106">SUM(Y89)/1.27</f>
        <v>0</v>
      </c>
      <c r="AA89" s="157">
        <f t="shared" ref="AA89:AA96" si="107">SUM(Z89)*0.27</f>
        <v>0</v>
      </c>
      <c r="AB89" s="161">
        <f t="shared" ref="AB89:AB96" si="108">SUM(N89+T89)</f>
        <v>0</v>
      </c>
      <c r="AC89" s="154">
        <f t="shared" ref="AC89:AF96" si="109">SUM(O89+U89)</f>
        <v>0</v>
      </c>
      <c r="AD89" s="157">
        <f t="shared" si="109"/>
        <v>0</v>
      </c>
      <c r="AE89" s="154">
        <f t="shared" si="109"/>
        <v>0</v>
      </c>
      <c r="AF89" s="157">
        <f t="shared" si="109"/>
        <v>0</v>
      </c>
      <c r="AG89" s="153">
        <f>SUM(AJ89:AL89)</f>
        <v>0</v>
      </c>
      <c r="AH89" s="154">
        <f>SUM(AG89)/1.27</f>
        <v>0</v>
      </c>
      <c r="AI89" s="154">
        <f>SUM(AH89)*0.27</f>
        <v>0</v>
      </c>
      <c r="AJ89" s="161">
        <f t="shared" ref="AJ89:AL91" si="110">SUM(V89+AB89)</f>
        <v>0</v>
      </c>
      <c r="AK89" s="154">
        <f t="shared" si="110"/>
        <v>0</v>
      </c>
      <c r="AL89" s="157">
        <f t="shared" si="110"/>
        <v>0</v>
      </c>
    </row>
    <row r="90" spans="1:38" s="98" customFormat="1" ht="15" hidden="1" customHeight="1">
      <c r="A90" s="184"/>
      <c r="B90" s="425"/>
      <c r="C90" s="155">
        <f>SUM(F90:L90)</f>
        <v>0</v>
      </c>
      <c r="D90" s="163">
        <f>SUM(C90)/1.27</f>
        <v>0</v>
      </c>
      <c r="E90" s="155">
        <f>SUM(D90)*0.27</f>
        <v>0</v>
      </c>
      <c r="F90" s="154">
        <v>0</v>
      </c>
      <c r="G90" s="154">
        <v>0</v>
      </c>
      <c r="H90" s="154">
        <v>0</v>
      </c>
      <c r="I90" s="154">
        <v>0</v>
      </c>
      <c r="J90" s="154">
        <v>0</v>
      </c>
      <c r="K90" s="157">
        <f>SUM(N90:R90)</f>
        <v>0</v>
      </c>
      <c r="L90" s="161">
        <f>SUM(K90)/1.27</f>
        <v>0</v>
      </c>
      <c r="M90" s="157">
        <f>SUM(L90)*0.27</f>
        <v>0</v>
      </c>
      <c r="N90" s="154">
        <v>0</v>
      </c>
      <c r="O90" s="154">
        <v>0</v>
      </c>
      <c r="P90" s="154">
        <v>0</v>
      </c>
      <c r="Q90" s="154">
        <v>0</v>
      </c>
      <c r="R90" s="157">
        <v>0</v>
      </c>
      <c r="S90" s="158">
        <f>SUM(T90:X90)</f>
        <v>0</v>
      </c>
      <c r="T90" s="159"/>
      <c r="U90" s="159"/>
      <c r="V90" s="159"/>
      <c r="W90" s="159"/>
      <c r="X90" s="160"/>
      <c r="Y90" s="156">
        <f t="shared" ref="Y90:Y96" si="111">SUM(AB90:AE90)</f>
        <v>0</v>
      </c>
      <c r="Z90" s="154">
        <f t="shared" si="106"/>
        <v>0</v>
      </c>
      <c r="AA90" s="157">
        <f t="shared" si="107"/>
        <v>0</v>
      </c>
      <c r="AB90" s="161">
        <f t="shared" si="108"/>
        <v>0</v>
      </c>
      <c r="AC90" s="154">
        <f t="shared" si="109"/>
        <v>0</v>
      </c>
      <c r="AD90" s="157">
        <f t="shared" si="109"/>
        <v>0</v>
      </c>
      <c r="AE90" s="154">
        <f t="shared" si="109"/>
        <v>0</v>
      </c>
      <c r="AF90" s="157">
        <f t="shared" si="109"/>
        <v>0</v>
      </c>
      <c r="AG90" s="153">
        <f>SUM(AJ90:AL90)</f>
        <v>0</v>
      </c>
      <c r="AH90" s="154">
        <f>SUM(AG90)/1.27</f>
        <v>0</v>
      </c>
      <c r="AI90" s="154">
        <f>SUM(AH90)*0.27</f>
        <v>0</v>
      </c>
      <c r="AJ90" s="161">
        <f t="shared" si="110"/>
        <v>0</v>
      </c>
      <c r="AK90" s="154">
        <f t="shared" si="110"/>
        <v>0</v>
      </c>
      <c r="AL90" s="157">
        <f t="shared" si="110"/>
        <v>0</v>
      </c>
    </row>
    <row r="91" spans="1:38" s="98" customFormat="1" ht="15" hidden="1" customHeight="1">
      <c r="A91" s="184"/>
      <c r="B91" s="425"/>
      <c r="C91" s="155">
        <f>SUM(F91:L91)</f>
        <v>0</v>
      </c>
      <c r="D91" s="163">
        <f>SUM(C91)/1.27</f>
        <v>0</v>
      </c>
      <c r="E91" s="155">
        <f>SUM(D91)*0.27</f>
        <v>0</v>
      </c>
      <c r="F91" s="154">
        <v>0</v>
      </c>
      <c r="G91" s="154">
        <v>0</v>
      </c>
      <c r="H91" s="154">
        <v>0</v>
      </c>
      <c r="I91" s="154">
        <v>0</v>
      </c>
      <c r="J91" s="154">
        <v>0</v>
      </c>
      <c r="K91" s="157">
        <f>SUM(N91:R91)</f>
        <v>0</v>
      </c>
      <c r="L91" s="161">
        <f>SUM(K91)/1.27</f>
        <v>0</v>
      </c>
      <c r="M91" s="157">
        <f>SUM(L91)*0.27</f>
        <v>0</v>
      </c>
      <c r="N91" s="154">
        <v>0</v>
      </c>
      <c r="O91" s="154">
        <v>0</v>
      </c>
      <c r="P91" s="154">
        <v>0</v>
      </c>
      <c r="Q91" s="154">
        <v>0</v>
      </c>
      <c r="R91" s="157">
        <v>0</v>
      </c>
      <c r="S91" s="158">
        <f>SUM(T91:W91)</f>
        <v>0</v>
      </c>
      <c r="T91" s="159"/>
      <c r="U91" s="159"/>
      <c r="V91" s="159"/>
      <c r="W91" s="159"/>
      <c r="X91" s="160"/>
      <c r="Y91" s="156">
        <f t="shared" si="111"/>
        <v>0</v>
      </c>
      <c r="Z91" s="154">
        <f t="shared" si="106"/>
        <v>0</v>
      </c>
      <c r="AA91" s="157">
        <f t="shared" si="107"/>
        <v>0</v>
      </c>
      <c r="AB91" s="161">
        <f t="shared" si="108"/>
        <v>0</v>
      </c>
      <c r="AC91" s="154">
        <f t="shared" si="109"/>
        <v>0</v>
      </c>
      <c r="AD91" s="157">
        <f t="shared" si="109"/>
        <v>0</v>
      </c>
      <c r="AE91" s="154">
        <f t="shared" si="109"/>
        <v>0</v>
      </c>
      <c r="AF91" s="157">
        <f t="shared" si="109"/>
        <v>0</v>
      </c>
      <c r="AG91" s="153">
        <f>SUM(AJ91:AL91)</f>
        <v>0</v>
      </c>
      <c r="AH91" s="154">
        <f>SUM(AG91)/1.27</f>
        <v>0</v>
      </c>
      <c r="AI91" s="154">
        <f>SUM(AH91)*0.27</f>
        <v>0</v>
      </c>
      <c r="AJ91" s="161">
        <f t="shared" si="110"/>
        <v>0</v>
      </c>
      <c r="AK91" s="154">
        <f t="shared" si="110"/>
        <v>0</v>
      </c>
      <c r="AL91" s="157">
        <f t="shared" si="110"/>
        <v>0</v>
      </c>
    </row>
    <row r="92" spans="1:38" s="98" customFormat="1" ht="15" hidden="1" customHeight="1">
      <c r="A92" s="184"/>
      <c r="B92" s="425"/>
      <c r="C92" s="155"/>
      <c r="D92" s="163"/>
      <c r="E92" s="155"/>
      <c r="F92" s="154"/>
      <c r="G92" s="154"/>
      <c r="H92" s="154"/>
      <c r="I92" s="154"/>
      <c r="J92" s="154"/>
      <c r="K92" s="157"/>
      <c r="L92" s="161"/>
      <c r="M92" s="157"/>
      <c r="N92" s="154"/>
      <c r="O92" s="154"/>
      <c r="P92" s="154"/>
      <c r="Q92" s="154"/>
      <c r="R92" s="157"/>
      <c r="S92" s="186"/>
      <c r="T92" s="176"/>
      <c r="U92" s="176"/>
      <c r="V92" s="176"/>
      <c r="W92" s="176"/>
      <c r="X92" s="177"/>
      <c r="Y92" s="156"/>
      <c r="Z92" s="154"/>
      <c r="AA92" s="157"/>
      <c r="AB92" s="161"/>
      <c r="AC92" s="154"/>
      <c r="AD92" s="157"/>
      <c r="AE92" s="154"/>
      <c r="AF92" s="157"/>
      <c r="AG92" s="153"/>
      <c r="AH92" s="154"/>
      <c r="AI92" s="154"/>
      <c r="AJ92" s="161"/>
      <c r="AK92" s="154"/>
      <c r="AL92" s="157"/>
    </row>
    <row r="93" spans="1:38" s="98" customFormat="1" ht="15" hidden="1" customHeight="1">
      <c r="A93" s="139" t="s">
        <v>161</v>
      </c>
      <c r="B93" s="444"/>
      <c r="C93" s="143">
        <f t="shared" ref="C93:H93" si="112">SUM(C94:C96)</f>
        <v>0</v>
      </c>
      <c r="D93" s="144">
        <f t="shared" si="112"/>
        <v>0</v>
      </c>
      <c r="E93" s="143">
        <f t="shared" si="112"/>
        <v>0</v>
      </c>
      <c r="F93" s="142">
        <f t="shared" si="112"/>
        <v>0</v>
      </c>
      <c r="G93" s="142">
        <f t="shared" si="112"/>
        <v>0</v>
      </c>
      <c r="H93" s="142">
        <f t="shared" si="112"/>
        <v>0</v>
      </c>
      <c r="I93" s="142">
        <f>SUM(I94:I96)</f>
        <v>0</v>
      </c>
      <c r="J93" s="142">
        <f>SUM(J94:J96)</f>
        <v>0</v>
      </c>
      <c r="K93" s="147">
        <f t="shared" ref="K93:R93" si="113">SUM(K94:K96)</f>
        <v>0</v>
      </c>
      <c r="L93" s="148">
        <f t="shared" si="113"/>
        <v>0</v>
      </c>
      <c r="M93" s="147">
        <f t="shared" si="113"/>
        <v>0</v>
      </c>
      <c r="N93" s="146">
        <f t="shared" si="113"/>
        <v>0</v>
      </c>
      <c r="O93" s="146">
        <f t="shared" si="113"/>
        <v>0</v>
      </c>
      <c r="P93" s="146">
        <f t="shared" si="113"/>
        <v>0</v>
      </c>
      <c r="Q93" s="146">
        <f t="shared" si="113"/>
        <v>0</v>
      </c>
      <c r="R93" s="147">
        <f t="shared" si="113"/>
        <v>0</v>
      </c>
      <c r="S93" s="149">
        <f t="shared" ref="S93:AL93" si="114">SUM(S94:S95)</f>
        <v>0</v>
      </c>
      <c r="T93" s="150">
        <f t="shared" si="114"/>
        <v>0</v>
      </c>
      <c r="U93" s="150">
        <f t="shared" si="114"/>
        <v>0</v>
      </c>
      <c r="V93" s="150">
        <f t="shared" si="114"/>
        <v>0</v>
      </c>
      <c r="W93" s="150">
        <f t="shared" si="114"/>
        <v>0</v>
      </c>
      <c r="X93" s="151">
        <f t="shared" si="114"/>
        <v>0</v>
      </c>
      <c r="Y93" s="145">
        <f t="shared" si="114"/>
        <v>0</v>
      </c>
      <c r="Z93" s="146">
        <f t="shared" si="114"/>
        <v>0</v>
      </c>
      <c r="AA93" s="147">
        <f t="shared" si="114"/>
        <v>0</v>
      </c>
      <c r="AB93" s="148">
        <f t="shared" si="114"/>
        <v>0</v>
      </c>
      <c r="AC93" s="146">
        <f t="shared" si="114"/>
        <v>0</v>
      </c>
      <c r="AD93" s="147">
        <f t="shared" si="114"/>
        <v>0</v>
      </c>
      <c r="AE93" s="146">
        <f t="shared" si="114"/>
        <v>0</v>
      </c>
      <c r="AF93" s="147">
        <f t="shared" si="114"/>
        <v>0</v>
      </c>
      <c r="AG93" s="141">
        <f t="shared" si="114"/>
        <v>0</v>
      </c>
      <c r="AH93" s="142">
        <f t="shared" si="114"/>
        <v>0</v>
      </c>
      <c r="AI93" s="142">
        <f t="shared" si="114"/>
        <v>0</v>
      </c>
      <c r="AJ93" s="211">
        <f t="shared" si="114"/>
        <v>0</v>
      </c>
      <c r="AK93" s="142">
        <f t="shared" si="114"/>
        <v>0</v>
      </c>
      <c r="AL93" s="212">
        <f t="shared" si="114"/>
        <v>0</v>
      </c>
    </row>
    <row r="94" spans="1:38" s="98" customFormat="1" ht="15" hidden="1" customHeight="1">
      <c r="A94" s="184"/>
      <c r="B94" s="425"/>
      <c r="C94" s="155">
        <f>SUM(F94:L94)</f>
        <v>0</v>
      </c>
      <c r="D94" s="163">
        <f>SUM(C94)/1.27</f>
        <v>0</v>
      </c>
      <c r="E94" s="155">
        <f>SUM(D94)*0.27</f>
        <v>0</v>
      </c>
      <c r="F94" s="154">
        <v>0</v>
      </c>
      <c r="G94" s="154">
        <v>0</v>
      </c>
      <c r="H94" s="154">
        <v>0</v>
      </c>
      <c r="I94" s="154">
        <v>0</v>
      </c>
      <c r="J94" s="154">
        <v>0</v>
      </c>
      <c r="K94" s="157">
        <f>SUM(N94:R94)</f>
        <v>0</v>
      </c>
      <c r="L94" s="161">
        <f>SUM(K94)/1.27</f>
        <v>0</v>
      </c>
      <c r="M94" s="157">
        <f>SUM(L94)*0.27</f>
        <v>0</v>
      </c>
      <c r="N94" s="154">
        <v>0</v>
      </c>
      <c r="O94" s="154">
        <v>0</v>
      </c>
      <c r="P94" s="154">
        <v>0</v>
      </c>
      <c r="Q94" s="154">
        <v>0</v>
      </c>
      <c r="R94" s="157">
        <v>0</v>
      </c>
      <c r="S94" s="158">
        <f>SUM(T94:X94)</f>
        <v>0</v>
      </c>
      <c r="T94" s="159"/>
      <c r="U94" s="159"/>
      <c r="V94" s="159"/>
      <c r="W94" s="159"/>
      <c r="X94" s="160"/>
      <c r="Y94" s="156">
        <f>SUM(AB94:AF94)</f>
        <v>0</v>
      </c>
      <c r="Z94" s="154">
        <f t="shared" si="106"/>
        <v>0</v>
      </c>
      <c r="AA94" s="157">
        <f t="shared" si="107"/>
        <v>0</v>
      </c>
      <c r="AB94" s="161">
        <f t="shared" ref="AB94:AF95" si="115">SUM(N94+T94)</f>
        <v>0</v>
      </c>
      <c r="AC94" s="154">
        <f t="shared" si="115"/>
        <v>0</v>
      </c>
      <c r="AD94" s="157">
        <f t="shared" si="115"/>
        <v>0</v>
      </c>
      <c r="AE94" s="154">
        <f t="shared" si="115"/>
        <v>0</v>
      </c>
      <c r="AF94" s="157">
        <f t="shared" si="115"/>
        <v>0</v>
      </c>
      <c r="AG94" s="153">
        <f>SUM(AJ94:AL94)</f>
        <v>0</v>
      </c>
      <c r="AH94" s="154">
        <f>SUM(AG94)/1.27</f>
        <v>0</v>
      </c>
      <c r="AI94" s="154">
        <f>SUM(AH94)*0.27</f>
        <v>0</v>
      </c>
      <c r="AJ94" s="161">
        <f t="shared" ref="AJ94:AL96" si="116">SUM(V94+AB94)</f>
        <v>0</v>
      </c>
      <c r="AK94" s="154">
        <f t="shared" si="116"/>
        <v>0</v>
      </c>
      <c r="AL94" s="157">
        <f t="shared" si="116"/>
        <v>0</v>
      </c>
    </row>
    <row r="95" spans="1:38" s="98" customFormat="1" ht="15" hidden="1" customHeight="1">
      <c r="A95" s="184"/>
      <c r="B95" s="425"/>
      <c r="C95" s="155">
        <f>SUM(F95:L95)</f>
        <v>0</v>
      </c>
      <c r="D95" s="163">
        <f>SUM(C95)/1.27</f>
        <v>0</v>
      </c>
      <c r="E95" s="155">
        <f>SUM(D95)*0.27</f>
        <v>0</v>
      </c>
      <c r="F95" s="154">
        <v>0</v>
      </c>
      <c r="G95" s="154">
        <v>0</v>
      </c>
      <c r="H95" s="154">
        <v>0</v>
      </c>
      <c r="I95" s="154">
        <v>0</v>
      </c>
      <c r="J95" s="154">
        <v>0</v>
      </c>
      <c r="K95" s="157">
        <f>SUM(N95:R95)</f>
        <v>0</v>
      </c>
      <c r="L95" s="161">
        <f>SUM(K95)/1.27</f>
        <v>0</v>
      </c>
      <c r="M95" s="157">
        <f>SUM(L95)*0.27</f>
        <v>0</v>
      </c>
      <c r="N95" s="154">
        <v>0</v>
      </c>
      <c r="O95" s="154">
        <v>0</v>
      </c>
      <c r="P95" s="154">
        <v>0</v>
      </c>
      <c r="Q95" s="154">
        <v>0</v>
      </c>
      <c r="R95" s="157">
        <v>0</v>
      </c>
      <c r="S95" s="158">
        <f>SUM(T95:X95)</f>
        <v>0</v>
      </c>
      <c r="T95" s="159"/>
      <c r="U95" s="159"/>
      <c r="V95" s="159"/>
      <c r="W95" s="159"/>
      <c r="X95" s="160"/>
      <c r="Y95" s="156">
        <f>SUM(AB95:AE95)</f>
        <v>0</v>
      </c>
      <c r="Z95" s="154">
        <f t="shared" si="106"/>
        <v>0</v>
      </c>
      <c r="AA95" s="157">
        <f t="shared" si="107"/>
        <v>0</v>
      </c>
      <c r="AB95" s="161">
        <f t="shared" si="115"/>
        <v>0</v>
      </c>
      <c r="AC95" s="154">
        <f t="shared" si="115"/>
        <v>0</v>
      </c>
      <c r="AD95" s="157">
        <f t="shared" si="115"/>
        <v>0</v>
      </c>
      <c r="AE95" s="154">
        <f t="shared" si="115"/>
        <v>0</v>
      </c>
      <c r="AF95" s="157">
        <f t="shared" si="115"/>
        <v>0</v>
      </c>
      <c r="AG95" s="153">
        <f>SUM(AJ95:AL95)</f>
        <v>0</v>
      </c>
      <c r="AH95" s="154">
        <f>SUM(AG95)/1.27</f>
        <v>0</v>
      </c>
      <c r="AI95" s="154">
        <f>SUM(AH95)*0.27</f>
        <v>0</v>
      </c>
      <c r="AJ95" s="161">
        <f t="shared" si="116"/>
        <v>0</v>
      </c>
      <c r="AK95" s="154">
        <f t="shared" si="116"/>
        <v>0</v>
      </c>
      <c r="AL95" s="157">
        <f t="shared" si="116"/>
        <v>0</v>
      </c>
    </row>
    <row r="96" spans="1:38" s="98" customFormat="1" ht="15" hidden="1" customHeight="1">
      <c r="A96" s="184"/>
      <c r="B96" s="425"/>
      <c r="C96" s="155">
        <f>SUM(F96:L96)</f>
        <v>0</v>
      </c>
      <c r="D96" s="163">
        <f>SUM(C96)/1.27</f>
        <v>0</v>
      </c>
      <c r="E96" s="155">
        <f>SUM(D96)*0.27</f>
        <v>0</v>
      </c>
      <c r="F96" s="154">
        <v>0</v>
      </c>
      <c r="G96" s="154">
        <v>0</v>
      </c>
      <c r="H96" s="154">
        <v>0</v>
      </c>
      <c r="I96" s="154">
        <v>0</v>
      </c>
      <c r="J96" s="154">
        <v>0</v>
      </c>
      <c r="K96" s="157">
        <f>SUM(N96:R96)</f>
        <v>0</v>
      </c>
      <c r="L96" s="161">
        <f>SUM(K96)/1.27</f>
        <v>0</v>
      </c>
      <c r="M96" s="157">
        <f>SUM(L96)*0.27</f>
        <v>0</v>
      </c>
      <c r="N96" s="154">
        <v>0</v>
      </c>
      <c r="O96" s="154">
        <v>0</v>
      </c>
      <c r="P96" s="154">
        <v>0</v>
      </c>
      <c r="Q96" s="154">
        <v>0</v>
      </c>
      <c r="R96" s="157">
        <v>0</v>
      </c>
      <c r="S96" s="158">
        <f>SUM(T96:W96)</f>
        <v>0</v>
      </c>
      <c r="T96" s="159"/>
      <c r="U96" s="159"/>
      <c r="V96" s="159"/>
      <c r="W96" s="159"/>
      <c r="X96" s="160"/>
      <c r="Y96" s="156">
        <f t="shared" si="111"/>
        <v>0</v>
      </c>
      <c r="Z96" s="154">
        <f t="shared" si="106"/>
        <v>0</v>
      </c>
      <c r="AA96" s="157">
        <f t="shared" si="107"/>
        <v>0</v>
      </c>
      <c r="AB96" s="161">
        <f t="shared" si="108"/>
        <v>0</v>
      </c>
      <c r="AC96" s="154">
        <f t="shared" si="109"/>
        <v>0</v>
      </c>
      <c r="AD96" s="157">
        <f t="shared" si="109"/>
        <v>0</v>
      </c>
      <c r="AE96" s="154">
        <f t="shared" si="109"/>
        <v>0</v>
      </c>
      <c r="AF96" s="157">
        <f t="shared" si="109"/>
        <v>0</v>
      </c>
      <c r="AG96" s="153">
        <f>SUM(AJ96:AL96)</f>
        <v>0</v>
      </c>
      <c r="AH96" s="154">
        <f>SUM(AG96)/1.27</f>
        <v>0</v>
      </c>
      <c r="AI96" s="154">
        <f>SUM(AH96)*0.27</f>
        <v>0</v>
      </c>
      <c r="AJ96" s="161">
        <f t="shared" si="116"/>
        <v>0</v>
      </c>
      <c r="AK96" s="154">
        <f t="shared" si="116"/>
        <v>0</v>
      </c>
      <c r="AL96" s="157">
        <f t="shared" si="116"/>
        <v>0</v>
      </c>
    </row>
    <row r="97" spans="1:38" s="98" customFormat="1" ht="15" customHeight="1">
      <c r="A97" s="184"/>
      <c r="B97" s="425"/>
      <c r="C97" s="155"/>
      <c r="D97" s="163"/>
      <c r="E97" s="155"/>
      <c r="F97" s="154"/>
      <c r="G97" s="154"/>
      <c r="H97" s="154"/>
      <c r="I97" s="154"/>
      <c r="J97" s="154"/>
      <c r="K97" s="157"/>
      <c r="L97" s="161"/>
      <c r="M97" s="157"/>
      <c r="N97" s="154"/>
      <c r="O97" s="154"/>
      <c r="P97" s="154"/>
      <c r="Q97" s="154"/>
      <c r="R97" s="157"/>
      <c r="S97" s="445"/>
      <c r="T97" s="446"/>
      <c r="U97" s="447"/>
      <c r="V97" s="447"/>
      <c r="W97" s="447"/>
      <c r="X97" s="448"/>
      <c r="Y97" s="156"/>
      <c r="Z97" s="154"/>
      <c r="AA97" s="157"/>
      <c r="AB97" s="161"/>
      <c r="AC97" s="154"/>
      <c r="AD97" s="157"/>
      <c r="AE97" s="154"/>
      <c r="AF97" s="157"/>
      <c r="AG97" s="153"/>
      <c r="AH97" s="154"/>
      <c r="AI97" s="154"/>
      <c r="AJ97" s="161"/>
      <c r="AK97" s="154"/>
      <c r="AL97" s="157"/>
    </row>
    <row r="98" spans="1:38" s="98" customFormat="1" ht="15" customHeight="1">
      <c r="A98" s="139" t="s">
        <v>256</v>
      </c>
      <c r="B98" s="424"/>
      <c r="C98" s="143">
        <f t="shared" ref="C98:H98" si="117">SUM(C99:C102)</f>
        <v>0</v>
      </c>
      <c r="D98" s="144">
        <f t="shared" si="117"/>
        <v>0</v>
      </c>
      <c r="E98" s="143">
        <f t="shared" si="117"/>
        <v>0</v>
      </c>
      <c r="F98" s="142">
        <f t="shared" si="117"/>
        <v>0</v>
      </c>
      <c r="G98" s="142">
        <f t="shared" si="117"/>
        <v>0</v>
      </c>
      <c r="H98" s="142">
        <f t="shared" si="117"/>
        <v>0</v>
      </c>
      <c r="I98" s="142">
        <f>SUM(I99:I102)</f>
        <v>0</v>
      </c>
      <c r="J98" s="142">
        <f>SUM(J99:J102)</f>
        <v>0</v>
      </c>
      <c r="K98" s="147">
        <f t="shared" ref="K98:AL98" si="118">SUM(K99:K102)</f>
        <v>7620</v>
      </c>
      <c r="L98" s="148">
        <f t="shared" si="118"/>
        <v>6000</v>
      </c>
      <c r="M98" s="147">
        <f t="shared" si="118"/>
        <v>1620</v>
      </c>
      <c r="N98" s="146">
        <f t="shared" si="118"/>
        <v>7620</v>
      </c>
      <c r="O98" s="146">
        <f t="shared" si="118"/>
        <v>0</v>
      </c>
      <c r="P98" s="146">
        <f t="shared" si="118"/>
        <v>0</v>
      </c>
      <c r="Q98" s="146">
        <f t="shared" si="118"/>
        <v>0</v>
      </c>
      <c r="R98" s="147">
        <f t="shared" si="118"/>
        <v>0</v>
      </c>
      <c r="S98" s="149">
        <f t="shared" si="118"/>
        <v>5256</v>
      </c>
      <c r="T98" s="150">
        <f t="shared" si="118"/>
        <v>5256</v>
      </c>
      <c r="U98" s="150">
        <f t="shared" si="118"/>
        <v>0</v>
      </c>
      <c r="V98" s="150">
        <f t="shared" si="118"/>
        <v>0</v>
      </c>
      <c r="W98" s="150">
        <f t="shared" si="118"/>
        <v>0</v>
      </c>
      <c r="X98" s="151">
        <f t="shared" si="118"/>
        <v>0</v>
      </c>
      <c r="Y98" s="145">
        <f t="shared" si="118"/>
        <v>12876</v>
      </c>
      <c r="Z98" s="146">
        <f t="shared" si="118"/>
        <v>10139</v>
      </c>
      <c r="AA98" s="147">
        <f t="shared" si="118"/>
        <v>2737</v>
      </c>
      <c r="AB98" s="148">
        <f t="shared" si="118"/>
        <v>12876</v>
      </c>
      <c r="AC98" s="146">
        <f t="shared" si="118"/>
        <v>0</v>
      </c>
      <c r="AD98" s="147">
        <f t="shared" si="118"/>
        <v>0</v>
      </c>
      <c r="AE98" s="146">
        <f t="shared" si="118"/>
        <v>0</v>
      </c>
      <c r="AF98" s="147">
        <f t="shared" si="118"/>
        <v>0</v>
      </c>
      <c r="AG98" s="141">
        <f t="shared" si="118"/>
        <v>5248</v>
      </c>
      <c r="AH98" s="142">
        <f t="shared" si="118"/>
        <v>4132</v>
      </c>
      <c r="AI98" s="142">
        <f t="shared" si="118"/>
        <v>1116</v>
      </c>
      <c r="AJ98" s="211">
        <f t="shared" si="118"/>
        <v>5248</v>
      </c>
      <c r="AK98" s="142">
        <f t="shared" si="118"/>
        <v>0</v>
      </c>
      <c r="AL98" s="212">
        <f t="shared" si="118"/>
        <v>0</v>
      </c>
    </row>
    <row r="99" spans="1:38" s="98" customFormat="1" ht="15" customHeight="1">
      <c r="A99" s="184"/>
      <c r="B99" s="425" t="s">
        <v>1026</v>
      </c>
      <c r="C99" s="155">
        <v>0</v>
      </c>
      <c r="D99" s="163">
        <v>0</v>
      </c>
      <c r="E99" s="155">
        <v>0</v>
      </c>
      <c r="F99" s="154">
        <v>0</v>
      </c>
      <c r="G99" s="154">
        <v>0</v>
      </c>
      <c r="H99" s="154">
        <v>0</v>
      </c>
      <c r="I99" s="154">
        <v>0</v>
      </c>
      <c r="J99" s="154">
        <v>0</v>
      </c>
      <c r="K99" s="157">
        <f>SUM(N99:R99)</f>
        <v>7620</v>
      </c>
      <c r="L99" s="161">
        <f>SUM(K99)/1.27</f>
        <v>6000</v>
      </c>
      <c r="M99" s="157">
        <f>SUM(L99)*0.27</f>
        <v>1620</v>
      </c>
      <c r="N99" s="154">
        <v>7620</v>
      </c>
      <c r="O99" s="154">
        <v>0</v>
      </c>
      <c r="P99" s="154">
        <v>0</v>
      </c>
      <c r="Q99" s="154">
        <v>0</v>
      </c>
      <c r="R99" s="157">
        <v>0</v>
      </c>
      <c r="S99" s="158">
        <f>SUM(T99:X99)</f>
        <v>0</v>
      </c>
      <c r="T99" s="159"/>
      <c r="U99" s="159"/>
      <c r="V99" s="159"/>
      <c r="W99" s="159"/>
      <c r="X99" s="160"/>
      <c r="Y99" s="156">
        <f>SUM(AB99:AF99)</f>
        <v>7620</v>
      </c>
      <c r="Z99" s="154">
        <f>SUM(Y99)/1.27</f>
        <v>6000</v>
      </c>
      <c r="AA99" s="157">
        <f>SUM(Z99)*0.27</f>
        <v>1620</v>
      </c>
      <c r="AB99" s="161">
        <f t="shared" ref="AB99:AF102" si="119">SUM(N99+T99)</f>
        <v>7620</v>
      </c>
      <c r="AC99" s="154">
        <f t="shared" si="119"/>
        <v>0</v>
      </c>
      <c r="AD99" s="157">
        <f t="shared" si="119"/>
        <v>0</v>
      </c>
      <c r="AE99" s="154">
        <f t="shared" si="119"/>
        <v>0</v>
      </c>
      <c r="AF99" s="157">
        <f t="shared" si="119"/>
        <v>0</v>
      </c>
      <c r="AG99" s="156">
        <f t="shared" ref="AG99:AG100" si="120">SUM(AJ99:AL99)</f>
        <v>0</v>
      </c>
      <c r="AH99" s="161">
        <v>0</v>
      </c>
      <c r="AI99" s="154">
        <f t="shared" ref="AI99:AI100" si="121">AG99-AH99</f>
        <v>0</v>
      </c>
      <c r="AJ99" s="161">
        <v>0</v>
      </c>
      <c r="AK99" s="154">
        <v>0</v>
      </c>
      <c r="AL99" s="157">
        <v>0</v>
      </c>
    </row>
    <row r="100" spans="1:38" s="98" customFormat="1" ht="15" customHeight="1">
      <c r="A100" s="184"/>
      <c r="B100" s="425" t="s">
        <v>1027</v>
      </c>
      <c r="C100" s="155">
        <v>0</v>
      </c>
      <c r="D100" s="163">
        <v>0</v>
      </c>
      <c r="E100" s="155">
        <v>0</v>
      </c>
      <c r="F100" s="154">
        <v>0</v>
      </c>
      <c r="G100" s="154">
        <v>0</v>
      </c>
      <c r="H100" s="154">
        <v>0</v>
      </c>
      <c r="I100" s="154">
        <v>0</v>
      </c>
      <c r="J100" s="154">
        <v>0</v>
      </c>
      <c r="K100" s="157">
        <f>SUM(N100:R100)</f>
        <v>0</v>
      </c>
      <c r="L100" s="161">
        <f>SUM(K100)/1.27</f>
        <v>0</v>
      </c>
      <c r="M100" s="157">
        <f>SUM(L100)*0.27</f>
        <v>0</v>
      </c>
      <c r="N100" s="154">
        <v>0</v>
      </c>
      <c r="O100" s="154">
        <v>0</v>
      </c>
      <c r="P100" s="154">
        <v>0</v>
      </c>
      <c r="Q100" s="154">
        <v>0</v>
      </c>
      <c r="R100" s="157">
        <v>0</v>
      </c>
      <c r="S100" s="158">
        <f>SUM(T100:X100)</f>
        <v>5256</v>
      </c>
      <c r="T100" s="159">
        <v>5256</v>
      </c>
      <c r="U100" s="159"/>
      <c r="V100" s="159"/>
      <c r="W100" s="159"/>
      <c r="X100" s="160"/>
      <c r="Y100" s="156">
        <f>SUM(AB100:AF100)</f>
        <v>5256</v>
      </c>
      <c r="Z100" s="154">
        <f>SUM(Y100)/1.27</f>
        <v>4139</v>
      </c>
      <c r="AA100" s="157">
        <v>1117</v>
      </c>
      <c r="AB100" s="161">
        <f t="shared" si="119"/>
        <v>5256</v>
      </c>
      <c r="AC100" s="154">
        <f t="shared" si="119"/>
        <v>0</v>
      </c>
      <c r="AD100" s="157">
        <f t="shared" si="119"/>
        <v>0</v>
      </c>
      <c r="AE100" s="154">
        <f t="shared" si="119"/>
        <v>0</v>
      </c>
      <c r="AF100" s="157">
        <f t="shared" si="119"/>
        <v>0</v>
      </c>
      <c r="AG100" s="156">
        <f t="shared" si="120"/>
        <v>5248</v>
      </c>
      <c r="AH100" s="161">
        <v>4132</v>
      </c>
      <c r="AI100" s="154">
        <f t="shared" si="121"/>
        <v>1116</v>
      </c>
      <c r="AJ100" s="161">
        <v>5248</v>
      </c>
      <c r="AK100" s="154">
        <v>0</v>
      </c>
      <c r="AL100" s="157">
        <v>0</v>
      </c>
    </row>
    <row r="101" spans="1:38" s="98" customFormat="1" ht="15" hidden="1" customHeight="1">
      <c r="A101" s="184"/>
      <c r="B101" s="425"/>
      <c r="C101" s="155">
        <f>SUM(F101:L101)</f>
        <v>0</v>
      </c>
      <c r="D101" s="163">
        <f>SUM(C101)/1.27</f>
        <v>0</v>
      </c>
      <c r="E101" s="155">
        <f>SUM(D101)*0.27</f>
        <v>0</v>
      </c>
      <c r="F101" s="154">
        <v>0</v>
      </c>
      <c r="G101" s="154">
        <v>0</v>
      </c>
      <c r="H101" s="154">
        <v>0</v>
      </c>
      <c r="I101" s="154">
        <v>0</v>
      </c>
      <c r="J101" s="154">
        <v>0</v>
      </c>
      <c r="K101" s="157">
        <f>SUM(N101:R101)</f>
        <v>0</v>
      </c>
      <c r="L101" s="161">
        <f>SUM(K101)/1.27</f>
        <v>0</v>
      </c>
      <c r="M101" s="157">
        <f>SUM(L101)*0.27</f>
        <v>0</v>
      </c>
      <c r="N101" s="154">
        <v>0</v>
      </c>
      <c r="O101" s="154">
        <v>0</v>
      </c>
      <c r="P101" s="154">
        <v>0</v>
      </c>
      <c r="Q101" s="154">
        <v>0</v>
      </c>
      <c r="R101" s="157">
        <v>0</v>
      </c>
      <c r="S101" s="158">
        <f>SUM(T101:X101)</f>
        <v>0</v>
      </c>
      <c r="T101" s="159"/>
      <c r="U101" s="159"/>
      <c r="V101" s="159"/>
      <c r="W101" s="159"/>
      <c r="X101" s="160"/>
      <c r="Y101" s="156">
        <f>SUM(AB101:AF101)</f>
        <v>0</v>
      </c>
      <c r="Z101" s="154">
        <f>SUM(Y101)/1.27</f>
        <v>0</v>
      </c>
      <c r="AA101" s="157">
        <f>SUM(Z101)*0.27</f>
        <v>0</v>
      </c>
      <c r="AB101" s="161">
        <f t="shared" si="119"/>
        <v>0</v>
      </c>
      <c r="AC101" s="154">
        <f t="shared" si="119"/>
        <v>0</v>
      </c>
      <c r="AD101" s="157">
        <f t="shared" si="119"/>
        <v>0</v>
      </c>
      <c r="AE101" s="154">
        <f t="shared" si="119"/>
        <v>0</v>
      </c>
      <c r="AF101" s="157">
        <f t="shared" si="119"/>
        <v>0</v>
      </c>
      <c r="AG101" s="153">
        <f>SUM(AJ101:AL101)</f>
        <v>0</v>
      </c>
      <c r="AH101" s="154">
        <f>SUM(AG101)/1.27</f>
        <v>0</v>
      </c>
      <c r="AI101" s="154">
        <f>SUM(AH101)*0.27</f>
        <v>0</v>
      </c>
      <c r="AJ101" s="161">
        <f t="shared" ref="AJ101:AL102" si="122">SUM(V101+AB101)</f>
        <v>0</v>
      </c>
      <c r="AK101" s="154">
        <f t="shared" si="122"/>
        <v>0</v>
      </c>
      <c r="AL101" s="157">
        <f t="shared" si="122"/>
        <v>0</v>
      </c>
    </row>
    <row r="102" spans="1:38" s="98" customFormat="1" ht="15" hidden="1" customHeight="1">
      <c r="A102" s="184"/>
      <c r="B102" s="425"/>
      <c r="C102" s="155">
        <f>SUM(F102:L102)</f>
        <v>0</v>
      </c>
      <c r="D102" s="163">
        <f>SUM(C102)/1.25</f>
        <v>0</v>
      </c>
      <c r="E102" s="155">
        <f>SUM(D102)*0.25</f>
        <v>0</v>
      </c>
      <c r="F102" s="154">
        <v>0</v>
      </c>
      <c r="G102" s="154">
        <v>0</v>
      </c>
      <c r="H102" s="154">
        <v>0</v>
      </c>
      <c r="I102" s="154">
        <v>0</v>
      </c>
      <c r="J102" s="154">
        <v>0</v>
      </c>
      <c r="K102" s="157">
        <f>SUM(N102:R102)</f>
        <v>0</v>
      </c>
      <c r="L102" s="161">
        <f>SUM(K102)/1.25</f>
        <v>0</v>
      </c>
      <c r="M102" s="157">
        <f>SUM(L102)*0.25</f>
        <v>0</v>
      </c>
      <c r="N102" s="154">
        <v>0</v>
      </c>
      <c r="O102" s="154">
        <v>0</v>
      </c>
      <c r="P102" s="154">
        <v>0</v>
      </c>
      <c r="Q102" s="154">
        <v>0</v>
      </c>
      <c r="R102" s="157">
        <v>0</v>
      </c>
      <c r="S102" s="158">
        <f>SUM(T102:X102)</f>
        <v>0</v>
      </c>
      <c r="T102" s="159"/>
      <c r="U102" s="159"/>
      <c r="V102" s="159"/>
      <c r="W102" s="159"/>
      <c r="X102" s="160"/>
      <c r="Y102" s="156">
        <f>SUM(AB102:AE102)</f>
        <v>0</v>
      </c>
      <c r="Z102" s="154">
        <f>SUM(Y102)/1.27</f>
        <v>0</v>
      </c>
      <c r="AA102" s="157"/>
      <c r="AB102" s="161">
        <f t="shared" si="119"/>
        <v>0</v>
      </c>
      <c r="AC102" s="154">
        <f t="shared" si="119"/>
        <v>0</v>
      </c>
      <c r="AD102" s="157">
        <f t="shared" si="119"/>
        <v>0</v>
      </c>
      <c r="AE102" s="154">
        <f t="shared" si="119"/>
        <v>0</v>
      </c>
      <c r="AF102" s="157">
        <f t="shared" si="119"/>
        <v>0</v>
      </c>
      <c r="AG102" s="153">
        <f>SUM(AJ102:AL102)</f>
        <v>0</v>
      </c>
      <c r="AH102" s="154">
        <f>SUM(AG102)/1.27</f>
        <v>0</v>
      </c>
      <c r="AI102" s="154"/>
      <c r="AJ102" s="161">
        <f t="shared" si="122"/>
        <v>0</v>
      </c>
      <c r="AK102" s="154">
        <f t="shared" si="122"/>
        <v>0</v>
      </c>
      <c r="AL102" s="157">
        <f t="shared" si="122"/>
        <v>0</v>
      </c>
    </row>
    <row r="103" spans="1:38" s="98" customFormat="1" ht="15" customHeight="1">
      <c r="A103" s="199"/>
      <c r="B103" s="425"/>
      <c r="C103" s="155"/>
      <c r="D103" s="163"/>
      <c r="E103" s="155"/>
      <c r="F103" s="154"/>
      <c r="G103" s="154"/>
      <c r="H103" s="154"/>
      <c r="I103" s="154"/>
      <c r="J103" s="154"/>
      <c r="K103" s="157"/>
      <c r="L103" s="161"/>
      <c r="M103" s="157"/>
      <c r="N103" s="154"/>
      <c r="O103" s="154"/>
      <c r="P103" s="154"/>
      <c r="Q103" s="154"/>
      <c r="R103" s="157"/>
      <c r="S103" s="449"/>
      <c r="T103" s="2304"/>
      <c r="U103" s="2305"/>
      <c r="V103" s="2305"/>
      <c r="W103" s="2305"/>
      <c r="X103" s="2306"/>
      <c r="Y103" s="156"/>
      <c r="Z103" s="154"/>
      <c r="AA103" s="157"/>
      <c r="AB103" s="161"/>
      <c r="AC103" s="154"/>
      <c r="AD103" s="157"/>
      <c r="AE103" s="154"/>
      <c r="AF103" s="157"/>
      <c r="AG103" s="153"/>
      <c r="AH103" s="154"/>
      <c r="AI103" s="154"/>
      <c r="AJ103" s="161"/>
      <c r="AK103" s="154"/>
      <c r="AL103" s="157"/>
    </row>
    <row r="104" spans="1:38" s="98" customFormat="1" ht="15" customHeight="1">
      <c r="A104" s="139" t="s">
        <v>553</v>
      </c>
      <c r="B104" s="424"/>
      <c r="C104" s="143">
        <f t="shared" ref="C104:H104" si="123">SUM(C105:C108)</f>
        <v>0</v>
      </c>
      <c r="D104" s="144">
        <f t="shared" si="123"/>
        <v>0</v>
      </c>
      <c r="E104" s="143">
        <f t="shared" si="123"/>
        <v>0</v>
      </c>
      <c r="F104" s="142">
        <f t="shared" si="123"/>
        <v>0</v>
      </c>
      <c r="G104" s="142">
        <f t="shared" si="123"/>
        <v>0</v>
      </c>
      <c r="H104" s="142">
        <f t="shared" si="123"/>
        <v>0</v>
      </c>
      <c r="I104" s="142">
        <f>SUM(I105:I108)</f>
        <v>0</v>
      </c>
      <c r="J104" s="142">
        <f>SUM(J105:J108)</f>
        <v>0</v>
      </c>
      <c r="K104" s="147">
        <f t="shared" ref="K104:AL104" si="124">SUM(K105:K108)</f>
        <v>8255</v>
      </c>
      <c r="L104" s="148">
        <f t="shared" si="124"/>
        <v>6500</v>
      </c>
      <c r="M104" s="147">
        <f t="shared" si="124"/>
        <v>1755</v>
      </c>
      <c r="N104" s="146">
        <f t="shared" si="124"/>
        <v>8255</v>
      </c>
      <c r="O104" s="146">
        <f t="shared" si="124"/>
        <v>0</v>
      </c>
      <c r="P104" s="146">
        <f t="shared" si="124"/>
        <v>0</v>
      </c>
      <c r="Q104" s="146">
        <f t="shared" si="124"/>
        <v>0</v>
      </c>
      <c r="R104" s="147">
        <f t="shared" si="124"/>
        <v>0</v>
      </c>
      <c r="S104" s="450">
        <f t="shared" si="124"/>
        <v>4191</v>
      </c>
      <c r="T104" s="451">
        <f t="shared" si="124"/>
        <v>4191</v>
      </c>
      <c r="U104" s="150">
        <f t="shared" si="124"/>
        <v>0</v>
      </c>
      <c r="V104" s="150">
        <f t="shared" si="124"/>
        <v>0</v>
      </c>
      <c r="W104" s="150">
        <f t="shared" si="124"/>
        <v>0</v>
      </c>
      <c r="X104" s="151">
        <f t="shared" si="124"/>
        <v>0</v>
      </c>
      <c r="Y104" s="145">
        <f t="shared" si="124"/>
        <v>13462</v>
      </c>
      <c r="Z104" s="146">
        <f t="shared" si="124"/>
        <v>10600</v>
      </c>
      <c r="AA104" s="147">
        <f t="shared" si="124"/>
        <v>2862</v>
      </c>
      <c r="AB104" s="148">
        <f t="shared" si="124"/>
        <v>13462</v>
      </c>
      <c r="AC104" s="146">
        <f t="shared" si="124"/>
        <v>0</v>
      </c>
      <c r="AD104" s="147">
        <f t="shared" si="124"/>
        <v>0</v>
      </c>
      <c r="AE104" s="146">
        <f t="shared" si="124"/>
        <v>0</v>
      </c>
      <c r="AF104" s="147">
        <f t="shared" si="124"/>
        <v>0</v>
      </c>
      <c r="AG104" s="141">
        <f t="shared" si="124"/>
        <v>13356</v>
      </c>
      <c r="AH104" s="142">
        <f t="shared" si="124"/>
        <v>10517</v>
      </c>
      <c r="AI104" s="142">
        <f t="shared" si="124"/>
        <v>2839</v>
      </c>
      <c r="AJ104" s="211">
        <f t="shared" si="124"/>
        <v>13356</v>
      </c>
      <c r="AK104" s="142">
        <f t="shared" si="124"/>
        <v>0</v>
      </c>
      <c r="AL104" s="212">
        <f t="shared" si="124"/>
        <v>0</v>
      </c>
    </row>
    <row r="105" spans="1:38" s="98" customFormat="1" ht="15" customHeight="1">
      <c r="A105" s="199"/>
      <c r="B105" s="425" t="s">
        <v>1028</v>
      </c>
      <c r="C105" s="155">
        <v>0</v>
      </c>
      <c r="D105" s="163">
        <v>0</v>
      </c>
      <c r="E105" s="155">
        <v>0</v>
      </c>
      <c r="F105" s="154">
        <v>0</v>
      </c>
      <c r="G105" s="154">
        <v>0</v>
      </c>
      <c r="H105" s="154">
        <v>0</v>
      </c>
      <c r="I105" s="154">
        <v>0</v>
      </c>
      <c r="J105" s="154">
        <v>0</v>
      </c>
      <c r="K105" s="157">
        <f>SUM(N105:R105)</f>
        <v>8255</v>
      </c>
      <c r="L105" s="161">
        <f>SUM(K105)/1.27</f>
        <v>6500</v>
      </c>
      <c r="M105" s="157">
        <f>SUM(L105)*0.27</f>
        <v>1755</v>
      </c>
      <c r="N105" s="154">
        <v>8255</v>
      </c>
      <c r="O105" s="154">
        <v>0</v>
      </c>
      <c r="P105" s="154">
        <v>0</v>
      </c>
      <c r="Q105" s="154">
        <v>0</v>
      </c>
      <c r="R105" s="157">
        <v>0</v>
      </c>
      <c r="S105" s="158">
        <f>SUM(T105:X105)</f>
        <v>0</v>
      </c>
      <c r="T105" s="159"/>
      <c r="U105" s="159"/>
      <c r="V105" s="159"/>
      <c r="W105" s="159"/>
      <c r="X105" s="160"/>
      <c r="Y105" s="156">
        <f>SUM(AB105:AF105)</f>
        <v>8255</v>
      </c>
      <c r="Z105" s="154">
        <f>SUM(Y105)/1.27</f>
        <v>6500</v>
      </c>
      <c r="AA105" s="157">
        <f>SUM(Z105)*0.27</f>
        <v>1755</v>
      </c>
      <c r="AB105" s="161">
        <f t="shared" ref="AB105:AF106" si="125">SUM(N105+T105)</f>
        <v>8255</v>
      </c>
      <c r="AC105" s="154">
        <f t="shared" si="125"/>
        <v>0</v>
      </c>
      <c r="AD105" s="157">
        <f t="shared" si="125"/>
        <v>0</v>
      </c>
      <c r="AE105" s="154">
        <f t="shared" si="125"/>
        <v>0</v>
      </c>
      <c r="AF105" s="157">
        <f t="shared" si="125"/>
        <v>0</v>
      </c>
      <c r="AG105" s="156">
        <f t="shared" ref="AG105:AG107" si="126">SUM(AJ105:AL105)</f>
        <v>8252</v>
      </c>
      <c r="AH105" s="161">
        <v>6498</v>
      </c>
      <c r="AI105" s="154">
        <f t="shared" ref="AI105:AI107" si="127">AG105-AH105</f>
        <v>1754</v>
      </c>
      <c r="AJ105" s="161">
        <v>8252</v>
      </c>
      <c r="AK105" s="154">
        <v>0</v>
      </c>
      <c r="AL105" s="157">
        <v>0</v>
      </c>
    </row>
    <row r="106" spans="1:38" s="98" customFormat="1" ht="15" customHeight="1">
      <c r="A106" s="199"/>
      <c r="B106" s="425" t="s">
        <v>1029</v>
      </c>
      <c r="C106" s="155">
        <v>0</v>
      </c>
      <c r="D106" s="163">
        <v>0</v>
      </c>
      <c r="E106" s="155">
        <v>0</v>
      </c>
      <c r="F106" s="154">
        <v>0</v>
      </c>
      <c r="G106" s="154">
        <v>0</v>
      </c>
      <c r="H106" s="154">
        <v>0</v>
      </c>
      <c r="I106" s="154">
        <v>0</v>
      </c>
      <c r="J106" s="154">
        <v>0</v>
      </c>
      <c r="K106" s="157">
        <f>SUM(N106:R106)</f>
        <v>0</v>
      </c>
      <c r="L106" s="161">
        <f>SUM(K106)/1.27</f>
        <v>0</v>
      </c>
      <c r="M106" s="157">
        <f>SUM(L106)*0.27</f>
        <v>0</v>
      </c>
      <c r="N106" s="154">
        <v>0</v>
      </c>
      <c r="O106" s="154">
        <v>0</v>
      </c>
      <c r="P106" s="154">
        <v>0</v>
      </c>
      <c r="Q106" s="154">
        <v>0</v>
      </c>
      <c r="R106" s="157">
        <v>0</v>
      </c>
      <c r="S106" s="158">
        <f>SUM(T106:X106)</f>
        <v>4191</v>
      </c>
      <c r="T106" s="159">
        <v>4191</v>
      </c>
      <c r="U106" s="159"/>
      <c r="V106" s="159"/>
      <c r="W106" s="159"/>
      <c r="X106" s="160"/>
      <c r="Y106" s="156">
        <f>SUM(AB106:AF106)</f>
        <v>4191</v>
      </c>
      <c r="Z106" s="154">
        <f>SUM(Y106)/1.27</f>
        <v>3300</v>
      </c>
      <c r="AA106" s="157">
        <f>SUM(Z106)*0.27</f>
        <v>891</v>
      </c>
      <c r="AB106" s="161">
        <f t="shared" si="125"/>
        <v>4191</v>
      </c>
      <c r="AC106" s="154">
        <f t="shared" si="125"/>
        <v>0</v>
      </c>
      <c r="AD106" s="157">
        <f t="shared" si="125"/>
        <v>0</v>
      </c>
      <c r="AE106" s="154">
        <f t="shared" si="125"/>
        <v>0</v>
      </c>
      <c r="AF106" s="157">
        <f t="shared" si="125"/>
        <v>0</v>
      </c>
      <c r="AG106" s="156">
        <f t="shared" si="126"/>
        <v>4191</v>
      </c>
      <c r="AH106" s="161">
        <v>3300</v>
      </c>
      <c r="AI106" s="154">
        <f t="shared" si="127"/>
        <v>891</v>
      </c>
      <c r="AJ106" s="161">
        <v>4191</v>
      </c>
      <c r="AK106" s="154">
        <v>0</v>
      </c>
      <c r="AL106" s="157">
        <v>0</v>
      </c>
    </row>
    <row r="107" spans="1:38" s="98" customFormat="1" ht="15" customHeight="1">
      <c r="A107" s="199"/>
      <c r="B107" s="425" t="s">
        <v>1395</v>
      </c>
      <c r="C107" s="155">
        <v>0</v>
      </c>
      <c r="D107" s="163">
        <v>0</v>
      </c>
      <c r="E107" s="155">
        <v>0</v>
      </c>
      <c r="F107" s="154">
        <v>0</v>
      </c>
      <c r="G107" s="154">
        <v>0</v>
      </c>
      <c r="H107" s="154">
        <v>0</v>
      </c>
      <c r="I107" s="154">
        <v>0</v>
      </c>
      <c r="J107" s="154">
        <v>0</v>
      </c>
      <c r="K107" s="157"/>
      <c r="L107" s="161"/>
      <c r="M107" s="157"/>
      <c r="N107" s="154"/>
      <c r="O107" s="154"/>
      <c r="P107" s="154"/>
      <c r="Q107" s="154"/>
      <c r="R107" s="157"/>
      <c r="S107" s="158"/>
      <c r="T107" s="159"/>
      <c r="U107" s="159"/>
      <c r="V107" s="159"/>
      <c r="W107" s="159"/>
      <c r="X107" s="160"/>
      <c r="Y107" s="156">
        <f>SUM(AB107:AF107)</f>
        <v>1016</v>
      </c>
      <c r="Z107" s="154">
        <v>800</v>
      </c>
      <c r="AA107" s="157">
        <v>216</v>
      </c>
      <c r="AB107" s="161">
        <v>1016</v>
      </c>
      <c r="AC107" s="154"/>
      <c r="AD107" s="157"/>
      <c r="AE107" s="154"/>
      <c r="AF107" s="157"/>
      <c r="AG107" s="156">
        <f t="shared" si="126"/>
        <v>913</v>
      </c>
      <c r="AH107" s="161">
        <v>719</v>
      </c>
      <c r="AI107" s="154">
        <f t="shared" si="127"/>
        <v>194</v>
      </c>
      <c r="AJ107" s="161">
        <v>913</v>
      </c>
      <c r="AK107" s="154">
        <v>0</v>
      </c>
      <c r="AL107" s="157">
        <v>0</v>
      </c>
    </row>
    <row r="108" spans="1:38" s="98" customFormat="1" ht="8.25" customHeight="1">
      <c r="A108" s="199"/>
      <c r="B108" s="425"/>
      <c r="C108" s="155"/>
      <c r="D108" s="163"/>
      <c r="E108" s="155"/>
      <c r="F108" s="154"/>
      <c r="G108" s="154"/>
      <c r="H108" s="154"/>
      <c r="I108" s="154"/>
      <c r="J108" s="154"/>
      <c r="K108" s="157"/>
      <c r="L108" s="161"/>
      <c r="M108" s="157"/>
      <c r="N108" s="154"/>
      <c r="O108" s="154"/>
      <c r="P108" s="154"/>
      <c r="Q108" s="154"/>
      <c r="R108" s="157"/>
      <c r="S108" s="449"/>
      <c r="T108" s="2304"/>
      <c r="U108" s="2307"/>
      <c r="V108" s="2307"/>
      <c r="W108" s="2307"/>
      <c r="X108" s="2306"/>
      <c r="Y108" s="156"/>
      <c r="Z108" s="154"/>
      <c r="AA108" s="157"/>
      <c r="AB108" s="161"/>
      <c r="AC108" s="154"/>
      <c r="AD108" s="157"/>
      <c r="AE108" s="154"/>
      <c r="AF108" s="157"/>
      <c r="AG108" s="153"/>
      <c r="AH108" s="154"/>
      <c r="AI108" s="154"/>
      <c r="AJ108" s="161"/>
      <c r="AK108" s="154"/>
      <c r="AL108" s="157"/>
    </row>
    <row r="109" spans="1:38" s="98" customFormat="1" ht="15" customHeight="1">
      <c r="A109" s="139" t="s">
        <v>257</v>
      </c>
      <c r="B109" s="424"/>
      <c r="C109" s="143">
        <f t="shared" ref="C109:H109" si="128">SUM(C110:C111)</f>
        <v>3810</v>
      </c>
      <c r="D109" s="144">
        <f t="shared" si="128"/>
        <v>3000</v>
      </c>
      <c r="E109" s="143">
        <f t="shared" si="128"/>
        <v>810</v>
      </c>
      <c r="F109" s="142">
        <f t="shared" si="128"/>
        <v>3810</v>
      </c>
      <c r="G109" s="142">
        <f t="shared" si="128"/>
        <v>0</v>
      </c>
      <c r="H109" s="142">
        <f t="shared" si="128"/>
        <v>0</v>
      </c>
      <c r="I109" s="142">
        <f>SUM(I110:I111)</f>
        <v>0</v>
      </c>
      <c r="J109" s="142">
        <f>SUM(J110:J111)</f>
        <v>0</v>
      </c>
      <c r="K109" s="147">
        <f>SUM(K110:K111)</f>
        <v>3810</v>
      </c>
      <c r="L109" s="148">
        <f>SUM(L110:L111)</f>
        <v>3000</v>
      </c>
      <c r="M109" s="147">
        <f>SUM(M110:M111)</f>
        <v>810</v>
      </c>
      <c r="N109" s="146">
        <f t="shared" ref="N109:AL109" si="129">SUM(N110:N111)</f>
        <v>3810</v>
      </c>
      <c r="O109" s="146">
        <f t="shared" si="129"/>
        <v>0</v>
      </c>
      <c r="P109" s="146">
        <f t="shared" si="129"/>
        <v>0</v>
      </c>
      <c r="Q109" s="146">
        <f t="shared" si="129"/>
        <v>0</v>
      </c>
      <c r="R109" s="147">
        <f t="shared" si="129"/>
        <v>0</v>
      </c>
      <c r="S109" s="149">
        <f t="shared" si="129"/>
        <v>0</v>
      </c>
      <c r="T109" s="150">
        <f t="shared" si="129"/>
        <v>0</v>
      </c>
      <c r="U109" s="150">
        <f t="shared" si="129"/>
        <v>0</v>
      </c>
      <c r="V109" s="150">
        <f t="shared" si="129"/>
        <v>0</v>
      </c>
      <c r="W109" s="150">
        <f t="shared" si="129"/>
        <v>0</v>
      </c>
      <c r="X109" s="151">
        <f t="shared" si="129"/>
        <v>0</v>
      </c>
      <c r="Y109" s="145">
        <f t="shared" si="129"/>
        <v>3239</v>
      </c>
      <c r="Z109" s="146">
        <f t="shared" si="129"/>
        <v>2550</v>
      </c>
      <c r="AA109" s="147">
        <f t="shared" si="129"/>
        <v>689</v>
      </c>
      <c r="AB109" s="148">
        <f t="shared" si="129"/>
        <v>3239</v>
      </c>
      <c r="AC109" s="146">
        <f t="shared" si="129"/>
        <v>0</v>
      </c>
      <c r="AD109" s="147">
        <f t="shared" si="129"/>
        <v>0</v>
      </c>
      <c r="AE109" s="146">
        <f t="shared" si="129"/>
        <v>0</v>
      </c>
      <c r="AF109" s="147">
        <f t="shared" si="129"/>
        <v>0</v>
      </c>
      <c r="AG109" s="141">
        <f t="shared" si="129"/>
        <v>3238</v>
      </c>
      <c r="AH109" s="142">
        <f t="shared" si="129"/>
        <v>2550</v>
      </c>
      <c r="AI109" s="142">
        <f t="shared" si="129"/>
        <v>688</v>
      </c>
      <c r="AJ109" s="211">
        <f t="shared" si="129"/>
        <v>3238</v>
      </c>
      <c r="AK109" s="142">
        <f t="shared" si="129"/>
        <v>0</v>
      </c>
      <c r="AL109" s="212">
        <f t="shared" si="129"/>
        <v>0</v>
      </c>
    </row>
    <row r="110" spans="1:38" s="98" customFormat="1" ht="15" customHeight="1">
      <c r="A110" s="199"/>
      <c r="B110" s="425" t="s">
        <v>1030</v>
      </c>
      <c r="C110" s="155">
        <v>3810</v>
      </c>
      <c r="D110" s="163">
        <f>SUM(C110)/1.27</f>
        <v>3000</v>
      </c>
      <c r="E110" s="155">
        <f>SUM(D110)*0.27</f>
        <v>810</v>
      </c>
      <c r="F110" s="154">
        <v>3810</v>
      </c>
      <c r="G110" s="154">
        <v>0</v>
      </c>
      <c r="H110" s="154">
        <v>0</v>
      </c>
      <c r="I110" s="154">
        <v>0</v>
      </c>
      <c r="J110" s="154">
        <v>0</v>
      </c>
      <c r="K110" s="157">
        <f>SUM(N110:R110)</f>
        <v>3810</v>
      </c>
      <c r="L110" s="161">
        <f>SUM(K110)/1.27</f>
        <v>3000</v>
      </c>
      <c r="M110" s="157">
        <f>SUM(L110)*0.27</f>
        <v>810</v>
      </c>
      <c r="N110" s="154">
        <v>3810</v>
      </c>
      <c r="O110" s="154">
        <v>0</v>
      </c>
      <c r="P110" s="154">
        <v>0</v>
      </c>
      <c r="Q110" s="154">
        <v>0</v>
      </c>
      <c r="R110" s="157">
        <v>0</v>
      </c>
      <c r="S110" s="158">
        <f>SUM(T110:X110)</f>
        <v>0</v>
      </c>
      <c r="T110" s="159"/>
      <c r="U110" s="159"/>
      <c r="V110" s="159"/>
      <c r="W110" s="159"/>
      <c r="X110" s="160"/>
      <c r="Y110" s="156">
        <f>SUM(AB110:AF110)</f>
        <v>3239</v>
      </c>
      <c r="Z110" s="154">
        <v>2550</v>
      </c>
      <c r="AA110" s="157">
        <v>689</v>
      </c>
      <c r="AB110" s="161">
        <v>3239</v>
      </c>
      <c r="AC110" s="154">
        <f t="shared" ref="AB110:AF111" si="130">SUM(O110+U110)</f>
        <v>0</v>
      </c>
      <c r="AD110" s="157">
        <f t="shared" si="130"/>
        <v>0</v>
      </c>
      <c r="AE110" s="154">
        <f t="shared" si="130"/>
        <v>0</v>
      </c>
      <c r="AF110" s="157">
        <f t="shared" si="130"/>
        <v>0</v>
      </c>
      <c r="AG110" s="156">
        <f t="shared" ref="AG110" si="131">SUM(AJ110:AL110)</f>
        <v>3238</v>
      </c>
      <c r="AH110" s="161">
        <v>2550</v>
      </c>
      <c r="AI110" s="154">
        <f t="shared" ref="AI110" si="132">AG110-AH110</f>
        <v>688</v>
      </c>
      <c r="AJ110" s="161">
        <v>3238</v>
      </c>
      <c r="AK110" s="154">
        <v>0</v>
      </c>
      <c r="AL110" s="157">
        <v>0</v>
      </c>
    </row>
    <row r="111" spans="1:38" s="98" customFormat="1" ht="15" hidden="1" customHeight="1">
      <c r="A111" s="199"/>
      <c r="B111" s="425"/>
      <c r="C111" s="155">
        <f>SUM(F111:L111)</f>
        <v>0</v>
      </c>
      <c r="D111" s="163">
        <f>SUM(C111)/1.27</f>
        <v>0</v>
      </c>
      <c r="E111" s="155">
        <f>SUM(D111)*0.27</f>
        <v>0</v>
      </c>
      <c r="F111" s="154">
        <v>0</v>
      </c>
      <c r="G111" s="154">
        <v>0</v>
      </c>
      <c r="H111" s="154">
        <v>0</v>
      </c>
      <c r="I111" s="154">
        <v>0</v>
      </c>
      <c r="J111" s="154">
        <v>0</v>
      </c>
      <c r="K111" s="157">
        <f>SUM(N111:R111)</f>
        <v>0</v>
      </c>
      <c r="L111" s="161">
        <f>SUM(K111)/1.27</f>
        <v>0</v>
      </c>
      <c r="M111" s="157">
        <f>SUM(L111)*0.27</f>
        <v>0</v>
      </c>
      <c r="N111" s="154">
        <v>0</v>
      </c>
      <c r="O111" s="154">
        <v>0</v>
      </c>
      <c r="P111" s="154">
        <v>0</v>
      </c>
      <c r="Q111" s="154">
        <v>0</v>
      </c>
      <c r="R111" s="157">
        <v>0</v>
      </c>
      <c r="S111" s="158">
        <f>SUM(T111:X111)</f>
        <v>0</v>
      </c>
      <c r="T111" s="159"/>
      <c r="U111" s="159"/>
      <c r="V111" s="159"/>
      <c r="W111" s="159"/>
      <c r="X111" s="160"/>
      <c r="Y111" s="156">
        <f>SUM(AB111:AF111)</f>
        <v>0</v>
      </c>
      <c r="Z111" s="154">
        <f>SUM(Y111)/1.27</f>
        <v>0</v>
      </c>
      <c r="AA111" s="157">
        <f>SUM(Z111)*0.27</f>
        <v>0</v>
      </c>
      <c r="AB111" s="161">
        <f t="shared" si="130"/>
        <v>0</v>
      </c>
      <c r="AC111" s="154">
        <f t="shared" si="130"/>
        <v>0</v>
      </c>
      <c r="AD111" s="157">
        <f t="shared" si="130"/>
        <v>0</v>
      </c>
      <c r="AE111" s="154">
        <f t="shared" si="130"/>
        <v>0</v>
      </c>
      <c r="AF111" s="157">
        <f t="shared" si="130"/>
        <v>0</v>
      </c>
      <c r="AG111" s="153">
        <f>SUM(AJ111:AL111)</f>
        <v>0</v>
      </c>
      <c r="AH111" s="154">
        <f>SUM(AG111)/1.27</f>
        <v>0</v>
      </c>
      <c r="AI111" s="154">
        <f>SUM(AH111)*0.27</f>
        <v>0</v>
      </c>
      <c r="AJ111" s="161">
        <f>SUM(V111+AB111)</f>
        <v>0</v>
      </c>
      <c r="AK111" s="154">
        <f>SUM(W111+AC111)</f>
        <v>0</v>
      </c>
      <c r="AL111" s="157">
        <f>SUM(X111+AD111)</f>
        <v>0</v>
      </c>
    </row>
    <row r="112" spans="1:38" s="98" customFormat="1" ht="9.75" customHeight="1">
      <c r="A112" s="199"/>
      <c r="B112" s="425"/>
      <c r="C112" s="155"/>
      <c r="D112" s="163"/>
      <c r="E112" s="155"/>
      <c r="F112" s="154"/>
      <c r="G112" s="154"/>
      <c r="H112" s="154"/>
      <c r="I112" s="154"/>
      <c r="J112" s="154"/>
      <c r="K112" s="157"/>
      <c r="L112" s="161"/>
      <c r="M112" s="157"/>
      <c r="N112" s="154"/>
      <c r="O112" s="154"/>
      <c r="P112" s="154"/>
      <c r="Q112" s="154"/>
      <c r="R112" s="157"/>
      <c r="S112" s="452"/>
      <c r="T112" s="453"/>
      <c r="U112" s="176"/>
      <c r="V112" s="176"/>
      <c r="W112" s="176"/>
      <c r="X112" s="177"/>
      <c r="Y112" s="156"/>
      <c r="Z112" s="154"/>
      <c r="AA112" s="157"/>
      <c r="AB112" s="161"/>
      <c r="AC112" s="154"/>
      <c r="AD112" s="157"/>
      <c r="AE112" s="154"/>
      <c r="AF112" s="157"/>
      <c r="AG112" s="153"/>
      <c r="AH112" s="154"/>
      <c r="AI112" s="154"/>
      <c r="AJ112" s="161"/>
      <c r="AK112" s="154"/>
      <c r="AL112" s="157"/>
    </row>
    <row r="113" spans="1:38" s="98" customFormat="1" ht="15" customHeight="1">
      <c r="A113" s="139" t="s">
        <v>160</v>
      </c>
      <c r="B113" s="454"/>
      <c r="C113" s="143">
        <f t="shared" ref="C113:H113" si="133">SUM(C114:C117)</f>
        <v>2540</v>
      </c>
      <c r="D113" s="144">
        <f t="shared" si="133"/>
        <v>2000</v>
      </c>
      <c r="E113" s="143">
        <f t="shared" si="133"/>
        <v>540</v>
      </c>
      <c r="F113" s="142">
        <f t="shared" si="133"/>
        <v>2540</v>
      </c>
      <c r="G113" s="142">
        <f t="shared" si="133"/>
        <v>0</v>
      </c>
      <c r="H113" s="142">
        <f t="shared" si="133"/>
        <v>0</v>
      </c>
      <c r="I113" s="142">
        <f>SUM(I114:I117)</f>
        <v>0</v>
      </c>
      <c r="J113" s="142">
        <f>SUM(J114:J117)</f>
        <v>0</v>
      </c>
      <c r="K113" s="147">
        <f t="shared" ref="K113:AL113" si="134">SUM(K114:K117)</f>
        <v>2540</v>
      </c>
      <c r="L113" s="148">
        <f t="shared" si="134"/>
        <v>2000</v>
      </c>
      <c r="M113" s="147">
        <f t="shared" si="134"/>
        <v>540</v>
      </c>
      <c r="N113" s="146">
        <f t="shared" si="134"/>
        <v>2540</v>
      </c>
      <c r="O113" s="146">
        <f t="shared" si="134"/>
        <v>0</v>
      </c>
      <c r="P113" s="146">
        <f t="shared" si="134"/>
        <v>0</v>
      </c>
      <c r="Q113" s="146">
        <f t="shared" si="134"/>
        <v>0</v>
      </c>
      <c r="R113" s="147">
        <f t="shared" si="134"/>
        <v>0</v>
      </c>
      <c r="S113" s="450">
        <f t="shared" si="134"/>
        <v>0</v>
      </c>
      <c r="T113" s="451">
        <f t="shared" si="134"/>
        <v>0</v>
      </c>
      <c r="U113" s="150">
        <f t="shared" si="134"/>
        <v>0</v>
      </c>
      <c r="V113" s="150">
        <f t="shared" si="134"/>
        <v>0</v>
      </c>
      <c r="W113" s="150">
        <f t="shared" si="134"/>
        <v>0</v>
      </c>
      <c r="X113" s="151">
        <f t="shared" si="134"/>
        <v>0</v>
      </c>
      <c r="Y113" s="145">
        <f t="shared" si="134"/>
        <v>2540</v>
      </c>
      <c r="Z113" s="146">
        <f t="shared" si="134"/>
        <v>2000</v>
      </c>
      <c r="AA113" s="147">
        <f t="shared" si="134"/>
        <v>540</v>
      </c>
      <c r="AB113" s="148">
        <f t="shared" si="134"/>
        <v>2540</v>
      </c>
      <c r="AC113" s="146">
        <f t="shared" si="134"/>
        <v>0</v>
      </c>
      <c r="AD113" s="147">
        <f t="shared" si="134"/>
        <v>0</v>
      </c>
      <c r="AE113" s="146">
        <f t="shared" si="134"/>
        <v>0</v>
      </c>
      <c r="AF113" s="147">
        <f t="shared" si="134"/>
        <v>0</v>
      </c>
      <c r="AG113" s="141">
        <f t="shared" si="134"/>
        <v>2537</v>
      </c>
      <c r="AH113" s="142">
        <f t="shared" si="134"/>
        <v>1998</v>
      </c>
      <c r="AI113" s="142">
        <f t="shared" si="134"/>
        <v>539</v>
      </c>
      <c r="AJ113" s="211">
        <f t="shared" si="134"/>
        <v>2537</v>
      </c>
      <c r="AK113" s="142">
        <f t="shared" si="134"/>
        <v>0</v>
      </c>
      <c r="AL113" s="212">
        <f t="shared" si="134"/>
        <v>0</v>
      </c>
    </row>
    <row r="114" spans="1:38" s="98" customFormat="1" ht="15" customHeight="1">
      <c r="A114" s="199"/>
      <c r="B114" s="425" t="s">
        <v>1031</v>
      </c>
      <c r="C114" s="155">
        <v>2540</v>
      </c>
      <c r="D114" s="163">
        <f>SUM(C114)/1.27</f>
        <v>2000</v>
      </c>
      <c r="E114" s="155">
        <f>SUM(D114)*0.27</f>
        <v>540</v>
      </c>
      <c r="F114" s="154">
        <v>2540</v>
      </c>
      <c r="G114" s="154">
        <v>0</v>
      </c>
      <c r="H114" s="154">
        <v>0</v>
      </c>
      <c r="I114" s="154">
        <v>0</v>
      </c>
      <c r="J114" s="154">
        <v>0</v>
      </c>
      <c r="K114" s="157">
        <f>SUM(N114:R114)</f>
        <v>2540</v>
      </c>
      <c r="L114" s="161">
        <f>SUM(K114)/1.27</f>
        <v>2000</v>
      </c>
      <c r="M114" s="157">
        <f>SUM(L114)*0.27</f>
        <v>540</v>
      </c>
      <c r="N114" s="154">
        <v>2540</v>
      </c>
      <c r="O114" s="154">
        <v>0</v>
      </c>
      <c r="P114" s="154">
        <v>0</v>
      </c>
      <c r="Q114" s="154">
        <v>0</v>
      </c>
      <c r="R114" s="157">
        <v>0</v>
      </c>
      <c r="S114" s="455">
        <f>SUM(T114:X114)</f>
        <v>0</v>
      </c>
      <c r="T114" s="456"/>
      <c r="U114" s="159"/>
      <c r="V114" s="159"/>
      <c r="W114" s="159"/>
      <c r="X114" s="160"/>
      <c r="Y114" s="156">
        <f>SUM(AB114:AF114)</f>
        <v>2540</v>
      </c>
      <c r="Z114" s="154">
        <f>SUM(Y114)/1.27</f>
        <v>2000</v>
      </c>
      <c r="AA114" s="157">
        <f>SUM(Z114)*0.27</f>
        <v>540</v>
      </c>
      <c r="AB114" s="161">
        <f t="shared" ref="AB114:AF116" si="135">SUM(N114+T114)</f>
        <v>2540</v>
      </c>
      <c r="AC114" s="154">
        <f t="shared" si="135"/>
        <v>0</v>
      </c>
      <c r="AD114" s="157">
        <f t="shared" si="135"/>
        <v>0</v>
      </c>
      <c r="AE114" s="154">
        <f t="shared" si="135"/>
        <v>0</v>
      </c>
      <c r="AF114" s="157">
        <f t="shared" si="135"/>
        <v>0</v>
      </c>
      <c r="AG114" s="156">
        <f t="shared" ref="AG114" si="136">SUM(AJ114:AL114)</f>
        <v>2537</v>
      </c>
      <c r="AH114" s="161">
        <v>1998</v>
      </c>
      <c r="AI114" s="154">
        <f t="shared" ref="AI114" si="137">AG114-AH114</f>
        <v>539</v>
      </c>
      <c r="AJ114" s="161">
        <v>2537</v>
      </c>
      <c r="AK114" s="154">
        <v>0</v>
      </c>
      <c r="AL114" s="157">
        <v>0</v>
      </c>
    </row>
    <row r="115" spans="1:38" s="98" customFormat="1" ht="18.75" hidden="1" customHeight="1">
      <c r="A115" s="199"/>
      <c r="B115" s="425"/>
      <c r="C115" s="155">
        <f>SUM(F115:L115)</f>
        <v>0</v>
      </c>
      <c r="D115" s="163">
        <f>SUM(C115)/1.27</f>
        <v>0</v>
      </c>
      <c r="E115" s="155">
        <f>SUM(D115)*0.27</f>
        <v>0</v>
      </c>
      <c r="F115" s="154">
        <v>0</v>
      </c>
      <c r="G115" s="154">
        <v>0</v>
      </c>
      <c r="H115" s="154">
        <v>0</v>
      </c>
      <c r="I115" s="154">
        <v>0</v>
      </c>
      <c r="J115" s="154">
        <v>0</v>
      </c>
      <c r="K115" s="157">
        <f>SUM(N115:R115)</f>
        <v>0</v>
      </c>
      <c r="L115" s="161">
        <f>SUM(K115)/1.27</f>
        <v>0</v>
      </c>
      <c r="M115" s="157">
        <f>SUM(L115)*0.27</f>
        <v>0</v>
      </c>
      <c r="N115" s="154">
        <v>0</v>
      </c>
      <c r="O115" s="154">
        <v>0</v>
      </c>
      <c r="P115" s="154">
        <v>0</v>
      </c>
      <c r="Q115" s="154">
        <v>0</v>
      </c>
      <c r="R115" s="154">
        <v>0</v>
      </c>
      <c r="S115" s="158">
        <f>SUM(T115:X115)</f>
        <v>0</v>
      </c>
      <c r="T115" s="456"/>
      <c r="U115" s="159"/>
      <c r="V115" s="159"/>
      <c r="W115" s="159"/>
      <c r="X115" s="160"/>
      <c r="Y115" s="156">
        <f>SUM(AB115:AF115)</f>
        <v>0</v>
      </c>
      <c r="Z115" s="154">
        <f>SUM(Y115)/1.27</f>
        <v>0</v>
      </c>
      <c r="AA115" s="157">
        <f>SUM(Z115)*0.27</f>
        <v>0</v>
      </c>
      <c r="AB115" s="161">
        <f t="shared" si="135"/>
        <v>0</v>
      </c>
      <c r="AC115" s="154">
        <f t="shared" si="135"/>
        <v>0</v>
      </c>
      <c r="AD115" s="157">
        <f t="shared" si="135"/>
        <v>0</v>
      </c>
      <c r="AE115" s="154">
        <f t="shared" si="135"/>
        <v>0</v>
      </c>
      <c r="AF115" s="157">
        <f t="shared" si="135"/>
        <v>0</v>
      </c>
      <c r="AG115" s="153">
        <f>SUM(AJ115:AL115)</f>
        <v>0</v>
      </c>
      <c r="AH115" s="154">
        <f>SUM(AG115)/1.27</f>
        <v>0</v>
      </c>
      <c r="AI115" s="154">
        <f>SUM(AH115)*0.27</f>
        <v>0</v>
      </c>
      <c r="AJ115" s="161">
        <f t="shared" ref="AJ115:AL116" si="138">SUM(V115+AB115)</f>
        <v>0</v>
      </c>
      <c r="AK115" s="154">
        <f t="shared" si="138"/>
        <v>0</v>
      </c>
      <c r="AL115" s="157">
        <f t="shared" si="138"/>
        <v>0</v>
      </c>
    </row>
    <row r="116" spans="1:38" s="98" customFormat="1" ht="15" hidden="1" customHeight="1">
      <c r="A116" s="199"/>
      <c r="B116" s="425"/>
      <c r="C116" s="155">
        <f>SUM(F116:L116)</f>
        <v>0</v>
      </c>
      <c r="D116" s="163">
        <f>SUM(C116)/1.27</f>
        <v>0</v>
      </c>
      <c r="E116" s="155">
        <f>SUM(D116)*0.27</f>
        <v>0</v>
      </c>
      <c r="F116" s="154">
        <v>0</v>
      </c>
      <c r="G116" s="154">
        <v>0</v>
      </c>
      <c r="H116" s="154">
        <v>0</v>
      </c>
      <c r="I116" s="154">
        <v>0</v>
      </c>
      <c r="J116" s="154">
        <v>0</v>
      </c>
      <c r="K116" s="157">
        <f>SUM(N116:R116)</f>
        <v>0</v>
      </c>
      <c r="L116" s="161">
        <f>SUM(K116)/1.27</f>
        <v>0</v>
      </c>
      <c r="M116" s="157">
        <f>SUM(L116)*0.27</f>
        <v>0</v>
      </c>
      <c r="N116" s="154">
        <v>0</v>
      </c>
      <c r="O116" s="154">
        <v>0</v>
      </c>
      <c r="P116" s="154">
        <v>0</v>
      </c>
      <c r="Q116" s="154">
        <v>0</v>
      </c>
      <c r="R116" s="154">
        <v>0</v>
      </c>
      <c r="S116" s="158">
        <f>SUM(T116:X116)</f>
        <v>0</v>
      </c>
      <c r="T116" s="456"/>
      <c r="U116" s="159"/>
      <c r="V116" s="159"/>
      <c r="W116" s="159"/>
      <c r="X116" s="160"/>
      <c r="Y116" s="156">
        <f>SUM(AB116:AF116)</f>
        <v>0</v>
      </c>
      <c r="Z116" s="154">
        <f>SUM(Y116)/1.27</f>
        <v>0</v>
      </c>
      <c r="AA116" s="157">
        <f>SUM(Z116)*0.27</f>
        <v>0</v>
      </c>
      <c r="AB116" s="161">
        <f t="shared" si="135"/>
        <v>0</v>
      </c>
      <c r="AC116" s="154">
        <f t="shared" si="135"/>
        <v>0</v>
      </c>
      <c r="AD116" s="157">
        <f t="shared" si="135"/>
        <v>0</v>
      </c>
      <c r="AE116" s="154">
        <f t="shared" si="135"/>
        <v>0</v>
      </c>
      <c r="AF116" s="157">
        <f t="shared" si="135"/>
        <v>0</v>
      </c>
      <c r="AG116" s="153">
        <f>SUM(AJ116:AL116)</f>
        <v>0</v>
      </c>
      <c r="AH116" s="154">
        <f>SUM(AG116)/1.27</f>
        <v>0</v>
      </c>
      <c r="AI116" s="154">
        <f>SUM(AH116)*0.27</f>
        <v>0</v>
      </c>
      <c r="AJ116" s="161">
        <f t="shared" si="138"/>
        <v>0</v>
      </c>
      <c r="AK116" s="154">
        <f t="shared" si="138"/>
        <v>0</v>
      </c>
      <c r="AL116" s="157">
        <f t="shared" si="138"/>
        <v>0</v>
      </c>
    </row>
    <row r="117" spans="1:38" s="98" customFormat="1" ht="9" customHeight="1">
      <c r="A117" s="199"/>
      <c r="B117" s="425"/>
      <c r="C117" s="155"/>
      <c r="D117" s="163"/>
      <c r="E117" s="155"/>
      <c r="F117" s="154"/>
      <c r="G117" s="154"/>
      <c r="H117" s="154"/>
      <c r="I117" s="154"/>
      <c r="J117" s="154"/>
      <c r="K117" s="157"/>
      <c r="L117" s="161"/>
      <c r="M117" s="157"/>
      <c r="N117" s="154"/>
      <c r="O117" s="154"/>
      <c r="P117" s="154"/>
      <c r="Q117" s="154"/>
      <c r="R117" s="157"/>
      <c r="S117" s="457"/>
      <c r="T117" s="2304"/>
      <c r="U117" s="2305"/>
      <c r="V117" s="2305"/>
      <c r="W117" s="2305"/>
      <c r="X117" s="2306"/>
      <c r="Y117" s="156"/>
      <c r="Z117" s="154"/>
      <c r="AA117" s="157"/>
      <c r="AB117" s="161"/>
      <c r="AC117" s="154"/>
      <c r="AD117" s="157"/>
      <c r="AE117" s="154"/>
      <c r="AF117" s="157"/>
      <c r="AG117" s="153"/>
      <c r="AH117" s="154"/>
      <c r="AI117" s="154"/>
      <c r="AJ117" s="161"/>
      <c r="AK117" s="154"/>
      <c r="AL117" s="157"/>
    </row>
    <row r="118" spans="1:38" s="98" customFormat="1" ht="15" customHeight="1">
      <c r="A118" s="139" t="s">
        <v>156</v>
      </c>
      <c r="B118" s="424"/>
      <c r="C118" s="143">
        <f t="shared" ref="C118:H118" si="139">SUM(C119:C120)</f>
        <v>0</v>
      </c>
      <c r="D118" s="144">
        <f t="shared" si="139"/>
        <v>0</v>
      </c>
      <c r="E118" s="143">
        <f t="shared" si="139"/>
        <v>0</v>
      </c>
      <c r="F118" s="142">
        <f t="shared" si="139"/>
        <v>0</v>
      </c>
      <c r="G118" s="142">
        <f t="shared" si="139"/>
        <v>0</v>
      </c>
      <c r="H118" s="142">
        <f t="shared" si="139"/>
        <v>0</v>
      </c>
      <c r="I118" s="142">
        <f>SUM(I119:I120)</f>
        <v>0</v>
      </c>
      <c r="J118" s="142">
        <f>SUM(J119:J120)</f>
        <v>0</v>
      </c>
      <c r="K118" s="147">
        <f t="shared" ref="K118:AL118" si="140">SUM(K119:K120)</f>
        <v>0</v>
      </c>
      <c r="L118" s="148">
        <f t="shared" si="140"/>
        <v>0</v>
      </c>
      <c r="M118" s="147">
        <f t="shared" si="140"/>
        <v>0</v>
      </c>
      <c r="N118" s="146">
        <f t="shared" si="140"/>
        <v>0</v>
      </c>
      <c r="O118" s="146">
        <f t="shared" si="140"/>
        <v>0</v>
      </c>
      <c r="P118" s="146">
        <f t="shared" si="140"/>
        <v>0</v>
      </c>
      <c r="Q118" s="146">
        <f t="shared" si="140"/>
        <v>0</v>
      </c>
      <c r="R118" s="147">
        <f t="shared" si="140"/>
        <v>0</v>
      </c>
      <c r="S118" s="450">
        <f t="shared" si="140"/>
        <v>0</v>
      </c>
      <c r="T118" s="451">
        <f t="shared" si="140"/>
        <v>0</v>
      </c>
      <c r="U118" s="150">
        <f t="shared" si="140"/>
        <v>0</v>
      </c>
      <c r="V118" s="150">
        <f t="shared" si="140"/>
        <v>0</v>
      </c>
      <c r="W118" s="150">
        <f t="shared" si="140"/>
        <v>0</v>
      </c>
      <c r="X118" s="151">
        <f t="shared" si="140"/>
        <v>0</v>
      </c>
      <c r="Y118" s="145">
        <f t="shared" si="140"/>
        <v>2092</v>
      </c>
      <c r="Z118" s="146">
        <f t="shared" si="140"/>
        <v>1647</v>
      </c>
      <c r="AA118" s="147">
        <f t="shared" si="140"/>
        <v>445</v>
      </c>
      <c r="AB118" s="148">
        <f t="shared" si="140"/>
        <v>2092</v>
      </c>
      <c r="AC118" s="146">
        <f t="shared" si="140"/>
        <v>0</v>
      </c>
      <c r="AD118" s="147">
        <f t="shared" si="140"/>
        <v>0</v>
      </c>
      <c r="AE118" s="146">
        <f t="shared" si="140"/>
        <v>0</v>
      </c>
      <c r="AF118" s="147">
        <f t="shared" si="140"/>
        <v>0</v>
      </c>
      <c r="AG118" s="141">
        <f t="shared" si="140"/>
        <v>2091</v>
      </c>
      <c r="AH118" s="142">
        <f t="shared" si="140"/>
        <v>1646</v>
      </c>
      <c r="AI118" s="142">
        <f t="shared" si="140"/>
        <v>445</v>
      </c>
      <c r="AJ118" s="211">
        <f t="shared" si="140"/>
        <v>2091</v>
      </c>
      <c r="AK118" s="142">
        <f t="shared" si="140"/>
        <v>0</v>
      </c>
      <c r="AL118" s="212">
        <f t="shared" si="140"/>
        <v>0</v>
      </c>
    </row>
    <row r="119" spans="1:38" s="98" customFormat="1" ht="15" customHeight="1">
      <c r="A119" s="199"/>
      <c r="B119" s="425" t="s">
        <v>1396</v>
      </c>
      <c r="C119" s="155">
        <f>SUM(F119:L119)</f>
        <v>0</v>
      </c>
      <c r="D119" s="163">
        <f>SUM(C119)/1.27</f>
        <v>0</v>
      </c>
      <c r="E119" s="155">
        <f>SUM(D119)*0.27</f>
        <v>0</v>
      </c>
      <c r="F119" s="154">
        <v>0</v>
      </c>
      <c r="G119" s="154">
        <v>0</v>
      </c>
      <c r="H119" s="154">
        <v>0</v>
      </c>
      <c r="I119" s="154">
        <v>0</v>
      </c>
      <c r="J119" s="154">
        <v>0</v>
      </c>
      <c r="K119" s="157">
        <f>SUM(N119:R119)</f>
        <v>0</v>
      </c>
      <c r="L119" s="161">
        <f>SUM(K119)/1.27</f>
        <v>0</v>
      </c>
      <c r="M119" s="157">
        <f>SUM(L119)*0.27</f>
        <v>0</v>
      </c>
      <c r="N119" s="154">
        <v>0</v>
      </c>
      <c r="O119" s="154">
        <v>0</v>
      </c>
      <c r="P119" s="154">
        <v>0</v>
      </c>
      <c r="Q119" s="154">
        <v>0</v>
      </c>
      <c r="R119" s="157">
        <v>0</v>
      </c>
      <c r="S119" s="158">
        <f>SUM(T119:X119)</f>
        <v>0</v>
      </c>
      <c r="T119" s="456"/>
      <c r="U119" s="159"/>
      <c r="V119" s="159"/>
      <c r="W119" s="159"/>
      <c r="X119" s="160"/>
      <c r="Y119" s="156">
        <f>SUM(AB119:AF119)</f>
        <v>2092</v>
      </c>
      <c r="Z119" s="154">
        <v>1647</v>
      </c>
      <c r="AA119" s="157">
        <v>445</v>
      </c>
      <c r="AB119" s="161">
        <v>2092</v>
      </c>
      <c r="AC119" s="154">
        <f t="shared" ref="AB119:AF120" si="141">SUM(O119+U119)</f>
        <v>0</v>
      </c>
      <c r="AD119" s="157">
        <f t="shared" si="141"/>
        <v>0</v>
      </c>
      <c r="AE119" s="154">
        <f t="shared" si="141"/>
        <v>0</v>
      </c>
      <c r="AF119" s="157">
        <f t="shared" si="141"/>
        <v>0</v>
      </c>
      <c r="AG119" s="156">
        <f t="shared" ref="AG119" si="142">SUM(AJ119:AL119)</f>
        <v>2091</v>
      </c>
      <c r="AH119" s="161">
        <v>1646</v>
      </c>
      <c r="AI119" s="154">
        <f t="shared" ref="AI119" si="143">AG119-AH119</f>
        <v>445</v>
      </c>
      <c r="AJ119" s="161">
        <v>2091</v>
      </c>
      <c r="AK119" s="154">
        <v>0</v>
      </c>
      <c r="AL119" s="157">
        <v>0</v>
      </c>
    </row>
    <row r="120" spans="1:38" s="98" customFormat="1" ht="15" hidden="1" customHeight="1">
      <c r="A120" s="199"/>
      <c r="B120" s="425"/>
      <c r="C120" s="155">
        <f>SUM(F120:L120)</f>
        <v>0</v>
      </c>
      <c r="D120" s="163">
        <f>SUM(C120)/1.27</f>
        <v>0</v>
      </c>
      <c r="E120" s="155">
        <f>SUM(D120)*0.27</f>
        <v>0</v>
      </c>
      <c r="F120" s="154">
        <v>0</v>
      </c>
      <c r="G120" s="154">
        <v>0</v>
      </c>
      <c r="H120" s="154">
        <v>0</v>
      </c>
      <c r="I120" s="154">
        <v>0</v>
      </c>
      <c r="J120" s="154">
        <v>0</v>
      </c>
      <c r="K120" s="157">
        <f>SUM(N120:R120)</f>
        <v>0</v>
      </c>
      <c r="L120" s="161">
        <f>SUM(K120)/1.27</f>
        <v>0</v>
      </c>
      <c r="M120" s="157">
        <f>SUM(L120)*0.27</f>
        <v>0</v>
      </c>
      <c r="N120" s="154">
        <v>0</v>
      </c>
      <c r="O120" s="154">
        <v>0</v>
      </c>
      <c r="P120" s="154">
        <v>0</v>
      </c>
      <c r="Q120" s="154">
        <v>0</v>
      </c>
      <c r="R120" s="157">
        <v>0</v>
      </c>
      <c r="S120" s="158">
        <f>SUM(T120:X120)</f>
        <v>0</v>
      </c>
      <c r="T120" s="456"/>
      <c r="U120" s="159"/>
      <c r="V120" s="159"/>
      <c r="W120" s="159"/>
      <c r="X120" s="160"/>
      <c r="Y120" s="156">
        <f>SUM(AB120:AF120)</f>
        <v>0</v>
      </c>
      <c r="Z120" s="154">
        <f>SUM(Y120)/1.27</f>
        <v>0</v>
      </c>
      <c r="AA120" s="157">
        <f>SUM(Z120)*0.27</f>
        <v>0</v>
      </c>
      <c r="AB120" s="161">
        <f t="shared" si="141"/>
        <v>0</v>
      </c>
      <c r="AC120" s="154">
        <f t="shared" si="141"/>
        <v>0</v>
      </c>
      <c r="AD120" s="157">
        <f t="shared" si="141"/>
        <v>0</v>
      </c>
      <c r="AE120" s="154">
        <f t="shared" si="141"/>
        <v>0</v>
      </c>
      <c r="AF120" s="157">
        <f t="shared" si="141"/>
        <v>0</v>
      </c>
      <c r="AG120" s="153">
        <f>SUM(AJ120:AL120)</f>
        <v>0</v>
      </c>
      <c r="AH120" s="154">
        <f>SUM(AG120)/1.27</f>
        <v>0</v>
      </c>
      <c r="AI120" s="154">
        <f>SUM(AH120)*0.27</f>
        <v>0</v>
      </c>
      <c r="AJ120" s="161">
        <f t="shared" ref="AJ120:AL120" si="144">SUM(V120+AB120)</f>
        <v>0</v>
      </c>
      <c r="AK120" s="154">
        <f t="shared" si="144"/>
        <v>0</v>
      </c>
      <c r="AL120" s="157">
        <f t="shared" si="144"/>
        <v>0</v>
      </c>
    </row>
    <row r="121" spans="1:38" s="98" customFormat="1" ht="11.25" customHeight="1">
      <c r="A121" s="199"/>
      <c r="B121" s="425"/>
      <c r="C121" s="155"/>
      <c r="D121" s="163"/>
      <c r="E121" s="155"/>
      <c r="F121" s="154"/>
      <c r="G121" s="154"/>
      <c r="H121" s="154"/>
      <c r="I121" s="154"/>
      <c r="J121" s="154"/>
      <c r="K121" s="157"/>
      <c r="L121" s="161"/>
      <c r="M121" s="157"/>
      <c r="N121" s="154"/>
      <c r="O121" s="154"/>
      <c r="P121" s="154"/>
      <c r="Q121" s="154"/>
      <c r="R121" s="157"/>
      <c r="S121" s="452"/>
      <c r="T121" s="453"/>
      <c r="U121" s="176"/>
      <c r="V121" s="176"/>
      <c r="W121" s="176"/>
      <c r="X121" s="177"/>
      <c r="Y121" s="156"/>
      <c r="Z121" s="154"/>
      <c r="AA121" s="157"/>
      <c r="AB121" s="161"/>
      <c r="AC121" s="154"/>
      <c r="AD121" s="157"/>
      <c r="AE121" s="154"/>
      <c r="AF121" s="157"/>
      <c r="AG121" s="153"/>
      <c r="AH121" s="154"/>
      <c r="AI121" s="154"/>
      <c r="AJ121" s="161"/>
      <c r="AK121" s="154"/>
      <c r="AL121" s="157"/>
    </row>
    <row r="122" spans="1:38" s="98" customFormat="1" ht="15" hidden="1" customHeight="1">
      <c r="A122" s="139" t="s">
        <v>159</v>
      </c>
      <c r="B122" s="424"/>
      <c r="C122" s="143">
        <f t="shared" ref="C122:H122" si="145">SUM(C123:C124)</f>
        <v>0</v>
      </c>
      <c r="D122" s="144">
        <f t="shared" si="145"/>
        <v>0</v>
      </c>
      <c r="E122" s="143">
        <f t="shared" si="145"/>
        <v>0</v>
      </c>
      <c r="F122" s="142">
        <f t="shared" si="145"/>
        <v>0</v>
      </c>
      <c r="G122" s="142">
        <f t="shared" si="145"/>
        <v>0</v>
      </c>
      <c r="H122" s="142">
        <f t="shared" si="145"/>
        <v>0</v>
      </c>
      <c r="I122" s="142">
        <f>SUM(I123:I124)</f>
        <v>0</v>
      </c>
      <c r="J122" s="142">
        <f>SUM(J123:J124)</f>
        <v>0</v>
      </c>
      <c r="K122" s="147">
        <f>SUM(K123:K124)</f>
        <v>0</v>
      </c>
      <c r="L122" s="148">
        <f t="shared" ref="L122:AE122" si="146">SUM(L123:L124)</f>
        <v>0</v>
      </c>
      <c r="M122" s="147">
        <f t="shared" si="146"/>
        <v>0</v>
      </c>
      <c r="N122" s="146">
        <f t="shared" si="146"/>
        <v>0</v>
      </c>
      <c r="O122" s="146">
        <f t="shared" si="146"/>
        <v>0</v>
      </c>
      <c r="P122" s="146">
        <f t="shared" si="146"/>
        <v>0</v>
      </c>
      <c r="Q122" s="146">
        <f t="shared" si="146"/>
        <v>0</v>
      </c>
      <c r="R122" s="147">
        <f t="shared" si="146"/>
        <v>0</v>
      </c>
      <c r="S122" s="450">
        <f t="shared" si="146"/>
        <v>0</v>
      </c>
      <c r="T122" s="451">
        <f t="shared" si="146"/>
        <v>0</v>
      </c>
      <c r="U122" s="150">
        <f t="shared" si="146"/>
        <v>0</v>
      </c>
      <c r="V122" s="150">
        <f t="shared" si="146"/>
        <v>0</v>
      </c>
      <c r="W122" s="150">
        <f t="shared" si="146"/>
        <v>0</v>
      </c>
      <c r="X122" s="151">
        <f t="shared" si="146"/>
        <v>0</v>
      </c>
      <c r="Y122" s="145">
        <f t="shared" si="146"/>
        <v>0</v>
      </c>
      <c r="Z122" s="146">
        <f t="shared" si="146"/>
        <v>0</v>
      </c>
      <c r="AA122" s="147">
        <f t="shared" si="146"/>
        <v>0</v>
      </c>
      <c r="AB122" s="148">
        <f t="shared" si="146"/>
        <v>0</v>
      </c>
      <c r="AC122" s="146">
        <f t="shared" si="146"/>
        <v>0</v>
      </c>
      <c r="AD122" s="147">
        <f t="shared" si="146"/>
        <v>0</v>
      </c>
      <c r="AE122" s="146">
        <f t="shared" si="146"/>
        <v>0</v>
      </c>
      <c r="AF122" s="147">
        <f>SUM(AF123:AF124)</f>
        <v>0</v>
      </c>
      <c r="AG122" s="141">
        <f t="shared" ref="AG122:AL122" si="147">SUM(AG123:AG124)</f>
        <v>0</v>
      </c>
      <c r="AH122" s="142">
        <f t="shared" si="147"/>
        <v>0</v>
      </c>
      <c r="AI122" s="142">
        <f t="shared" si="147"/>
        <v>0</v>
      </c>
      <c r="AJ122" s="211">
        <f t="shared" si="147"/>
        <v>0</v>
      </c>
      <c r="AK122" s="142">
        <f t="shared" si="147"/>
        <v>0</v>
      </c>
      <c r="AL122" s="212">
        <f t="shared" si="147"/>
        <v>0</v>
      </c>
    </row>
    <row r="123" spans="1:38" s="98" customFormat="1" ht="15" hidden="1" customHeight="1">
      <c r="A123" s="199"/>
      <c r="B123" s="425"/>
      <c r="C123" s="155">
        <f>SUM(F123:L123)</f>
        <v>0</v>
      </c>
      <c r="D123" s="163">
        <f>SUM(C123)/1.27</f>
        <v>0</v>
      </c>
      <c r="E123" s="155">
        <f>SUM(D123)*0.27</f>
        <v>0</v>
      </c>
      <c r="F123" s="154">
        <v>0</v>
      </c>
      <c r="G123" s="154">
        <v>0</v>
      </c>
      <c r="H123" s="154">
        <v>0</v>
      </c>
      <c r="I123" s="154">
        <v>0</v>
      </c>
      <c r="J123" s="154">
        <v>0</v>
      </c>
      <c r="K123" s="157">
        <f>SUM(N123:R123)</f>
        <v>0</v>
      </c>
      <c r="L123" s="161">
        <f>SUM(K123)/1.27</f>
        <v>0</v>
      </c>
      <c r="M123" s="157">
        <f>SUM(L123)*0.27</f>
        <v>0</v>
      </c>
      <c r="N123" s="154">
        <v>0</v>
      </c>
      <c r="O123" s="154">
        <v>0</v>
      </c>
      <c r="P123" s="154">
        <v>0</v>
      </c>
      <c r="Q123" s="154">
        <v>0</v>
      </c>
      <c r="R123" s="157">
        <v>0</v>
      </c>
      <c r="S123" s="158">
        <f>SUM(T123:X123)</f>
        <v>0</v>
      </c>
      <c r="T123" s="456"/>
      <c r="U123" s="159"/>
      <c r="V123" s="159"/>
      <c r="W123" s="159"/>
      <c r="X123" s="160"/>
      <c r="Y123" s="156">
        <f>SUM(AB123:AF123)</f>
        <v>0</v>
      </c>
      <c r="Z123" s="154">
        <f>SUM(Y123)/1.27</f>
        <v>0</v>
      </c>
      <c r="AA123" s="157">
        <f>SUM(Z123)*0.27</f>
        <v>0</v>
      </c>
      <c r="AB123" s="161">
        <f t="shared" ref="AB123:AF124" si="148">SUM(N123+T123)</f>
        <v>0</v>
      </c>
      <c r="AC123" s="154">
        <f t="shared" si="148"/>
        <v>0</v>
      </c>
      <c r="AD123" s="157">
        <f t="shared" si="148"/>
        <v>0</v>
      </c>
      <c r="AE123" s="154">
        <f t="shared" si="148"/>
        <v>0</v>
      </c>
      <c r="AF123" s="157">
        <f t="shared" si="148"/>
        <v>0</v>
      </c>
      <c r="AG123" s="153">
        <f>SUM(AJ123:AL123)</f>
        <v>0</v>
      </c>
      <c r="AH123" s="154">
        <f>SUM(AG123)/1.27</f>
        <v>0</v>
      </c>
      <c r="AI123" s="154">
        <f>SUM(AH123)*0.27</f>
        <v>0</v>
      </c>
      <c r="AJ123" s="161">
        <f t="shared" ref="AJ123:AL124" si="149">SUM(V123+AB123)</f>
        <v>0</v>
      </c>
      <c r="AK123" s="154">
        <f t="shared" si="149"/>
        <v>0</v>
      </c>
      <c r="AL123" s="157">
        <f t="shared" si="149"/>
        <v>0</v>
      </c>
    </row>
    <row r="124" spans="1:38" s="98" customFormat="1" ht="15" hidden="1" customHeight="1">
      <c r="A124" s="199"/>
      <c r="B124" s="425"/>
      <c r="C124" s="155">
        <f>SUM(F124:L124)</f>
        <v>0</v>
      </c>
      <c r="D124" s="163">
        <f>SUM(C124)/1.27</f>
        <v>0</v>
      </c>
      <c r="E124" s="155">
        <f>SUM(D124)*0.27</f>
        <v>0</v>
      </c>
      <c r="F124" s="154">
        <v>0</v>
      </c>
      <c r="G124" s="154">
        <v>0</v>
      </c>
      <c r="H124" s="154">
        <v>0</v>
      </c>
      <c r="I124" s="154">
        <v>0</v>
      </c>
      <c r="J124" s="154">
        <v>0</v>
      </c>
      <c r="K124" s="157">
        <f>SUM(N124:R124)</f>
        <v>0</v>
      </c>
      <c r="L124" s="161">
        <f>SUM(K124)/1.27</f>
        <v>0</v>
      </c>
      <c r="M124" s="157">
        <f>SUM(L124)*0.27</f>
        <v>0</v>
      </c>
      <c r="N124" s="154">
        <v>0</v>
      </c>
      <c r="O124" s="154">
        <v>0</v>
      </c>
      <c r="P124" s="154">
        <v>0</v>
      </c>
      <c r="Q124" s="154">
        <v>0</v>
      </c>
      <c r="R124" s="157">
        <v>0</v>
      </c>
      <c r="S124" s="158">
        <f>SUM(T124:X124)</f>
        <v>0</v>
      </c>
      <c r="T124" s="456"/>
      <c r="U124" s="159"/>
      <c r="V124" s="159"/>
      <c r="W124" s="159"/>
      <c r="X124" s="160"/>
      <c r="Y124" s="156">
        <f>SUM(AB124:AF124)</f>
        <v>0</v>
      </c>
      <c r="Z124" s="154">
        <f>SUM(Y124)/1.27</f>
        <v>0</v>
      </c>
      <c r="AA124" s="157">
        <f>SUM(Z124)*0.27</f>
        <v>0</v>
      </c>
      <c r="AB124" s="161">
        <f t="shared" si="148"/>
        <v>0</v>
      </c>
      <c r="AC124" s="154">
        <f t="shared" si="148"/>
        <v>0</v>
      </c>
      <c r="AD124" s="157">
        <f t="shared" si="148"/>
        <v>0</v>
      </c>
      <c r="AE124" s="154">
        <f t="shared" si="148"/>
        <v>0</v>
      </c>
      <c r="AF124" s="157">
        <f t="shared" si="148"/>
        <v>0</v>
      </c>
      <c r="AG124" s="153">
        <f>SUM(AJ124:AL124)</f>
        <v>0</v>
      </c>
      <c r="AH124" s="154">
        <f>SUM(AG124)/1.27</f>
        <v>0</v>
      </c>
      <c r="AI124" s="154">
        <f>SUM(AH124)*0.27</f>
        <v>0</v>
      </c>
      <c r="AJ124" s="161">
        <f t="shared" si="149"/>
        <v>0</v>
      </c>
      <c r="AK124" s="154">
        <f t="shared" si="149"/>
        <v>0</v>
      </c>
      <c r="AL124" s="157">
        <f t="shared" si="149"/>
        <v>0</v>
      </c>
    </row>
    <row r="125" spans="1:38" s="98" customFormat="1" ht="15" hidden="1" customHeight="1">
      <c r="A125" s="199"/>
      <c r="B125" s="425"/>
      <c r="C125" s="155"/>
      <c r="D125" s="163"/>
      <c r="E125" s="155"/>
      <c r="F125" s="154"/>
      <c r="G125" s="154"/>
      <c r="H125" s="154"/>
      <c r="I125" s="154"/>
      <c r="J125" s="154"/>
      <c r="K125" s="157"/>
      <c r="L125" s="161"/>
      <c r="M125" s="157"/>
      <c r="N125" s="154"/>
      <c r="O125" s="154"/>
      <c r="P125" s="154"/>
      <c r="Q125" s="154"/>
      <c r="R125" s="157"/>
      <c r="S125" s="457"/>
      <c r="T125" s="2304"/>
      <c r="U125" s="2305"/>
      <c r="V125" s="2305"/>
      <c r="W125" s="2305"/>
      <c r="X125" s="2306"/>
      <c r="Y125" s="156"/>
      <c r="Z125" s="154"/>
      <c r="AA125" s="157"/>
      <c r="AB125" s="161"/>
      <c r="AC125" s="154"/>
      <c r="AD125" s="157"/>
      <c r="AE125" s="154"/>
      <c r="AF125" s="157"/>
      <c r="AG125" s="153"/>
      <c r="AH125" s="154"/>
      <c r="AI125" s="154"/>
      <c r="AJ125" s="161"/>
      <c r="AK125" s="154"/>
      <c r="AL125" s="157"/>
    </row>
    <row r="126" spans="1:38" s="98" customFormat="1" ht="15" customHeight="1">
      <c r="A126" s="139" t="s">
        <v>162</v>
      </c>
      <c r="B126" s="424"/>
      <c r="C126" s="143">
        <f t="shared" ref="C126:H126" si="150">SUM(C127:C132)</f>
        <v>0</v>
      </c>
      <c r="D126" s="144">
        <f t="shared" si="150"/>
        <v>0</v>
      </c>
      <c r="E126" s="143">
        <f t="shared" si="150"/>
        <v>0</v>
      </c>
      <c r="F126" s="142">
        <f t="shared" si="150"/>
        <v>0</v>
      </c>
      <c r="G126" s="142">
        <f t="shared" si="150"/>
        <v>0</v>
      </c>
      <c r="H126" s="142">
        <f t="shared" si="150"/>
        <v>0</v>
      </c>
      <c r="I126" s="142">
        <f>SUM(I127:I132)</f>
        <v>0</v>
      </c>
      <c r="J126" s="142">
        <f>SUM(J127:J132)</f>
        <v>0</v>
      </c>
      <c r="K126" s="147">
        <f t="shared" ref="K126:R126" si="151">SUM(K127:K132)</f>
        <v>0</v>
      </c>
      <c r="L126" s="148">
        <f t="shared" si="151"/>
        <v>0</v>
      </c>
      <c r="M126" s="147">
        <f t="shared" si="151"/>
        <v>0</v>
      </c>
      <c r="N126" s="146">
        <f t="shared" si="151"/>
        <v>0</v>
      </c>
      <c r="O126" s="146">
        <f t="shared" si="151"/>
        <v>0</v>
      </c>
      <c r="P126" s="146">
        <f t="shared" si="151"/>
        <v>0</v>
      </c>
      <c r="Q126" s="146">
        <f t="shared" si="151"/>
        <v>0</v>
      </c>
      <c r="R126" s="147">
        <f t="shared" si="151"/>
        <v>0</v>
      </c>
      <c r="S126" s="450">
        <f t="shared" ref="S126:AL126" si="152">SUM(S127:S128)</f>
        <v>0</v>
      </c>
      <c r="T126" s="451">
        <f t="shared" si="152"/>
        <v>0</v>
      </c>
      <c r="U126" s="150">
        <f t="shared" si="152"/>
        <v>0</v>
      </c>
      <c r="V126" s="150">
        <f t="shared" si="152"/>
        <v>0</v>
      </c>
      <c r="W126" s="150">
        <f t="shared" si="152"/>
        <v>0</v>
      </c>
      <c r="X126" s="151">
        <f t="shared" si="152"/>
        <v>0</v>
      </c>
      <c r="Y126" s="145">
        <f t="shared" si="152"/>
        <v>1391</v>
      </c>
      <c r="Z126" s="146">
        <f t="shared" si="152"/>
        <v>1095</v>
      </c>
      <c r="AA126" s="147">
        <f t="shared" si="152"/>
        <v>296</v>
      </c>
      <c r="AB126" s="148">
        <f t="shared" si="152"/>
        <v>1391</v>
      </c>
      <c r="AC126" s="146">
        <f t="shared" si="152"/>
        <v>0</v>
      </c>
      <c r="AD126" s="147">
        <f t="shared" si="152"/>
        <v>0</v>
      </c>
      <c r="AE126" s="146">
        <f t="shared" si="152"/>
        <v>0</v>
      </c>
      <c r="AF126" s="147">
        <f t="shared" si="152"/>
        <v>0</v>
      </c>
      <c r="AG126" s="141">
        <f t="shared" si="152"/>
        <v>1391</v>
      </c>
      <c r="AH126" s="142">
        <f t="shared" si="152"/>
        <v>1095</v>
      </c>
      <c r="AI126" s="142">
        <f t="shared" si="152"/>
        <v>296</v>
      </c>
      <c r="AJ126" s="211">
        <f t="shared" si="152"/>
        <v>1391</v>
      </c>
      <c r="AK126" s="142">
        <f t="shared" si="152"/>
        <v>0</v>
      </c>
      <c r="AL126" s="212">
        <f t="shared" si="152"/>
        <v>0</v>
      </c>
    </row>
    <row r="127" spans="1:38" s="98" customFormat="1" ht="15" customHeight="1">
      <c r="A127" s="199"/>
      <c r="B127" s="425" t="s">
        <v>1397</v>
      </c>
      <c r="C127" s="155">
        <f t="shared" ref="C127:C132" si="153">SUM(F127:L127)</f>
        <v>0</v>
      </c>
      <c r="D127" s="163">
        <f t="shared" ref="D127:D132" si="154">SUM(C127)/1.27</f>
        <v>0</v>
      </c>
      <c r="E127" s="155">
        <f t="shared" ref="E127:E132" si="155">SUM(D127)*0.27</f>
        <v>0</v>
      </c>
      <c r="F127" s="154">
        <v>0</v>
      </c>
      <c r="G127" s="154">
        <v>0</v>
      </c>
      <c r="H127" s="154">
        <v>0</v>
      </c>
      <c r="I127" s="154">
        <v>0</v>
      </c>
      <c r="J127" s="154">
        <v>0</v>
      </c>
      <c r="K127" s="157">
        <f t="shared" ref="K127:K132" si="156">SUM(N127:R127)</f>
        <v>0</v>
      </c>
      <c r="L127" s="161">
        <f t="shared" ref="L127:L132" si="157">SUM(K127)/1.27</f>
        <v>0</v>
      </c>
      <c r="M127" s="157">
        <f t="shared" ref="M127:M132" si="158">SUM(L127)*0.27</f>
        <v>0</v>
      </c>
      <c r="N127" s="154">
        <v>0</v>
      </c>
      <c r="O127" s="154">
        <v>0</v>
      </c>
      <c r="P127" s="154">
        <v>0</v>
      </c>
      <c r="Q127" s="154">
        <v>0</v>
      </c>
      <c r="R127" s="157">
        <v>0</v>
      </c>
      <c r="S127" s="158">
        <f t="shared" ref="S127:S132" si="159">SUM(T127:X127)</f>
        <v>0</v>
      </c>
      <c r="T127" s="456"/>
      <c r="U127" s="159"/>
      <c r="V127" s="159"/>
      <c r="W127" s="159"/>
      <c r="X127" s="160"/>
      <c r="Y127" s="156">
        <f t="shared" ref="Y127:Y132" si="160">SUM(AB127:AF127)</f>
        <v>1391</v>
      </c>
      <c r="Z127" s="154">
        <v>1095</v>
      </c>
      <c r="AA127" s="157">
        <v>296</v>
      </c>
      <c r="AB127" s="161">
        <v>1391</v>
      </c>
      <c r="AC127" s="154">
        <f t="shared" ref="AB127:AF132" si="161">SUM(O127+U127)</f>
        <v>0</v>
      </c>
      <c r="AD127" s="157">
        <f t="shared" si="161"/>
        <v>0</v>
      </c>
      <c r="AE127" s="154">
        <f t="shared" si="161"/>
        <v>0</v>
      </c>
      <c r="AF127" s="157">
        <f t="shared" si="161"/>
        <v>0</v>
      </c>
      <c r="AG127" s="156">
        <f t="shared" ref="AG127" si="162">SUM(AJ127:AL127)</f>
        <v>1391</v>
      </c>
      <c r="AH127" s="161">
        <v>1095</v>
      </c>
      <c r="AI127" s="154">
        <f t="shared" ref="AI127" si="163">AG127-AH127</f>
        <v>296</v>
      </c>
      <c r="AJ127" s="161">
        <v>1391</v>
      </c>
      <c r="AK127" s="154">
        <v>0</v>
      </c>
      <c r="AL127" s="157">
        <v>0</v>
      </c>
    </row>
    <row r="128" spans="1:38" s="98" customFormat="1" ht="15" hidden="1" customHeight="1">
      <c r="A128" s="199"/>
      <c r="B128" s="425"/>
      <c r="C128" s="155">
        <f t="shared" si="153"/>
        <v>0</v>
      </c>
      <c r="D128" s="163">
        <f t="shared" si="154"/>
        <v>0</v>
      </c>
      <c r="E128" s="155">
        <f t="shared" si="155"/>
        <v>0</v>
      </c>
      <c r="F128" s="154">
        <v>0</v>
      </c>
      <c r="G128" s="154">
        <v>0</v>
      </c>
      <c r="H128" s="154">
        <v>0</v>
      </c>
      <c r="I128" s="154">
        <v>0</v>
      </c>
      <c r="J128" s="154">
        <v>0</v>
      </c>
      <c r="K128" s="157">
        <f t="shared" si="156"/>
        <v>0</v>
      </c>
      <c r="L128" s="161">
        <f t="shared" si="157"/>
        <v>0</v>
      </c>
      <c r="M128" s="157">
        <f t="shared" si="158"/>
        <v>0</v>
      </c>
      <c r="N128" s="154">
        <v>0</v>
      </c>
      <c r="O128" s="154">
        <v>0</v>
      </c>
      <c r="P128" s="154">
        <v>0</v>
      </c>
      <c r="Q128" s="154">
        <v>0</v>
      </c>
      <c r="R128" s="157">
        <v>0</v>
      </c>
      <c r="S128" s="158">
        <f t="shared" si="159"/>
        <v>0</v>
      </c>
      <c r="T128" s="456"/>
      <c r="U128" s="159"/>
      <c r="V128" s="159"/>
      <c r="W128" s="159"/>
      <c r="X128" s="160"/>
      <c r="Y128" s="156">
        <f t="shared" si="160"/>
        <v>0</v>
      </c>
      <c r="Z128" s="154">
        <f t="shared" ref="Z128:Z132" si="164">SUM(Y128)/1.27</f>
        <v>0</v>
      </c>
      <c r="AA128" s="157">
        <f t="shared" ref="AA128:AA132" si="165">SUM(Z128)*0.27</f>
        <v>0</v>
      </c>
      <c r="AB128" s="161">
        <f t="shared" si="161"/>
        <v>0</v>
      </c>
      <c r="AC128" s="154">
        <f t="shared" si="161"/>
        <v>0</v>
      </c>
      <c r="AD128" s="157">
        <f t="shared" si="161"/>
        <v>0</v>
      </c>
      <c r="AE128" s="154">
        <f t="shared" si="161"/>
        <v>0</v>
      </c>
      <c r="AF128" s="157">
        <f t="shared" si="161"/>
        <v>0</v>
      </c>
      <c r="AG128" s="153">
        <f t="shared" ref="AG128:AG132" si="166">SUM(AJ128:AL128)</f>
        <v>0</v>
      </c>
      <c r="AH128" s="154">
        <f t="shared" ref="AH128:AH132" si="167">SUM(AG128)/1.27</f>
        <v>0</v>
      </c>
      <c r="AI128" s="154">
        <f t="shared" ref="AI128:AI132" si="168">SUM(AH128)*0.27</f>
        <v>0</v>
      </c>
      <c r="AJ128" s="161">
        <f t="shared" ref="AJ128:AL132" si="169">SUM(V128+AB128)</f>
        <v>0</v>
      </c>
      <c r="AK128" s="154">
        <f t="shared" si="169"/>
        <v>0</v>
      </c>
      <c r="AL128" s="157">
        <f t="shared" si="169"/>
        <v>0</v>
      </c>
    </row>
    <row r="129" spans="1:38" s="98" customFormat="1" ht="15" hidden="1" customHeight="1">
      <c r="A129" s="199"/>
      <c r="B129" s="458"/>
      <c r="C129" s="155">
        <f t="shared" si="153"/>
        <v>0</v>
      </c>
      <c r="D129" s="163">
        <f t="shared" si="154"/>
        <v>0</v>
      </c>
      <c r="E129" s="155">
        <f t="shared" si="155"/>
        <v>0</v>
      </c>
      <c r="F129" s="154">
        <v>0</v>
      </c>
      <c r="G129" s="154">
        <v>0</v>
      </c>
      <c r="H129" s="154">
        <v>0</v>
      </c>
      <c r="I129" s="154">
        <v>0</v>
      </c>
      <c r="J129" s="154">
        <v>0</v>
      </c>
      <c r="K129" s="157">
        <f t="shared" si="156"/>
        <v>0</v>
      </c>
      <c r="L129" s="161">
        <f t="shared" si="157"/>
        <v>0</v>
      </c>
      <c r="M129" s="157">
        <f t="shared" si="158"/>
        <v>0</v>
      </c>
      <c r="N129" s="154">
        <v>0</v>
      </c>
      <c r="O129" s="154">
        <v>0</v>
      </c>
      <c r="P129" s="154">
        <v>0</v>
      </c>
      <c r="Q129" s="154">
        <v>0</v>
      </c>
      <c r="R129" s="157">
        <v>0</v>
      </c>
      <c r="S129" s="158">
        <f t="shared" si="159"/>
        <v>0</v>
      </c>
      <c r="T129" s="456"/>
      <c r="U129" s="159"/>
      <c r="V129" s="159"/>
      <c r="W129" s="159"/>
      <c r="X129" s="160"/>
      <c r="Y129" s="156">
        <f t="shared" si="160"/>
        <v>0</v>
      </c>
      <c r="Z129" s="154">
        <f t="shared" si="164"/>
        <v>0</v>
      </c>
      <c r="AA129" s="157">
        <f t="shared" si="165"/>
        <v>0</v>
      </c>
      <c r="AB129" s="161">
        <f t="shared" si="161"/>
        <v>0</v>
      </c>
      <c r="AC129" s="154">
        <f t="shared" si="161"/>
        <v>0</v>
      </c>
      <c r="AD129" s="157">
        <f t="shared" si="161"/>
        <v>0</v>
      </c>
      <c r="AE129" s="154">
        <f t="shared" si="161"/>
        <v>0</v>
      </c>
      <c r="AF129" s="157">
        <f t="shared" si="161"/>
        <v>0</v>
      </c>
      <c r="AG129" s="153">
        <f t="shared" si="166"/>
        <v>0</v>
      </c>
      <c r="AH129" s="154">
        <f t="shared" si="167"/>
        <v>0</v>
      </c>
      <c r="AI129" s="154">
        <f t="shared" si="168"/>
        <v>0</v>
      </c>
      <c r="AJ129" s="161">
        <f t="shared" si="169"/>
        <v>0</v>
      </c>
      <c r="AK129" s="154">
        <f t="shared" si="169"/>
        <v>0</v>
      </c>
      <c r="AL129" s="157">
        <f t="shared" si="169"/>
        <v>0</v>
      </c>
    </row>
    <row r="130" spans="1:38" s="98" customFormat="1" ht="15" hidden="1" customHeight="1">
      <c r="A130" s="199"/>
      <c r="B130" s="458"/>
      <c r="C130" s="155">
        <f t="shared" si="153"/>
        <v>0</v>
      </c>
      <c r="D130" s="163">
        <f t="shared" si="154"/>
        <v>0</v>
      </c>
      <c r="E130" s="155">
        <f t="shared" si="155"/>
        <v>0</v>
      </c>
      <c r="F130" s="154">
        <v>0</v>
      </c>
      <c r="G130" s="154">
        <v>0</v>
      </c>
      <c r="H130" s="154">
        <v>0</v>
      </c>
      <c r="I130" s="154">
        <v>0</v>
      </c>
      <c r="J130" s="154">
        <v>0</v>
      </c>
      <c r="K130" s="157">
        <f t="shared" si="156"/>
        <v>0</v>
      </c>
      <c r="L130" s="161">
        <f t="shared" si="157"/>
        <v>0</v>
      </c>
      <c r="M130" s="157">
        <f t="shared" si="158"/>
        <v>0</v>
      </c>
      <c r="N130" s="154">
        <v>0</v>
      </c>
      <c r="O130" s="154">
        <v>0</v>
      </c>
      <c r="P130" s="154">
        <v>0</v>
      </c>
      <c r="Q130" s="154">
        <v>0</v>
      </c>
      <c r="R130" s="157">
        <v>0</v>
      </c>
      <c r="S130" s="158">
        <f t="shared" si="159"/>
        <v>0</v>
      </c>
      <c r="T130" s="456"/>
      <c r="U130" s="159"/>
      <c r="V130" s="159"/>
      <c r="W130" s="159"/>
      <c r="X130" s="160"/>
      <c r="Y130" s="156">
        <f t="shared" si="160"/>
        <v>0</v>
      </c>
      <c r="Z130" s="154">
        <f t="shared" si="164"/>
        <v>0</v>
      </c>
      <c r="AA130" s="157">
        <f t="shared" si="165"/>
        <v>0</v>
      </c>
      <c r="AB130" s="161">
        <f t="shared" si="161"/>
        <v>0</v>
      </c>
      <c r="AC130" s="154">
        <f t="shared" si="161"/>
        <v>0</v>
      </c>
      <c r="AD130" s="157">
        <f t="shared" si="161"/>
        <v>0</v>
      </c>
      <c r="AE130" s="154">
        <f t="shared" si="161"/>
        <v>0</v>
      </c>
      <c r="AF130" s="157">
        <f t="shared" si="161"/>
        <v>0</v>
      </c>
      <c r="AG130" s="153">
        <f t="shared" si="166"/>
        <v>0</v>
      </c>
      <c r="AH130" s="154">
        <f t="shared" si="167"/>
        <v>0</v>
      </c>
      <c r="AI130" s="154">
        <f t="shared" si="168"/>
        <v>0</v>
      </c>
      <c r="AJ130" s="161">
        <f t="shared" si="169"/>
        <v>0</v>
      </c>
      <c r="AK130" s="154">
        <f t="shared" si="169"/>
        <v>0</v>
      </c>
      <c r="AL130" s="157">
        <f t="shared" si="169"/>
        <v>0</v>
      </c>
    </row>
    <row r="131" spans="1:38" s="98" customFormat="1" ht="15" hidden="1" customHeight="1">
      <c r="A131" s="199"/>
      <c r="B131" s="458"/>
      <c r="C131" s="155">
        <f t="shared" si="153"/>
        <v>0</v>
      </c>
      <c r="D131" s="163">
        <f t="shared" si="154"/>
        <v>0</v>
      </c>
      <c r="E131" s="155">
        <f t="shared" si="155"/>
        <v>0</v>
      </c>
      <c r="F131" s="154">
        <v>0</v>
      </c>
      <c r="G131" s="154">
        <v>0</v>
      </c>
      <c r="H131" s="154">
        <v>0</v>
      </c>
      <c r="I131" s="154">
        <v>0</v>
      </c>
      <c r="J131" s="154">
        <v>0</v>
      </c>
      <c r="K131" s="157">
        <f t="shared" si="156"/>
        <v>0</v>
      </c>
      <c r="L131" s="161">
        <f t="shared" si="157"/>
        <v>0</v>
      </c>
      <c r="M131" s="157">
        <f t="shared" si="158"/>
        <v>0</v>
      </c>
      <c r="N131" s="154">
        <v>0</v>
      </c>
      <c r="O131" s="154">
        <v>0</v>
      </c>
      <c r="P131" s="154">
        <v>0</v>
      </c>
      <c r="Q131" s="154">
        <v>0</v>
      </c>
      <c r="R131" s="157">
        <v>0</v>
      </c>
      <c r="S131" s="158">
        <f t="shared" si="159"/>
        <v>0</v>
      </c>
      <c r="T131" s="456"/>
      <c r="U131" s="159"/>
      <c r="V131" s="159"/>
      <c r="W131" s="159"/>
      <c r="X131" s="160"/>
      <c r="Y131" s="156">
        <f t="shared" si="160"/>
        <v>0</v>
      </c>
      <c r="Z131" s="154">
        <f t="shared" si="164"/>
        <v>0</v>
      </c>
      <c r="AA131" s="157">
        <f t="shared" si="165"/>
        <v>0</v>
      </c>
      <c r="AB131" s="161">
        <f t="shared" si="161"/>
        <v>0</v>
      </c>
      <c r="AC131" s="154">
        <f t="shared" si="161"/>
        <v>0</v>
      </c>
      <c r="AD131" s="157">
        <f t="shared" si="161"/>
        <v>0</v>
      </c>
      <c r="AE131" s="154">
        <f t="shared" si="161"/>
        <v>0</v>
      </c>
      <c r="AF131" s="157">
        <f t="shared" si="161"/>
        <v>0</v>
      </c>
      <c r="AG131" s="153">
        <f t="shared" si="166"/>
        <v>0</v>
      </c>
      <c r="AH131" s="154">
        <f t="shared" si="167"/>
        <v>0</v>
      </c>
      <c r="AI131" s="154">
        <f t="shared" si="168"/>
        <v>0</v>
      </c>
      <c r="AJ131" s="161">
        <f t="shared" si="169"/>
        <v>0</v>
      </c>
      <c r="AK131" s="154">
        <f t="shared" si="169"/>
        <v>0</v>
      </c>
      <c r="AL131" s="157">
        <f t="shared" si="169"/>
        <v>0</v>
      </c>
    </row>
    <row r="132" spans="1:38" s="98" customFormat="1" ht="15" hidden="1" customHeight="1">
      <c r="A132" s="199"/>
      <c r="B132" s="425"/>
      <c r="C132" s="155">
        <f t="shared" si="153"/>
        <v>0</v>
      </c>
      <c r="D132" s="163">
        <f t="shared" si="154"/>
        <v>0</v>
      </c>
      <c r="E132" s="155">
        <f t="shared" si="155"/>
        <v>0</v>
      </c>
      <c r="F132" s="154">
        <v>0</v>
      </c>
      <c r="G132" s="154">
        <v>0</v>
      </c>
      <c r="H132" s="154">
        <v>0</v>
      </c>
      <c r="I132" s="154">
        <v>0</v>
      </c>
      <c r="J132" s="154">
        <v>0</v>
      </c>
      <c r="K132" s="157">
        <f t="shared" si="156"/>
        <v>0</v>
      </c>
      <c r="L132" s="161">
        <f t="shared" si="157"/>
        <v>0</v>
      </c>
      <c r="M132" s="157">
        <f t="shared" si="158"/>
        <v>0</v>
      </c>
      <c r="N132" s="154">
        <v>0</v>
      </c>
      <c r="O132" s="154">
        <v>0</v>
      </c>
      <c r="P132" s="154">
        <v>0</v>
      </c>
      <c r="Q132" s="154">
        <v>0</v>
      </c>
      <c r="R132" s="157">
        <v>0</v>
      </c>
      <c r="S132" s="158">
        <f t="shared" si="159"/>
        <v>0</v>
      </c>
      <c r="T132" s="456"/>
      <c r="U132" s="159"/>
      <c r="V132" s="159"/>
      <c r="W132" s="159"/>
      <c r="X132" s="160"/>
      <c r="Y132" s="156">
        <f t="shared" si="160"/>
        <v>0</v>
      </c>
      <c r="Z132" s="154">
        <f t="shared" si="164"/>
        <v>0</v>
      </c>
      <c r="AA132" s="157">
        <f t="shared" si="165"/>
        <v>0</v>
      </c>
      <c r="AB132" s="161">
        <f t="shared" si="161"/>
        <v>0</v>
      </c>
      <c r="AC132" s="154">
        <f t="shared" si="161"/>
        <v>0</v>
      </c>
      <c r="AD132" s="157">
        <f t="shared" si="161"/>
        <v>0</v>
      </c>
      <c r="AE132" s="154">
        <f t="shared" si="161"/>
        <v>0</v>
      </c>
      <c r="AF132" s="157">
        <f t="shared" si="161"/>
        <v>0</v>
      </c>
      <c r="AG132" s="153">
        <f t="shared" si="166"/>
        <v>0</v>
      </c>
      <c r="AH132" s="154">
        <f t="shared" si="167"/>
        <v>0</v>
      </c>
      <c r="AI132" s="154">
        <f t="shared" si="168"/>
        <v>0</v>
      </c>
      <c r="AJ132" s="161">
        <f t="shared" si="169"/>
        <v>0</v>
      </c>
      <c r="AK132" s="154">
        <f t="shared" si="169"/>
        <v>0</v>
      </c>
      <c r="AL132" s="157">
        <f t="shared" si="169"/>
        <v>0</v>
      </c>
    </row>
    <row r="133" spans="1:38" s="98" customFormat="1" ht="15" hidden="1" customHeight="1">
      <c r="A133" s="199"/>
      <c r="B133" s="425"/>
      <c r="C133" s="155"/>
      <c r="D133" s="163"/>
      <c r="E133" s="155"/>
      <c r="F133" s="154"/>
      <c r="G133" s="154"/>
      <c r="H133" s="154"/>
      <c r="I133" s="154"/>
      <c r="J133" s="154"/>
      <c r="K133" s="157"/>
      <c r="L133" s="161"/>
      <c r="M133" s="157"/>
      <c r="N133" s="154"/>
      <c r="O133" s="154"/>
      <c r="P133" s="154"/>
      <c r="Q133" s="154"/>
      <c r="R133" s="157"/>
      <c r="S133" s="459"/>
      <c r="T133" s="460"/>
      <c r="U133" s="179"/>
      <c r="V133" s="179"/>
      <c r="W133" s="179"/>
      <c r="X133" s="180"/>
      <c r="Y133" s="156"/>
      <c r="Z133" s="154"/>
      <c r="AA133" s="157"/>
      <c r="AB133" s="161"/>
      <c r="AC133" s="154"/>
      <c r="AD133" s="157"/>
      <c r="AE133" s="154"/>
      <c r="AF133" s="157"/>
      <c r="AG133" s="153"/>
      <c r="AH133" s="154"/>
      <c r="AI133" s="154"/>
      <c r="AJ133" s="161"/>
      <c r="AK133" s="154"/>
      <c r="AL133" s="157"/>
    </row>
    <row r="134" spans="1:38" s="98" customFormat="1" ht="15" hidden="1" customHeight="1">
      <c r="A134" s="139" t="s">
        <v>160</v>
      </c>
      <c r="B134" s="424"/>
      <c r="C134" s="143">
        <f t="shared" ref="C134:H134" si="170">SUM(C135:C138)</f>
        <v>0</v>
      </c>
      <c r="D134" s="144">
        <f t="shared" si="170"/>
        <v>0</v>
      </c>
      <c r="E134" s="143">
        <f t="shared" si="170"/>
        <v>0</v>
      </c>
      <c r="F134" s="142">
        <f t="shared" si="170"/>
        <v>0</v>
      </c>
      <c r="G134" s="142">
        <f t="shared" si="170"/>
        <v>0</v>
      </c>
      <c r="H134" s="142">
        <f t="shared" si="170"/>
        <v>0</v>
      </c>
      <c r="I134" s="142">
        <f>SUM(I135:I138)</f>
        <v>0</v>
      </c>
      <c r="J134" s="142">
        <f>SUM(J135:J138)</f>
        <v>0</v>
      </c>
      <c r="K134" s="147">
        <f>SUM(K135:K138)</f>
        <v>0</v>
      </c>
      <c r="L134" s="148">
        <f t="shared" ref="L134:AE134" si="171">SUM(L135:L138)</f>
        <v>0</v>
      </c>
      <c r="M134" s="147">
        <f t="shared" si="171"/>
        <v>0</v>
      </c>
      <c r="N134" s="146">
        <f t="shared" si="171"/>
        <v>0</v>
      </c>
      <c r="O134" s="146">
        <f t="shared" si="171"/>
        <v>0</v>
      </c>
      <c r="P134" s="146">
        <f t="shared" si="171"/>
        <v>0</v>
      </c>
      <c r="Q134" s="146">
        <f t="shared" si="171"/>
        <v>0</v>
      </c>
      <c r="R134" s="147">
        <f t="shared" si="171"/>
        <v>0</v>
      </c>
      <c r="S134" s="450">
        <f t="shared" si="171"/>
        <v>0</v>
      </c>
      <c r="T134" s="451">
        <f t="shared" si="171"/>
        <v>0</v>
      </c>
      <c r="U134" s="150">
        <f t="shared" si="171"/>
        <v>0</v>
      </c>
      <c r="V134" s="150">
        <f t="shared" si="171"/>
        <v>0</v>
      </c>
      <c r="W134" s="150">
        <f t="shared" si="171"/>
        <v>0</v>
      </c>
      <c r="X134" s="151">
        <f t="shared" si="171"/>
        <v>0</v>
      </c>
      <c r="Y134" s="145">
        <f t="shared" si="171"/>
        <v>0</v>
      </c>
      <c r="Z134" s="146">
        <f t="shared" si="171"/>
        <v>0</v>
      </c>
      <c r="AA134" s="147">
        <f t="shared" si="171"/>
        <v>0</v>
      </c>
      <c r="AB134" s="148">
        <f t="shared" si="171"/>
        <v>0</v>
      </c>
      <c r="AC134" s="146">
        <f t="shared" si="171"/>
        <v>0</v>
      </c>
      <c r="AD134" s="147">
        <f t="shared" si="171"/>
        <v>0</v>
      </c>
      <c r="AE134" s="146">
        <f t="shared" si="171"/>
        <v>0</v>
      </c>
      <c r="AF134" s="147">
        <f>SUM(AF135:AF138)</f>
        <v>0</v>
      </c>
      <c r="AG134" s="141">
        <f t="shared" ref="AG134:AL134" si="172">SUM(AG135:AG138)</f>
        <v>0</v>
      </c>
      <c r="AH134" s="142">
        <f t="shared" si="172"/>
        <v>0</v>
      </c>
      <c r="AI134" s="142">
        <f t="shared" si="172"/>
        <v>0</v>
      </c>
      <c r="AJ134" s="211">
        <f t="shared" si="172"/>
        <v>0</v>
      </c>
      <c r="AK134" s="142">
        <f t="shared" si="172"/>
        <v>0</v>
      </c>
      <c r="AL134" s="212">
        <f t="shared" si="172"/>
        <v>0</v>
      </c>
    </row>
    <row r="135" spans="1:38" s="98" customFormat="1" ht="15" hidden="1" customHeight="1">
      <c r="A135" s="199"/>
      <c r="B135" s="425"/>
      <c r="C135" s="155">
        <f>SUM(F135:L135)</f>
        <v>0</v>
      </c>
      <c r="D135" s="163">
        <f>SUM(C135)/1.27</f>
        <v>0</v>
      </c>
      <c r="E135" s="155">
        <f>SUM(D135)*0.27</f>
        <v>0</v>
      </c>
      <c r="F135" s="154">
        <v>0</v>
      </c>
      <c r="G135" s="154">
        <v>0</v>
      </c>
      <c r="H135" s="154">
        <v>0</v>
      </c>
      <c r="I135" s="154">
        <v>0</v>
      </c>
      <c r="J135" s="154">
        <v>0</v>
      </c>
      <c r="K135" s="157">
        <f>SUM(N135:R135)</f>
        <v>0</v>
      </c>
      <c r="L135" s="161">
        <f>SUM(K135)/1.27</f>
        <v>0</v>
      </c>
      <c r="M135" s="157">
        <f>SUM(L135)*0.27</f>
        <v>0</v>
      </c>
      <c r="N135" s="154">
        <v>0</v>
      </c>
      <c r="O135" s="154">
        <v>0</v>
      </c>
      <c r="P135" s="154">
        <v>0</v>
      </c>
      <c r="Q135" s="154">
        <v>0</v>
      </c>
      <c r="R135" s="154">
        <v>0</v>
      </c>
      <c r="S135" s="158">
        <f>SUM(T135:X135)</f>
        <v>0</v>
      </c>
      <c r="T135" s="456"/>
      <c r="U135" s="159"/>
      <c r="V135" s="159"/>
      <c r="W135" s="159"/>
      <c r="X135" s="160"/>
      <c r="Y135" s="156">
        <f>SUM(AB135:AF135)</f>
        <v>0</v>
      </c>
      <c r="Z135" s="154">
        <f>SUM(Y135)/1.27</f>
        <v>0</v>
      </c>
      <c r="AA135" s="157">
        <f>SUM(Z135)*0.27</f>
        <v>0</v>
      </c>
      <c r="AB135" s="161">
        <f t="shared" ref="AB135:AF138" si="173">SUM(N135+T135)</f>
        <v>0</v>
      </c>
      <c r="AC135" s="215">
        <f t="shared" si="173"/>
        <v>0</v>
      </c>
      <c r="AD135" s="216">
        <f t="shared" si="173"/>
        <v>0</v>
      </c>
      <c r="AE135" s="154">
        <f t="shared" si="173"/>
        <v>0</v>
      </c>
      <c r="AF135" s="157">
        <f t="shared" si="173"/>
        <v>0</v>
      </c>
      <c r="AG135" s="153">
        <f>SUM(AJ135:AL135)</f>
        <v>0</v>
      </c>
      <c r="AH135" s="154">
        <f>SUM(AG135)/1.27</f>
        <v>0</v>
      </c>
      <c r="AI135" s="154">
        <f>SUM(AH135)*0.27</f>
        <v>0</v>
      </c>
      <c r="AJ135" s="161">
        <f t="shared" ref="AJ135:AL138" si="174">SUM(V135+AB135)</f>
        <v>0</v>
      </c>
      <c r="AK135" s="202">
        <f t="shared" si="174"/>
        <v>0</v>
      </c>
      <c r="AL135" s="203">
        <f t="shared" si="174"/>
        <v>0</v>
      </c>
    </row>
    <row r="136" spans="1:38" s="98" customFormat="1" ht="15" hidden="1" customHeight="1">
      <c r="A136" s="199"/>
      <c r="B136" s="425"/>
      <c r="C136" s="155">
        <f>SUM(F136:L136)</f>
        <v>0</v>
      </c>
      <c r="D136" s="163">
        <f>SUM(C136)/1.27</f>
        <v>0</v>
      </c>
      <c r="E136" s="155">
        <f>SUM(D136)*0.27</f>
        <v>0</v>
      </c>
      <c r="F136" s="154">
        <v>0</v>
      </c>
      <c r="G136" s="154">
        <v>0</v>
      </c>
      <c r="H136" s="154">
        <v>0</v>
      </c>
      <c r="I136" s="154">
        <v>0</v>
      </c>
      <c r="J136" s="154">
        <v>0</v>
      </c>
      <c r="K136" s="157">
        <f>SUM(N136:R136)</f>
        <v>0</v>
      </c>
      <c r="L136" s="161">
        <f>SUM(K136)/1.27</f>
        <v>0</v>
      </c>
      <c r="M136" s="157">
        <f>SUM(L136)*0.27</f>
        <v>0</v>
      </c>
      <c r="N136" s="154">
        <v>0</v>
      </c>
      <c r="O136" s="154">
        <v>0</v>
      </c>
      <c r="P136" s="154">
        <v>0</v>
      </c>
      <c r="Q136" s="154">
        <v>0</v>
      </c>
      <c r="R136" s="154">
        <v>0</v>
      </c>
      <c r="S136" s="455">
        <f>SUM(T136:X136)</f>
        <v>0</v>
      </c>
      <c r="T136" s="456"/>
      <c r="U136" s="159"/>
      <c r="V136" s="159"/>
      <c r="W136" s="159"/>
      <c r="X136" s="160"/>
      <c r="Y136" s="156">
        <f>SUM(AB136:AF136)</f>
        <v>0</v>
      </c>
      <c r="Z136" s="154">
        <f>SUM(Y136)/1.27</f>
        <v>0</v>
      </c>
      <c r="AA136" s="157">
        <f>SUM(Z136)*0.27</f>
        <v>0</v>
      </c>
      <c r="AB136" s="161">
        <f>SUM(N136+T136)</f>
        <v>0</v>
      </c>
      <c r="AC136" s="154">
        <f>SUM(O136+U136)</f>
        <v>0</v>
      </c>
      <c r="AD136" s="157">
        <f>SUM(P136+V136)</f>
        <v>0</v>
      </c>
      <c r="AE136" s="154">
        <f>SUM(Q136+W136)</f>
        <v>0</v>
      </c>
      <c r="AF136" s="157">
        <f>SUM(R136+X136)</f>
        <v>0</v>
      </c>
      <c r="AG136" s="153">
        <f>SUM(AJ136:AL136)</f>
        <v>0</v>
      </c>
      <c r="AH136" s="154">
        <f>SUM(AG136)/1.27</f>
        <v>0</v>
      </c>
      <c r="AI136" s="154">
        <f>SUM(AH136)*0.27</f>
        <v>0</v>
      </c>
      <c r="AJ136" s="161">
        <f t="shared" si="174"/>
        <v>0</v>
      </c>
      <c r="AK136" s="154">
        <f t="shared" si="174"/>
        <v>0</v>
      </c>
      <c r="AL136" s="157">
        <f t="shared" si="174"/>
        <v>0</v>
      </c>
    </row>
    <row r="137" spans="1:38" s="98" customFormat="1" ht="15" hidden="1" customHeight="1">
      <c r="A137" s="199"/>
      <c r="B137" s="425"/>
      <c r="C137" s="155">
        <f>SUM(F137:L137)</f>
        <v>0</v>
      </c>
      <c r="D137" s="163">
        <f>SUM(C137)/1.27</f>
        <v>0</v>
      </c>
      <c r="E137" s="155">
        <f>SUM(D137)*0.27</f>
        <v>0</v>
      </c>
      <c r="F137" s="154">
        <v>0</v>
      </c>
      <c r="G137" s="154">
        <v>0</v>
      </c>
      <c r="H137" s="154">
        <v>0</v>
      </c>
      <c r="I137" s="154">
        <v>0</v>
      </c>
      <c r="J137" s="154">
        <v>0</v>
      </c>
      <c r="K137" s="157">
        <f>SUM(N137:R137)</f>
        <v>0</v>
      </c>
      <c r="L137" s="161">
        <f>SUM(K137)/1.27</f>
        <v>0</v>
      </c>
      <c r="M137" s="157">
        <f>SUM(L137)*0.27</f>
        <v>0</v>
      </c>
      <c r="N137" s="154">
        <v>0</v>
      </c>
      <c r="O137" s="154">
        <v>0</v>
      </c>
      <c r="P137" s="154">
        <v>0</v>
      </c>
      <c r="Q137" s="154">
        <v>0</v>
      </c>
      <c r="R137" s="154">
        <v>0</v>
      </c>
      <c r="S137" s="455">
        <f>SUM(T137:X137)</f>
        <v>0</v>
      </c>
      <c r="T137" s="456"/>
      <c r="U137" s="159"/>
      <c r="V137" s="159"/>
      <c r="W137" s="159"/>
      <c r="X137" s="160"/>
      <c r="Y137" s="156">
        <f>SUM(AB137:AE137)</f>
        <v>0</v>
      </c>
      <c r="Z137" s="154">
        <f>SUM(Y137)/1.27</f>
        <v>0</v>
      </c>
      <c r="AA137" s="157">
        <f>SUM(Z137)*0.27</f>
        <v>0</v>
      </c>
      <c r="AB137" s="161">
        <f t="shared" si="173"/>
        <v>0</v>
      </c>
      <c r="AC137" s="154">
        <f t="shared" si="173"/>
        <v>0</v>
      </c>
      <c r="AD137" s="157">
        <f t="shared" si="173"/>
        <v>0</v>
      </c>
      <c r="AE137" s="154">
        <f t="shared" si="173"/>
        <v>0</v>
      </c>
      <c r="AF137" s="157">
        <f t="shared" si="173"/>
        <v>0</v>
      </c>
      <c r="AG137" s="153">
        <f>SUM(AJ137:AL137)</f>
        <v>0</v>
      </c>
      <c r="AH137" s="154">
        <f>SUM(AG137)/1.27</f>
        <v>0</v>
      </c>
      <c r="AI137" s="154">
        <f>SUM(AH137)*0.27</f>
        <v>0</v>
      </c>
      <c r="AJ137" s="161">
        <f t="shared" si="174"/>
        <v>0</v>
      </c>
      <c r="AK137" s="154">
        <f t="shared" si="174"/>
        <v>0</v>
      </c>
      <c r="AL137" s="157">
        <f t="shared" si="174"/>
        <v>0</v>
      </c>
    </row>
    <row r="138" spans="1:38" s="98" customFormat="1" ht="15" hidden="1" customHeight="1">
      <c r="A138" s="199"/>
      <c r="B138" s="425"/>
      <c r="C138" s="155">
        <f>SUM(F138:L138)</f>
        <v>0</v>
      </c>
      <c r="D138" s="163">
        <f>SUM(C138)/1.27</f>
        <v>0</v>
      </c>
      <c r="E138" s="155">
        <f>SUM(D138)*0.27</f>
        <v>0</v>
      </c>
      <c r="F138" s="154">
        <v>0</v>
      </c>
      <c r="G138" s="154">
        <v>0</v>
      </c>
      <c r="H138" s="154">
        <v>0</v>
      </c>
      <c r="I138" s="154">
        <v>0</v>
      </c>
      <c r="J138" s="154">
        <v>0</v>
      </c>
      <c r="K138" s="157">
        <f>SUM(N138:R138)</f>
        <v>0</v>
      </c>
      <c r="L138" s="161">
        <f>SUM(K138)/1.27</f>
        <v>0</v>
      </c>
      <c r="M138" s="157">
        <f>SUM(L138)*0.27</f>
        <v>0</v>
      </c>
      <c r="N138" s="154">
        <v>0</v>
      </c>
      <c r="O138" s="154">
        <v>0</v>
      </c>
      <c r="P138" s="154">
        <v>0</v>
      </c>
      <c r="Q138" s="154">
        <v>0</v>
      </c>
      <c r="R138" s="154">
        <v>0</v>
      </c>
      <c r="S138" s="455">
        <f>SUM(T138:X138)</f>
        <v>0</v>
      </c>
      <c r="T138" s="456"/>
      <c r="U138" s="159"/>
      <c r="V138" s="159"/>
      <c r="W138" s="159"/>
      <c r="X138" s="160"/>
      <c r="Y138" s="156">
        <f>SUM(AB138:AE138)</f>
        <v>0</v>
      </c>
      <c r="Z138" s="154">
        <f>SUM(Y138)/1.27</f>
        <v>0</v>
      </c>
      <c r="AA138" s="157">
        <f>SUM(Z138)*0.27</f>
        <v>0</v>
      </c>
      <c r="AB138" s="161">
        <f t="shared" si="173"/>
        <v>0</v>
      </c>
      <c r="AC138" s="154">
        <f t="shared" si="173"/>
        <v>0</v>
      </c>
      <c r="AD138" s="157">
        <f t="shared" si="173"/>
        <v>0</v>
      </c>
      <c r="AE138" s="154">
        <f t="shared" si="173"/>
        <v>0</v>
      </c>
      <c r="AF138" s="157">
        <f t="shared" si="173"/>
        <v>0</v>
      </c>
      <c r="AG138" s="153">
        <f>SUM(AJ138:AL138)</f>
        <v>0</v>
      </c>
      <c r="AH138" s="154">
        <f>SUM(AG138)/1.27</f>
        <v>0</v>
      </c>
      <c r="AI138" s="154">
        <f>SUM(AH138)*0.27</f>
        <v>0</v>
      </c>
      <c r="AJ138" s="161">
        <f t="shared" si="174"/>
        <v>0</v>
      </c>
      <c r="AK138" s="154">
        <f t="shared" si="174"/>
        <v>0</v>
      </c>
      <c r="AL138" s="157">
        <f t="shared" si="174"/>
        <v>0</v>
      </c>
    </row>
    <row r="139" spans="1:38" s="98" customFormat="1" ht="15" hidden="1" customHeight="1">
      <c r="A139" s="199"/>
      <c r="B139" s="425"/>
      <c r="C139" s="155"/>
      <c r="D139" s="163"/>
      <c r="E139" s="155"/>
      <c r="F139" s="154"/>
      <c r="G139" s="154"/>
      <c r="H139" s="154"/>
      <c r="I139" s="154"/>
      <c r="J139" s="154"/>
      <c r="K139" s="157"/>
      <c r="L139" s="161"/>
      <c r="M139" s="157"/>
      <c r="N139" s="154"/>
      <c r="O139" s="154"/>
      <c r="P139" s="154"/>
      <c r="Q139" s="154"/>
      <c r="R139" s="157"/>
      <c r="S139" s="459"/>
      <c r="T139" s="460"/>
      <c r="U139" s="179"/>
      <c r="V139" s="179"/>
      <c r="W139" s="179"/>
      <c r="X139" s="180"/>
      <c r="Y139" s="156"/>
      <c r="Z139" s="154"/>
      <c r="AA139" s="157"/>
      <c r="AB139" s="161"/>
      <c r="AC139" s="154"/>
      <c r="AD139" s="157"/>
      <c r="AE139" s="154"/>
      <c r="AF139" s="157"/>
      <c r="AG139" s="153"/>
      <c r="AH139" s="154"/>
      <c r="AI139" s="154"/>
      <c r="AJ139" s="161"/>
      <c r="AK139" s="154"/>
      <c r="AL139" s="157"/>
    </row>
    <row r="140" spans="1:38" s="98" customFormat="1" ht="15" hidden="1" customHeight="1">
      <c r="A140" s="139" t="s">
        <v>158</v>
      </c>
      <c r="B140" s="424"/>
      <c r="C140" s="143">
        <f t="shared" ref="C140:H140" si="175">SUM(C141:C143)</f>
        <v>0</v>
      </c>
      <c r="D140" s="144">
        <f t="shared" si="175"/>
        <v>0</v>
      </c>
      <c r="E140" s="143">
        <f t="shared" si="175"/>
        <v>0</v>
      </c>
      <c r="F140" s="142">
        <f t="shared" si="175"/>
        <v>0</v>
      </c>
      <c r="G140" s="142">
        <f t="shared" si="175"/>
        <v>0</v>
      </c>
      <c r="H140" s="142">
        <f t="shared" si="175"/>
        <v>0</v>
      </c>
      <c r="I140" s="142">
        <f>SUM(I141:I143)</f>
        <v>0</v>
      </c>
      <c r="J140" s="142">
        <f>SUM(J141:J143)</f>
        <v>0</v>
      </c>
      <c r="K140" s="147">
        <f>SUM(K141:K143)</f>
        <v>0</v>
      </c>
      <c r="L140" s="148">
        <f t="shared" ref="L140:AE140" si="176">SUM(L141:L143)</f>
        <v>0</v>
      </c>
      <c r="M140" s="147">
        <f t="shared" si="176"/>
        <v>0</v>
      </c>
      <c r="N140" s="146">
        <f t="shared" si="176"/>
        <v>0</v>
      </c>
      <c r="O140" s="146">
        <f t="shared" si="176"/>
        <v>0</v>
      </c>
      <c r="P140" s="146">
        <f t="shared" si="176"/>
        <v>0</v>
      </c>
      <c r="Q140" s="146">
        <f t="shared" si="176"/>
        <v>0</v>
      </c>
      <c r="R140" s="147">
        <f t="shared" si="176"/>
        <v>0</v>
      </c>
      <c r="S140" s="450">
        <f t="shared" si="176"/>
        <v>0</v>
      </c>
      <c r="T140" s="451">
        <f t="shared" si="176"/>
        <v>0</v>
      </c>
      <c r="U140" s="150">
        <f t="shared" si="176"/>
        <v>0</v>
      </c>
      <c r="V140" s="150">
        <f t="shared" si="176"/>
        <v>0</v>
      </c>
      <c r="W140" s="150">
        <f t="shared" si="176"/>
        <v>0</v>
      </c>
      <c r="X140" s="151">
        <f t="shared" si="176"/>
        <v>0</v>
      </c>
      <c r="Y140" s="145">
        <f t="shared" si="176"/>
        <v>0</v>
      </c>
      <c r="Z140" s="146">
        <f t="shared" si="176"/>
        <v>0</v>
      </c>
      <c r="AA140" s="147">
        <f t="shared" si="176"/>
        <v>0</v>
      </c>
      <c r="AB140" s="148">
        <f t="shared" si="176"/>
        <v>0</v>
      </c>
      <c r="AC140" s="146">
        <f t="shared" si="176"/>
        <v>0</v>
      </c>
      <c r="AD140" s="147">
        <f t="shared" si="176"/>
        <v>0</v>
      </c>
      <c r="AE140" s="146">
        <f t="shared" si="176"/>
        <v>0</v>
      </c>
      <c r="AF140" s="147">
        <f>SUM(AF141:AF143)</f>
        <v>0</v>
      </c>
      <c r="AG140" s="141">
        <f t="shared" ref="AG140:AL140" si="177">SUM(AG141:AG143)</f>
        <v>0</v>
      </c>
      <c r="AH140" s="142">
        <f t="shared" si="177"/>
        <v>0</v>
      </c>
      <c r="AI140" s="142">
        <f t="shared" si="177"/>
        <v>0</v>
      </c>
      <c r="AJ140" s="211">
        <f t="shared" si="177"/>
        <v>0</v>
      </c>
      <c r="AK140" s="142">
        <f t="shared" si="177"/>
        <v>0</v>
      </c>
      <c r="AL140" s="212">
        <f t="shared" si="177"/>
        <v>0</v>
      </c>
    </row>
    <row r="141" spans="1:38" s="98" customFormat="1" ht="15" hidden="1" customHeight="1">
      <c r="A141" s="199"/>
      <c r="B141" s="425"/>
      <c r="C141" s="155">
        <f>SUM(F141:L141)</f>
        <v>0</v>
      </c>
      <c r="D141" s="163">
        <f>SUM(C141)/1.27</f>
        <v>0</v>
      </c>
      <c r="E141" s="155">
        <f>SUM(D141)*0.27</f>
        <v>0</v>
      </c>
      <c r="F141" s="154">
        <v>0</v>
      </c>
      <c r="G141" s="154">
        <v>0</v>
      </c>
      <c r="H141" s="154">
        <v>0</v>
      </c>
      <c r="I141" s="154">
        <v>0</v>
      </c>
      <c r="J141" s="154">
        <v>0</v>
      </c>
      <c r="K141" s="157">
        <f>SUM(N141:R141)</f>
        <v>0</v>
      </c>
      <c r="L141" s="161">
        <f>SUM(K141)/1.27</f>
        <v>0</v>
      </c>
      <c r="M141" s="157">
        <f>SUM(L141)*0.27</f>
        <v>0</v>
      </c>
      <c r="N141" s="154">
        <v>0</v>
      </c>
      <c r="O141" s="154">
        <v>0</v>
      </c>
      <c r="P141" s="154">
        <v>0</v>
      </c>
      <c r="Q141" s="154">
        <v>0</v>
      </c>
      <c r="R141" s="154">
        <v>0</v>
      </c>
      <c r="S141" s="158">
        <f>SUM(T141:X141)</f>
        <v>0</v>
      </c>
      <c r="T141" s="456"/>
      <c r="U141" s="159"/>
      <c r="V141" s="159"/>
      <c r="W141" s="159"/>
      <c r="X141" s="160"/>
      <c r="Y141" s="156">
        <f>SUM(AB141:AF141)</f>
        <v>0</v>
      </c>
      <c r="Z141" s="176">
        <f>SUM(Y141)/1.27</f>
        <v>0</v>
      </c>
      <c r="AA141" s="177">
        <f>SUM(Z141)*0.27</f>
        <v>0</v>
      </c>
      <c r="AB141" s="161">
        <f t="shared" ref="AB141:AF143" si="178">SUM(N141+T141)</f>
        <v>0</v>
      </c>
      <c r="AC141" s="154">
        <f t="shared" si="178"/>
        <v>0</v>
      </c>
      <c r="AD141" s="157">
        <f t="shared" si="178"/>
        <v>0</v>
      </c>
      <c r="AE141" s="154">
        <f t="shared" si="178"/>
        <v>0</v>
      </c>
      <c r="AF141" s="157">
        <f t="shared" si="178"/>
        <v>0</v>
      </c>
      <c r="AG141" s="153">
        <f>SUM(AJ141:AL141)</f>
        <v>0</v>
      </c>
      <c r="AH141" s="176">
        <f>SUM(AG141)/1.27</f>
        <v>0</v>
      </c>
      <c r="AI141" s="176">
        <f>SUM(AH141)*0.27</f>
        <v>0</v>
      </c>
      <c r="AJ141" s="161">
        <f t="shared" ref="AJ141:AL143" si="179">SUM(V141+AB141)</f>
        <v>0</v>
      </c>
      <c r="AK141" s="154">
        <f t="shared" si="179"/>
        <v>0</v>
      </c>
      <c r="AL141" s="157">
        <f t="shared" si="179"/>
        <v>0</v>
      </c>
    </row>
    <row r="142" spans="1:38" s="98" customFormat="1" ht="15" hidden="1" customHeight="1">
      <c r="A142" s="199"/>
      <c r="B142" s="425"/>
      <c r="C142" s="155">
        <f>SUM(F142:L142)</f>
        <v>0</v>
      </c>
      <c r="D142" s="163">
        <f>SUM(C142)/1.27</f>
        <v>0</v>
      </c>
      <c r="E142" s="155">
        <f>SUM(D142)*0.27</f>
        <v>0</v>
      </c>
      <c r="F142" s="154">
        <v>0</v>
      </c>
      <c r="G142" s="154">
        <v>0</v>
      </c>
      <c r="H142" s="154">
        <v>0</v>
      </c>
      <c r="I142" s="154">
        <v>0</v>
      </c>
      <c r="J142" s="154">
        <v>0</v>
      </c>
      <c r="K142" s="157">
        <f>SUM(N142:R142)</f>
        <v>0</v>
      </c>
      <c r="L142" s="161">
        <f>SUM(K142)/1.27</f>
        <v>0</v>
      </c>
      <c r="M142" s="157">
        <f>SUM(L142)*0.27</f>
        <v>0</v>
      </c>
      <c r="N142" s="154">
        <v>0</v>
      </c>
      <c r="O142" s="154">
        <v>0</v>
      </c>
      <c r="P142" s="154">
        <v>0</v>
      </c>
      <c r="Q142" s="154">
        <v>0</v>
      </c>
      <c r="R142" s="154">
        <v>0</v>
      </c>
      <c r="S142" s="455">
        <f>SUM(T142:X142)</f>
        <v>0</v>
      </c>
      <c r="T142" s="456"/>
      <c r="U142" s="159"/>
      <c r="V142" s="159"/>
      <c r="W142" s="159"/>
      <c r="X142" s="160"/>
      <c r="Y142" s="156">
        <f>SUM(AB142:AE142)</f>
        <v>0</v>
      </c>
      <c r="Z142" s="176">
        <f>SUM(Y142)/1.27</f>
        <v>0</v>
      </c>
      <c r="AA142" s="177">
        <f>SUM(Z142)*0.27</f>
        <v>0</v>
      </c>
      <c r="AB142" s="161">
        <f t="shared" si="178"/>
        <v>0</v>
      </c>
      <c r="AC142" s="154">
        <f t="shared" si="178"/>
        <v>0</v>
      </c>
      <c r="AD142" s="157">
        <f t="shared" si="178"/>
        <v>0</v>
      </c>
      <c r="AE142" s="154">
        <f t="shared" si="178"/>
        <v>0</v>
      </c>
      <c r="AF142" s="157">
        <f t="shared" si="178"/>
        <v>0</v>
      </c>
      <c r="AG142" s="153">
        <f>SUM(AJ142:AL142)</f>
        <v>0</v>
      </c>
      <c r="AH142" s="176">
        <f>SUM(AG142)/1.27</f>
        <v>0</v>
      </c>
      <c r="AI142" s="176">
        <f>SUM(AH142)*0.27</f>
        <v>0</v>
      </c>
      <c r="AJ142" s="161">
        <f t="shared" si="179"/>
        <v>0</v>
      </c>
      <c r="AK142" s="154">
        <f t="shared" si="179"/>
        <v>0</v>
      </c>
      <c r="AL142" s="157">
        <f t="shared" si="179"/>
        <v>0</v>
      </c>
    </row>
    <row r="143" spans="1:38" s="98" customFormat="1" ht="15" hidden="1" customHeight="1">
      <c r="A143" s="199"/>
      <c r="B143" s="425"/>
      <c r="C143" s="155">
        <f>SUM(F143:L143)</f>
        <v>0</v>
      </c>
      <c r="D143" s="163">
        <f>SUM(C143)/1.27</f>
        <v>0</v>
      </c>
      <c r="E143" s="155">
        <f>SUM(D143)*0.27</f>
        <v>0</v>
      </c>
      <c r="F143" s="154">
        <v>0</v>
      </c>
      <c r="G143" s="154">
        <v>0</v>
      </c>
      <c r="H143" s="154">
        <v>0</v>
      </c>
      <c r="I143" s="154">
        <v>0</v>
      </c>
      <c r="J143" s="154">
        <v>0</v>
      </c>
      <c r="K143" s="157">
        <f>SUM(N143:R143)</f>
        <v>0</v>
      </c>
      <c r="L143" s="161">
        <f>SUM(K143)/1.27</f>
        <v>0</v>
      </c>
      <c r="M143" s="157">
        <f>SUM(L143)*0.27</f>
        <v>0</v>
      </c>
      <c r="N143" s="154">
        <v>0</v>
      </c>
      <c r="O143" s="154">
        <v>0</v>
      </c>
      <c r="P143" s="154">
        <v>0</v>
      </c>
      <c r="Q143" s="154">
        <v>0</v>
      </c>
      <c r="R143" s="154">
        <v>0</v>
      </c>
      <c r="S143" s="455">
        <f>SUM(T143:X143)</f>
        <v>0</v>
      </c>
      <c r="T143" s="456"/>
      <c r="U143" s="159"/>
      <c r="V143" s="159"/>
      <c r="W143" s="159"/>
      <c r="X143" s="160"/>
      <c r="Y143" s="156">
        <f>SUM(AB143:AE143)</f>
        <v>0</v>
      </c>
      <c r="Z143" s="176">
        <f>SUM(Y143)/1.27</f>
        <v>0</v>
      </c>
      <c r="AA143" s="177">
        <f>SUM(Z143)*0.27</f>
        <v>0</v>
      </c>
      <c r="AB143" s="161">
        <f t="shared" si="178"/>
        <v>0</v>
      </c>
      <c r="AC143" s="154">
        <f t="shared" si="178"/>
        <v>0</v>
      </c>
      <c r="AD143" s="157">
        <f t="shared" si="178"/>
        <v>0</v>
      </c>
      <c r="AE143" s="154">
        <f t="shared" si="178"/>
        <v>0</v>
      </c>
      <c r="AF143" s="157">
        <f t="shared" si="178"/>
        <v>0</v>
      </c>
      <c r="AG143" s="153">
        <f>SUM(AJ143:AL143)</f>
        <v>0</v>
      </c>
      <c r="AH143" s="176">
        <f>SUM(AG143)/1.27</f>
        <v>0</v>
      </c>
      <c r="AI143" s="176">
        <f>SUM(AH143)*0.27</f>
        <v>0</v>
      </c>
      <c r="AJ143" s="161">
        <f t="shared" si="179"/>
        <v>0</v>
      </c>
      <c r="AK143" s="154">
        <f t="shared" si="179"/>
        <v>0</v>
      </c>
      <c r="AL143" s="157">
        <f t="shared" si="179"/>
        <v>0</v>
      </c>
    </row>
    <row r="144" spans="1:38" s="98" customFormat="1" ht="15" hidden="1" customHeight="1">
      <c r="A144" s="199"/>
      <c r="B144" s="425"/>
      <c r="C144" s="155"/>
      <c r="D144" s="163"/>
      <c r="E144" s="155"/>
      <c r="F144" s="154"/>
      <c r="G144" s="154"/>
      <c r="H144" s="154"/>
      <c r="I144" s="154"/>
      <c r="J144" s="154"/>
      <c r="K144" s="157"/>
      <c r="L144" s="161"/>
      <c r="M144" s="157"/>
      <c r="N144" s="154"/>
      <c r="O144" s="154"/>
      <c r="P144" s="154"/>
      <c r="Q144" s="154"/>
      <c r="R144" s="157"/>
      <c r="S144" s="459"/>
      <c r="T144" s="460"/>
      <c r="U144" s="179"/>
      <c r="V144" s="179"/>
      <c r="W144" s="179"/>
      <c r="X144" s="180"/>
      <c r="Y144" s="156"/>
      <c r="Z144" s="154"/>
      <c r="AA144" s="157"/>
      <c r="AB144" s="161"/>
      <c r="AC144" s="154"/>
      <c r="AD144" s="157"/>
      <c r="AE144" s="154"/>
      <c r="AF144" s="157"/>
      <c r="AG144" s="153"/>
      <c r="AH144" s="154"/>
      <c r="AI144" s="154"/>
      <c r="AJ144" s="161"/>
      <c r="AK144" s="154"/>
      <c r="AL144" s="157"/>
    </row>
    <row r="145" spans="1:38" s="98" customFormat="1" ht="9.75" customHeight="1">
      <c r="A145" s="199"/>
      <c r="B145" s="425"/>
      <c r="C145" s="155"/>
      <c r="D145" s="163"/>
      <c r="E145" s="155"/>
      <c r="F145" s="154"/>
      <c r="G145" s="154"/>
      <c r="H145" s="154"/>
      <c r="I145" s="154"/>
      <c r="J145" s="154"/>
      <c r="K145" s="157"/>
      <c r="L145" s="161"/>
      <c r="M145" s="157"/>
      <c r="N145" s="154"/>
      <c r="O145" s="154"/>
      <c r="P145" s="154"/>
      <c r="Q145" s="154"/>
      <c r="R145" s="157"/>
      <c r="S145" s="452"/>
      <c r="T145" s="453"/>
      <c r="U145" s="176"/>
      <c r="V145" s="176"/>
      <c r="W145" s="176"/>
      <c r="X145" s="177"/>
      <c r="Y145" s="156"/>
      <c r="Z145" s="154"/>
      <c r="AA145" s="157"/>
      <c r="AB145" s="161"/>
      <c r="AC145" s="154"/>
      <c r="AD145" s="157"/>
      <c r="AE145" s="154"/>
      <c r="AF145" s="157"/>
      <c r="AG145" s="153"/>
      <c r="AH145" s="154"/>
      <c r="AI145" s="154"/>
      <c r="AJ145" s="161"/>
      <c r="AK145" s="154"/>
      <c r="AL145" s="157"/>
    </row>
    <row r="146" spans="1:38" s="98" customFormat="1" ht="15" customHeight="1">
      <c r="A146" s="139" t="s">
        <v>555</v>
      </c>
      <c r="B146" s="454"/>
      <c r="C146" s="143">
        <f t="shared" ref="C146:H146" si="180">SUM(C147:C171)</f>
        <v>32385</v>
      </c>
      <c r="D146" s="144">
        <f t="shared" si="180"/>
        <v>25500</v>
      </c>
      <c r="E146" s="143">
        <f t="shared" si="180"/>
        <v>6885</v>
      </c>
      <c r="F146" s="142">
        <f t="shared" si="180"/>
        <v>32385</v>
      </c>
      <c r="G146" s="142">
        <f t="shared" si="180"/>
        <v>0</v>
      </c>
      <c r="H146" s="142">
        <f t="shared" si="180"/>
        <v>0</v>
      </c>
      <c r="I146" s="142">
        <f>SUM(I147:I171)</f>
        <v>0</v>
      </c>
      <c r="J146" s="142">
        <f>SUM(J147:J171)</f>
        <v>0</v>
      </c>
      <c r="K146" s="147">
        <f t="shared" ref="K146:AL146" si="181">SUM(K147:K171)</f>
        <v>115448</v>
      </c>
      <c r="L146" s="148">
        <f t="shared" si="181"/>
        <v>90904</v>
      </c>
      <c r="M146" s="147">
        <f t="shared" si="181"/>
        <v>24544</v>
      </c>
      <c r="N146" s="146">
        <f t="shared" si="181"/>
        <v>115448</v>
      </c>
      <c r="O146" s="146">
        <f t="shared" si="181"/>
        <v>0</v>
      </c>
      <c r="P146" s="146">
        <f t="shared" si="181"/>
        <v>0</v>
      </c>
      <c r="Q146" s="146">
        <f t="shared" si="181"/>
        <v>0</v>
      </c>
      <c r="R146" s="147">
        <f t="shared" si="181"/>
        <v>0</v>
      </c>
      <c r="S146" s="450">
        <f t="shared" si="181"/>
        <v>0</v>
      </c>
      <c r="T146" s="451">
        <f t="shared" si="181"/>
        <v>0</v>
      </c>
      <c r="U146" s="150">
        <f t="shared" si="181"/>
        <v>0</v>
      </c>
      <c r="V146" s="150">
        <f t="shared" si="181"/>
        <v>0</v>
      </c>
      <c r="W146" s="150">
        <f t="shared" si="181"/>
        <v>0</v>
      </c>
      <c r="X146" s="151">
        <f t="shared" si="181"/>
        <v>0</v>
      </c>
      <c r="Y146" s="145">
        <f t="shared" si="181"/>
        <v>125102</v>
      </c>
      <c r="Z146" s="146">
        <f t="shared" si="181"/>
        <v>98505</v>
      </c>
      <c r="AA146" s="147">
        <f t="shared" si="181"/>
        <v>26597</v>
      </c>
      <c r="AB146" s="148">
        <f t="shared" si="181"/>
        <v>125102</v>
      </c>
      <c r="AC146" s="146">
        <f t="shared" si="181"/>
        <v>0</v>
      </c>
      <c r="AD146" s="147">
        <f t="shared" si="181"/>
        <v>0</v>
      </c>
      <c r="AE146" s="146">
        <f t="shared" si="181"/>
        <v>0</v>
      </c>
      <c r="AF146" s="147">
        <f t="shared" si="181"/>
        <v>0</v>
      </c>
      <c r="AG146" s="141">
        <f t="shared" si="181"/>
        <v>98847</v>
      </c>
      <c r="AH146" s="142">
        <f t="shared" si="181"/>
        <v>77832</v>
      </c>
      <c r="AI146" s="142">
        <f t="shared" si="181"/>
        <v>21015</v>
      </c>
      <c r="AJ146" s="148">
        <f t="shared" si="181"/>
        <v>98847</v>
      </c>
      <c r="AK146" s="146">
        <f t="shared" si="181"/>
        <v>0</v>
      </c>
      <c r="AL146" s="147">
        <f t="shared" si="181"/>
        <v>0</v>
      </c>
    </row>
    <row r="147" spans="1:38" s="98" customFormat="1" ht="15" customHeight="1">
      <c r="A147" s="199"/>
      <c r="B147" s="425" t="s">
        <v>1032</v>
      </c>
      <c r="C147" s="155">
        <v>7620</v>
      </c>
      <c r="D147" s="163">
        <f>SUM(C147)/1.27</f>
        <v>6000</v>
      </c>
      <c r="E147" s="155">
        <f>SUM(D147)*0.27</f>
        <v>1620</v>
      </c>
      <c r="F147" s="154">
        <v>7620</v>
      </c>
      <c r="G147" s="154">
        <v>0</v>
      </c>
      <c r="H147" s="154">
        <v>0</v>
      </c>
      <c r="I147" s="154">
        <v>0</v>
      </c>
      <c r="J147" s="154">
        <v>0</v>
      </c>
      <c r="K147" s="157">
        <f>SUM(N147:R147)</f>
        <v>7620</v>
      </c>
      <c r="L147" s="161">
        <f>SUM(K147)/1.27</f>
        <v>6000</v>
      </c>
      <c r="M147" s="157">
        <f>SUM(L147)*0.27</f>
        <v>1620</v>
      </c>
      <c r="N147" s="154">
        <v>7620</v>
      </c>
      <c r="O147" s="154">
        <v>0</v>
      </c>
      <c r="P147" s="154">
        <v>0</v>
      </c>
      <c r="Q147" s="154">
        <v>0</v>
      </c>
      <c r="R147" s="157">
        <v>0</v>
      </c>
      <c r="S147" s="455">
        <f t="shared" ref="S147:S159" si="182">SUM(T147:X147)</f>
        <v>0</v>
      </c>
      <c r="T147" s="456"/>
      <c r="U147" s="159"/>
      <c r="V147" s="159"/>
      <c r="W147" s="159"/>
      <c r="X147" s="160"/>
      <c r="Y147" s="156">
        <f t="shared" ref="Y147:Y159" si="183">SUM(AB147:AF147)</f>
        <v>15629</v>
      </c>
      <c r="Z147" s="161">
        <v>12306</v>
      </c>
      <c r="AA147" s="157">
        <v>3323</v>
      </c>
      <c r="AB147" s="161">
        <v>15629</v>
      </c>
      <c r="AC147" s="154">
        <f t="shared" ref="AB147:AF152" si="184">SUM(O147+U147)</f>
        <v>0</v>
      </c>
      <c r="AD147" s="157">
        <f t="shared" si="184"/>
        <v>0</v>
      </c>
      <c r="AE147" s="154">
        <f t="shared" si="184"/>
        <v>0</v>
      </c>
      <c r="AF147" s="157">
        <f t="shared" si="184"/>
        <v>0</v>
      </c>
      <c r="AG147" s="156">
        <f t="shared" ref="AG147:AG155" si="185">SUM(AJ147:AL147)</f>
        <v>15629</v>
      </c>
      <c r="AH147" s="161">
        <v>12306</v>
      </c>
      <c r="AI147" s="154">
        <f t="shared" ref="AI147:AI155" si="186">AG147-AH147</f>
        <v>3323</v>
      </c>
      <c r="AJ147" s="161">
        <v>15629</v>
      </c>
      <c r="AK147" s="154">
        <v>0</v>
      </c>
      <c r="AL147" s="157">
        <v>0</v>
      </c>
    </row>
    <row r="148" spans="1:38" s="98" customFormat="1" ht="15" customHeight="1">
      <c r="A148" s="199"/>
      <c r="B148" s="425" t="s">
        <v>1033</v>
      </c>
      <c r="C148" s="155">
        <v>15240</v>
      </c>
      <c r="D148" s="163">
        <f>SUM(C148)/1.27</f>
        <v>12000</v>
      </c>
      <c r="E148" s="155">
        <f>SUM(D148)*0.27</f>
        <v>3240</v>
      </c>
      <c r="F148" s="154">
        <v>15240</v>
      </c>
      <c r="G148" s="154">
        <v>0</v>
      </c>
      <c r="H148" s="154">
        <v>0</v>
      </c>
      <c r="I148" s="154">
        <v>0</v>
      </c>
      <c r="J148" s="154">
        <v>0</v>
      </c>
      <c r="K148" s="157">
        <f t="shared" ref="K148:K171" si="187">SUM(N148:R148)</f>
        <v>15240</v>
      </c>
      <c r="L148" s="161">
        <f>SUM(K148)/1.27</f>
        <v>12000</v>
      </c>
      <c r="M148" s="157">
        <f>SUM(L148)*0.27</f>
        <v>3240</v>
      </c>
      <c r="N148" s="154">
        <v>15240</v>
      </c>
      <c r="O148" s="154">
        <v>0</v>
      </c>
      <c r="P148" s="154">
        <v>0</v>
      </c>
      <c r="Q148" s="154">
        <v>0</v>
      </c>
      <c r="R148" s="157">
        <v>0</v>
      </c>
      <c r="S148" s="455">
        <f t="shared" si="182"/>
        <v>0</v>
      </c>
      <c r="T148" s="456"/>
      <c r="U148" s="159"/>
      <c r="V148" s="159"/>
      <c r="W148" s="159"/>
      <c r="X148" s="160"/>
      <c r="Y148" s="156">
        <f t="shared" si="183"/>
        <v>15232</v>
      </c>
      <c r="Z148" s="161">
        <v>11994</v>
      </c>
      <c r="AA148" s="157">
        <v>3238</v>
      </c>
      <c r="AB148" s="161">
        <v>15232</v>
      </c>
      <c r="AC148" s="154">
        <f t="shared" si="184"/>
        <v>0</v>
      </c>
      <c r="AD148" s="157">
        <f t="shared" si="184"/>
        <v>0</v>
      </c>
      <c r="AE148" s="154">
        <f t="shared" si="184"/>
        <v>0</v>
      </c>
      <c r="AF148" s="157">
        <f t="shared" si="184"/>
        <v>0</v>
      </c>
      <c r="AG148" s="156">
        <f t="shared" si="185"/>
        <v>15232</v>
      </c>
      <c r="AH148" s="161">
        <v>11994</v>
      </c>
      <c r="AI148" s="154">
        <f t="shared" si="186"/>
        <v>3238</v>
      </c>
      <c r="AJ148" s="161">
        <v>15232</v>
      </c>
      <c r="AK148" s="154">
        <v>0</v>
      </c>
      <c r="AL148" s="157">
        <v>0</v>
      </c>
    </row>
    <row r="149" spans="1:38" s="98" customFormat="1" ht="15" customHeight="1">
      <c r="A149" s="199"/>
      <c r="B149" s="425" t="s">
        <v>1034</v>
      </c>
      <c r="C149" s="155">
        <v>9525</v>
      </c>
      <c r="D149" s="163">
        <f>SUM(C149)/1.27</f>
        <v>7500</v>
      </c>
      <c r="E149" s="155">
        <f>SUM(D149)*0.27</f>
        <v>2025</v>
      </c>
      <c r="F149" s="154">
        <v>9525</v>
      </c>
      <c r="G149" s="154">
        <v>0</v>
      </c>
      <c r="H149" s="154">
        <v>0</v>
      </c>
      <c r="I149" s="154">
        <v>0</v>
      </c>
      <c r="J149" s="154">
        <v>0</v>
      </c>
      <c r="K149" s="157">
        <f t="shared" si="187"/>
        <v>9525</v>
      </c>
      <c r="L149" s="161">
        <f>SUM(K149)/1.27</f>
        <v>7500</v>
      </c>
      <c r="M149" s="157">
        <f>SUM(L149)*0.27</f>
        <v>2025</v>
      </c>
      <c r="N149" s="154">
        <v>9525</v>
      </c>
      <c r="O149" s="154">
        <v>0</v>
      </c>
      <c r="P149" s="154">
        <v>0</v>
      </c>
      <c r="Q149" s="154">
        <v>0</v>
      </c>
      <c r="R149" s="157">
        <v>0</v>
      </c>
      <c r="S149" s="455">
        <f t="shared" si="182"/>
        <v>0</v>
      </c>
      <c r="T149" s="456"/>
      <c r="U149" s="159"/>
      <c r="V149" s="159"/>
      <c r="W149" s="159"/>
      <c r="X149" s="160"/>
      <c r="Y149" s="156">
        <f t="shared" si="183"/>
        <v>9144</v>
      </c>
      <c r="Z149" s="161">
        <v>7199</v>
      </c>
      <c r="AA149" s="157">
        <v>1945</v>
      </c>
      <c r="AB149" s="161">
        <v>9144</v>
      </c>
      <c r="AC149" s="154">
        <f t="shared" si="184"/>
        <v>0</v>
      </c>
      <c r="AD149" s="157">
        <f t="shared" si="184"/>
        <v>0</v>
      </c>
      <c r="AE149" s="154">
        <f t="shared" si="184"/>
        <v>0</v>
      </c>
      <c r="AF149" s="157">
        <f t="shared" si="184"/>
        <v>0</v>
      </c>
      <c r="AG149" s="156">
        <f t="shared" si="185"/>
        <v>9143</v>
      </c>
      <c r="AH149" s="161">
        <v>7199</v>
      </c>
      <c r="AI149" s="154">
        <f t="shared" si="186"/>
        <v>1944</v>
      </c>
      <c r="AJ149" s="161">
        <v>9143</v>
      </c>
      <c r="AK149" s="154">
        <v>0</v>
      </c>
      <c r="AL149" s="157">
        <v>0</v>
      </c>
    </row>
    <row r="150" spans="1:38" s="98" customFormat="1" ht="15" customHeight="1">
      <c r="A150" s="199"/>
      <c r="B150" s="425" t="s">
        <v>1478</v>
      </c>
      <c r="C150" s="155">
        <v>0</v>
      </c>
      <c r="D150" s="163">
        <v>0</v>
      </c>
      <c r="E150" s="155">
        <v>0</v>
      </c>
      <c r="F150" s="154">
        <v>0</v>
      </c>
      <c r="G150" s="154">
        <v>0</v>
      </c>
      <c r="H150" s="154">
        <v>0</v>
      </c>
      <c r="I150" s="154">
        <v>0</v>
      </c>
      <c r="J150" s="154">
        <v>0</v>
      </c>
      <c r="K150" s="157">
        <f t="shared" si="187"/>
        <v>18376</v>
      </c>
      <c r="L150" s="161">
        <f>SUM(K150)/1.27</f>
        <v>14469</v>
      </c>
      <c r="M150" s="157">
        <f>SUM(L150)*0.27</f>
        <v>3907</v>
      </c>
      <c r="N150" s="154">
        <v>18376</v>
      </c>
      <c r="O150" s="154">
        <v>0</v>
      </c>
      <c r="P150" s="154">
        <v>0</v>
      </c>
      <c r="Q150" s="154">
        <v>0</v>
      </c>
      <c r="R150" s="157">
        <v>0</v>
      </c>
      <c r="S150" s="455">
        <f t="shared" si="182"/>
        <v>0</v>
      </c>
      <c r="T150" s="456"/>
      <c r="U150" s="159"/>
      <c r="V150" s="159"/>
      <c r="W150" s="159"/>
      <c r="X150" s="160"/>
      <c r="Y150" s="156">
        <f t="shared" si="183"/>
        <v>18376</v>
      </c>
      <c r="Z150" s="161">
        <v>14469</v>
      </c>
      <c r="AA150" s="157">
        <f>SUM(Z150)*0.27</f>
        <v>3907</v>
      </c>
      <c r="AB150" s="161">
        <f t="shared" si="184"/>
        <v>18376</v>
      </c>
      <c r="AC150" s="154">
        <f t="shared" si="184"/>
        <v>0</v>
      </c>
      <c r="AD150" s="157">
        <f t="shared" si="184"/>
        <v>0</v>
      </c>
      <c r="AE150" s="154">
        <f t="shared" si="184"/>
        <v>0</v>
      </c>
      <c r="AF150" s="157">
        <f t="shared" si="184"/>
        <v>0</v>
      </c>
      <c r="AG150" s="156">
        <f t="shared" si="185"/>
        <v>18376</v>
      </c>
      <c r="AH150" s="161">
        <v>14469</v>
      </c>
      <c r="AI150" s="154">
        <f t="shared" si="186"/>
        <v>3907</v>
      </c>
      <c r="AJ150" s="161">
        <v>18376</v>
      </c>
      <c r="AK150" s="154">
        <v>0</v>
      </c>
      <c r="AL150" s="157">
        <v>0</v>
      </c>
    </row>
    <row r="151" spans="1:38" s="98" customFormat="1" ht="15" customHeight="1">
      <c r="A151" s="199"/>
      <c r="B151" s="425" t="s">
        <v>1479</v>
      </c>
      <c r="C151" s="155">
        <v>0</v>
      </c>
      <c r="D151" s="163">
        <v>0</v>
      </c>
      <c r="E151" s="155">
        <v>0</v>
      </c>
      <c r="F151" s="154">
        <v>0</v>
      </c>
      <c r="G151" s="154">
        <v>0</v>
      </c>
      <c r="H151" s="154">
        <v>0</v>
      </c>
      <c r="I151" s="154">
        <v>0</v>
      </c>
      <c r="J151" s="154">
        <v>0</v>
      </c>
      <c r="K151" s="157">
        <f>SUM(N151:R151)</f>
        <v>919</v>
      </c>
      <c r="L151" s="161">
        <f>SUM(K151)/1.27</f>
        <v>724</v>
      </c>
      <c r="M151" s="157">
        <f>SUM(L151)*0.27</f>
        <v>195</v>
      </c>
      <c r="N151" s="154">
        <v>919</v>
      </c>
      <c r="O151" s="154">
        <v>0</v>
      </c>
      <c r="P151" s="154">
        <v>0</v>
      </c>
      <c r="Q151" s="154">
        <v>0</v>
      </c>
      <c r="R151" s="157">
        <v>0</v>
      </c>
      <c r="S151" s="455">
        <f>SUM(T151:X151)</f>
        <v>0</v>
      </c>
      <c r="T151" s="456"/>
      <c r="U151" s="159"/>
      <c r="V151" s="159"/>
      <c r="W151" s="159"/>
      <c r="X151" s="160"/>
      <c r="Y151" s="156">
        <f>SUM(AB151:AF151)</f>
        <v>919</v>
      </c>
      <c r="Z151" s="154">
        <f t="shared" ref="Z151:Z170" si="188">SUM(Y151)/1.27</f>
        <v>724</v>
      </c>
      <c r="AA151" s="157">
        <f t="shared" ref="AA151:AA170" si="189">SUM(Z151)*0.27</f>
        <v>195</v>
      </c>
      <c r="AB151" s="161">
        <f>SUM(N151+T151)</f>
        <v>919</v>
      </c>
      <c r="AC151" s="154">
        <f>SUM(O151+U151)</f>
        <v>0</v>
      </c>
      <c r="AD151" s="157">
        <f>SUM(P151+V151)</f>
        <v>0</v>
      </c>
      <c r="AE151" s="154">
        <f>SUM(Q151+W151)</f>
        <v>0</v>
      </c>
      <c r="AF151" s="157">
        <f>SUM(R151+X151)</f>
        <v>0</v>
      </c>
      <c r="AG151" s="156">
        <f t="shared" si="185"/>
        <v>919</v>
      </c>
      <c r="AH151" s="161">
        <v>724</v>
      </c>
      <c r="AI151" s="154">
        <f t="shared" si="186"/>
        <v>195</v>
      </c>
      <c r="AJ151" s="161">
        <v>919</v>
      </c>
      <c r="AK151" s="154">
        <v>0</v>
      </c>
      <c r="AL151" s="157">
        <v>0</v>
      </c>
    </row>
    <row r="152" spans="1:38" s="98" customFormat="1" ht="15" customHeight="1">
      <c r="A152" s="199"/>
      <c r="B152" s="425" t="s">
        <v>1480</v>
      </c>
      <c r="C152" s="155">
        <v>0</v>
      </c>
      <c r="D152" s="163">
        <v>0</v>
      </c>
      <c r="E152" s="155">
        <v>0</v>
      </c>
      <c r="F152" s="154">
        <v>0</v>
      </c>
      <c r="G152" s="154">
        <v>0</v>
      </c>
      <c r="H152" s="154">
        <v>0</v>
      </c>
      <c r="I152" s="154">
        <v>0</v>
      </c>
      <c r="J152" s="154">
        <v>0</v>
      </c>
      <c r="K152" s="157">
        <f t="shared" si="187"/>
        <v>578</v>
      </c>
      <c r="L152" s="161">
        <f t="shared" ref="L152:L170" si="190">SUM(K152)/1.27</f>
        <v>455</v>
      </c>
      <c r="M152" s="157">
        <f t="shared" ref="M152:M170" si="191">SUM(L152)*0.27</f>
        <v>123</v>
      </c>
      <c r="N152" s="154">
        <v>578</v>
      </c>
      <c r="O152" s="154">
        <v>0</v>
      </c>
      <c r="P152" s="154">
        <v>0</v>
      </c>
      <c r="Q152" s="154">
        <v>0</v>
      </c>
      <c r="R152" s="157">
        <v>0</v>
      </c>
      <c r="S152" s="455">
        <f t="shared" si="182"/>
        <v>0</v>
      </c>
      <c r="T152" s="456"/>
      <c r="U152" s="159"/>
      <c r="V152" s="159"/>
      <c r="W152" s="159"/>
      <c r="X152" s="160"/>
      <c r="Y152" s="156">
        <f t="shared" si="183"/>
        <v>578</v>
      </c>
      <c r="Z152" s="154">
        <f t="shared" si="188"/>
        <v>455</v>
      </c>
      <c r="AA152" s="157">
        <f t="shared" si="189"/>
        <v>123</v>
      </c>
      <c r="AB152" s="161">
        <f t="shared" si="184"/>
        <v>578</v>
      </c>
      <c r="AC152" s="154">
        <f t="shared" si="184"/>
        <v>0</v>
      </c>
      <c r="AD152" s="157">
        <f t="shared" si="184"/>
        <v>0</v>
      </c>
      <c r="AE152" s="154">
        <f t="shared" si="184"/>
        <v>0</v>
      </c>
      <c r="AF152" s="157">
        <f t="shared" si="184"/>
        <v>0</v>
      </c>
      <c r="AG152" s="156">
        <f t="shared" si="185"/>
        <v>578</v>
      </c>
      <c r="AH152" s="161">
        <v>455</v>
      </c>
      <c r="AI152" s="154">
        <f t="shared" si="186"/>
        <v>123</v>
      </c>
      <c r="AJ152" s="161">
        <v>578</v>
      </c>
      <c r="AK152" s="154">
        <v>0</v>
      </c>
      <c r="AL152" s="157">
        <v>0</v>
      </c>
    </row>
    <row r="153" spans="1:38" s="98" customFormat="1" ht="15" customHeight="1">
      <c r="A153" s="199"/>
      <c r="B153" s="425" t="s">
        <v>1035</v>
      </c>
      <c r="C153" s="155">
        <v>0</v>
      </c>
      <c r="D153" s="163">
        <v>0</v>
      </c>
      <c r="E153" s="155">
        <v>0</v>
      </c>
      <c r="F153" s="154">
        <v>0</v>
      </c>
      <c r="G153" s="154">
        <v>0</v>
      </c>
      <c r="H153" s="154">
        <v>0</v>
      </c>
      <c r="I153" s="154">
        <v>0</v>
      </c>
      <c r="J153" s="154">
        <v>0</v>
      </c>
      <c r="K153" s="157">
        <f>SUM(N153:R153)</f>
        <v>3500</v>
      </c>
      <c r="L153" s="161">
        <f>SUM(K153)/1.27</f>
        <v>2756</v>
      </c>
      <c r="M153" s="157">
        <f>SUM(L153)*0.27</f>
        <v>744</v>
      </c>
      <c r="N153" s="154">
        <v>3500</v>
      </c>
      <c r="O153" s="154">
        <v>0</v>
      </c>
      <c r="P153" s="154">
        <v>0</v>
      </c>
      <c r="Q153" s="154">
        <v>0</v>
      </c>
      <c r="R153" s="157">
        <v>0</v>
      </c>
      <c r="S153" s="455">
        <f>SUM(T153:X153)</f>
        <v>0</v>
      </c>
      <c r="T153" s="456"/>
      <c r="U153" s="159"/>
      <c r="V153" s="159"/>
      <c r="W153" s="159"/>
      <c r="X153" s="160"/>
      <c r="Y153" s="156">
        <f>SUM(AB153:AF153)</f>
        <v>3941</v>
      </c>
      <c r="Z153" s="154">
        <v>3104</v>
      </c>
      <c r="AA153" s="157">
        <v>837</v>
      </c>
      <c r="AB153" s="161">
        <v>3941</v>
      </c>
      <c r="AC153" s="154">
        <f>SUM(O153+U153)</f>
        <v>0</v>
      </c>
      <c r="AD153" s="157">
        <f>SUM(P153+V153)</f>
        <v>0</v>
      </c>
      <c r="AE153" s="154">
        <f>SUM(Q153+W153)</f>
        <v>0</v>
      </c>
      <c r="AF153" s="157">
        <f>SUM(R153+X153)</f>
        <v>0</v>
      </c>
      <c r="AG153" s="156">
        <f t="shared" si="185"/>
        <v>3939</v>
      </c>
      <c r="AH153" s="154">
        <v>3101</v>
      </c>
      <c r="AI153" s="154">
        <f t="shared" si="186"/>
        <v>838</v>
      </c>
      <c r="AJ153" s="161">
        <v>3939</v>
      </c>
      <c r="AK153" s="154">
        <v>0</v>
      </c>
      <c r="AL153" s="157">
        <v>0</v>
      </c>
    </row>
    <row r="154" spans="1:38" s="98" customFormat="1" ht="15" customHeight="1">
      <c r="A154" s="199"/>
      <c r="B154" s="425" t="s">
        <v>1036</v>
      </c>
      <c r="C154" s="155">
        <v>0</v>
      </c>
      <c r="D154" s="163">
        <v>0</v>
      </c>
      <c r="E154" s="155">
        <v>0</v>
      </c>
      <c r="F154" s="154">
        <v>0</v>
      </c>
      <c r="G154" s="154">
        <v>0</v>
      </c>
      <c r="H154" s="154">
        <v>0</v>
      </c>
      <c r="I154" s="154">
        <v>0</v>
      </c>
      <c r="J154" s="154">
        <v>0</v>
      </c>
      <c r="K154" s="157">
        <f t="shared" si="187"/>
        <v>22860</v>
      </c>
      <c r="L154" s="161">
        <f t="shared" si="190"/>
        <v>18000</v>
      </c>
      <c r="M154" s="157">
        <f t="shared" si="191"/>
        <v>4860</v>
      </c>
      <c r="N154" s="154">
        <v>22860</v>
      </c>
      <c r="O154" s="154">
        <v>0</v>
      </c>
      <c r="P154" s="154">
        <v>0</v>
      </c>
      <c r="Q154" s="154">
        <v>0</v>
      </c>
      <c r="R154" s="157">
        <v>0</v>
      </c>
      <c r="S154" s="455">
        <f t="shared" si="182"/>
        <v>0</v>
      </c>
      <c r="T154" s="456"/>
      <c r="U154" s="159"/>
      <c r="V154" s="159"/>
      <c r="W154" s="159"/>
      <c r="X154" s="160"/>
      <c r="Y154" s="156">
        <f t="shared" si="183"/>
        <v>22181</v>
      </c>
      <c r="Z154" s="154">
        <v>17465</v>
      </c>
      <c r="AA154" s="157">
        <v>4716</v>
      </c>
      <c r="AB154" s="161">
        <v>22181</v>
      </c>
      <c r="AC154" s="154">
        <f t="shared" ref="AC154:AF155" si="192">SUM(O154+U154)</f>
        <v>0</v>
      </c>
      <c r="AD154" s="157">
        <f t="shared" si="192"/>
        <v>0</v>
      </c>
      <c r="AE154" s="154">
        <f t="shared" si="192"/>
        <v>0</v>
      </c>
      <c r="AF154" s="157">
        <f t="shared" si="192"/>
        <v>0</v>
      </c>
      <c r="AG154" s="156">
        <f>SUM(AJ154:AL154)</f>
        <v>22180</v>
      </c>
      <c r="AH154" s="161">
        <v>17465</v>
      </c>
      <c r="AI154" s="154">
        <f t="shared" si="186"/>
        <v>4715</v>
      </c>
      <c r="AJ154" s="161">
        <v>22180</v>
      </c>
      <c r="AK154" s="154">
        <v>0</v>
      </c>
      <c r="AL154" s="157">
        <v>0</v>
      </c>
    </row>
    <row r="155" spans="1:38" s="98" customFormat="1" ht="15" customHeight="1">
      <c r="A155" s="199"/>
      <c r="B155" s="425" t="s">
        <v>1037</v>
      </c>
      <c r="C155" s="155">
        <v>0</v>
      </c>
      <c r="D155" s="163">
        <v>0</v>
      </c>
      <c r="E155" s="155">
        <v>0</v>
      </c>
      <c r="F155" s="154">
        <v>0</v>
      </c>
      <c r="G155" s="154">
        <v>0</v>
      </c>
      <c r="H155" s="154">
        <v>0</v>
      </c>
      <c r="I155" s="154">
        <v>0</v>
      </c>
      <c r="J155" s="154">
        <v>0</v>
      </c>
      <c r="K155" s="157">
        <f t="shared" si="187"/>
        <v>17780</v>
      </c>
      <c r="L155" s="161">
        <f t="shared" si="190"/>
        <v>14000</v>
      </c>
      <c r="M155" s="157">
        <f t="shared" si="191"/>
        <v>3780</v>
      </c>
      <c r="N155" s="154">
        <v>17780</v>
      </c>
      <c r="O155" s="154">
        <v>0</v>
      </c>
      <c r="P155" s="154">
        <v>0</v>
      </c>
      <c r="Q155" s="154">
        <v>0</v>
      </c>
      <c r="R155" s="157">
        <v>0</v>
      </c>
      <c r="S155" s="455">
        <f>SUM(T155:X155)</f>
        <v>0</v>
      </c>
      <c r="T155" s="456"/>
      <c r="U155" s="159"/>
      <c r="V155" s="159"/>
      <c r="W155" s="159"/>
      <c r="X155" s="160"/>
      <c r="Y155" s="156">
        <f>SUM(AB155:AF155)</f>
        <v>16637</v>
      </c>
      <c r="Z155" s="154">
        <v>13100</v>
      </c>
      <c r="AA155" s="157">
        <v>3537</v>
      </c>
      <c r="AB155" s="161">
        <v>16637</v>
      </c>
      <c r="AC155" s="154">
        <f t="shared" si="192"/>
        <v>0</v>
      </c>
      <c r="AD155" s="157">
        <f t="shared" si="192"/>
        <v>0</v>
      </c>
      <c r="AE155" s="154">
        <f t="shared" si="192"/>
        <v>0</v>
      </c>
      <c r="AF155" s="157">
        <f t="shared" si="192"/>
        <v>0</v>
      </c>
      <c r="AG155" s="175">
        <f t="shared" si="185"/>
        <v>825</v>
      </c>
      <c r="AH155" s="208">
        <v>650</v>
      </c>
      <c r="AI155" s="176">
        <f t="shared" si="186"/>
        <v>175</v>
      </c>
      <c r="AJ155" s="208">
        <v>825</v>
      </c>
      <c r="AK155" s="154">
        <v>0</v>
      </c>
      <c r="AL155" s="157">
        <v>0</v>
      </c>
    </row>
    <row r="156" spans="1:38" s="98" customFormat="1" ht="15" hidden="1" customHeight="1">
      <c r="A156" s="199"/>
      <c r="B156" s="425" t="s">
        <v>1038</v>
      </c>
      <c r="C156" s="155">
        <v>0</v>
      </c>
      <c r="D156" s="163">
        <v>0</v>
      </c>
      <c r="E156" s="155">
        <v>0</v>
      </c>
      <c r="F156" s="154">
        <v>0</v>
      </c>
      <c r="G156" s="154">
        <v>0</v>
      </c>
      <c r="H156" s="154">
        <v>0</v>
      </c>
      <c r="I156" s="154">
        <v>0</v>
      </c>
      <c r="J156" s="154">
        <v>0</v>
      </c>
      <c r="K156" s="157">
        <f t="shared" si="187"/>
        <v>7620</v>
      </c>
      <c r="L156" s="161">
        <f t="shared" si="190"/>
        <v>6000</v>
      </c>
      <c r="M156" s="157">
        <f t="shared" si="191"/>
        <v>1620</v>
      </c>
      <c r="N156" s="154">
        <v>7620</v>
      </c>
      <c r="O156" s="154">
        <v>0</v>
      </c>
      <c r="P156" s="154">
        <v>0</v>
      </c>
      <c r="Q156" s="154">
        <v>0</v>
      </c>
      <c r="R156" s="157">
        <v>0</v>
      </c>
      <c r="S156" s="455">
        <f t="shared" si="182"/>
        <v>-7620</v>
      </c>
      <c r="T156" s="456">
        <v>-7620</v>
      </c>
      <c r="U156" s="159"/>
      <c r="V156" s="159"/>
      <c r="W156" s="159"/>
      <c r="X156" s="160"/>
      <c r="Y156" s="156">
        <f t="shared" si="183"/>
        <v>0</v>
      </c>
      <c r="Z156" s="154">
        <f t="shared" si="188"/>
        <v>0</v>
      </c>
      <c r="AA156" s="157">
        <f t="shared" si="189"/>
        <v>0</v>
      </c>
      <c r="AB156" s="161">
        <f t="shared" ref="AB156:AF170" si="193">SUM(N156+T156)</f>
        <v>0</v>
      </c>
      <c r="AC156" s="154">
        <f t="shared" si="193"/>
        <v>0</v>
      </c>
      <c r="AD156" s="157">
        <f t="shared" si="193"/>
        <v>0</v>
      </c>
      <c r="AE156" s="154">
        <f t="shared" si="193"/>
        <v>0</v>
      </c>
      <c r="AF156" s="157">
        <f t="shared" si="193"/>
        <v>0</v>
      </c>
      <c r="AJ156" s="187"/>
      <c r="AK156" s="207"/>
      <c r="AL156" s="206"/>
    </row>
    <row r="157" spans="1:38" s="98" customFormat="1" ht="15" customHeight="1">
      <c r="A157" s="199"/>
      <c r="B157" s="425" t="s">
        <v>1039</v>
      </c>
      <c r="C157" s="155">
        <v>0</v>
      </c>
      <c r="D157" s="163">
        <v>0</v>
      </c>
      <c r="E157" s="155">
        <v>0</v>
      </c>
      <c r="F157" s="154">
        <v>0</v>
      </c>
      <c r="G157" s="154">
        <v>0</v>
      </c>
      <c r="H157" s="154">
        <v>0</v>
      </c>
      <c r="I157" s="154">
        <v>0</v>
      </c>
      <c r="J157" s="154">
        <v>0</v>
      </c>
      <c r="K157" s="157">
        <f>SUM(N157:R157)</f>
        <v>0</v>
      </c>
      <c r="L157" s="161">
        <f>SUM(K157)/1.27</f>
        <v>0</v>
      </c>
      <c r="M157" s="157">
        <f>SUM(L157)*0.27</f>
        <v>0</v>
      </c>
      <c r="N157" s="154">
        <v>0</v>
      </c>
      <c r="O157" s="154">
        <v>0</v>
      </c>
      <c r="P157" s="154">
        <v>0</v>
      </c>
      <c r="Q157" s="154">
        <v>0</v>
      </c>
      <c r="R157" s="157">
        <v>0</v>
      </c>
      <c r="S157" s="455">
        <f>SUM(T157:X157)</f>
        <v>7620</v>
      </c>
      <c r="T157" s="456">
        <v>7620</v>
      </c>
      <c r="U157" s="159"/>
      <c r="V157" s="159"/>
      <c r="W157" s="159"/>
      <c r="X157" s="160"/>
      <c r="Y157" s="156">
        <f>SUM(AB157:AF157)</f>
        <v>5343</v>
      </c>
      <c r="Z157" s="154">
        <v>4207</v>
      </c>
      <c r="AA157" s="157">
        <v>1136</v>
      </c>
      <c r="AB157" s="161">
        <v>5343</v>
      </c>
      <c r="AC157" s="154">
        <f>SUM(O157+U157)</f>
        <v>0</v>
      </c>
      <c r="AD157" s="157">
        <f>SUM(P157+V157)</f>
        <v>0</v>
      </c>
      <c r="AE157" s="154">
        <f>SUM(Q157+W157)</f>
        <v>0</v>
      </c>
      <c r="AF157" s="157">
        <f>SUM(R157+X157)</f>
        <v>0</v>
      </c>
      <c r="AG157" s="156">
        <f>SUM(AJ157:AL157)</f>
        <v>5342</v>
      </c>
      <c r="AH157" s="161">
        <v>4206</v>
      </c>
      <c r="AI157" s="154">
        <f>AG157-AH157</f>
        <v>1136</v>
      </c>
      <c r="AJ157" s="161">
        <v>5342</v>
      </c>
      <c r="AK157" s="154">
        <v>0</v>
      </c>
      <c r="AL157" s="157">
        <v>0</v>
      </c>
    </row>
    <row r="158" spans="1:38" s="98" customFormat="1" ht="15" hidden="1" customHeight="1">
      <c r="A158" s="199"/>
      <c r="B158" s="425" t="s">
        <v>1040</v>
      </c>
      <c r="C158" s="155">
        <v>0</v>
      </c>
      <c r="D158" s="163">
        <v>0</v>
      </c>
      <c r="E158" s="155">
        <v>0</v>
      </c>
      <c r="F158" s="154">
        <v>0</v>
      </c>
      <c r="G158" s="154">
        <v>0</v>
      </c>
      <c r="H158" s="154">
        <v>0</v>
      </c>
      <c r="I158" s="154">
        <v>0</v>
      </c>
      <c r="J158" s="154">
        <v>0</v>
      </c>
      <c r="K158" s="157">
        <f t="shared" si="187"/>
        <v>1270</v>
      </c>
      <c r="L158" s="161">
        <f t="shared" si="190"/>
        <v>1000</v>
      </c>
      <c r="M158" s="157">
        <f t="shared" si="191"/>
        <v>270</v>
      </c>
      <c r="N158" s="154">
        <v>1270</v>
      </c>
      <c r="O158" s="154">
        <v>0</v>
      </c>
      <c r="P158" s="154">
        <v>0</v>
      </c>
      <c r="Q158" s="154">
        <v>0</v>
      </c>
      <c r="R158" s="157">
        <v>0</v>
      </c>
      <c r="S158" s="455">
        <f t="shared" si="182"/>
        <v>0</v>
      </c>
      <c r="T158" s="456"/>
      <c r="U158" s="159"/>
      <c r="V158" s="159"/>
      <c r="W158" s="159"/>
      <c r="X158" s="160"/>
      <c r="Y158" s="156">
        <f t="shared" si="183"/>
        <v>0</v>
      </c>
      <c r="Z158" s="154">
        <v>0</v>
      </c>
      <c r="AA158" s="157">
        <f t="shared" si="189"/>
        <v>0</v>
      </c>
      <c r="AB158" s="161">
        <v>0</v>
      </c>
      <c r="AC158" s="154">
        <f t="shared" si="193"/>
        <v>0</v>
      </c>
      <c r="AD158" s="157">
        <f t="shared" si="193"/>
        <v>0</v>
      </c>
      <c r="AE158" s="154">
        <f t="shared" si="193"/>
        <v>0</v>
      </c>
      <c r="AF158" s="157">
        <f t="shared" si="193"/>
        <v>0</v>
      </c>
      <c r="AG158" s="156"/>
      <c r="AH158" s="161"/>
      <c r="AI158" s="154"/>
      <c r="AJ158" s="161"/>
      <c r="AK158" s="154"/>
      <c r="AL158" s="157"/>
    </row>
    <row r="159" spans="1:38" s="98" customFormat="1" ht="15" customHeight="1">
      <c r="A159" s="199"/>
      <c r="B159" s="425" t="s">
        <v>1041</v>
      </c>
      <c r="C159" s="155">
        <v>0</v>
      </c>
      <c r="D159" s="163">
        <v>0</v>
      </c>
      <c r="E159" s="155">
        <v>0</v>
      </c>
      <c r="F159" s="154">
        <v>0</v>
      </c>
      <c r="G159" s="154">
        <v>0</v>
      </c>
      <c r="H159" s="154">
        <v>0</v>
      </c>
      <c r="I159" s="154">
        <v>0</v>
      </c>
      <c r="J159" s="154">
        <v>0</v>
      </c>
      <c r="K159" s="157">
        <f t="shared" si="187"/>
        <v>10160</v>
      </c>
      <c r="L159" s="161">
        <f t="shared" si="190"/>
        <v>8000</v>
      </c>
      <c r="M159" s="157">
        <f t="shared" si="191"/>
        <v>2160</v>
      </c>
      <c r="N159" s="154">
        <v>10160</v>
      </c>
      <c r="O159" s="154">
        <v>0</v>
      </c>
      <c r="P159" s="154">
        <v>0</v>
      </c>
      <c r="Q159" s="154">
        <v>0</v>
      </c>
      <c r="R159" s="157">
        <v>0</v>
      </c>
      <c r="S159" s="455">
        <f t="shared" si="182"/>
        <v>0</v>
      </c>
      <c r="T159" s="456"/>
      <c r="U159" s="159"/>
      <c r="V159" s="159"/>
      <c r="W159" s="159"/>
      <c r="X159" s="160"/>
      <c r="Y159" s="156">
        <f t="shared" si="183"/>
        <v>10160</v>
      </c>
      <c r="Z159" s="154">
        <f t="shared" si="188"/>
        <v>8000</v>
      </c>
      <c r="AA159" s="157">
        <f t="shared" si="189"/>
        <v>2160</v>
      </c>
      <c r="AB159" s="161">
        <f t="shared" si="193"/>
        <v>10160</v>
      </c>
      <c r="AC159" s="154">
        <f t="shared" si="193"/>
        <v>0</v>
      </c>
      <c r="AD159" s="157">
        <f t="shared" si="193"/>
        <v>0</v>
      </c>
      <c r="AE159" s="154">
        <f t="shared" si="193"/>
        <v>0</v>
      </c>
      <c r="AF159" s="157">
        <f t="shared" si="193"/>
        <v>0</v>
      </c>
      <c r="AG159" s="175">
        <v>343</v>
      </c>
      <c r="AH159" s="208">
        <v>270</v>
      </c>
      <c r="AI159" s="176">
        <v>73</v>
      </c>
      <c r="AJ159" s="208">
        <v>343</v>
      </c>
      <c r="AK159" s="154">
        <v>0</v>
      </c>
      <c r="AL159" s="157">
        <v>0</v>
      </c>
    </row>
    <row r="160" spans="1:38" s="98" customFormat="1" ht="15" customHeight="1">
      <c r="A160" s="199"/>
      <c r="B160" s="425" t="s">
        <v>1398</v>
      </c>
      <c r="C160" s="155">
        <v>0</v>
      </c>
      <c r="D160" s="163">
        <v>0</v>
      </c>
      <c r="E160" s="155">
        <v>0</v>
      </c>
      <c r="F160" s="154">
        <v>0</v>
      </c>
      <c r="G160" s="154">
        <v>0</v>
      </c>
      <c r="H160" s="154">
        <v>0</v>
      </c>
      <c r="I160" s="154">
        <v>0</v>
      </c>
      <c r="J160" s="154">
        <v>0</v>
      </c>
      <c r="K160" s="157">
        <f t="shared" si="187"/>
        <v>0</v>
      </c>
      <c r="L160" s="161">
        <f t="shared" si="190"/>
        <v>0</v>
      </c>
      <c r="M160" s="157">
        <f t="shared" si="191"/>
        <v>0</v>
      </c>
      <c r="N160" s="154">
        <v>0</v>
      </c>
      <c r="O160" s="154">
        <v>0</v>
      </c>
      <c r="P160" s="154">
        <v>0</v>
      </c>
      <c r="Q160" s="154">
        <v>0</v>
      </c>
      <c r="R160" s="157">
        <v>0</v>
      </c>
      <c r="S160" s="455">
        <f>SUM(T160:X160)</f>
        <v>0</v>
      </c>
      <c r="T160" s="456"/>
      <c r="U160" s="159"/>
      <c r="V160" s="159"/>
      <c r="W160" s="159"/>
      <c r="X160" s="160"/>
      <c r="Y160" s="156">
        <f>SUM(AB160:AF160)</f>
        <v>5073</v>
      </c>
      <c r="Z160" s="154">
        <v>3994</v>
      </c>
      <c r="AA160" s="157">
        <v>1079</v>
      </c>
      <c r="AB160" s="161">
        <v>5073</v>
      </c>
      <c r="AC160" s="154">
        <f t="shared" si="193"/>
        <v>0</v>
      </c>
      <c r="AD160" s="157">
        <f t="shared" si="193"/>
        <v>0</v>
      </c>
      <c r="AE160" s="154">
        <f t="shared" si="193"/>
        <v>0</v>
      </c>
      <c r="AF160" s="157">
        <f t="shared" si="193"/>
        <v>0</v>
      </c>
      <c r="AG160" s="156">
        <f t="shared" ref="AG160" si="194">SUM(AJ160:AL160)</f>
        <v>5071</v>
      </c>
      <c r="AH160" s="161">
        <v>3993</v>
      </c>
      <c r="AI160" s="154">
        <f t="shared" ref="AI160" si="195">AG160-AH160</f>
        <v>1078</v>
      </c>
      <c r="AJ160" s="161">
        <v>5071</v>
      </c>
      <c r="AK160" s="154">
        <v>0</v>
      </c>
      <c r="AL160" s="157">
        <v>0</v>
      </c>
    </row>
    <row r="161" spans="1:38" s="98" customFormat="1" ht="15" customHeight="1">
      <c r="A161" s="199"/>
      <c r="B161" s="425" t="s">
        <v>1399</v>
      </c>
      <c r="C161" s="155">
        <v>0</v>
      </c>
      <c r="D161" s="163">
        <v>0</v>
      </c>
      <c r="E161" s="155">
        <v>0</v>
      </c>
      <c r="F161" s="154">
        <v>0</v>
      </c>
      <c r="G161" s="154">
        <v>0</v>
      </c>
      <c r="H161" s="154">
        <v>0</v>
      </c>
      <c r="I161" s="154">
        <v>0</v>
      </c>
      <c r="J161" s="154">
        <v>0</v>
      </c>
      <c r="K161" s="157">
        <f t="shared" si="187"/>
        <v>0</v>
      </c>
      <c r="L161" s="161">
        <f t="shared" si="190"/>
        <v>0</v>
      </c>
      <c r="M161" s="157">
        <f t="shared" si="191"/>
        <v>0</v>
      </c>
      <c r="N161" s="154">
        <v>0</v>
      </c>
      <c r="O161" s="154">
        <v>0</v>
      </c>
      <c r="P161" s="154">
        <v>0</v>
      </c>
      <c r="Q161" s="154">
        <v>0</v>
      </c>
      <c r="R161" s="157">
        <v>0</v>
      </c>
      <c r="S161" s="455">
        <f>SUM(T161:X161)</f>
        <v>0</v>
      </c>
      <c r="T161" s="456"/>
      <c r="U161" s="159"/>
      <c r="V161" s="159"/>
      <c r="W161" s="159"/>
      <c r="X161" s="160"/>
      <c r="Y161" s="156">
        <f>SUM(AB161:AF161)</f>
        <v>1280</v>
      </c>
      <c r="Z161" s="154">
        <v>1008</v>
      </c>
      <c r="AA161" s="157">
        <v>272</v>
      </c>
      <c r="AB161" s="161">
        <v>1280</v>
      </c>
      <c r="AC161" s="154">
        <f t="shared" si="193"/>
        <v>0</v>
      </c>
      <c r="AD161" s="157">
        <f t="shared" si="193"/>
        <v>0</v>
      </c>
      <c r="AE161" s="154">
        <f t="shared" si="193"/>
        <v>0</v>
      </c>
      <c r="AF161" s="157">
        <f t="shared" si="193"/>
        <v>0</v>
      </c>
      <c r="AG161" s="153">
        <v>1270</v>
      </c>
      <c r="AH161" s="154">
        <v>1000</v>
      </c>
      <c r="AI161" s="154">
        <v>270</v>
      </c>
      <c r="AJ161" s="161">
        <v>1270</v>
      </c>
      <c r="AK161" s="154">
        <v>0</v>
      </c>
      <c r="AL161" s="157">
        <v>0</v>
      </c>
    </row>
    <row r="162" spans="1:38" s="98" customFormat="1" ht="15" customHeight="1" thickBot="1">
      <c r="A162" s="199"/>
      <c r="B162" s="425" t="s">
        <v>1400</v>
      </c>
      <c r="C162" s="155">
        <v>0</v>
      </c>
      <c r="D162" s="163">
        <v>0</v>
      </c>
      <c r="E162" s="155">
        <v>0</v>
      </c>
      <c r="F162" s="154">
        <v>0</v>
      </c>
      <c r="G162" s="154">
        <v>0</v>
      </c>
      <c r="H162" s="154">
        <v>0</v>
      </c>
      <c r="I162" s="154">
        <v>0</v>
      </c>
      <c r="J162" s="154">
        <v>0</v>
      </c>
      <c r="K162" s="157">
        <f t="shared" si="187"/>
        <v>0</v>
      </c>
      <c r="L162" s="161">
        <f t="shared" si="190"/>
        <v>0</v>
      </c>
      <c r="M162" s="157">
        <f t="shared" si="191"/>
        <v>0</v>
      </c>
      <c r="N162" s="154">
        <v>0</v>
      </c>
      <c r="O162" s="154">
        <v>0</v>
      </c>
      <c r="P162" s="154">
        <v>0</v>
      </c>
      <c r="Q162" s="154">
        <v>0</v>
      </c>
      <c r="R162" s="157">
        <v>0</v>
      </c>
      <c r="S162" s="455">
        <f>SUM(T162:X162)</f>
        <v>0</v>
      </c>
      <c r="T162" s="456"/>
      <c r="U162" s="159"/>
      <c r="V162" s="159"/>
      <c r="W162" s="159"/>
      <c r="X162" s="160"/>
      <c r="Y162" s="156">
        <f>SUM(AB162:AF162)</f>
        <v>609</v>
      </c>
      <c r="Z162" s="154">
        <v>480</v>
      </c>
      <c r="AA162" s="157">
        <v>129</v>
      </c>
      <c r="AB162" s="161">
        <v>609</v>
      </c>
      <c r="AC162" s="154">
        <f t="shared" si="193"/>
        <v>0</v>
      </c>
      <c r="AD162" s="157">
        <f t="shared" si="193"/>
        <v>0</v>
      </c>
      <c r="AE162" s="154">
        <f t="shared" si="193"/>
        <v>0</v>
      </c>
      <c r="AF162" s="157">
        <f t="shared" si="193"/>
        <v>0</v>
      </c>
      <c r="AG162" s="153">
        <f t="shared" ref="AG162:AG171" si="196">SUM(AJ162:AL162)</f>
        <v>0</v>
      </c>
      <c r="AH162" s="154">
        <v>0</v>
      </c>
      <c r="AI162" s="154">
        <v>0</v>
      </c>
      <c r="AJ162" s="161">
        <v>0</v>
      </c>
      <c r="AK162" s="154">
        <v>0</v>
      </c>
      <c r="AL162" s="157">
        <v>0</v>
      </c>
    </row>
    <row r="163" spans="1:38" s="98" customFormat="1" ht="15" hidden="1" customHeight="1">
      <c r="A163" s="199"/>
      <c r="B163" s="425"/>
      <c r="C163" s="155">
        <f t="shared" ref="C163:C171" si="197">SUM(F163:L163)</f>
        <v>0</v>
      </c>
      <c r="D163" s="163">
        <f t="shared" ref="D163:D171" si="198">SUM(C163)/1.27</f>
        <v>0</v>
      </c>
      <c r="E163" s="155">
        <f t="shared" ref="E163:E171" si="199">SUM(D163)*0.27</f>
        <v>0</v>
      </c>
      <c r="F163" s="154">
        <v>0</v>
      </c>
      <c r="G163" s="154">
        <v>0</v>
      </c>
      <c r="H163" s="154">
        <v>0</v>
      </c>
      <c r="I163" s="154">
        <v>0</v>
      </c>
      <c r="J163" s="154">
        <v>0</v>
      </c>
      <c r="K163" s="157">
        <f t="shared" si="187"/>
        <v>0</v>
      </c>
      <c r="L163" s="161">
        <f t="shared" si="190"/>
        <v>0</v>
      </c>
      <c r="M163" s="157">
        <f t="shared" si="191"/>
        <v>0</v>
      </c>
      <c r="N163" s="154">
        <v>0</v>
      </c>
      <c r="O163" s="154">
        <v>0</v>
      </c>
      <c r="P163" s="154">
        <v>0</v>
      </c>
      <c r="Q163" s="154">
        <v>0</v>
      </c>
      <c r="R163" s="157">
        <v>0</v>
      </c>
      <c r="S163" s="455">
        <f>SUM(T163:X163)</f>
        <v>0</v>
      </c>
      <c r="T163" s="456"/>
      <c r="U163" s="159"/>
      <c r="V163" s="159"/>
      <c r="W163" s="159"/>
      <c r="X163" s="160"/>
      <c r="Y163" s="156">
        <f>SUM(AB163:AF163)</f>
        <v>0</v>
      </c>
      <c r="Z163" s="154">
        <f t="shared" si="188"/>
        <v>0</v>
      </c>
      <c r="AA163" s="157">
        <f t="shared" si="189"/>
        <v>0</v>
      </c>
      <c r="AB163" s="161">
        <f t="shared" ref="AB163:AB170" si="200">SUM(N163+T163)</f>
        <v>0</v>
      </c>
      <c r="AC163" s="154">
        <f t="shared" si="193"/>
        <v>0</v>
      </c>
      <c r="AD163" s="157">
        <f t="shared" si="193"/>
        <v>0</v>
      </c>
      <c r="AE163" s="154">
        <f t="shared" si="193"/>
        <v>0</v>
      </c>
      <c r="AF163" s="157">
        <f t="shared" si="193"/>
        <v>0</v>
      </c>
      <c r="AG163" s="153">
        <f t="shared" si="196"/>
        <v>0</v>
      </c>
      <c r="AH163" s="154">
        <f t="shared" ref="AH163:AH171" si="201">SUM(AG163)/1.27</f>
        <v>0</v>
      </c>
      <c r="AI163" s="154">
        <f t="shared" ref="AI163:AI171" si="202">SUM(AH163)*0.27</f>
        <v>0</v>
      </c>
      <c r="AJ163" s="161">
        <f t="shared" ref="AJ163:AL171" si="203">SUM(V163+AB163)</f>
        <v>0</v>
      </c>
      <c r="AK163" s="154">
        <f t="shared" si="203"/>
        <v>0</v>
      </c>
      <c r="AL163" s="157">
        <f t="shared" si="203"/>
        <v>0</v>
      </c>
    </row>
    <row r="164" spans="1:38" s="98" customFormat="1" ht="15" hidden="1" customHeight="1">
      <c r="A164" s="199"/>
      <c r="B164" s="425"/>
      <c r="C164" s="155">
        <f t="shared" si="197"/>
        <v>0</v>
      </c>
      <c r="D164" s="163">
        <f t="shared" si="198"/>
        <v>0</v>
      </c>
      <c r="E164" s="155">
        <f t="shared" si="199"/>
        <v>0</v>
      </c>
      <c r="F164" s="154">
        <v>0</v>
      </c>
      <c r="G164" s="154">
        <v>0</v>
      </c>
      <c r="H164" s="154">
        <v>0</v>
      </c>
      <c r="I164" s="154">
        <v>0</v>
      </c>
      <c r="J164" s="154">
        <v>0</v>
      </c>
      <c r="K164" s="157">
        <f t="shared" si="187"/>
        <v>0</v>
      </c>
      <c r="L164" s="161">
        <f t="shared" si="190"/>
        <v>0</v>
      </c>
      <c r="M164" s="157">
        <f t="shared" si="191"/>
        <v>0</v>
      </c>
      <c r="N164" s="154">
        <v>0</v>
      </c>
      <c r="O164" s="154">
        <v>0</v>
      </c>
      <c r="P164" s="154">
        <v>0</v>
      </c>
      <c r="Q164" s="154">
        <v>0</v>
      </c>
      <c r="R164" s="157">
        <v>0</v>
      </c>
      <c r="S164" s="455">
        <f>SUM(T164:X164)</f>
        <v>0</v>
      </c>
      <c r="T164" s="456"/>
      <c r="U164" s="159"/>
      <c r="V164" s="159"/>
      <c r="W164" s="159"/>
      <c r="X164" s="160"/>
      <c r="Y164" s="156">
        <f>SUM(AB164:AF164)</f>
        <v>0</v>
      </c>
      <c r="Z164" s="154">
        <f t="shared" si="188"/>
        <v>0</v>
      </c>
      <c r="AA164" s="157">
        <f t="shared" si="189"/>
        <v>0</v>
      </c>
      <c r="AB164" s="161">
        <f t="shared" si="200"/>
        <v>0</v>
      </c>
      <c r="AC164" s="154">
        <f t="shared" si="193"/>
        <v>0</v>
      </c>
      <c r="AD164" s="157">
        <f t="shared" si="193"/>
        <v>0</v>
      </c>
      <c r="AE164" s="154">
        <f t="shared" si="193"/>
        <v>0</v>
      </c>
      <c r="AF164" s="157">
        <f t="shared" si="193"/>
        <v>0</v>
      </c>
      <c r="AG164" s="153">
        <f t="shared" si="196"/>
        <v>0</v>
      </c>
      <c r="AH164" s="154">
        <f t="shared" si="201"/>
        <v>0</v>
      </c>
      <c r="AI164" s="154">
        <f t="shared" si="202"/>
        <v>0</v>
      </c>
      <c r="AJ164" s="161">
        <f t="shared" si="203"/>
        <v>0</v>
      </c>
      <c r="AK164" s="154">
        <f t="shared" si="203"/>
        <v>0</v>
      </c>
      <c r="AL164" s="157">
        <f t="shared" si="203"/>
        <v>0</v>
      </c>
    </row>
    <row r="165" spans="1:38" s="98" customFormat="1" ht="15" hidden="1" customHeight="1">
      <c r="A165" s="199"/>
      <c r="B165" s="425"/>
      <c r="C165" s="155">
        <f t="shared" si="197"/>
        <v>0</v>
      </c>
      <c r="D165" s="163">
        <f t="shared" si="198"/>
        <v>0</v>
      </c>
      <c r="E165" s="155">
        <f t="shared" si="199"/>
        <v>0</v>
      </c>
      <c r="F165" s="154">
        <v>0</v>
      </c>
      <c r="G165" s="154">
        <v>0</v>
      </c>
      <c r="H165" s="154">
        <v>0</v>
      </c>
      <c r="I165" s="154">
        <v>0</v>
      </c>
      <c r="J165" s="154">
        <v>0</v>
      </c>
      <c r="K165" s="157">
        <f t="shared" si="187"/>
        <v>0</v>
      </c>
      <c r="L165" s="161">
        <f t="shared" si="190"/>
        <v>0</v>
      </c>
      <c r="M165" s="157">
        <f t="shared" si="191"/>
        <v>0</v>
      </c>
      <c r="N165" s="154">
        <v>0</v>
      </c>
      <c r="O165" s="154">
        <v>0</v>
      </c>
      <c r="P165" s="154">
        <v>0</v>
      </c>
      <c r="Q165" s="154">
        <v>0</v>
      </c>
      <c r="R165" s="157">
        <v>0</v>
      </c>
      <c r="S165" s="455">
        <f t="shared" ref="S165:S170" si="204">SUM(T165:X165)</f>
        <v>0</v>
      </c>
      <c r="T165" s="456"/>
      <c r="U165" s="159"/>
      <c r="V165" s="159"/>
      <c r="W165" s="159"/>
      <c r="X165" s="160"/>
      <c r="Y165" s="156">
        <f t="shared" ref="Y165:Y170" si="205">SUM(AB165:AF165)</f>
        <v>0</v>
      </c>
      <c r="Z165" s="154">
        <f t="shared" si="188"/>
        <v>0</v>
      </c>
      <c r="AA165" s="157">
        <f t="shared" si="189"/>
        <v>0</v>
      </c>
      <c r="AB165" s="161">
        <f t="shared" si="200"/>
        <v>0</v>
      </c>
      <c r="AC165" s="154">
        <f t="shared" si="193"/>
        <v>0</v>
      </c>
      <c r="AD165" s="157">
        <f t="shared" si="193"/>
        <v>0</v>
      </c>
      <c r="AE165" s="154">
        <f t="shared" si="193"/>
        <v>0</v>
      </c>
      <c r="AF165" s="157">
        <f t="shared" si="193"/>
        <v>0</v>
      </c>
      <c r="AG165" s="153">
        <f t="shared" si="196"/>
        <v>0</v>
      </c>
      <c r="AH165" s="154">
        <f t="shared" si="201"/>
        <v>0</v>
      </c>
      <c r="AI165" s="154">
        <f t="shared" si="202"/>
        <v>0</v>
      </c>
      <c r="AJ165" s="161">
        <f t="shared" si="203"/>
        <v>0</v>
      </c>
      <c r="AK165" s="154">
        <f t="shared" si="203"/>
        <v>0</v>
      </c>
      <c r="AL165" s="157">
        <f t="shared" si="203"/>
        <v>0</v>
      </c>
    </row>
    <row r="166" spans="1:38" s="98" customFormat="1" ht="15" hidden="1" customHeight="1">
      <c r="A166" s="199"/>
      <c r="B166" s="425"/>
      <c r="C166" s="155">
        <f t="shared" si="197"/>
        <v>0</v>
      </c>
      <c r="D166" s="163">
        <f t="shared" si="198"/>
        <v>0</v>
      </c>
      <c r="E166" s="155">
        <f t="shared" si="199"/>
        <v>0</v>
      </c>
      <c r="F166" s="154">
        <v>0</v>
      </c>
      <c r="G166" s="154">
        <v>0</v>
      </c>
      <c r="H166" s="154">
        <v>0</v>
      </c>
      <c r="I166" s="154">
        <v>0</v>
      </c>
      <c r="J166" s="154">
        <v>0</v>
      </c>
      <c r="K166" s="157">
        <f t="shared" si="187"/>
        <v>0</v>
      </c>
      <c r="L166" s="161">
        <f t="shared" si="190"/>
        <v>0</v>
      </c>
      <c r="M166" s="157">
        <f t="shared" si="191"/>
        <v>0</v>
      </c>
      <c r="N166" s="154">
        <v>0</v>
      </c>
      <c r="O166" s="154">
        <v>0</v>
      </c>
      <c r="P166" s="154">
        <v>0</v>
      </c>
      <c r="Q166" s="154">
        <v>0</v>
      </c>
      <c r="R166" s="157">
        <v>0</v>
      </c>
      <c r="S166" s="455">
        <f t="shared" si="204"/>
        <v>0</v>
      </c>
      <c r="T166" s="456"/>
      <c r="U166" s="159"/>
      <c r="V166" s="159"/>
      <c r="W166" s="159"/>
      <c r="X166" s="160"/>
      <c r="Y166" s="156">
        <f t="shared" si="205"/>
        <v>0</v>
      </c>
      <c r="Z166" s="154">
        <f t="shared" si="188"/>
        <v>0</v>
      </c>
      <c r="AA166" s="157">
        <f t="shared" si="189"/>
        <v>0</v>
      </c>
      <c r="AB166" s="161">
        <f t="shared" si="200"/>
        <v>0</v>
      </c>
      <c r="AC166" s="154">
        <f t="shared" si="193"/>
        <v>0</v>
      </c>
      <c r="AD166" s="157">
        <f t="shared" si="193"/>
        <v>0</v>
      </c>
      <c r="AE166" s="154">
        <f t="shared" si="193"/>
        <v>0</v>
      </c>
      <c r="AF166" s="157">
        <f t="shared" si="193"/>
        <v>0</v>
      </c>
      <c r="AG166" s="153">
        <f t="shared" si="196"/>
        <v>0</v>
      </c>
      <c r="AH166" s="154">
        <f t="shared" si="201"/>
        <v>0</v>
      </c>
      <c r="AI166" s="154">
        <f t="shared" si="202"/>
        <v>0</v>
      </c>
      <c r="AJ166" s="161">
        <f t="shared" si="203"/>
        <v>0</v>
      </c>
      <c r="AK166" s="154">
        <f t="shared" si="203"/>
        <v>0</v>
      </c>
      <c r="AL166" s="157">
        <f t="shared" si="203"/>
        <v>0</v>
      </c>
    </row>
    <row r="167" spans="1:38" s="98" customFormat="1" ht="15" hidden="1" customHeight="1">
      <c r="A167" s="199"/>
      <c r="B167" s="425"/>
      <c r="C167" s="155">
        <f t="shared" si="197"/>
        <v>0</v>
      </c>
      <c r="D167" s="163">
        <f t="shared" si="198"/>
        <v>0</v>
      </c>
      <c r="E167" s="155">
        <f t="shared" si="199"/>
        <v>0</v>
      </c>
      <c r="F167" s="154">
        <v>0</v>
      </c>
      <c r="G167" s="154">
        <v>0</v>
      </c>
      <c r="H167" s="154">
        <v>0</v>
      </c>
      <c r="I167" s="154">
        <v>0</v>
      </c>
      <c r="J167" s="154">
        <v>0</v>
      </c>
      <c r="K167" s="157">
        <f t="shared" si="187"/>
        <v>0</v>
      </c>
      <c r="L167" s="161">
        <f t="shared" si="190"/>
        <v>0</v>
      </c>
      <c r="M167" s="157">
        <f t="shared" si="191"/>
        <v>0</v>
      </c>
      <c r="N167" s="154">
        <v>0</v>
      </c>
      <c r="O167" s="154">
        <v>0</v>
      </c>
      <c r="P167" s="154">
        <v>0</v>
      </c>
      <c r="Q167" s="154">
        <v>0</v>
      </c>
      <c r="R167" s="157">
        <v>0</v>
      </c>
      <c r="S167" s="455">
        <f t="shared" si="204"/>
        <v>0</v>
      </c>
      <c r="T167" s="456"/>
      <c r="U167" s="159"/>
      <c r="V167" s="159"/>
      <c r="W167" s="159"/>
      <c r="X167" s="160"/>
      <c r="Y167" s="156">
        <f t="shared" si="205"/>
        <v>0</v>
      </c>
      <c r="Z167" s="154">
        <f t="shared" si="188"/>
        <v>0</v>
      </c>
      <c r="AA167" s="157">
        <f t="shared" si="189"/>
        <v>0</v>
      </c>
      <c r="AB167" s="161">
        <f t="shared" si="200"/>
        <v>0</v>
      </c>
      <c r="AC167" s="154">
        <f t="shared" si="193"/>
        <v>0</v>
      </c>
      <c r="AD167" s="157">
        <f t="shared" si="193"/>
        <v>0</v>
      </c>
      <c r="AE167" s="154">
        <f t="shared" si="193"/>
        <v>0</v>
      </c>
      <c r="AF167" s="157">
        <f t="shared" si="193"/>
        <v>0</v>
      </c>
      <c r="AG167" s="153">
        <f t="shared" si="196"/>
        <v>0</v>
      </c>
      <c r="AH167" s="154">
        <f t="shared" si="201"/>
        <v>0</v>
      </c>
      <c r="AI167" s="154">
        <f t="shared" si="202"/>
        <v>0</v>
      </c>
      <c r="AJ167" s="161">
        <f t="shared" si="203"/>
        <v>0</v>
      </c>
      <c r="AK167" s="154">
        <f t="shared" si="203"/>
        <v>0</v>
      </c>
      <c r="AL167" s="157">
        <f t="shared" si="203"/>
        <v>0</v>
      </c>
    </row>
    <row r="168" spans="1:38" s="98" customFormat="1" ht="15" hidden="1" customHeight="1">
      <c r="A168" s="199"/>
      <c r="B168" s="425"/>
      <c r="C168" s="155">
        <f t="shared" si="197"/>
        <v>0</v>
      </c>
      <c r="D168" s="163">
        <f t="shared" si="198"/>
        <v>0</v>
      </c>
      <c r="E168" s="155">
        <f t="shared" si="199"/>
        <v>0</v>
      </c>
      <c r="F168" s="154">
        <v>0</v>
      </c>
      <c r="G168" s="154">
        <v>0</v>
      </c>
      <c r="H168" s="154">
        <v>0</v>
      </c>
      <c r="I168" s="154">
        <v>0</v>
      </c>
      <c r="J168" s="154">
        <v>0</v>
      </c>
      <c r="K168" s="157">
        <f t="shared" si="187"/>
        <v>0</v>
      </c>
      <c r="L168" s="161">
        <f t="shared" si="190"/>
        <v>0</v>
      </c>
      <c r="M168" s="157">
        <f t="shared" si="191"/>
        <v>0</v>
      </c>
      <c r="N168" s="154">
        <v>0</v>
      </c>
      <c r="O168" s="154">
        <v>0</v>
      </c>
      <c r="P168" s="154">
        <v>0</v>
      </c>
      <c r="Q168" s="154">
        <v>0</v>
      </c>
      <c r="R168" s="157">
        <v>0</v>
      </c>
      <c r="S168" s="455">
        <f t="shared" si="204"/>
        <v>0</v>
      </c>
      <c r="T168" s="456"/>
      <c r="U168" s="159"/>
      <c r="V168" s="159"/>
      <c r="W168" s="159"/>
      <c r="X168" s="160"/>
      <c r="Y168" s="156">
        <f t="shared" si="205"/>
        <v>0</v>
      </c>
      <c r="Z168" s="154">
        <f t="shared" si="188"/>
        <v>0</v>
      </c>
      <c r="AA168" s="157">
        <f t="shared" si="189"/>
        <v>0</v>
      </c>
      <c r="AB168" s="161">
        <f t="shared" si="200"/>
        <v>0</v>
      </c>
      <c r="AC168" s="154">
        <f t="shared" si="193"/>
        <v>0</v>
      </c>
      <c r="AD168" s="157">
        <f t="shared" si="193"/>
        <v>0</v>
      </c>
      <c r="AE168" s="154">
        <f t="shared" si="193"/>
        <v>0</v>
      </c>
      <c r="AF168" s="157">
        <f t="shared" si="193"/>
        <v>0</v>
      </c>
      <c r="AG168" s="153">
        <f t="shared" si="196"/>
        <v>0</v>
      </c>
      <c r="AH168" s="154">
        <f t="shared" si="201"/>
        <v>0</v>
      </c>
      <c r="AI168" s="154">
        <f t="shared" si="202"/>
        <v>0</v>
      </c>
      <c r="AJ168" s="161">
        <f t="shared" si="203"/>
        <v>0</v>
      </c>
      <c r="AK168" s="154">
        <f t="shared" si="203"/>
        <v>0</v>
      </c>
      <c r="AL168" s="157">
        <f t="shared" si="203"/>
        <v>0</v>
      </c>
    </row>
    <row r="169" spans="1:38" s="98" customFormat="1" ht="15" hidden="1" customHeight="1">
      <c r="A169" s="199"/>
      <c r="B169" s="425"/>
      <c r="C169" s="155">
        <f t="shared" si="197"/>
        <v>0</v>
      </c>
      <c r="D169" s="163">
        <f t="shared" si="198"/>
        <v>0</v>
      </c>
      <c r="E169" s="155">
        <f t="shared" si="199"/>
        <v>0</v>
      </c>
      <c r="F169" s="154">
        <v>0</v>
      </c>
      <c r="G169" s="154">
        <v>0</v>
      </c>
      <c r="H169" s="154">
        <v>0</v>
      </c>
      <c r="I169" s="154">
        <v>0</v>
      </c>
      <c r="J169" s="154">
        <v>0</v>
      </c>
      <c r="K169" s="157">
        <f t="shared" si="187"/>
        <v>0</v>
      </c>
      <c r="L169" s="161">
        <f t="shared" si="190"/>
        <v>0</v>
      </c>
      <c r="M169" s="157">
        <f t="shared" si="191"/>
        <v>0</v>
      </c>
      <c r="N169" s="154">
        <v>0</v>
      </c>
      <c r="O169" s="154">
        <v>0</v>
      </c>
      <c r="P169" s="154">
        <v>0</v>
      </c>
      <c r="Q169" s="154">
        <v>0</v>
      </c>
      <c r="R169" s="157">
        <v>0</v>
      </c>
      <c r="S169" s="455">
        <f t="shared" si="204"/>
        <v>0</v>
      </c>
      <c r="T169" s="456"/>
      <c r="U169" s="159"/>
      <c r="V169" s="159"/>
      <c r="W169" s="159"/>
      <c r="X169" s="160"/>
      <c r="Y169" s="156">
        <f t="shared" si="205"/>
        <v>0</v>
      </c>
      <c r="Z169" s="154">
        <f t="shared" si="188"/>
        <v>0</v>
      </c>
      <c r="AA169" s="157">
        <f t="shared" si="189"/>
        <v>0</v>
      </c>
      <c r="AB169" s="161">
        <f t="shared" si="200"/>
        <v>0</v>
      </c>
      <c r="AC169" s="154">
        <f t="shared" si="193"/>
        <v>0</v>
      </c>
      <c r="AD169" s="157">
        <f t="shared" si="193"/>
        <v>0</v>
      </c>
      <c r="AE169" s="154">
        <f t="shared" si="193"/>
        <v>0</v>
      </c>
      <c r="AF169" s="157">
        <f t="shared" si="193"/>
        <v>0</v>
      </c>
      <c r="AG169" s="153">
        <f t="shared" si="196"/>
        <v>0</v>
      </c>
      <c r="AH169" s="154">
        <f t="shared" si="201"/>
        <v>0</v>
      </c>
      <c r="AI169" s="154">
        <f t="shared" si="202"/>
        <v>0</v>
      </c>
      <c r="AJ169" s="161">
        <f t="shared" si="203"/>
        <v>0</v>
      </c>
      <c r="AK169" s="154">
        <f t="shared" si="203"/>
        <v>0</v>
      </c>
      <c r="AL169" s="157">
        <f t="shared" si="203"/>
        <v>0</v>
      </c>
    </row>
    <row r="170" spans="1:38" s="98" customFormat="1" ht="15" hidden="1" customHeight="1">
      <c r="A170" s="199"/>
      <c r="B170" s="425"/>
      <c r="C170" s="155">
        <f t="shared" si="197"/>
        <v>0</v>
      </c>
      <c r="D170" s="163">
        <f t="shared" si="198"/>
        <v>0</v>
      </c>
      <c r="E170" s="155">
        <f t="shared" si="199"/>
        <v>0</v>
      </c>
      <c r="F170" s="154">
        <v>0</v>
      </c>
      <c r="G170" s="154">
        <v>0</v>
      </c>
      <c r="H170" s="154">
        <v>0</v>
      </c>
      <c r="I170" s="154">
        <v>0</v>
      </c>
      <c r="J170" s="154">
        <v>0</v>
      </c>
      <c r="K170" s="157">
        <f t="shared" si="187"/>
        <v>0</v>
      </c>
      <c r="L170" s="161">
        <f t="shared" si="190"/>
        <v>0</v>
      </c>
      <c r="M170" s="157">
        <f t="shared" si="191"/>
        <v>0</v>
      </c>
      <c r="N170" s="154">
        <v>0</v>
      </c>
      <c r="O170" s="154">
        <v>0</v>
      </c>
      <c r="P170" s="154">
        <v>0</v>
      </c>
      <c r="Q170" s="154">
        <v>0</v>
      </c>
      <c r="R170" s="157">
        <v>0</v>
      </c>
      <c r="S170" s="455">
        <f t="shared" si="204"/>
        <v>0</v>
      </c>
      <c r="T170" s="456"/>
      <c r="U170" s="159"/>
      <c r="V170" s="159"/>
      <c r="W170" s="159"/>
      <c r="X170" s="160"/>
      <c r="Y170" s="156">
        <f t="shared" si="205"/>
        <v>0</v>
      </c>
      <c r="Z170" s="154">
        <f t="shared" si="188"/>
        <v>0</v>
      </c>
      <c r="AA170" s="157">
        <f t="shared" si="189"/>
        <v>0</v>
      </c>
      <c r="AB170" s="161">
        <f t="shared" si="200"/>
        <v>0</v>
      </c>
      <c r="AC170" s="154">
        <f t="shared" si="193"/>
        <v>0</v>
      </c>
      <c r="AD170" s="157">
        <f t="shared" si="193"/>
        <v>0</v>
      </c>
      <c r="AE170" s="154">
        <f t="shared" si="193"/>
        <v>0</v>
      </c>
      <c r="AF170" s="157">
        <f t="shared" si="193"/>
        <v>0</v>
      </c>
      <c r="AG170" s="153">
        <f t="shared" si="196"/>
        <v>0</v>
      </c>
      <c r="AH170" s="154">
        <f t="shared" si="201"/>
        <v>0</v>
      </c>
      <c r="AI170" s="154">
        <f t="shared" si="202"/>
        <v>0</v>
      </c>
      <c r="AJ170" s="161">
        <f t="shared" si="203"/>
        <v>0</v>
      </c>
      <c r="AK170" s="154">
        <f t="shared" si="203"/>
        <v>0</v>
      </c>
      <c r="AL170" s="157">
        <f t="shared" si="203"/>
        <v>0</v>
      </c>
    </row>
    <row r="171" spans="1:38" s="98" customFormat="1" ht="15" hidden="1" customHeight="1">
      <c r="A171" s="199"/>
      <c r="B171" s="425"/>
      <c r="C171" s="155">
        <f t="shared" si="197"/>
        <v>0</v>
      </c>
      <c r="D171" s="163">
        <f t="shared" si="198"/>
        <v>0</v>
      </c>
      <c r="E171" s="155">
        <f t="shared" si="199"/>
        <v>0</v>
      </c>
      <c r="F171" s="154">
        <v>0</v>
      </c>
      <c r="G171" s="154">
        <v>0</v>
      </c>
      <c r="H171" s="154">
        <v>0</v>
      </c>
      <c r="I171" s="154">
        <v>0</v>
      </c>
      <c r="J171" s="154">
        <v>0</v>
      </c>
      <c r="K171" s="157">
        <f t="shared" si="187"/>
        <v>0</v>
      </c>
      <c r="L171" s="161">
        <f>SUM(K171)/1.27</f>
        <v>0</v>
      </c>
      <c r="M171" s="157">
        <f>SUM(L171)*0.27</f>
        <v>0</v>
      </c>
      <c r="N171" s="154">
        <v>0</v>
      </c>
      <c r="O171" s="154">
        <v>0</v>
      </c>
      <c r="P171" s="154">
        <v>0</v>
      </c>
      <c r="Q171" s="154">
        <v>0</v>
      </c>
      <c r="R171" s="157">
        <v>0</v>
      </c>
      <c r="S171" s="455">
        <f>SUM(T171:X171)</f>
        <v>0</v>
      </c>
      <c r="T171" s="456"/>
      <c r="U171" s="159"/>
      <c r="V171" s="159"/>
      <c r="W171" s="159"/>
      <c r="X171" s="160"/>
      <c r="Y171" s="156">
        <f>SUM(AB171:AF171)</f>
        <v>0</v>
      </c>
      <c r="Z171" s="154">
        <f>SUM(Y171)/1.27</f>
        <v>0</v>
      </c>
      <c r="AA171" s="157">
        <f>SUM(Z171)*0.27</f>
        <v>0</v>
      </c>
      <c r="AB171" s="161">
        <f>SUM(N171+T171)</f>
        <v>0</v>
      </c>
      <c r="AC171" s="154">
        <f>SUM(O171+U171)</f>
        <v>0</v>
      </c>
      <c r="AD171" s="157">
        <f>SUM(P171+V171)</f>
        <v>0</v>
      </c>
      <c r="AE171" s="154">
        <f>SUM(Q171+W171)</f>
        <v>0</v>
      </c>
      <c r="AF171" s="157">
        <f>SUM(R171+X171)</f>
        <v>0</v>
      </c>
      <c r="AG171" s="153">
        <f t="shared" si="196"/>
        <v>0</v>
      </c>
      <c r="AH171" s="154">
        <f t="shared" si="201"/>
        <v>0</v>
      </c>
      <c r="AI171" s="154">
        <f t="shared" si="202"/>
        <v>0</v>
      </c>
      <c r="AJ171" s="161">
        <f t="shared" si="203"/>
        <v>0</v>
      </c>
      <c r="AK171" s="154">
        <f t="shared" si="203"/>
        <v>0</v>
      </c>
      <c r="AL171" s="157">
        <f t="shared" si="203"/>
        <v>0</v>
      </c>
    </row>
    <row r="172" spans="1:38" ht="15" hidden="1" customHeight="1" thickBot="1">
      <c r="A172" s="461"/>
      <c r="B172" s="462"/>
      <c r="C172" s="463"/>
      <c r="D172" s="464"/>
      <c r="E172" s="463"/>
      <c r="F172" s="465"/>
      <c r="G172" s="465"/>
      <c r="H172" s="465"/>
      <c r="I172" s="465"/>
      <c r="J172" s="465"/>
      <c r="K172" s="229"/>
      <c r="L172" s="466"/>
      <c r="M172" s="229"/>
      <c r="N172" s="228"/>
      <c r="O172" s="228"/>
      <c r="P172" s="228"/>
      <c r="Q172" s="154"/>
      <c r="R172" s="229"/>
      <c r="S172" s="467"/>
      <c r="T172" s="468"/>
      <c r="U172" s="228"/>
      <c r="V172" s="228"/>
      <c r="W172" s="228"/>
      <c r="X172" s="229"/>
      <c r="Y172" s="226"/>
      <c r="Z172" s="228"/>
      <c r="AA172" s="229"/>
      <c r="AB172" s="466"/>
      <c r="AC172" s="228"/>
      <c r="AD172" s="229"/>
      <c r="AE172" s="207"/>
      <c r="AF172" s="469"/>
      <c r="AG172" s="225"/>
      <c r="AH172" s="465"/>
      <c r="AI172" s="465"/>
      <c r="AJ172" s="231"/>
      <c r="AK172" s="465"/>
      <c r="AL172" s="232"/>
    </row>
    <row r="173" spans="1:38" s="248" customFormat="1" ht="22.5" customHeight="1" thickBot="1">
      <c r="A173" s="233" t="s">
        <v>1042</v>
      </c>
      <c r="B173" s="470"/>
      <c r="C173" s="471">
        <f t="shared" ref="C173:H173" si="206">SUM(C5:C172)/2</f>
        <v>66800</v>
      </c>
      <c r="D173" s="238">
        <f t="shared" si="206"/>
        <v>52598</v>
      </c>
      <c r="E173" s="471">
        <f t="shared" si="206"/>
        <v>14202</v>
      </c>
      <c r="F173" s="235">
        <f t="shared" si="206"/>
        <v>66800</v>
      </c>
      <c r="G173" s="238">
        <f t="shared" si="206"/>
        <v>0</v>
      </c>
      <c r="H173" s="238">
        <f t="shared" si="206"/>
        <v>0</v>
      </c>
      <c r="I173" s="238">
        <f>SUM(I5:I172)/2</f>
        <v>0</v>
      </c>
      <c r="J173" s="238">
        <f>SUM(J5:J172)/2</f>
        <v>0</v>
      </c>
      <c r="K173" s="244">
        <f t="shared" ref="K173:AL173" si="207">SUM(K5:K172)/2</f>
        <v>218638</v>
      </c>
      <c r="L173" s="242">
        <f t="shared" si="207"/>
        <v>172156</v>
      </c>
      <c r="M173" s="244">
        <f t="shared" si="207"/>
        <v>46482</v>
      </c>
      <c r="N173" s="239">
        <f t="shared" si="207"/>
        <v>218638</v>
      </c>
      <c r="O173" s="242">
        <f t="shared" si="207"/>
        <v>0</v>
      </c>
      <c r="P173" s="242">
        <f t="shared" si="207"/>
        <v>0</v>
      </c>
      <c r="Q173" s="242">
        <f t="shared" si="207"/>
        <v>0</v>
      </c>
      <c r="R173" s="241">
        <f t="shared" si="207"/>
        <v>0</v>
      </c>
      <c r="S173" s="472">
        <f t="shared" si="207"/>
        <v>-501</v>
      </c>
      <c r="T173" s="244">
        <f t="shared" si="207"/>
        <v>-501</v>
      </c>
      <c r="U173" s="242">
        <f t="shared" si="207"/>
        <v>0</v>
      </c>
      <c r="V173" s="242">
        <f t="shared" si="207"/>
        <v>0</v>
      </c>
      <c r="W173" s="242">
        <f t="shared" si="207"/>
        <v>0</v>
      </c>
      <c r="X173" s="243">
        <f t="shared" si="207"/>
        <v>0</v>
      </c>
      <c r="Y173" s="240">
        <f t="shared" si="207"/>
        <v>254602</v>
      </c>
      <c r="Z173" s="245">
        <f t="shared" si="207"/>
        <v>201050</v>
      </c>
      <c r="AA173" s="241">
        <f t="shared" si="207"/>
        <v>53552</v>
      </c>
      <c r="AB173" s="239">
        <f t="shared" si="207"/>
        <v>254602</v>
      </c>
      <c r="AC173" s="242">
        <f t="shared" si="207"/>
        <v>0</v>
      </c>
      <c r="AD173" s="243">
        <f t="shared" si="207"/>
        <v>0</v>
      </c>
      <c r="AE173" s="245">
        <f t="shared" si="207"/>
        <v>0</v>
      </c>
      <c r="AF173" s="243">
        <f t="shared" si="207"/>
        <v>0</v>
      </c>
      <c r="AG173" s="236">
        <f t="shared" si="207"/>
        <v>204917</v>
      </c>
      <c r="AH173" s="246">
        <f t="shared" si="207"/>
        <v>161627</v>
      </c>
      <c r="AI173" s="471">
        <f t="shared" si="207"/>
        <v>43290</v>
      </c>
      <c r="AJ173" s="473">
        <f t="shared" si="207"/>
        <v>204917</v>
      </c>
      <c r="AK173" s="474">
        <f t="shared" si="207"/>
        <v>0</v>
      </c>
      <c r="AL173" s="475">
        <f t="shared" si="207"/>
        <v>0</v>
      </c>
    </row>
    <row r="174" spans="1:38" ht="12.75" hidden="1" customHeight="1">
      <c r="A174" s="249"/>
      <c r="B174" s="476"/>
      <c r="C174" s="263"/>
      <c r="D174" s="253"/>
      <c r="E174" s="251"/>
      <c r="F174" s="252"/>
      <c r="G174" s="253"/>
      <c r="H174" s="253"/>
      <c r="I174" s="253"/>
      <c r="J174" s="253"/>
      <c r="K174" s="260"/>
      <c r="L174" s="256"/>
      <c r="M174" s="254"/>
      <c r="N174" s="255"/>
      <c r="O174" s="256"/>
      <c r="P174" s="256"/>
      <c r="Q174" s="256"/>
      <c r="R174" s="254"/>
      <c r="S174" s="477"/>
      <c r="T174" s="256"/>
      <c r="U174" s="256"/>
      <c r="V174" s="256"/>
      <c r="W174" s="256"/>
      <c r="X174" s="254"/>
      <c r="Y174" s="260"/>
      <c r="Z174" s="256"/>
      <c r="AA174" s="254"/>
      <c r="AB174" s="255"/>
      <c r="AC174" s="256"/>
      <c r="AD174" s="254"/>
      <c r="AE174" s="478"/>
      <c r="AF174" s="262"/>
      <c r="AG174" s="263"/>
      <c r="AH174" s="253"/>
      <c r="AI174" s="253"/>
      <c r="AJ174" s="479"/>
      <c r="AK174" s="257"/>
      <c r="AL174" s="480"/>
    </row>
    <row r="175" spans="1:38" s="16" customFormat="1" ht="15">
      <c r="A175" s="46" t="s">
        <v>1043</v>
      </c>
      <c r="B175" s="481"/>
      <c r="C175" s="48">
        <f t="shared" ref="C175:H175" si="208">SUM(C176:C205)</f>
        <v>1270</v>
      </c>
      <c r="D175" s="51">
        <f t="shared" si="208"/>
        <v>1000</v>
      </c>
      <c r="E175" s="50">
        <f t="shared" si="208"/>
        <v>270</v>
      </c>
      <c r="F175" s="49">
        <f t="shared" si="208"/>
        <v>1270</v>
      </c>
      <c r="G175" s="51">
        <f t="shared" si="208"/>
        <v>0</v>
      </c>
      <c r="H175" s="51">
        <f t="shared" si="208"/>
        <v>0</v>
      </c>
      <c r="I175" s="51">
        <f>SUM(I176:I205)</f>
        <v>0</v>
      </c>
      <c r="J175" s="51">
        <f>SUM(J176:J205)</f>
        <v>0</v>
      </c>
      <c r="K175" s="48">
        <f t="shared" ref="K175:AL175" si="209">SUM(K176:K205)</f>
        <v>5192</v>
      </c>
      <c r="L175" s="51">
        <f t="shared" si="209"/>
        <v>4157</v>
      </c>
      <c r="M175" s="50">
        <f t="shared" si="209"/>
        <v>1035</v>
      </c>
      <c r="N175" s="49">
        <f t="shared" si="209"/>
        <v>5192</v>
      </c>
      <c r="O175" s="51">
        <f t="shared" si="209"/>
        <v>0</v>
      </c>
      <c r="P175" s="51">
        <f t="shared" si="209"/>
        <v>0</v>
      </c>
      <c r="Q175" s="51">
        <f t="shared" si="209"/>
        <v>0</v>
      </c>
      <c r="R175" s="50">
        <f t="shared" si="209"/>
        <v>0</v>
      </c>
      <c r="S175" s="54">
        <f t="shared" si="209"/>
        <v>0</v>
      </c>
      <c r="T175" s="55">
        <f t="shared" si="209"/>
        <v>0</v>
      </c>
      <c r="U175" s="55">
        <f t="shared" si="209"/>
        <v>0</v>
      </c>
      <c r="V175" s="55">
        <f t="shared" si="209"/>
        <v>0</v>
      </c>
      <c r="W175" s="55">
        <f t="shared" si="209"/>
        <v>0</v>
      </c>
      <c r="X175" s="265">
        <f t="shared" si="209"/>
        <v>0</v>
      </c>
      <c r="Y175" s="48">
        <f t="shared" si="209"/>
        <v>1592</v>
      </c>
      <c r="Z175" s="51">
        <f t="shared" si="209"/>
        <v>1322</v>
      </c>
      <c r="AA175" s="50">
        <f t="shared" si="209"/>
        <v>270</v>
      </c>
      <c r="AB175" s="49">
        <f t="shared" si="209"/>
        <v>1592</v>
      </c>
      <c r="AC175" s="51">
        <f t="shared" si="209"/>
        <v>0</v>
      </c>
      <c r="AD175" s="50">
        <f t="shared" si="209"/>
        <v>0</v>
      </c>
      <c r="AE175" s="51">
        <f t="shared" si="209"/>
        <v>0</v>
      </c>
      <c r="AF175" s="50">
        <f t="shared" si="209"/>
        <v>0</v>
      </c>
      <c r="AG175" s="48">
        <f t="shared" si="209"/>
        <v>825</v>
      </c>
      <c r="AH175" s="51">
        <f t="shared" si="209"/>
        <v>718</v>
      </c>
      <c r="AI175" s="51">
        <f t="shared" si="209"/>
        <v>107</v>
      </c>
      <c r="AJ175" s="482">
        <f t="shared" si="209"/>
        <v>825</v>
      </c>
      <c r="AK175" s="51">
        <f t="shared" si="209"/>
        <v>0</v>
      </c>
      <c r="AL175" s="483">
        <f t="shared" si="209"/>
        <v>0</v>
      </c>
    </row>
    <row r="176" spans="1:38" s="16" customFormat="1" ht="17.25" customHeight="1">
      <c r="A176" s="270" t="s">
        <v>1044</v>
      </c>
      <c r="B176" s="484" t="s">
        <v>1045</v>
      </c>
      <c r="C176" s="58">
        <v>1270</v>
      </c>
      <c r="D176" s="61">
        <v>1000</v>
      </c>
      <c r="E176" s="60">
        <v>270</v>
      </c>
      <c r="F176" s="59">
        <v>1270</v>
      </c>
      <c r="G176" s="61">
        <v>0</v>
      </c>
      <c r="H176" s="61">
        <v>0</v>
      </c>
      <c r="I176" s="61">
        <v>0</v>
      </c>
      <c r="J176" s="61">
        <v>0</v>
      </c>
      <c r="K176" s="58">
        <f>SUM(N176:R176)</f>
        <v>1270</v>
      </c>
      <c r="L176" s="61">
        <f t="shared" ref="L176:L183" si="210">SUM(K176)/1.27</f>
        <v>1000</v>
      </c>
      <c r="M176" s="60">
        <f t="shared" ref="M176:M183" si="211">SUM(L176)*0.27</f>
        <v>270</v>
      </c>
      <c r="N176" s="59">
        <v>1270</v>
      </c>
      <c r="O176" s="61"/>
      <c r="P176" s="61"/>
      <c r="Q176" s="61"/>
      <c r="R176" s="60"/>
      <c r="S176" s="62">
        <f>SUM(T176:X176)</f>
        <v>0</v>
      </c>
      <c r="T176" s="63"/>
      <c r="U176" s="63"/>
      <c r="V176" s="63"/>
      <c r="W176" s="63"/>
      <c r="X176" s="64"/>
      <c r="Y176" s="58">
        <f>SUM(AB176:AF176)</f>
        <v>1270</v>
      </c>
      <c r="Z176" s="61">
        <f t="shared" ref="Z176:Z183" si="212">SUM(Y176)/1.27</f>
        <v>1000</v>
      </c>
      <c r="AA176" s="60">
        <f t="shared" ref="AA176:AA183" si="213">SUM(Z176)*0.27</f>
        <v>270</v>
      </c>
      <c r="AB176" s="59">
        <f t="shared" ref="AB176:AB205" si="214">SUM(N176+T176)</f>
        <v>1270</v>
      </c>
      <c r="AC176" s="61">
        <f t="shared" ref="AC176:AF205" si="215">SUM(O176+U176)</f>
        <v>0</v>
      </c>
      <c r="AD176" s="60">
        <f t="shared" si="215"/>
        <v>0</v>
      </c>
      <c r="AE176" s="61">
        <f t="shared" si="215"/>
        <v>0</v>
      </c>
      <c r="AF176" s="60">
        <f t="shared" si="215"/>
        <v>0</v>
      </c>
      <c r="AG176" s="58">
        <v>503</v>
      </c>
      <c r="AH176" s="61">
        <v>396</v>
      </c>
      <c r="AI176" s="61">
        <v>107</v>
      </c>
      <c r="AJ176" s="427">
        <v>503</v>
      </c>
      <c r="AK176" s="61">
        <f t="shared" ref="AJ176:AL205" si="216">SUM(W176+AC176)</f>
        <v>0</v>
      </c>
      <c r="AL176" s="440">
        <f t="shared" si="216"/>
        <v>0</v>
      </c>
    </row>
    <row r="177" spans="1:38" s="16" customFormat="1" ht="17.25" hidden="1" customHeight="1">
      <c r="A177" s="270" t="s">
        <v>1046</v>
      </c>
      <c r="B177" s="484" t="s">
        <v>1047</v>
      </c>
      <c r="C177" s="58"/>
      <c r="D177" s="61"/>
      <c r="E177" s="60"/>
      <c r="F177" s="59"/>
      <c r="G177" s="61">
        <v>0</v>
      </c>
      <c r="H177" s="61">
        <v>0</v>
      </c>
      <c r="I177" s="61">
        <v>0</v>
      </c>
      <c r="J177" s="61">
        <v>0</v>
      </c>
      <c r="K177" s="58">
        <f>SUM(N177:R177)</f>
        <v>3600</v>
      </c>
      <c r="L177" s="61">
        <f t="shared" si="210"/>
        <v>2835</v>
      </c>
      <c r="M177" s="60">
        <f t="shared" si="211"/>
        <v>765</v>
      </c>
      <c r="N177" s="59">
        <v>3600</v>
      </c>
      <c r="O177" s="61"/>
      <c r="P177" s="61"/>
      <c r="Q177" s="61"/>
      <c r="R177" s="60"/>
      <c r="S177" s="62">
        <f>SUM(T177:X177)</f>
        <v>0</v>
      </c>
      <c r="T177" s="63"/>
      <c r="U177" s="63"/>
      <c r="V177" s="63"/>
      <c r="W177" s="63"/>
      <c r="X177" s="64"/>
      <c r="Y177" s="58">
        <f>SUM(AB177:AF177)</f>
        <v>0</v>
      </c>
      <c r="Z177" s="61"/>
      <c r="AA177" s="60"/>
      <c r="AB177" s="59"/>
      <c r="AC177" s="61">
        <f t="shared" si="215"/>
        <v>0</v>
      </c>
      <c r="AD177" s="60">
        <f t="shared" si="215"/>
        <v>0</v>
      </c>
      <c r="AE177" s="61">
        <f t="shared" si="215"/>
        <v>0</v>
      </c>
      <c r="AF177" s="60">
        <f t="shared" si="215"/>
        <v>0</v>
      </c>
      <c r="AG177" s="58">
        <f t="shared" ref="AG177:AG205" si="217">SUM(AJ177:AL177)</f>
        <v>0</v>
      </c>
      <c r="AH177" s="61">
        <v>0</v>
      </c>
      <c r="AI177" s="61">
        <v>0</v>
      </c>
      <c r="AJ177" s="427"/>
      <c r="AK177" s="61">
        <f t="shared" si="216"/>
        <v>0</v>
      </c>
      <c r="AL177" s="440">
        <f t="shared" si="216"/>
        <v>0</v>
      </c>
    </row>
    <row r="178" spans="1:38" s="16" customFormat="1" ht="17.25" customHeight="1">
      <c r="A178" s="270">
        <v>34005</v>
      </c>
      <c r="B178" s="485" t="s">
        <v>1048</v>
      </c>
      <c r="C178" s="58">
        <v>0</v>
      </c>
      <c r="D178" s="61">
        <v>0</v>
      </c>
      <c r="E178" s="60">
        <v>0</v>
      </c>
      <c r="F178" s="59">
        <v>0</v>
      </c>
      <c r="G178" s="61">
        <v>0</v>
      </c>
      <c r="H178" s="61">
        <v>0</v>
      </c>
      <c r="I178" s="61">
        <v>0</v>
      </c>
      <c r="J178" s="61">
        <v>0</v>
      </c>
      <c r="K178" s="58">
        <f t="shared" ref="K178:K183" si="218">SUM(N178:R178)</f>
        <v>322</v>
      </c>
      <c r="L178" s="61">
        <f>SUM(K178)/1</f>
        <v>322</v>
      </c>
      <c r="M178" s="60">
        <f>SUM(L178)*0</f>
        <v>0</v>
      </c>
      <c r="N178" s="59">
        <v>322</v>
      </c>
      <c r="O178" s="61"/>
      <c r="P178" s="61"/>
      <c r="Q178" s="61"/>
      <c r="R178" s="60"/>
      <c r="S178" s="62">
        <f t="shared" ref="S178:S205" si="219">SUM(T178:X178)</f>
        <v>0</v>
      </c>
      <c r="T178" s="63"/>
      <c r="U178" s="63"/>
      <c r="V178" s="63"/>
      <c r="W178" s="63"/>
      <c r="X178" s="64"/>
      <c r="Y178" s="58">
        <f t="shared" ref="Y178:Y189" si="220">SUM(AB178:AE178)</f>
        <v>322</v>
      </c>
      <c r="Z178" s="61">
        <f>SUM(Y178)/1</f>
        <v>322</v>
      </c>
      <c r="AA178" s="60">
        <f>SUM(Z178)*0</f>
        <v>0</v>
      </c>
      <c r="AB178" s="59">
        <f t="shared" si="214"/>
        <v>322</v>
      </c>
      <c r="AC178" s="61">
        <f t="shared" si="215"/>
        <v>0</v>
      </c>
      <c r="AD178" s="60">
        <f t="shared" si="215"/>
        <v>0</v>
      </c>
      <c r="AE178" s="61">
        <f t="shared" si="215"/>
        <v>0</v>
      </c>
      <c r="AF178" s="60">
        <f t="shared" si="215"/>
        <v>0</v>
      </c>
      <c r="AG178" s="58">
        <f t="shared" si="217"/>
        <v>322</v>
      </c>
      <c r="AH178" s="61">
        <v>322</v>
      </c>
      <c r="AI178" s="61">
        <v>0</v>
      </c>
      <c r="AJ178" s="427">
        <v>322</v>
      </c>
      <c r="AK178" s="61">
        <f t="shared" si="216"/>
        <v>0</v>
      </c>
      <c r="AL178" s="440">
        <f t="shared" si="216"/>
        <v>0</v>
      </c>
    </row>
    <row r="179" spans="1:38" s="16" customFormat="1" ht="15.75" hidden="1" customHeight="1">
      <c r="A179" s="272"/>
      <c r="B179" s="485"/>
      <c r="C179" s="58">
        <f>SUM(F179:L179)</f>
        <v>0</v>
      </c>
      <c r="D179" s="61">
        <f>SUM(C179)/1.27</f>
        <v>0</v>
      </c>
      <c r="E179" s="60">
        <f>SUM(D179)*0.27</f>
        <v>0</v>
      </c>
      <c r="F179" s="59"/>
      <c r="G179" s="61"/>
      <c r="H179" s="61"/>
      <c r="I179" s="61"/>
      <c r="J179" s="61"/>
      <c r="K179" s="58">
        <f t="shared" si="218"/>
        <v>0</v>
      </c>
      <c r="L179" s="61">
        <f t="shared" si="210"/>
        <v>0</v>
      </c>
      <c r="M179" s="60">
        <f t="shared" si="211"/>
        <v>0</v>
      </c>
      <c r="N179" s="59"/>
      <c r="O179" s="61"/>
      <c r="P179" s="61"/>
      <c r="Q179" s="61"/>
      <c r="R179" s="60"/>
      <c r="S179" s="62">
        <f t="shared" si="219"/>
        <v>0</v>
      </c>
      <c r="T179" s="63"/>
      <c r="U179" s="63"/>
      <c r="V179" s="63"/>
      <c r="W179" s="63"/>
      <c r="X179" s="64"/>
      <c r="Y179" s="58">
        <f t="shared" si="220"/>
        <v>0</v>
      </c>
      <c r="Z179" s="61">
        <f t="shared" si="212"/>
        <v>0</v>
      </c>
      <c r="AA179" s="60">
        <f t="shared" si="213"/>
        <v>0</v>
      </c>
      <c r="AB179" s="59">
        <f t="shared" si="214"/>
        <v>0</v>
      </c>
      <c r="AC179" s="61">
        <f t="shared" si="215"/>
        <v>0</v>
      </c>
      <c r="AD179" s="60">
        <f t="shared" si="215"/>
        <v>0</v>
      </c>
      <c r="AE179" s="61">
        <f t="shared" si="215"/>
        <v>0</v>
      </c>
      <c r="AF179" s="60">
        <f t="shared" si="215"/>
        <v>0</v>
      </c>
      <c r="AG179" s="58">
        <f t="shared" si="217"/>
        <v>0</v>
      </c>
      <c r="AH179" s="61">
        <f>SUM(AG179)/1.27</f>
        <v>0</v>
      </c>
      <c r="AI179" s="61">
        <f>SUM(AH179)*0.27</f>
        <v>0</v>
      </c>
      <c r="AJ179" s="427">
        <f t="shared" si="216"/>
        <v>0</v>
      </c>
      <c r="AK179" s="61">
        <f t="shared" si="216"/>
        <v>0</v>
      </c>
      <c r="AL179" s="440">
        <f t="shared" si="216"/>
        <v>0</v>
      </c>
    </row>
    <row r="180" spans="1:38" s="16" customFormat="1" ht="14.25" hidden="1" customHeight="1">
      <c r="A180" s="272"/>
      <c r="B180" s="485"/>
      <c r="C180" s="58">
        <f>SUM(F180:L180)</f>
        <v>0</v>
      </c>
      <c r="D180" s="61">
        <f>SUM(C180)/1.27</f>
        <v>0</v>
      </c>
      <c r="E180" s="60">
        <f>SUM(D180)*0.27</f>
        <v>0</v>
      </c>
      <c r="F180" s="59"/>
      <c r="G180" s="61"/>
      <c r="H180" s="61"/>
      <c r="I180" s="61"/>
      <c r="J180" s="61"/>
      <c r="K180" s="58">
        <f t="shared" si="218"/>
        <v>0</v>
      </c>
      <c r="L180" s="61">
        <f t="shared" si="210"/>
        <v>0</v>
      </c>
      <c r="M180" s="60">
        <f t="shared" si="211"/>
        <v>0</v>
      </c>
      <c r="N180" s="59"/>
      <c r="O180" s="61"/>
      <c r="P180" s="61"/>
      <c r="Q180" s="61"/>
      <c r="R180" s="60"/>
      <c r="S180" s="62">
        <f t="shared" si="219"/>
        <v>0</v>
      </c>
      <c r="T180" s="63"/>
      <c r="U180" s="63"/>
      <c r="V180" s="63"/>
      <c r="W180" s="63"/>
      <c r="X180" s="64"/>
      <c r="Y180" s="58">
        <f t="shared" si="220"/>
        <v>0</v>
      </c>
      <c r="Z180" s="61">
        <f t="shared" si="212"/>
        <v>0</v>
      </c>
      <c r="AA180" s="60">
        <f t="shared" si="213"/>
        <v>0</v>
      </c>
      <c r="AB180" s="59">
        <f t="shared" si="214"/>
        <v>0</v>
      </c>
      <c r="AC180" s="61">
        <f t="shared" si="215"/>
        <v>0</v>
      </c>
      <c r="AD180" s="60">
        <f t="shared" si="215"/>
        <v>0</v>
      </c>
      <c r="AE180" s="61">
        <f t="shared" si="215"/>
        <v>0</v>
      </c>
      <c r="AF180" s="60">
        <f t="shared" si="215"/>
        <v>0</v>
      </c>
      <c r="AG180" s="58">
        <f t="shared" si="217"/>
        <v>0</v>
      </c>
      <c r="AH180" s="61">
        <f>SUM(AG180)/1.27</f>
        <v>0</v>
      </c>
      <c r="AI180" s="61">
        <f>SUM(AH180)*0.27</f>
        <v>0</v>
      </c>
      <c r="AJ180" s="427">
        <f t="shared" si="216"/>
        <v>0</v>
      </c>
      <c r="AK180" s="61">
        <f t="shared" si="216"/>
        <v>0</v>
      </c>
      <c r="AL180" s="440">
        <f t="shared" si="216"/>
        <v>0</v>
      </c>
    </row>
    <row r="181" spans="1:38" s="16" customFormat="1" ht="15.75" hidden="1" customHeight="1">
      <c r="A181" s="272"/>
      <c r="B181" s="485"/>
      <c r="C181" s="58">
        <f>SUM(F181:L181)</f>
        <v>0</v>
      </c>
      <c r="D181" s="61">
        <f>SUM(C181)/1.27</f>
        <v>0</v>
      </c>
      <c r="E181" s="60">
        <f>SUM(D181)*0.27</f>
        <v>0</v>
      </c>
      <c r="F181" s="59"/>
      <c r="G181" s="61"/>
      <c r="H181" s="61"/>
      <c r="I181" s="61"/>
      <c r="J181" s="61"/>
      <c r="K181" s="58">
        <f t="shared" si="218"/>
        <v>0</v>
      </c>
      <c r="L181" s="61">
        <f t="shared" si="210"/>
        <v>0</v>
      </c>
      <c r="M181" s="60">
        <f t="shared" si="211"/>
        <v>0</v>
      </c>
      <c r="N181" s="59"/>
      <c r="O181" s="61"/>
      <c r="P181" s="61"/>
      <c r="Q181" s="61"/>
      <c r="R181" s="60"/>
      <c r="S181" s="62">
        <f t="shared" si="219"/>
        <v>0</v>
      </c>
      <c r="T181" s="63"/>
      <c r="U181" s="63"/>
      <c r="V181" s="63"/>
      <c r="W181" s="63"/>
      <c r="X181" s="64"/>
      <c r="Y181" s="58">
        <f t="shared" si="220"/>
        <v>0</v>
      </c>
      <c r="Z181" s="61">
        <f t="shared" si="212"/>
        <v>0</v>
      </c>
      <c r="AA181" s="60">
        <f t="shared" si="213"/>
        <v>0</v>
      </c>
      <c r="AB181" s="59">
        <f t="shared" si="214"/>
        <v>0</v>
      </c>
      <c r="AC181" s="61">
        <f t="shared" si="215"/>
        <v>0</v>
      </c>
      <c r="AD181" s="60">
        <f t="shared" si="215"/>
        <v>0</v>
      </c>
      <c r="AE181" s="61">
        <f t="shared" si="215"/>
        <v>0</v>
      </c>
      <c r="AF181" s="60">
        <f t="shared" si="215"/>
        <v>0</v>
      </c>
      <c r="AG181" s="58">
        <f t="shared" si="217"/>
        <v>0</v>
      </c>
      <c r="AH181" s="61">
        <f>SUM(AG181)/1.27</f>
        <v>0</v>
      </c>
      <c r="AI181" s="61">
        <f>SUM(AH181)*0.27</f>
        <v>0</v>
      </c>
      <c r="AJ181" s="427">
        <f t="shared" si="216"/>
        <v>0</v>
      </c>
      <c r="AK181" s="61">
        <f t="shared" si="216"/>
        <v>0</v>
      </c>
      <c r="AL181" s="440">
        <f t="shared" si="216"/>
        <v>0</v>
      </c>
    </row>
    <row r="182" spans="1:38" s="16" customFormat="1" ht="15" hidden="1" customHeight="1">
      <c r="A182" s="272"/>
      <c r="B182" s="485"/>
      <c r="C182" s="58">
        <f>SUM(F182:L182)</f>
        <v>0</v>
      </c>
      <c r="D182" s="61">
        <f>SUM(C182)/1.27</f>
        <v>0</v>
      </c>
      <c r="E182" s="60">
        <f>SUM(D182)*0.27</f>
        <v>0</v>
      </c>
      <c r="F182" s="59"/>
      <c r="G182" s="61"/>
      <c r="H182" s="61"/>
      <c r="I182" s="61"/>
      <c r="J182" s="61"/>
      <c r="K182" s="58">
        <f t="shared" si="218"/>
        <v>0</v>
      </c>
      <c r="L182" s="61">
        <f t="shared" si="210"/>
        <v>0</v>
      </c>
      <c r="M182" s="60">
        <f t="shared" si="211"/>
        <v>0</v>
      </c>
      <c r="N182" s="59"/>
      <c r="O182" s="61"/>
      <c r="P182" s="61"/>
      <c r="Q182" s="61"/>
      <c r="R182" s="60"/>
      <c r="S182" s="62">
        <f t="shared" si="219"/>
        <v>0</v>
      </c>
      <c r="T182" s="63"/>
      <c r="U182" s="63"/>
      <c r="V182" s="63"/>
      <c r="W182" s="63"/>
      <c r="X182" s="64"/>
      <c r="Y182" s="58">
        <f t="shared" si="220"/>
        <v>0</v>
      </c>
      <c r="Z182" s="61">
        <f t="shared" si="212"/>
        <v>0</v>
      </c>
      <c r="AA182" s="60">
        <f t="shared" si="213"/>
        <v>0</v>
      </c>
      <c r="AB182" s="59">
        <f t="shared" si="214"/>
        <v>0</v>
      </c>
      <c r="AC182" s="61">
        <f t="shared" si="215"/>
        <v>0</v>
      </c>
      <c r="AD182" s="60">
        <f t="shared" si="215"/>
        <v>0</v>
      </c>
      <c r="AE182" s="61">
        <f t="shared" si="215"/>
        <v>0</v>
      </c>
      <c r="AF182" s="60">
        <f t="shared" si="215"/>
        <v>0</v>
      </c>
      <c r="AG182" s="58">
        <f t="shared" si="217"/>
        <v>0</v>
      </c>
      <c r="AH182" s="61">
        <f>SUM(AG182)/1.27</f>
        <v>0</v>
      </c>
      <c r="AI182" s="61">
        <f>SUM(AH182)*0.27</f>
        <v>0</v>
      </c>
      <c r="AJ182" s="427">
        <f t="shared" si="216"/>
        <v>0</v>
      </c>
      <c r="AK182" s="61">
        <f t="shared" si="216"/>
        <v>0</v>
      </c>
      <c r="AL182" s="440">
        <f t="shared" si="216"/>
        <v>0</v>
      </c>
    </row>
    <row r="183" spans="1:38" s="16" customFormat="1" ht="17.25" hidden="1" customHeight="1">
      <c r="A183" s="272"/>
      <c r="B183" s="485"/>
      <c r="C183" s="58">
        <f>SUM(F183:L183)</f>
        <v>0</v>
      </c>
      <c r="D183" s="61">
        <f>SUM(C183)/1.27</f>
        <v>0</v>
      </c>
      <c r="E183" s="60">
        <f>SUM(D183)*0.27</f>
        <v>0</v>
      </c>
      <c r="F183" s="59"/>
      <c r="G183" s="61"/>
      <c r="H183" s="61"/>
      <c r="I183" s="61"/>
      <c r="J183" s="61"/>
      <c r="K183" s="58">
        <f t="shared" si="218"/>
        <v>0</v>
      </c>
      <c r="L183" s="61">
        <f t="shared" si="210"/>
        <v>0</v>
      </c>
      <c r="M183" s="60">
        <f t="shared" si="211"/>
        <v>0</v>
      </c>
      <c r="N183" s="59"/>
      <c r="O183" s="61"/>
      <c r="P183" s="61"/>
      <c r="Q183" s="61"/>
      <c r="R183" s="60"/>
      <c r="S183" s="62">
        <f t="shared" si="219"/>
        <v>0</v>
      </c>
      <c r="T183" s="63"/>
      <c r="U183" s="63"/>
      <c r="V183" s="63"/>
      <c r="W183" s="63"/>
      <c r="X183" s="64"/>
      <c r="Y183" s="58">
        <f t="shared" si="220"/>
        <v>0</v>
      </c>
      <c r="Z183" s="61">
        <f t="shared" si="212"/>
        <v>0</v>
      </c>
      <c r="AA183" s="60">
        <f t="shared" si="213"/>
        <v>0</v>
      </c>
      <c r="AB183" s="59">
        <f t="shared" si="214"/>
        <v>0</v>
      </c>
      <c r="AC183" s="61">
        <f t="shared" si="215"/>
        <v>0</v>
      </c>
      <c r="AD183" s="60">
        <f t="shared" si="215"/>
        <v>0</v>
      </c>
      <c r="AE183" s="61">
        <f t="shared" si="215"/>
        <v>0</v>
      </c>
      <c r="AF183" s="60">
        <f t="shared" si="215"/>
        <v>0</v>
      </c>
      <c r="AG183" s="58">
        <f t="shared" si="217"/>
        <v>0</v>
      </c>
      <c r="AH183" s="61">
        <f>SUM(AG183)/1.27</f>
        <v>0</v>
      </c>
      <c r="AI183" s="61">
        <f>SUM(AH183)*0.27</f>
        <v>0</v>
      </c>
      <c r="AJ183" s="427">
        <f t="shared" si="216"/>
        <v>0</v>
      </c>
      <c r="AK183" s="61">
        <f t="shared" si="216"/>
        <v>0</v>
      </c>
      <c r="AL183" s="440">
        <f t="shared" si="216"/>
        <v>0</v>
      </c>
    </row>
    <row r="184" spans="1:38" s="16" customFormat="1" ht="14.25" hidden="1" customHeight="1">
      <c r="A184" s="272"/>
      <c r="B184" s="485"/>
      <c r="C184" s="58">
        <f t="shared" ref="C184:C205" si="221">SUM(F184:K184)</f>
        <v>0</v>
      </c>
      <c r="D184" s="61">
        <f t="shared" ref="D184:D205" si="222">SUM(C184)/1.25</f>
        <v>0</v>
      </c>
      <c r="E184" s="60">
        <f t="shared" ref="E184:E205" si="223">SUM(D184)*0.25</f>
        <v>0</v>
      </c>
      <c r="F184" s="61"/>
      <c r="G184" s="61"/>
      <c r="H184" s="61"/>
      <c r="I184" s="61"/>
      <c r="J184" s="61"/>
      <c r="K184" s="58">
        <f t="shared" ref="K184:K189" si="224">SUM(N184:Q184)</f>
        <v>0</v>
      </c>
      <c r="L184" s="61">
        <f t="shared" ref="L184:L205" si="225">SUM(K184)/1.25</f>
        <v>0</v>
      </c>
      <c r="M184" s="60">
        <f t="shared" ref="M184:M205" si="226">SUM(L184)*0.25</f>
        <v>0</v>
      </c>
      <c r="N184" s="61"/>
      <c r="O184" s="61"/>
      <c r="P184" s="61"/>
      <c r="Q184" s="61"/>
      <c r="R184" s="61"/>
      <c r="S184" s="62">
        <f t="shared" si="219"/>
        <v>0</v>
      </c>
      <c r="T184" s="63"/>
      <c r="U184" s="63"/>
      <c r="V184" s="63"/>
      <c r="W184" s="63"/>
      <c r="X184" s="64"/>
      <c r="Y184" s="58">
        <f t="shared" si="220"/>
        <v>0</v>
      </c>
      <c r="Z184" s="61">
        <f t="shared" ref="Z184:Z205" si="227">SUM(Y184)/1.2</f>
        <v>0</v>
      </c>
      <c r="AA184" s="60">
        <f t="shared" ref="AA184:AA205" si="228">SUM(Z184)*0.2</f>
        <v>0</v>
      </c>
      <c r="AB184" s="59">
        <f t="shared" si="214"/>
        <v>0</v>
      </c>
      <c r="AC184" s="61">
        <f t="shared" si="215"/>
        <v>0</v>
      </c>
      <c r="AD184" s="60">
        <f t="shared" si="215"/>
        <v>0</v>
      </c>
      <c r="AE184" s="61">
        <f t="shared" si="215"/>
        <v>0</v>
      </c>
      <c r="AF184" s="60">
        <f t="shared" si="215"/>
        <v>0</v>
      </c>
      <c r="AG184" s="58">
        <f t="shared" si="217"/>
        <v>0</v>
      </c>
      <c r="AH184" s="61">
        <f t="shared" ref="AH184:AH205" si="229">SUM(AG184)/1.2</f>
        <v>0</v>
      </c>
      <c r="AI184" s="61">
        <f t="shared" ref="AI184:AI205" si="230">SUM(AH184)*0.2</f>
        <v>0</v>
      </c>
      <c r="AJ184" s="427">
        <f t="shared" si="216"/>
        <v>0</v>
      </c>
      <c r="AK184" s="61">
        <f t="shared" si="216"/>
        <v>0</v>
      </c>
      <c r="AL184" s="440">
        <f t="shared" si="216"/>
        <v>0</v>
      </c>
    </row>
    <row r="185" spans="1:38" s="16" customFormat="1" ht="14.25" hidden="1" customHeight="1">
      <c r="A185" s="272"/>
      <c r="B185" s="485"/>
      <c r="C185" s="58">
        <f t="shared" si="221"/>
        <v>0</v>
      </c>
      <c r="D185" s="61">
        <f t="shared" si="222"/>
        <v>0</v>
      </c>
      <c r="E185" s="60">
        <f t="shared" si="223"/>
        <v>0</v>
      </c>
      <c r="F185" s="61"/>
      <c r="G185" s="61"/>
      <c r="H185" s="61"/>
      <c r="I185" s="61"/>
      <c r="J185" s="61"/>
      <c r="K185" s="58">
        <f t="shared" si="224"/>
        <v>0</v>
      </c>
      <c r="L185" s="61">
        <f t="shared" si="225"/>
        <v>0</v>
      </c>
      <c r="M185" s="60">
        <f t="shared" si="226"/>
        <v>0</v>
      </c>
      <c r="N185" s="61"/>
      <c r="O185" s="61"/>
      <c r="P185" s="61"/>
      <c r="Q185" s="61"/>
      <c r="R185" s="61"/>
      <c r="S185" s="62">
        <f t="shared" si="219"/>
        <v>0</v>
      </c>
      <c r="T185" s="63"/>
      <c r="U185" s="63"/>
      <c r="V185" s="63"/>
      <c r="W185" s="63"/>
      <c r="X185" s="64"/>
      <c r="Y185" s="58">
        <f t="shared" si="220"/>
        <v>0</v>
      </c>
      <c r="Z185" s="61">
        <f t="shared" si="227"/>
        <v>0</v>
      </c>
      <c r="AA185" s="60">
        <f t="shared" si="228"/>
        <v>0</v>
      </c>
      <c r="AB185" s="59">
        <f t="shared" si="214"/>
        <v>0</v>
      </c>
      <c r="AC185" s="61">
        <f t="shared" si="215"/>
        <v>0</v>
      </c>
      <c r="AD185" s="60">
        <f t="shared" si="215"/>
        <v>0</v>
      </c>
      <c r="AE185" s="61">
        <f t="shared" si="215"/>
        <v>0</v>
      </c>
      <c r="AF185" s="60">
        <f t="shared" si="215"/>
        <v>0</v>
      </c>
      <c r="AG185" s="58">
        <f t="shared" si="217"/>
        <v>0</v>
      </c>
      <c r="AH185" s="61">
        <f t="shared" si="229"/>
        <v>0</v>
      </c>
      <c r="AI185" s="61">
        <f t="shared" si="230"/>
        <v>0</v>
      </c>
      <c r="AJ185" s="427">
        <f t="shared" si="216"/>
        <v>0</v>
      </c>
      <c r="AK185" s="61">
        <f t="shared" si="216"/>
        <v>0</v>
      </c>
      <c r="AL185" s="440">
        <f t="shared" si="216"/>
        <v>0</v>
      </c>
    </row>
    <row r="186" spans="1:38" s="16" customFormat="1" ht="14.25" hidden="1" customHeight="1">
      <c r="A186" s="272"/>
      <c r="B186" s="485"/>
      <c r="C186" s="58">
        <f t="shared" si="221"/>
        <v>0</v>
      </c>
      <c r="D186" s="61">
        <f t="shared" si="222"/>
        <v>0</v>
      </c>
      <c r="E186" s="60">
        <f t="shared" si="223"/>
        <v>0</v>
      </c>
      <c r="F186" s="61"/>
      <c r="G186" s="61"/>
      <c r="H186" s="61"/>
      <c r="I186" s="61"/>
      <c r="J186" s="61"/>
      <c r="K186" s="58">
        <f t="shared" si="224"/>
        <v>0</v>
      </c>
      <c r="L186" s="61">
        <f t="shared" si="225"/>
        <v>0</v>
      </c>
      <c r="M186" s="60">
        <f t="shared" si="226"/>
        <v>0</v>
      </c>
      <c r="N186" s="61"/>
      <c r="O186" s="61"/>
      <c r="P186" s="61"/>
      <c r="Q186" s="61"/>
      <c r="R186" s="61"/>
      <c r="S186" s="62">
        <f t="shared" si="219"/>
        <v>0</v>
      </c>
      <c r="T186" s="63"/>
      <c r="U186" s="63"/>
      <c r="V186" s="63"/>
      <c r="W186" s="63"/>
      <c r="X186" s="64"/>
      <c r="Y186" s="58">
        <f t="shared" si="220"/>
        <v>0</v>
      </c>
      <c r="Z186" s="61">
        <f t="shared" si="227"/>
        <v>0</v>
      </c>
      <c r="AA186" s="60">
        <f t="shared" si="228"/>
        <v>0</v>
      </c>
      <c r="AB186" s="59">
        <f t="shared" si="214"/>
        <v>0</v>
      </c>
      <c r="AC186" s="61">
        <f t="shared" si="215"/>
        <v>0</v>
      </c>
      <c r="AD186" s="60">
        <f t="shared" si="215"/>
        <v>0</v>
      </c>
      <c r="AE186" s="61">
        <f t="shared" si="215"/>
        <v>0</v>
      </c>
      <c r="AF186" s="60">
        <f t="shared" si="215"/>
        <v>0</v>
      </c>
      <c r="AG186" s="58">
        <f t="shared" si="217"/>
        <v>0</v>
      </c>
      <c r="AH186" s="61">
        <f t="shared" si="229"/>
        <v>0</v>
      </c>
      <c r="AI186" s="61">
        <f t="shared" si="230"/>
        <v>0</v>
      </c>
      <c r="AJ186" s="427">
        <f t="shared" si="216"/>
        <v>0</v>
      </c>
      <c r="AK186" s="61">
        <f t="shared" si="216"/>
        <v>0</v>
      </c>
      <c r="AL186" s="440">
        <f t="shared" si="216"/>
        <v>0</v>
      </c>
    </row>
    <row r="187" spans="1:38" s="16" customFormat="1" ht="14.25" hidden="1" customHeight="1">
      <c r="A187" s="272"/>
      <c r="B187" s="485"/>
      <c r="C187" s="58">
        <f t="shared" si="221"/>
        <v>0</v>
      </c>
      <c r="D187" s="61">
        <f t="shared" si="222"/>
        <v>0</v>
      </c>
      <c r="E187" s="60">
        <f t="shared" si="223"/>
        <v>0</v>
      </c>
      <c r="F187" s="61"/>
      <c r="G187" s="61"/>
      <c r="H187" s="61"/>
      <c r="I187" s="61"/>
      <c r="J187" s="61"/>
      <c r="K187" s="58">
        <f t="shared" si="224"/>
        <v>0</v>
      </c>
      <c r="L187" s="61">
        <f t="shared" si="225"/>
        <v>0</v>
      </c>
      <c r="M187" s="60">
        <f t="shared" si="226"/>
        <v>0</v>
      </c>
      <c r="N187" s="61"/>
      <c r="O187" s="61"/>
      <c r="P187" s="61"/>
      <c r="Q187" s="61"/>
      <c r="R187" s="61"/>
      <c r="S187" s="62">
        <f t="shared" si="219"/>
        <v>0</v>
      </c>
      <c r="T187" s="63"/>
      <c r="U187" s="63"/>
      <c r="V187" s="63"/>
      <c r="W187" s="63"/>
      <c r="X187" s="64"/>
      <c r="Y187" s="58">
        <f t="shared" si="220"/>
        <v>0</v>
      </c>
      <c r="Z187" s="61">
        <f t="shared" si="227"/>
        <v>0</v>
      </c>
      <c r="AA187" s="60">
        <f t="shared" si="228"/>
        <v>0</v>
      </c>
      <c r="AB187" s="59">
        <f t="shared" si="214"/>
        <v>0</v>
      </c>
      <c r="AC187" s="61">
        <f t="shared" si="215"/>
        <v>0</v>
      </c>
      <c r="AD187" s="60">
        <f t="shared" si="215"/>
        <v>0</v>
      </c>
      <c r="AE187" s="61">
        <f t="shared" si="215"/>
        <v>0</v>
      </c>
      <c r="AF187" s="60">
        <f t="shared" si="215"/>
        <v>0</v>
      </c>
      <c r="AG187" s="58">
        <f t="shared" si="217"/>
        <v>0</v>
      </c>
      <c r="AH187" s="61">
        <f t="shared" si="229"/>
        <v>0</v>
      </c>
      <c r="AI187" s="61">
        <f t="shared" si="230"/>
        <v>0</v>
      </c>
      <c r="AJ187" s="427">
        <f t="shared" si="216"/>
        <v>0</v>
      </c>
      <c r="AK187" s="61">
        <f t="shared" si="216"/>
        <v>0</v>
      </c>
      <c r="AL187" s="440">
        <f t="shared" si="216"/>
        <v>0</v>
      </c>
    </row>
    <row r="188" spans="1:38" s="16" customFormat="1" ht="14.25" hidden="1" customHeight="1">
      <c r="A188" s="272"/>
      <c r="B188" s="485"/>
      <c r="C188" s="58">
        <f t="shared" si="221"/>
        <v>0</v>
      </c>
      <c r="D188" s="61">
        <f t="shared" si="222"/>
        <v>0</v>
      </c>
      <c r="E188" s="60">
        <f t="shared" si="223"/>
        <v>0</v>
      </c>
      <c r="F188" s="61"/>
      <c r="G188" s="61"/>
      <c r="H188" s="61"/>
      <c r="I188" s="61"/>
      <c r="J188" s="61"/>
      <c r="K188" s="58">
        <f t="shared" si="224"/>
        <v>0</v>
      </c>
      <c r="L188" s="61">
        <f t="shared" si="225"/>
        <v>0</v>
      </c>
      <c r="M188" s="60">
        <f t="shared" si="226"/>
        <v>0</v>
      </c>
      <c r="N188" s="61"/>
      <c r="O188" s="61"/>
      <c r="P188" s="61"/>
      <c r="Q188" s="61"/>
      <c r="R188" s="60"/>
      <c r="S188" s="62">
        <f t="shared" si="219"/>
        <v>0</v>
      </c>
      <c r="T188" s="63"/>
      <c r="U188" s="63"/>
      <c r="V188" s="63"/>
      <c r="W188" s="63"/>
      <c r="X188" s="64"/>
      <c r="Y188" s="58">
        <f t="shared" si="220"/>
        <v>0</v>
      </c>
      <c r="Z188" s="61">
        <f t="shared" si="227"/>
        <v>0</v>
      </c>
      <c r="AA188" s="60">
        <f t="shared" si="228"/>
        <v>0</v>
      </c>
      <c r="AB188" s="59">
        <f t="shared" si="214"/>
        <v>0</v>
      </c>
      <c r="AC188" s="61">
        <f t="shared" si="215"/>
        <v>0</v>
      </c>
      <c r="AD188" s="60">
        <f t="shared" si="215"/>
        <v>0</v>
      </c>
      <c r="AE188" s="61">
        <f t="shared" si="215"/>
        <v>0</v>
      </c>
      <c r="AF188" s="60">
        <f t="shared" si="215"/>
        <v>0</v>
      </c>
      <c r="AG188" s="58">
        <f t="shared" si="217"/>
        <v>0</v>
      </c>
      <c r="AH188" s="61">
        <f t="shared" si="229"/>
        <v>0</v>
      </c>
      <c r="AI188" s="61">
        <f t="shared" si="230"/>
        <v>0</v>
      </c>
      <c r="AJ188" s="427">
        <f t="shared" si="216"/>
        <v>0</v>
      </c>
      <c r="AK188" s="61">
        <f t="shared" si="216"/>
        <v>0</v>
      </c>
      <c r="AL188" s="440">
        <f t="shared" si="216"/>
        <v>0</v>
      </c>
    </row>
    <row r="189" spans="1:38" s="16" customFormat="1" ht="14.25" hidden="1" customHeight="1">
      <c r="A189" s="272"/>
      <c r="B189" s="485"/>
      <c r="C189" s="58">
        <f t="shared" si="221"/>
        <v>0</v>
      </c>
      <c r="D189" s="61">
        <f t="shared" si="222"/>
        <v>0</v>
      </c>
      <c r="E189" s="60">
        <f t="shared" si="223"/>
        <v>0</v>
      </c>
      <c r="F189" s="61"/>
      <c r="G189" s="61"/>
      <c r="H189" s="61"/>
      <c r="I189" s="61"/>
      <c r="J189" s="61"/>
      <c r="K189" s="58">
        <f t="shared" si="224"/>
        <v>0</v>
      </c>
      <c r="L189" s="61">
        <f t="shared" si="225"/>
        <v>0</v>
      </c>
      <c r="M189" s="60">
        <f t="shared" si="226"/>
        <v>0</v>
      </c>
      <c r="N189" s="61"/>
      <c r="O189" s="61"/>
      <c r="P189" s="61"/>
      <c r="Q189" s="61"/>
      <c r="R189" s="60"/>
      <c r="S189" s="62">
        <f t="shared" si="219"/>
        <v>0</v>
      </c>
      <c r="T189" s="63"/>
      <c r="U189" s="63"/>
      <c r="V189" s="63"/>
      <c r="W189" s="63"/>
      <c r="X189" s="64"/>
      <c r="Y189" s="58">
        <f t="shared" si="220"/>
        <v>0</v>
      </c>
      <c r="Z189" s="61">
        <f t="shared" si="227"/>
        <v>0</v>
      </c>
      <c r="AA189" s="60">
        <f t="shared" si="228"/>
        <v>0</v>
      </c>
      <c r="AB189" s="59">
        <f t="shared" si="214"/>
        <v>0</v>
      </c>
      <c r="AC189" s="61">
        <f t="shared" si="215"/>
        <v>0</v>
      </c>
      <c r="AD189" s="60">
        <f t="shared" si="215"/>
        <v>0</v>
      </c>
      <c r="AE189" s="61">
        <f t="shared" si="215"/>
        <v>0</v>
      </c>
      <c r="AF189" s="60">
        <f t="shared" si="215"/>
        <v>0</v>
      </c>
      <c r="AG189" s="58">
        <f t="shared" si="217"/>
        <v>0</v>
      </c>
      <c r="AH189" s="61">
        <f t="shared" si="229"/>
        <v>0</v>
      </c>
      <c r="AI189" s="61">
        <f t="shared" si="230"/>
        <v>0</v>
      </c>
      <c r="AJ189" s="427">
        <f t="shared" si="216"/>
        <v>0</v>
      </c>
      <c r="AK189" s="61">
        <f t="shared" si="216"/>
        <v>0</v>
      </c>
      <c r="AL189" s="440">
        <f t="shared" si="216"/>
        <v>0</v>
      </c>
    </row>
    <row r="190" spans="1:38" s="16" customFormat="1" ht="14.25" hidden="1" customHeight="1">
      <c r="A190" s="272"/>
      <c r="B190" s="485"/>
      <c r="C190" s="58">
        <f t="shared" si="221"/>
        <v>0</v>
      </c>
      <c r="D190" s="61">
        <f t="shared" si="222"/>
        <v>0</v>
      </c>
      <c r="E190" s="60">
        <f t="shared" si="223"/>
        <v>0</v>
      </c>
      <c r="F190" s="61"/>
      <c r="G190" s="61"/>
      <c r="H190" s="61"/>
      <c r="I190" s="61"/>
      <c r="J190" s="61"/>
      <c r="K190" s="58">
        <f t="shared" ref="K190:K205" si="231">SUM(N190:Q190)</f>
        <v>0</v>
      </c>
      <c r="L190" s="61">
        <f t="shared" si="225"/>
        <v>0</v>
      </c>
      <c r="M190" s="60">
        <f t="shared" si="226"/>
        <v>0</v>
      </c>
      <c r="N190" s="61"/>
      <c r="O190" s="61"/>
      <c r="P190" s="61"/>
      <c r="Q190" s="61"/>
      <c r="R190" s="60"/>
      <c r="S190" s="62">
        <f t="shared" si="219"/>
        <v>0</v>
      </c>
      <c r="T190" s="63"/>
      <c r="U190" s="63"/>
      <c r="V190" s="63"/>
      <c r="W190" s="63"/>
      <c r="X190" s="64"/>
      <c r="Y190" s="58">
        <f t="shared" ref="Y190:Y205" si="232">SUM(AB190:AE190)</f>
        <v>0</v>
      </c>
      <c r="Z190" s="61">
        <f t="shared" si="227"/>
        <v>0</v>
      </c>
      <c r="AA190" s="60">
        <f t="shared" si="228"/>
        <v>0</v>
      </c>
      <c r="AB190" s="59">
        <f t="shared" si="214"/>
        <v>0</v>
      </c>
      <c r="AC190" s="61">
        <f t="shared" si="215"/>
        <v>0</v>
      </c>
      <c r="AD190" s="60">
        <f t="shared" si="215"/>
        <v>0</v>
      </c>
      <c r="AE190" s="61">
        <f t="shared" si="215"/>
        <v>0</v>
      </c>
      <c r="AF190" s="60">
        <f t="shared" si="215"/>
        <v>0</v>
      </c>
      <c r="AG190" s="58">
        <f t="shared" si="217"/>
        <v>0</v>
      </c>
      <c r="AH190" s="61">
        <f t="shared" si="229"/>
        <v>0</v>
      </c>
      <c r="AI190" s="61">
        <f t="shared" si="230"/>
        <v>0</v>
      </c>
      <c r="AJ190" s="427">
        <f t="shared" si="216"/>
        <v>0</v>
      </c>
      <c r="AK190" s="61">
        <f t="shared" si="216"/>
        <v>0</v>
      </c>
      <c r="AL190" s="440">
        <f t="shared" si="216"/>
        <v>0</v>
      </c>
    </row>
    <row r="191" spans="1:38" s="16" customFormat="1" ht="14.25" hidden="1" customHeight="1">
      <c r="A191" s="272"/>
      <c r="B191" s="486"/>
      <c r="C191" s="58">
        <f t="shared" si="221"/>
        <v>0</v>
      </c>
      <c r="D191" s="61">
        <f t="shared" si="222"/>
        <v>0</v>
      </c>
      <c r="E191" s="60">
        <f t="shared" si="223"/>
        <v>0</v>
      </c>
      <c r="F191" s="61"/>
      <c r="G191" s="61"/>
      <c r="H191" s="61"/>
      <c r="I191" s="61"/>
      <c r="J191" s="61"/>
      <c r="K191" s="58">
        <f t="shared" si="231"/>
        <v>0</v>
      </c>
      <c r="L191" s="61">
        <f t="shared" si="225"/>
        <v>0</v>
      </c>
      <c r="M191" s="60">
        <f t="shared" si="226"/>
        <v>0</v>
      </c>
      <c r="N191" s="61"/>
      <c r="O191" s="61"/>
      <c r="P191" s="61"/>
      <c r="Q191" s="61"/>
      <c r="R191" s="60"/>
      <c r="S191" s="62">
        <f t="shared" si="219"/>
        <v>0</v>
      </c>
      <c r="T191" s="63"/>
      <c r="U191" s="63"/>
      <c r="V191" s="63"/>
      <c r="W191" s="63"/>
      <c r="X191" s="64"/>
      <c r="Y191" s="58">
        <f t="shared" si="232"/>
        <v>0</v>
      </c>
      <c r="Z191" s="61">
        <f t="shared" si="227"/>
        <v>0</v>
      </c>
      <c r="AA191" s="60">
        <f t="shared" si="228"/>
        <v>0</v>
      </c>
      <c r="AB191" s="59">
        <f t="shared" si="214"/>
        <v>0</v>
      </c>
      <c r="AC191" s="61">
        <f t="shared" si="215"/>
        <v>0</v>
      </c>
      <c r="AD191" s="60">
        <f t="shared" si="215"/>
        <v>0</v>
      </c>
      <c r="AE191" s="61">
        <f t="shared" si="215"/>
        <v>0</v>
      </c>
      <c r="AF191" s="60">
        <f t="shared" si="215"/>
        <v>0</v>
      </c>
      <c r="AG191" s="58">
        <f t="shared" si="217"/>
        <v>0</v>
      </c>
      <c r="AH191" s="61">
        <f t="shared" si="229"/>
        <v>0</v>
      </c>
      <c r="AI191" s="61">
        <f t="shared" si="230"/>
        <v>0</v>
      </c>
      <c r="AJ191" s="427">
        <f t="shared" si="216"/>
        <v>0</v>
      </c>
      <c r="AK191" s="61">
        <f t="shared" si="216"/>
        <v>0</v>
      </c>
      <c r="AL191" s="440">
        <f t="shared" si="216"/>
        <v>0</v>
      </c>
    </row>
    <row r="192" spans="1:38" s="16" customFormat="1" ht="14.25" hidden="1" customHeight="1">
      <c r="A192" s="272"/>
      <c r="B192" s="484"/>
      <c r="C192" s="58">
        <f t="shared" si="221"/>
        <v>0</v>
      </c>
      <c r="D192" s="61">
        <f t="shared" si="222"/>
        <v>0</v>
      </c>
      <c r="E192" s="60">
        <f t="shared" si="223"/>
        <v>0</v>
      </c>
      <c r="F192" s="61"/>
      <c r="G192" s="61"/>
      <c r="H192" s="61"/>
      <c r="I192" s="61"/>
      <c r="J192" s="61"/>
      <c r="K192" s="58">
        <f t="shared" si="231"/>
        <v>0</v>
      </c>
      <c r="L192" s="61">
        <f t="shared" si="225"/>
        <v>0</v>
      </c>
      <c r="M192" s="60">
        <f t="shared" si="226"/>
        <v>0</v>
      </c>
      <c r="N192" s="61"/>
      <c r="O192" s="61"/>
      <c r="P192" s="61"/>
      <c r="Q192" s="61"/>
      <c r="R192" s="60"/>
      <c r="S192" s="62">
        <f t="shared" si="219"/>
        <v>0</v>
      </c>
      <c r="T192" s="63"/>
      <c r="U192" s="63"/>
      <c r="V192" s="63"/>
      <c r="W192" s="63"/>
      <c r="X192" s="64"/>
      <c r="Y192" s="58">
        <f t="shared" si="232"/>
        <v>0</v>
      </c>
      <c r="Z192" s="61">
        <f t="shared" si="227"/>
        <v>0</v>
      </c>
      <c r="AA192" s="60">
        <f t="shared" si="228"/>
        <v>0</v>
      </c>
      <c r="AB192" s="59">
        <f t="shared" si="214"/>
        <v>0</v>
      </c>
      <c r="AC192" s="61">
        <f t="shared" si="215"/>
        <v>0</v>
      </c>
      <c r="AD192" s="60">
        <f t="shared" si="215"/>
        <v>0</v>
      </c>
      <c r="AE192" s="61">
        <f t="shared" si="215"/>
        <v>0</v>
      </c>
      <c r="AF192" s="60">
        <f t="shared" si="215"/>
        <v>0</v>
      </c>
      <c r="AG192" s="58">
        <f t="shared" si="217"/>
        <v>0</v>
      </c>
      <c r="AH192" s="61">
        <f t="shared" si="229"/>
        <v>0</v>
      </c>
      <c r="AI192" s="61">
        <f t="shared" si="230"/>
        <v>0</v>
      </c>
      <c r="AJ192" s="427">
        <f t="shared" si="216"/>
        <v>0</v>
      </c>
      <c r="AK192" s="61">
        <f t="shared" si="216"/>
        <v>0</v>
      </c>
      <c r="AL192" s="440">
        <f t="shared" si="216"/>
        <v>0</v>
      </c>
    </row>
    <row r="193" spans="1:38" s="16" customFormat="1" ht="14.25" hidden="1" customHeight="1">
      <c r="A193" s="272"/>
      <c r="B193" s="484"/>
      <c r="C193" s="58">
        <f t="shared" si="221"/>
        <v>0</v>
      </c>
      <c r="D193" s="61">
        <f t="shared" si="222"/>
        <v>0</v>
      </c>
      <c r="E193" s="60">
        <f t="shared" si="223"/>
        <v>0</v>
      </c>
      <c r="F193" s="61"/>
      <c r="G193" s="61"/>
      <c r="H193" s="61"/>
      <c r="I193" s="61"/>
      <c r="J193" s="61"/>
      <c r="K193" s="58">
        <f t="shared" si="231"/>
        <v>0</v>
      </c>
      <c r="L193" s="61">
        <f t="shared" si="225"/>
        <v>0</v>
      </c>
      <c r="M193" s="60">
        <f t="shared" si="226"/>
        <v>0</v>
      </c>
      <c r="N193" s="61"/>
      <c r="O193" s="61"/>
      <c r="P193" s="61"/>
      <c r="Q193" s="61"/>
      <c r="R193" s="60"/>
      <c r="S193" s="62">
        <f t="shared" si="219"/>
        <v>0</v>
      </c>
      <c r="T193" s="63"/>
      <c r="U193" s="63"/>
      <c r="V193" s="63"/>
      <c r="W193" s="63"/>
      <c r="X193" s="64"/>
      <c r="Y193" s="58">
        <f t="shared" si="232"/>
        <v>0</v>
      </c>
      <c r="Z193" s="61">
        <f t="shared" si="227"/>
        <v>0</v>
      </c>
      <c r="AA193" s="60">
        <f t="shared" si="228"/>
        <v>0</v>
      </c>
      <c r="AB193" s="59">
        <f t="shared" si="214"/>
        <v>0</v>
      </c>
      <c r="AC193" s="61">
        <f t="shared" si="215"/>
        <v>0</v>
      </c>
      <c r="AD193" s="60">
        <f t="shared" si="215"/>
        <v>0</v>
      </c>
      <c r="AE193" s="61">
        <f t="shared" si="215"/>
        <v>0</v>
      </c>
      <c r="AF193" s="60">
        <f t="shared" si="215"/>
        <v>0</v>
      </c>
      <c r="AG193" s="58">
        <f t="shared" si="217"/>
        <v>0</v>
      </c>
      <c r="AH193" s="61">
        <f t="shared" si="229"/>
        <v>0</v>
      </c>
      <c r="AI193" s="61">
        <f t="shared" si="230"/>
        <v>0</v>
      </c>
      <c r="AJ193" s="427">
        <f t="shared" si="216"/>
        <v>0</v>
      </c>
      <c r="AK193" s="61">
        <f t="shared" si="216"/>
        <v>0</v>
      </c>
      <c r="AL193" s="440">
        <f t="shared" si="216"/>
        <v>0</v>
      </c>
    </row>
    <row r="194" spans="1:38" s="16" customFormat="1" ht="14.25" hidden="1" customHeight="1">
      <c r="A194" s="272"/>
      <c r="B194" s="484"/>
      <c r="C194" s="58">
        <f t="shared" si="221"/>
        <v>0</v>
      </c>
      <c r="D194" s="61">
        <f t="shared" si="222"/>
        <v>0</v>
      </c>
      <c r="E194" s="60">
        <f t="shared" si="223"/>
        <v>0</v>
      </c>
      <c r="F194" s="61"/>
      <c r="G194" s="61"/>
      <c r="H194" s="61"/>
      <c r="I194" s="61"/>
      <c r="J194" s="61"/>
      <c r="K194" s="58">
        <f t="shared" si="231"/>
        <v>0</v>
      </c>
      <c r="L194" s="61">
        <f t="shared" si="225"/>
        <v>0</v>
      </c>
      <c r="M194" s="60">
        <f t="shared" si="226"/>
        <v>0</v>
      </c>
      <c r="N194" s="61"/>
      <c r="O194" s="61"/>
      <c r="P194" s="61"/>
      <c r="Q194" s="61"/>
      <c r="R194" s="60"/>
      <c r="S194" s="62">
        <f t="shared" si="219"/>
        <v>0</v>
      </c>
      <c r="T194" s="63"/>
      <c r="U194" s="63"/>
      <c r="V194" s="63"/>
      <c r="W194" s="63"/>
      <c r="X194" s="64"/>
      <c r="Y194" s="58">
        <f t="shared" si="232"/>
        <v>0</v>
      </c>
      <c r="Z194" s="61">
        <f t="shared" si="227"/>
        <v>0</v>
      </c>
      <c r="AA194" s="60">
        <f t="shared" si="228"/>
        <v>0</v>
      </c>
      <c r="AB194" s="59">
        <f t="shared" si="214"/>
        <v>0</v>
      </c>
      <c r="AC194" s="61">
        <f t="shared" si="215"/>
        <v>0</v>
      </c>
      <c r="AD194" s="60">
        <f t="shared" si="215"/>
        <v>0</v>
      </c>
      <c r="AE194" s="61">
        <f t="shared" si="215"/>
        <v>0</v>
      </c>
      <c r="AF194" s="60">
        <f t="shared" si="215"/>
        <v>0</v>
      </c>
      <c r="AG194" s="58">
        <f t="shared" si="217"/>
        <v>0</v>
      </c>
      <c r="AH194" s="61">
        <f t="shared" si="229"/>
        <v>0</v>
      </c>
      <c r="AI194" s="61">
        <f t="shared" si="230"/>
        <v>0</v>
      </c>
      <c r="AJ194" s="427">
        <f t="shared" si="216"/>
        <v>0</v>
      </c>
      <c r="AK194" s="61">
        <f t="shared" si="216"/>
        <v>0</v>
      </c>
      <c r="AL194" s="440">
        <f t="shared" si="216"/>
        <v>0</v>
      </c>
    </row>
    <row r="195" spans="1:38" s="16" customFormat="1" ht="14.25" hidden="1" customHeight="1">
      <c r="A195" s="272"/>
      <c r="B195" s="484"/>
      <c r="C195" s="58">
        <f t="shared" si="221"/>
        <v>0</v>
      </c>
      <c r="D195" s="61">
        <f t="shared" si="222"/>
        <v>0</v>
      </c>
      <c r="E195" s="60">
        <f t="shared" si="223"/>
        <v>0</v>
      </c>
      <c r="F195" s="61"/>
      <c r="G195" s="61"/>
      <c r="H195" s="61"/>
      <c r="I195" s="61"/>
      <c r="J195" s="61"/>
      <c r="K195" s="58">
        <f t="shared" si="231"/>
        <v>0</v>
      </c>
      <c r="L195" s="61">
        <f t="shared" si="225"/>
        <v>0</v>
      </c>
      <c r="M195" s="60">
        <f t="shared" si="226"/>
        <v>0</v>
      </c>
      <c r="N195" s="61"/>
      <c r="O195" s="61"/>
      <c r="P195" s="61"/>
      <c r="Q195" s="61"/>
      <c r="R195" s="60"/>
      <c r="S195" s="62">
        <f t="shared" si="219"/>
        <v>0</v>
      </c>
      <c r="T195" s="63"/>
      <c r="U195" s="63"/>
      <c r="V195" s="63"/>
      <c r="W195" s="63"/>
      <c r="X195" s="64"/>
      <c r="Y195" s="58">
        <f t="shared" si="232"/>
        <v>0</v>
      </c>
      <c r="Z195" s="61">
        <f t="shared" si="227"/>
        <v>0</v>
      </c>
      <c r="AA195" s="60">
        <f t="shared" si="228"/>
        <v>0</v>
      </c>
      <c r="AB195" s="59">
        <f t="shared" si="214"/>
        <v>0</v>
      </c>
      <c r="AC195" s="61">
        <f t="shared" si="215"/>
        <v>0</v>
      </c>
      <c r="AD195" s="60">
        <f t="shared" si="215"/>
        <v>0</v>
      </c>
      <c r="AE195" s="61">
        <f t="shared" si="215"/>
        <v>0</v>
      </c>
      <c r="AF195" s="60">
        <f t="shared" si="215"/>
        <v>0</v>
      </c>
      <c r="AG195" s="58">
        <f t="shared" si="217"/>
        <v>0</v>
      </c>
      <c r="AH195" s="61">
        <f t="shared" si="229"/>
        <v>0</v>
      </c>
      <c r="AI195" s="61">
        <f t="shared" si="230"/>
        <v>0</v>
      </c>
      <c r="AJ195" s="427">
        <f t="shared" si="216"/>
        <v>0</v>
      </c>
      <c r="AK195" s="61">
        <f t="shared" si="216"/>
        <v>0</v>
      </c>
      <c r="AL195" s="440">
        <f t="shared" si="216"/>
        <v>0</v>
      </c>
    </row>
    <row r="196" spans="1:38" s="16" customFormat="1" ht="14.25" hidden="1" customHeight="1">
      <c r="A196" s="272"/>
      <c r="B196" s="484"/>
      <c r="C196" s="58">
        <f t="shared" si="221"/>
        <v>0</v>
      </c>
      <c r="D196" s="61">
        <f t="shared" si="222"/>
        <v>0</v>
      </c>
      <c r="E196" s="60">
        <f t="shared" si="223"/>
        <v>0</v>
      </c>
      <c r="F196" s="61"/>
      <c r="G196" s="61"/>
      <c r="H196" s="61"/>
      <c r="I196" s="61"/>
      <c r="J196" s="61"/>
      <c r="K196" s="58">
        <f t="shared" si="231"/>
        <v>0</v>
      </c>
      <c r="L196" s="61">
        <f t="shared" si="225"/>
        <v>0</v>
      </c>
      <c r="M196" s="60">
        <f t="shared" si="226"/>
        <v>0</v>
      </c>
      <c r="N196" s="61"/>
      <c r="O196" s="61"/>
      <c r="P196" s="61"/>
      <c r="Q196" s="61"/>
      <c r="R196" s="60"/>
      <c r="S196" s="62">
        <f t="shared" si="219"/>
        <v>0</v>
      </c>
      <c r="T196" s="63"/>
      <c r="U196" s="63"/>
      <c r="V196" s="63"/>
      <c r="W196" s="63"/>
      <c r="X196" s="64"/>
      <c r="Y196" s="58">
        <f t="shared" si="232"/>
        <v>0</v>
      </c>
      <c r="Z196" s="61">
        <f t="shared" si="227"/>
        <v>0</v>
      </c>
      <c r="AA196" s="60">
        <f t="shared" si="228"/>
        <v>0</v>
      </c>
      <c r="AB196" s="59">
        <f t="shared" si="214"/>
        <v>0</v>
      </c>
      <c r="AC196" s="61">
        <f t="shared" si="215"/>
        <v>0</v>
      </c>
      <c r="AD196" s="60">
        <f t="shared" si="215"/>
        <v>0</v>
      </c>
      <c r="AE196" s="61">
        <f t="shared" si="215"/>
        <v>0</v>
      </c>
      <c r="AF196" s="60">
        <f t="shared" si="215"/>
        <v>0</v>
      </c>
      <c r="AG196" s="58">
        <f t="shared" si="217"/>
        <v>0</v>
      </c>
      <c r="AH196" s="61">
        <f t="shared" si="229"/>
        <v>0</v>
      </c>
      <c r="AI196" s="61">
        <f t="shared" si="230"/>
        <v>0</v>
      </c>
      <c r="AJ196" s="427">
        <f t="shared" si="216"/>
        <v>0</v>
      </c>
      <c r="AK196" s="61">
        <f t="shared" si="216"/>
        <v>0</v>
      </c>
      <c r="AL196" s="440">
        <f t="shared" si="216"/>
        <v>0</v>
      </c>
    </row>
    <row r="197" spans="1:38" s="16" customFormat="1" ht="14.25" hidden="1" customHeight="1">
      <c r="A197" s="272"/>
      <c r="B197" s="484"/>
      <c r="C197" s="58">
        <f t="shared" si="221"/>
        <v>0</v>
      </c>
      <c r="D197" s="61">
        <f t="shared" si="222"/>
        <v>0</v>
      </c>
      <c r="E197" s="60">
        <f t="shared" si="223"/>
        <v>0</v>
      </c>
      <c r="F197" s="61"/>
      <c r="G197" s="61"/>
      <c r="H197" s="61"/>
      <c r="I197" s="61"/>
      <c r="J197" s="61"/>
      <c r="K197" s="58">
        <f t="shared" si="231"/>
        <v>0</v>
      </c>
      <c r="L197" s="61">
        <f t="shared" si="225"/>
        <v>0</v>
      </c>
      <c r="M197" s="60">
        <f t="shared" si="226"/>
        <v>0</v>
      </c>
      <c r="N197" s="61"/>
      <c r="O197" s="61"/>
      <c r="P197" s="61"/>
      <c r="Q197" s="61"/>
      <c r="R197" s="60"/>
      <c r="S197" s="62">
        <f t="shared" si="219"/>
        <v>0</v>
      </c>
      <c r="T197" s="63"/>
      <c r="U197" s="63"/>
      <c r="V197" s="63"/>
      <c r="W197" s="63"/>
      <c r="X197" s="64"/>
      <c r="Y197" s="58">
        <f t="shared" si="232"/>
        <v>0</v>
      </c>
      <c r="Z197" s="61">
        <f t="shared" si="227"/>
        <v>0</v>
      </c>
      <c r="AA197" s="60">
        <f t="shared" si="228"/>
        <v>0</v>
      </c>
      <c r="AB197" s="59">
        <f t="shared" si="214"/>
        <v>0</v>
      </c>
      <c r="AC197" s="61">
        <f t="shared" si="215"/>
        <v>0</v>
      </c>
      <c r="AD197" s="60">
        <f t="shared" si="215"/>
        <v>0</v>
      </c>
      <c r="AE197" s="61">
        <f t="shared" si="215"/>
        <v>0</v>
      </c>
      <c r="AF197" s="60">
        <f t="shared" si="215"/>
        <v>0</v>
      </c>
      <c r="AG197" s="58">
        <f t="shared" si="217"/>
        <v>0</v>
      </c>
      <c r="AH197" s="61">
        <f t="shared" si="229"/>
        <v>0</v>
      </c>
      <c r="AI197" s="61">
        <f t="shared" si="230"/>
        <v>0</v>
      </c>
      <c r="AJ197" s="427">
        <f t="shared" si="216"/>
        <v>0</v>
      </c>
      <c r="AK197" s="61">
        <f t="shared" si="216"/>
        <v>0</v>
      </c>
      <c r="AL197" s="440">
        <f t="shared" si="216"/>
        <v>0</v>
      </c>
    </row>
    <row r="198" spans="1:38" s="16" customFormat="1" ht="14.25" hidden="1" customHeight="1">
      <c r="A198" s="272"/>
      <c r="B198" s="484"/>
      <c r="C198" s="58">
        <f t="shared" si="221"/>
        <v>0</v>
      </c>
      <c r="D198" s="61">
        <f t="shared" si="222"/>
        <v>0</v>
      </c>
      <c r="E198" s="60">
        <f t="shared" si="223"/>
        <v>0</v>
      </c>
      <c r="F198" s="61"/>
      <c r="G198" s="61"/>
      <c r="H198" s="61"/>
      <c r="I198" s="61"/>
      <c r="J198" s="61"/>
      <c r="K198" s="58">
        <f t="shared" si="231"/>
        <v>0</v>
      </c>
      <c r="L198" s="61">
        <f t="shared" si="225"/>
        <v>0</v>
      </c>
      <c r="M198" s="60">
        <f t="shared" si="226"/>
        <v>0</v>
      </c>
      <c r="N198" s="61"/>
      <c r="O198" s="61"/>
      <c r="P198" s="61"/>
      <c r="Q198" s="61"/>
      <c r="R198" s="60"/>
      <c r="S198" s="62">
        <f t="shared" si="219"/>
        <v>0</v>
      </c>
      <c r="T198" s="63"/>
      <c r="U198" s="63"/>
      <c r="V198" s="63"/>
      <c r="W198" s="63"/>
      <c r="X198" s="64"/>
      <c r="Y198" s="58">
        <f t="shared" si="232"/>
        <v>0</v>
      </c>
      <c r="Z198" s="61">
        <f t="shared" si="227"/>
        <v>0</v>
      </c>
      <c r="AA198" s="60">
        <f t="shared" si="228"/>
        <v>0</v>
      </c>
      <c r="AB198" s="59">
        <f t="shared" si="214"/>
        <v>0</v>
      </c>
      <c r="AC198" s="61">
        <f t="shared" si="215"/>
        <v>0</v>
      </c>
      <c r="AD198" s="60">
        <f t="shared" si="215"/>
        <v>0</v>
      </c>
      <c r="AE198" s="61">
        <f t="shared" si="215"/>
        <v>0</v>
      </c>
      <c r="AF198" s="60">
        <f t="shared" si="215"/>
        <v>0</v>
      </c>
      <c r="AG198" s="58">
        <f t="shared" si="217"/>
        <v>0</v>
      </c>
      <c r="AH198" s="61">
        <f t="shared" si="229"/>
        <v>0</v>
      </c>
      <c r="AI198" s="61">
        <f t="shared" si="230"/>
        <v>0</v>
      </c>
      <c r="AJ198" s="427">
        <f t="shared" si="216"/>
        <v>0</v>
      </c>
      <c r="AK198" s="61">
        <f t="shared" si="216"/>
        <v>0</v>
      </c>
      <c r="AL198" s="440">
        <f t="shared" si="216"/>
        <v>0</v>
      </c>
    </row>
    <row r="199" spans="1:38" s="16" customFormat="1" ht="14.25" hidden="1" customHeight="1">
      <c r="A199" s="272"/>
      <c r="B199" s="484"/>
      <c r="C199" s="58">
        <f t="shared" si="221"/>
        <v>0</v>
      </c>
      <c r="D199" s="61">
        <f t="shared" si="222"/>
        <v>0</v>
      </c>
      <c r="E199" s="60">
        <f t="shared" si="223"/>
        <v>0</v>
      </c>
      <c r="F199" s="61"/>
      <c r="G199" s="61"/>
      <c r="H199" s="61"/>
      <c r="I199" s="61"/>
      <c r="J199" s="61"/>
      <c r="K199" s="58">
        <f t="shared" si="231"/>
        <v>0</v>
      </c>
      <c r="L199" s="61">
        <f t="shared" si="225"/>
        <v>0</v>
      </c>
      <c r="M199" s="60">
        <f t="shared" si="226"/>
        <v>0</v>
      </c>
      <c r="N199" s="61"/>
      <c r="O199" s="61"/>
      <c r="P199" s="61"/>
      <c r="Q199" s="61"/>
      <c r="R199" s="60"/>
      <c r="S199" s="62">
        <f t="shared" si="219"/>
        <v>0</v>
      </c>
      <c r="T199" s="63"/>
      <c r="U199" s="63"/>
      <c r="V199" s="63"/>
      <c r="W199" s="63"/>
      <c r="X199" s="64"/>
      <c r="Y199" s="58">
        <f t="shared" si="232"/>
        <v>0</v>
      </c>
      <c r="Z199" s="61">
        <f t="shared" si="227"/>
        <v>0</v>
      </c>
      <c r="AA199" s="60">
        <f t="shared" si="228"/>
        <v>0</v>
      </c>
      <c r="AB199" s="59">
        <f t="shared" si="214"/>
        <v>0</v>
      </c>
      <c r="AC199" s="61">
        <f t="shared" si="215"/>
        <v>0</v>
      </c>
      <c r="AD199" s="60">
        <f t="shared" si="215"/>
        <v>0</v>
      </c>
      <c r="AE199" s="61">
        <f t="shared" si="215"/>
        <v>0</v>
      </c>
      <c r="AF199" s="60">
        <f t="shared" si="215"/>
        <v>0</v>
      </c>
      <c r="AG199" s="58">
        <f t="shared" si="217"/>
        <v>0</v>
      </c>
      <c r="AH199" s="61">
        <f t="shared" si="229"/>
        <v>0</v>
      </c>
      <c r="AI199" s="61">
        <f t="shared" si="230"/>
        <v>0</v>
      </c>
      <c r="AJ199" s="427">
        <f t="shared" si="216"/>
        <v>0</v>
      </c>
      <c r="AK199" s="61">
        <f t="shared" si="216"/>
        <v>0</v>
      </c>
      <c r="AL199" s="440">
        <f t="shared" si="216"/>
        <v>0</v>
      </c>
    </row>
    <row r="200" spans="1:38" s="16" customFormat="1" ht="14.25" hidden="1" customHeight="1">
      <c r="A200" s="272"/>
      <c r="B200" s="484"/>
      <c r="C200" s="58">
        <f t="shared" si="221"/>
        <v>0</v>
      </c>
      <c r="D200" s="61">
        <f t="shared" si="222"/>
        <v>0</v>
      </c>
      <c r="E200" s="60">
        <f t="shared" si="223"/>
        <v>0</v>
      </c>
      <c r="F200" s="61"/>
      <c r="G200" s="61"/>
      <c r="H200" s="61"/>
      <c r="I200" s="61"/>
      <c r="J200" s="61"/>
      <c r="K200" s="58">
        <f t="shared" si="231"/>
        <v>0</v>
      </c>
      <c r="L200" s="61">
        <f t="shared" si="225"/>
        <v>0</v>
      </c>
      <c r="M200" s="60">
        <f t="shared" si="226"/>
        <v>0</v>
      </c>
      <c r="N200" s="61"/>
      <c r="O200" s="61"/>
      <c r="P200" s="61"/>
      <c r="Q200" s="61"/>
      <c r="R200" s="60"/>
      <c r="S200" s="62">
        <f t="shared" si="219"/>
        <v>0</v>
      </c>
      <c r="T200" s="63"/>
      <c r="U200" s="63"/>
      <c r="V200" s="63"/>
      <c r="W200" s="63"/>
      <c r="X200" s="64"/>
      <c r="Y200" s="58">
        <f t="shared" si="232"/>
        <v>0</v>
      </c>
      <c r="Z200" s="61">
        <f t="shared" si="227"/>
        <v>0</v>
      </c>
      <c r="AA200" s="60">
        <f t="shared" si="228"/>
        <v>0</v>
      </c>
      <c r="AB200" s="59">
        <f t="shared" si="214"/>
        <v>0</v>
      </c>
      <c r="AC200" s="61">
        <f t="shared" si="215"/>
        <v>0</v>
      </c>
      <c r="AD200" s="60">
        <f t="shared" si="215"/>
        <v>0</v>
      </c>
      <c r="AE200" s="61">
        <f t="shared" si="215"/>
        <v>0</v>
      </c>
      <c r="AF200" s="60">
        <f t="shared" si="215"/>
        <v>0</v>
      </c>
      <c r="AG200" s="58">
        <f t="shared" si="217"/>
        <v>0</v>
      </c>
      <c r="AH200" s="61">
        <f t="shared" si="229"/>
        <v>0</v>
      </c>
      <c r="AI200" s="61">
        <f t="shared" si="230"/>
        <v>0</v>
      </c>
      <c r="AJ200" s="427">
        <f t="shared" si="216"/>
        <v>0</v>
      </c>
      <c r="AK200" s="61">
        <f t="shared" si="216"/>
        <v>0</v>
      </c>
      <c r="AL200" s="440">
        <f t="shared" si="216"/>
        <v>0</v>
      </c>
    </row>
    <row r="201" spans="1:38" s="16" customFormat="1" ht="14.25" hidden="1" customHeight="1">
      <c r="A201" s="272"/>
      <c r="B201" s="484"/>
      <c r="C201" s="58">
        <f t="shared" si="221"/>
        <v>0</v>
      </c>
      <c r="D201" s="61">
        <f t="shared" si="222"/>
        <v>0</v>
      </c>
      <c r="E201" s="60">
        <f t="shared" si="223"/>
        <v>0</v>
      </c>
      <c r="F201" s="61"/>
      <c r="G201" s="61"/>
      <c r="H201" s="61"/>
      <c r="I201" s="61"/>
      <c r="J201" s="61"/>
      <c r="K201" s="58">
        <f t="shared" si="231"/>
        <v>0</v>
      </c>
      <c r="L201" s="61">
        <f t="shared" si="225"/>
        <v>0</v>
      </c>
      <c r="M201" s="60">
        <f t="shared" si="226"/>
        <v>0</v>
      </c>
      <c r="N201" s="61"/>
      <c r="O201" s="61"/>
      <c r="P201" s="61"/>
      <c r="Q201" s="61"/>
      <c r="R201" s="60"/>
      <c r="S201" s="62">
        <f t="shared" si="219"/>
        <v>0</v>
      </c>
      <c r="T201" s="63"/>
      <c r="U201" s="63"/>
      <c r="V201" s="63"/>
      <c r="W201" s="63"/>
      <c r="X201" s="64"/>
      <c r="Y201" s="58">
        <f t="shared" si="232"/>
        <v>0</v>
      </c>
      <c r="Z201" s="61">
        <f t="shared" si="227"/>
        <v>0</v>
      </c>
      <c r="AA201" s="60">
        <f t="shared" si="228"/>
        <v>0</v>
      </c>
      <c r="AB201" s="59">
        <f t="shared" si="214"/>
        <v>0</v>
      </c>
      <c r="AC201" s="61">
        <f t="shared" si="215"/>
        <v>0</v>
      </c>
      <c r="AD201" s="60">
        <f t="shared" si="215"/>
        <v>0</v>
      </c>
      <c r="AE201" s="61">
        <f t="shared" si="215"/>
        <v>0</v>
      </c>
      <c r="AF201" s="60">
        <f t="shared" si="215"/>
        <v>0</v>
      </c>
      <c r="AG201" s="58">
        <f t="shared" si="217"/>
        <v>0</v>
      </c>
      <c r="AH201" s="61">
        <f t="shared" si="229"/>
        <v>0</v>
      </c>
      <c r="AI201" s="61">
        <f t="shared" si="230"/>
        <v>0</v>
      </c>
      <c r="AJ201" s="427">
        <f t="shared" si="216"/>
        <v>0</v>
      </c>
      <c r="AK201" s="61">
        <f t="shared" si="216"/>
        <v>0</v>
      </c>
      <c r="AL201" s="440">
        <f t="shared" si="216"/>
        <v>0</v>
      </c>
    </row>
    <row r="202" spans="1:38" s="16" customFormat="1" ht="14.25" hidden="1" customHeight="1">
      <c r="A202" s="272"/>
      <c r="B202" s="484"/>
      <c r="C202" s="58">
        <f t="shared" si="221"/>
        <v>0</v>
      </c>
      <c r="D202" s="61">
        <f t="shared" si="222"/>
        <v>0</v>
      </c>
      <c r="E202" s="60">
        <f t="shared" si="223"/>
        <v>0</v>
      </c>
      <c r="F202" s="61"/>
      <c r="G202" s="61"/>
      <c r="H202" s="61"/>
      <c r="I202" s="61"/>
      <c r="J202" s="61"/>
      <c r="K202" s="58">
        <f t="shared" si="231"/>
        <v>0</v>
      </c>
      <c r="L202" s="61">
        <f t="shared" si="225"/>
        <v>0</v>
      </c>
      <c r="M202" s="60">
        <f t="shared" si="226"/>
        <v>0</v>
      </c>
      <c r="N202" s="61"/>
      <c r="O202" s="61"/>
      <c r="P202" s="61"/>
      <c r="Q202" s="61"/>
      <c r="R202" s="60"/>
      <c r="S202" s="62">
        <f t="shared" si="219"/>
        <v>0</v>
      </c>
      <c r="T202" s="63"/>
      <c r="U202" s="63"/>
      <c r="V202" s="63"/>
      <c r="W202" s="63"/>
      <c r="X202" s="64"/>
      <c r="Y202" s="58">
        <f t="shared" si="232"/>
        <v>0</v>
      </c>
      <c r="Z202" s="61">
        <f t="shared" si="227"/>
        <v>0</v>
      </c>
      <c r="AA202" s="60">
        <f t="shared" si="228"/>
        <v>0</v>
      </c>
      <c r="AB202" s="59">
        <f t="shared" si="214"/>
        <v>0</v>
      </c>
      <c r="AC202" s="61">
        <f t="shared" si="215"/>
        <v>0</v>
      </c>
      <c r="AD202" s="60">
        <f t="shared" si="215"/>
        <v>0</v>
      </c>
      <c r="AE202" s="61">
        <f t="shared" si="215"/>
        <v>0</v>
      </c>
      <c r="AF202" s="60">
        <f t="shared" si="215"/>
        <v>0</v>
      </c>
      <c r="AG202" s="58">
        <f t="shared" si="217"/>
        <v>0</v>
      </c>
      <c r="AH202" s="61">
        <f t="shared" si="229"/>
        <v>0</v>
      </c>
      <c r="AI202" s="61">
        <f t="shared" si="230"/>
        <v>0</v>
      </c>
      <c r="AJ202" s="427">
        <f t="shared" si="216"/>
        <v>0</v>
      </c>
      <c r="AK202" s="61">
        <f t="shared" si="216"/>
        <v>0</v>
      </c>
      <c r="AL202" s="440">
        <f t="shared" si="216"/>
        <v>0</v>
      </c>
    </row>
    <row r="203" spans="1:38" s="16" customFormat="1" ht="14.25" hidden="1" customHeight="1">
      <c r="A203" s="272"/>
      <c r="B203" s="484"/>
      <c r="C203" s="58">
        <f t="shared" si="221"/>
        <v>0</v>
      </c>
      <c r="D203" s="61">
        <f t="shared" si="222"/>
        <v>0</v>
      </c>
      <c r="E203" s="60">
        <f t="shared" si="223"/>
        <v>0</v>
      </c>
      <c r="F203" s="61"/>
      <c r="G203" s="61"/>
      <c r="H203" s="61"/>
      <c r="I203" s="61"/>
      <c r="J203" s="61"/>
      <c r="K203" s="58">
        <f t="shared" si="231"/>
        <v>0</v>
      </c>
      <c r="L203" s="61">
        <f t="shared" si="225"/>
        <v>0</v>
      </c>
      <c r="M203" s="60">
        <f t="shared" si="226"/>
        <v>0</v>
      </c>
      <c r="N203" s="61"/>
      <c r="O203" s="61"/>
      <c r="P203" s="61"/>
      <c r="Q203" s="61"/>
      <c r="R203" s="60"/>
      <c r="S203" s="62">
        <f t="shared" si="219"/>
        <v>0</v>
      </c>
      <c r="T203" s="63"/>
      <c r="U203" s="63"/>
      <c r="V203" s="63"/>
      <c r="W203" s="63"/>
      <c r="X203" s="64"/>
      <c r="Y203" s="58">
        <f t="shared" si="232"/>
        <v>0</v>
      </c>
      <c r="Z203" s="61">
        <f t="shared" si="227"/>
        <v>0</v>
      </c>
      <c r="AA203" s="60">
        <f t="shared" si="228"/>
        <v>0</v>
      </c>
      <c r="AB203" s="59">
        <f t="shared" si="214"/>
        <v>0</v>
      </c>
      <c r="AC203" s="61">
        <f t="shared" si="215"/>
        <v>0</v>
      </c>
      <c r="AD203" s="60">
        <f t="shared" si="215"/>
        <v>0</v>
      </c>
      <c r="AE203" s="61">
        <f t="shared" si="215"/>
        <v>0</v>
      </c>
      <c r="AF203" s="60">
        <f t="shared" si="215"/>
        <v>0</v>
      </c>
      <c r="AG203" s="58">
        <f t="shared" si="217"/>
        <v>0</v>
      </c>
      <c r="AH203" s="61">
        <f t="shared" si="229"/>
        <v>0</v>
      </c>
      <c r="AI203" s="61">
        <f t="shared" si="230"/>
        <v>0</v>
      </c>
      <c r="AJ203" s="427">
        <f t="shared" si="216"/>
        <v>0</v>
      </c>
      <c r="AK203" s="61">
        <f t="shared" si="216"/>
        <v>0</v>
      </c>
      <c r="AL203" s="440">
        <f t="shared" si="216"/>
        <v>0</v>
      </c>
    </row>
    <row r="204" spans="1:38" s="16" customFormat="1" ht="14.25" hidden="1" customHeight="1">
      <c r="A204" s="272"/>
      <c r="B204" s="487"/>
      <c r="C204" s="58">
        <f t="shared" si="221"/>
        <v>0</v>
      </c>
      <c r="D204" s="61">
        <f t="shared" si="222"/>
        <v>0</v>
      </c>
      <c r="E204" s="60">
        <f t="shared" si="223"/>
        <v>0</v>
      </c>
      <c r="F204" s="61"/>
      <c r="G204" s="61"/>
      <c r="H204" s="61"/>
      <c r="I204" s="61"/>
      <c r="J204" s="61"/>
      <c r="K204" s="58">
        <f t="shared" si="231"/>
        <v>0</v>
      </c>
      <c r="L204" s="61">
        <f t="shared" si="225"/>
        <v>0</v>
      </c>
      <c r="M204" s="60">
        <f t="shared" si="226"/>
        <v>0</v>
      </c>
      <c r="N204" s="61"/>
      <c r="O204" s="61"/>
      <c r="P204" s="61"/>
      <c r="Q204" s="61"/>
      <c r="R204" s="60"/>
      <c r="S204" s="62">
        <f t="shared" si="219"/>
        <v>0</v>
      </c>
      <c r="T204" s="63"/>
      <c r="U204" s="63"/>
      <c r="V204" s="63"/>
      <c r="W204" s="63"/>
      <c r="X204" s="64"/>
      <c r="Y204" s="58">
        <f t="shared" si="232"/>
        <v>0</v>
      </c>
      <c r="Z204" s="61">
        <f t="shared" si="227"/>
        <v>0</v>
      </c>
      <c r="AA204" s="60">
        <f t="shared" si="228"/>
        <v>0</v>
      </c>
      <c r="AB204" s="59">
        <f t="shared" si="214"/>
        <v>0</v>
      </c>
      <c r="AC204" s="61">
        <f t="shared" si="215"/>
        <v>0</v>
      </c>
      <c r="AD204" s="60">
        <f t="shared" si="215"/>
        <v>0</v>
      </c>
      <c r="AE204" s="61">
        <f t="shared" si="215"/>
        <v>0</v>
      </c>
      <c r="AF204" s="60">
        <f t="shared" si="215"/>
        <v>0</v>
      </c>
      <c r="AG204" s="58">
        <f t="shared" si="217"/>
        <v>0</v>
      </c>
      <c r="AH204" s="61">
        <f t="shared" si="229"/>
        <v>0</v>
      </c>
      <c r="AI204" s="61">
        <f t="shared" si="230"/>
        <v>0</v>
      </c>
      <c r="AJ204" s="427">
        <f t="shared" si="216"/>
        <v>0</v>
      </c>
      <c r="AK204" s="61">
        <f t="shared" si="216"/>
        <v>0</v>
      </c>
      <c r="AL204" s="440">
        <f t="shared" si="216"/>
        <v>0</v>
      </c>
    </row>
    <row r="205" spans="1:38" s="16" customFormat="1" ht="14.25" hidden="1" customHeight="1">
      <c r="A205" s="272"/>
      <c r="B205" s="487"/>
      <c r="C205" s="58">
        <f t="shared" si="221"/>
        <v>0</v>
      </c>
      <c r="D205" s="61">
        <f t="shared" si="222"/>
        <v>0</v>
      </c>
      <c r="E205" s="60">
        <f t="shared" si="223"/>
        <v>0</v>
      </c>
      <c r="F205" s="61"/>
      <c r="G205" s="61"/>
      <c r="H205" s="61"/>
      <c r="I205" s="61"/>
      <c r="J205" s="61"/>
      <c r="K205" s="58">
        <f t="shared" si="231"/>
        <v>0</v>
      </c>
      <c r="L205" s="61">
        <f t="shared" si="225"/>
        <v>0</v>
      </c>
      <c r="M205" s="60">
        <f t="shared" si="226"/>
        <v>0</v>
      </c>
      <c r="N205" s="61"/>
      <c r="O205" s="61"/>
      <c r="P205" s="61"/>
      <c r="Q205" s="61"/>
      <c r="R205" s="60"/>
      <c r="S205" s="62">
        <f t="shared" si="219"/>
        <v>0</v>
      </c>
      <c r="T205" s="63"/>
      <c r="U205" s="63"/>
      <c r="V205" s="63"/>
      <c r="W205" s="63"/>
      <c r="X205" s="64"/>
      <c r="Y205" s="58">
        <f t="shared" si="232"/>
        <v>0</v>
      </c>
      <c r="Z205" s="61">
        <f t="shared" si="227"/>
        <v>0</v>
      </c>
      <c r="AA205" s="60">
        <f t="shared" si="228"/>
        <v>0</v>
      </c>
      <c r="AB205" s="59">
        <f t="shared" si="214"/>
        <v>0</v>
      </c>
      <c r="AC205" s="61">
        <f t="shared" si="215"/>
        <v>0</v>
      </c>
      <c r="AD205" s="60">
        <f t="shared" si="215"/>
        <v>0</v>
      </c>
      <c r="AE205" s="61">
        <f t="shared" si="215"/>
        <v>0</v>
      </c>
      <c r="AF205" s="60">
        <f t="shared" si="215"/>
        <v>0</v>
      </c>
      <c r="AG205" s="58">
        <f t="shared" si="217"/>
        <v>0</v>
      </c>
      <c r="AH205" s="61">
        <f t="shared" si="229"/>
        <v>0</v>
      </c>
      <c r="AI205" s="61">
        <f t="shared" si="230"/>
        <v>0</v>
      </c>
      <c r="AJ205" s="427">
        <f t="shared" si="216"/>
        <v>0</v>
      </c>
      <c r="AK205" s="61">
        <f t="shared" si="216"/>
        <v>0</v>
      </c>
      <c r="AL205" s="440">
        <f t="shared" si="216"/>
        <v>0</v>
      </c>
    </row>
    <row r="206" spans="1:38" s="16" customFormat="1" ht="14.25" customHeight="1" thickBot="1">
      <c r="A206" s="272"/>
      <c r="B206" s="487"/>
      <c r="C206" s="67"/>
      <c r="D206" s="287"/>
      <c r="E206" s="288"/>
      <c r="F206" s="287"/>
      <c r="G206" s="287"/>
      <c r="H206" s="287"/>
      <c r="I206" s="287"/>
      <c r="J206" s="287"/>
      <c r="K206" s="67"/>
      <c r="L206" s="287"/>
      <c r="M206" s="288"/>
      <c r="N206" s="287"/>
      <c r="O206" s="287"/>
      <c r="P206" s="287"/>
      <c r="Q206" s="287"/>
      <c r="R206" s="288"/>
      <c r="S206" s="488"/>
      <c r="T206" s="287"/>
      <c r="U206" s="287"/>
      <c r="V206" s="287"/>
      <c r="W206" s="287"/>
      <c r="X206" s="288"/>
      <c r="Y206" s="489"/>
      <c r="Z206" s="338"/>
      <c r="AA206" s="490"/>
      <c r="AB206" s="267"/>
      <c r="AC206" s="287"/>
      <c r="AD206" s="288"/>
      <c r="AE206" s="287"/>
      <c r="AF206" s="288"/>
      <c r="AG206" s="489"/>
      <c r="AH206" s="338"/>
      <c r="AI206" s="338"/>
      <c r="AJ206" s="438"/>
      <c r="AK206" s="287"/>
      <c r="AL206" s="439"/>
    </row>
    <row r="207" spans="1:38" s="9" customFormat="1" ht="27.75" customHeight="1" thickBot="1">
      <c r="A207" s="76" t="s">
        <v>1049</v>
      </c>
      <c r="B207" s="491"/>
      <c r="C207" s="83">
        <f t="shared" ref="C207:H207" si="233">SUM(C174:C206)/2</f>
        <v>1270</v>
      </c>
      <c r="D207" s="81">
        <f t="shared" si="233"/>
        <v>1000</v>
      </c>
      <c r="E207" s="83">
        <f t="shared" si="233"/>
        <v>270</v>
      </c>
      <c r="F207" s="78">
        <f t="shared" si="233"/>
        <v>1270</v>
      </c>
      <c r="G207" s="81">
        <f t="shared" si="233"/>
        <v>0</v>
      </c>
      <c r="H207" s="81">
        <f t="shared" si="233"/>
        <v>0</v>
      </c>
      <c r="I207" s="81">
        <f>SUM(I174:I206)/2</f>
        <v>0</v>
      </c>
      <c r="J207" s="81">
        <f>SUM(J174:J206)/2</f>
        <v>0</v>
      </c>
      <c r="K207" s="83">
        <f>SUM(K174:K206)/2</f>
        <v>5192</v>
      </c>
      <c r="L207" s="81">
        <f t="shared" ref="L207:AL207" si="234">SUM(L174:L206)/2</f>
        <v>4157</v>
      </c>
      <c r="M207" s="83">
        <f t="shared" si="234"/>
        <v>1035</v>
      </c>
      <c r="N207" s="78">
        <f t="shared" si="234"/>
        <v>5192</v>
      </c>
      <c r="O207" s="81">
        <f t="shared" si="234"/>
        <v>0</v>
      </c>
      <c r="P207" s="81">
        <f t="shared" si="234"/>
        <v>0</v>
      </c>
      <c r="Q207" s="81">
        <f t="shared" si="234"/>
        <v>0</v>
      </c>
      <c r="R207" s="82">
        <f t="shared" si="234"/>
        <v>0</v>
      </c>
      <c r="S207" s="79">
        <f t="shared" si="234"/>
        <v>0</v>
      </c>
      <c r="T207" s="83">
        <f t="shared" si="234"/>
        <v>0</v>
      </c>
      <c r="U207" s="81">
        <f t="shared" si="234"/>
        <v>0</v>
      </c>
      <c r="V207" s="81">
        <f t="shared" si="234"/>
        <v>0</v>
      </c>
      <c r="W207" s="81">
        <f t="shared" si="234"/>
        <v>0</v>
      </c>
      <c r="X207" s="82">
        <f t="shared" si="234"/>
        <v>0</v>
      </c>
      <c r="Y207" s="80">
        <f t="shared" si="234"/>
        <v>1592</v>
      </c>
      <c r="Z207" s="84">
        <f t="shared" si="234"/>
        <v>1322</v>
      </c>
      <c r="AA207" s="83">
        <f t="shared" si="234"/>
        <v>270</v>
      </c>
      <c r="AB207" s="78">
        <f t="shared" si="234"/>
        <v>1592</v>
      </c>
      <c r="AC207" s="81">
        <f t="shared" si="234"/>
        <v>0</v>
      </c>
      <c r="AD207" s="82">
        <f t="shared" si="234"/>
        <v>0</v>
      </c>
      <c r="AE207" s="84">
        <f t="shared" si="234"/>
        <v>0</v>
      </c>
      <c r="AF207" s="80">
        <f t="shared" si="234"/>
        <v>0</v>
      </c>
      <c r="AG207" s="80">
        <f t="shared" si="234"/>
        <v>825</v>
      </c>
      <c r="AH207" s="84">
        <f t="shared" si="234"/>
        <v>718</v>
      </c>
      <c r="AI207" s="83">
        <f t="shared" si="234"/>
        <v>107</v>
      </c>
      <c r="AJ207" s="492">
        <f t="shared" si="234"/>
        <v>825</v>
      </c>
      <c r="AK207" s="81">
        <f t="shared" si="234"/>
        <v>0</v>
      </c>
      <c r="AL207" s="493">
        <f t="shared" si="234"/>
        <v>0</v>
      </c>
    </row>
    <row r="208" spans="1:38" s="16" customFormat="1" ht="21.75" customHeight="1">
      <c r="A208" s="46" t="s">
        <v>1050</v>
      </c>
      <c r="B208" s="494"/>
      <c r="C208" s="48">
        <f t="shared" ref="C208:H208" si="235">SUM(C209:C255)</f>
        <v>684735</v>
      </c>
      <c r="D208" s="51">
        <f t="shared" si="235"/>
        <v>540446</v>
      </c>
      <c r="E208" s="50">
        <f t="shared" si="235"/>
        <v>144289</v>
      </c>
      <c r="F208" s="49">
        <f t="shared" si="235"/>
        <v>267658</v>
      </c>
      <c r="G208" s="51">
        <f t="shared" si="235"/>
        <v>378179</v>
      </c>
      <c r="H208" s="51">
        <f t="shared" si="235"/>
        <v>0</v>
      </c>
      <c r="I208" s="51">
        <f>SUM(I209:I255)</f>
        <v>0</v>
      </c>
      <c r="J208" s="51">
        <f>SUM(J209:J255)</f>
        <v>38898</v>
      </c>
      <c r="K208" s="48">
        <f>SUM(K209:K255)</f>
        <v>794097</v>
      </c>
      <c r="L208" s="51">
        <f t="shared" ref="L208:AE208" si="236">SUM(L209:L255)</f>
        <v>626558</v>
      </c>
      <c r="M208" s="50">
        <f t="shared" si="236"/>
        <v>167539</v>
      </c>
      <c r="N208" s="49">
        <f t="shared" si="236"/>
        <v>415918</v>
      </c>
      <c r="O208" s="51">
        <f t="shared" si="236"/>
        <v>378179</v>
      </c>
      <c r="P208" s="51">
        <f t="shared" si="236"/>
        <v>0</v>
      </c>
      <c r="Q208" s="51">
        <f t="shared" si="236"/>
        <v>0</v>
      </c>
      <c r="R208" s="50">
        <f>SUM(R209:R255)</f>
        <v>0</v>
      </c>
      <c r="S208" s="54">
        <f t="shared" si="236"/>
        <v>38725</v>
      </c>
      <c r="T208" s="55">
        <f t="shared" si="236"/>
        <v>33725</v>
      </c>
      <c r="U208" s="55">
        <f t="shared" si="236"/>
        <v>5000</v>
      </c>
      <c r="V208" s="55">
        <f t="shared" si="236"/>
        <v>0</v>
      </c>
      <c r="W208" s="55">
        <f t="shared" si="236"/>
        <v>0</v>
      </c>
      <c r="X208" s="265">
        <f t="shared" si="236"/>
        <v>0</v>
      </c>
      <c r="Y208" s="48">
        <f t="shared" si="236"/>
        <v>832828</v>
      </c>
      <c r="Z208" s="51">
        <f t="shared" si="236"/>
        <v>659492</v>
      </c>
      <c r="AA208" s="51">
        <f t="shared" si="236"/>
        <v>173336</v>
      </c>
      <c r="AB208" s="49">
        <f t="shared" si="236"/>
        <v>452161</v>
      </c>
      <c r="AC208" s="51">
        <f t="shared" si="236"/>
        <v>380667</v>
      </c>
      <c r="AD208" s="50">
        <f t="shared" si="236"/>
        <v>0</v>
      </c>
      <c r="AE208" s="51">
        <f t="shared" si="236"/>
        <v>0</v>
      </c>
      <c r="AF208" s="50">
        <f>SUM(AF209:AF255)</f>
        <v>0</v>
      </c>
      <c r="AG208" s="48">
        <f t="shared" ref="AG208:AL208" si="237">SUM(AG209:AG255)</f>
        <v>767054</v>
      </c>
      <c r="AH208" s="51">
        <f t="shared" si="237"/>
        <v>605264</v>
      </c>
      <c r="AI208" s="51">
        <f t="shared" si="237"/>
        <v>161790</v>
      </c>
      <c r="AJ208" s="482">
        <f t="shared" si="237"/>
        <v>397571</v>
      </c>
      <c r="AK208" s="51">
        <f t="shared" si="237"/>
        <v>369483</v>
      </c>
      <c r="AL208" s="483">
        <f t="shared" si="237"/>
        <v>0</v>
      </c>
    </row>
    <row r="209" spans="1:38" s="16" customFormat="1" ht="15" customHeight="1">
      <c r="A209" s="270" t="s">
        <v>1051</v>
      </c>
      <c r="B209" s="57" t="s">
        <v>1052</v>
      </c>
      <c r="C209" s="58">
        <v>6350</v>
      </c>
      <c r="D209" s="287">
        <v>5000</v>
      </c>
      <c r="E209" s="288">
        <v>1350</v>
      </c>
      <c r="F209" s="61">
        <v>6350</v>
      </c>
      <c r="G209" s="61">
        <v>0</v>
      </c>
      <c r="H209" s="61">
        <v>0</v>
      </c>
      <c r="I209" s="61">
        <v>0</v>
      </c>
      <c r="J209" s="61">
        <v>0</v>
      </c>
      <c r="K209" s="58">
        <f t="shared" ref="K209:K217" si="238">SUM(N209:R209)</f>
        <v>6350</v>
      </c>
      <c r="L209" s="287">
        <f t="shared" ref="L209:L222" si="239">SUM(K209)/1.27</f>
        <v>5000</v>
      </c>
      <c r="M209" s="288">
        <f t="shared" ref="M209:M222" si="240">SUM(L209)*0.27</f>
        <v>1350</v>
      </c>
      <c r="N209" s="61">
        <v>6350</v>
      </c>
      <c r="O209" s="61"/>
      <c r="P209" s="61"/>
      <c r="Q209" s="61"/>
      <c r="R209" s="61"/>
      <c r="S209" s="62">
        <f>SUM(T209:X209)</f>
        <v>0</v>
      </c>
      <c r="T209" s="63"/>
      <c r="U209" s="63"/>
      <c r="V209" s="63"/>
      <c r="W209" s="63"/>
      <c r="X209" s="64"/>
      <c r="Y209" s="58">
        <f t="shared" ref="Y209:Y255" si="241">SUM(AB209:AF209)</f>
        <v>6350</v>
      </c>
      <c r="Z209" s="61">
        <f t="shared" ref="Z209:Z222" si="242">SUM(Y209)/1.27</f>
        <v>5000</v>
      </c>
      <c r="AA209" s="61">
        <f t="shared" ref="AA209:AA222" si="243">SUM(Z209)*0.27</f>
        <v>1350</v>
      </c>
      <c r="AB209" s="59">
        <f t="shared" ref="AB209:AF255" si="244">SUM(N209+T209)</f>
        <v>6350</v>
      </c>
      <c r="AC209" s="61">
        <f t="shared" ref="AC209:AF255" si="245">SUM(O209+U209)</f>
        <v>0</v>
      </c>
      <c r="AD209" s="60">
        <f t="shared" si="245"/>
        <v>0</v>
      </c>
      <c r="AE209" s="61">
        <f t="shared" si="245"/>
        <v>0</v>
      </c>
      <c r="AF209" s="60">
        <f t="shared" si="245"/>
        <v>0</v>
      </c>
      <c r="AG209" s="58">
        <v>6350</v>
      </c>
      <c r="AH209" s="61">
        <v>5000</v>
      </c>
      <c r="AI209" s="61">
        <v>1350</v>
      </c>
      <c r="AJ209" s="427">
        <v>6350</v>
      </c>
      <c r="AK209" s="61">
        <v>0</v>
      </c>
      <c r="AL209" s="440">
        <v>0</v>
      </c>
    </row>
    <row r="210" spans="1:38" s="16" customFormat="1" ht="15" customHeight="1">
      <c r="A210" s="270" t="s">
        <v>1053</v>
      </c>
      <c r="B210" s="484" t="s">
        <v>1054</v>
      </c>
      <c r="C210" s="58">
        <v>12446</v>
      </c>
      <c r="D210" s="287">
        <v>9800</v>
      </c>
      <c r="E210" s="288">
        <v>2646</v>
      </c>
      <c r="F210" s="61">
        <v>12446</v>
      </c>
      <c r="G210" s="61">
        <v>0</v>
      </c>
      <c r="H210" s="61">
        <v>0</v>
      </c>
      <c r="I210" s="61">
        <v>0</v>
      </c>
      <c r="J210" s="61">
        <v>0</v>
      </c>
      <c r="K210" s="58">
        <f t="shared" si="238"/>
        <v>12446</v>
      </c>
      <c r="L210" s="287">
        <f t="shared" si="239"/>
        <v>9800</v>
      </c>
      <c r="M210" s="288">
        <f t="shared" si="240"/>
        <v>2646</v>
      </c>
      <c r="N210" s="61">
        <v>12446</v>
      </c>
      <c r="O210" s="61"/>
      <c r="P210" s="61"/>
      <c r="Q210" s="61"/>
      <c r="R210" s="61"/>
      <c r="S210" s="62">
        <f t="shared" ref="S210:S255" si="246">SUM(T210:X210)</f>
        <v>0</v>
      </c>
      <c r="T210" s="63"/>
      <c r="U210" s="63"/>
      <c r="V210" s="63"/>
      <c r="W210" s="63"/>
      <c r="X210" s="64"/>
      <c r="Y210" s="58">
        <f t="shared" si="241"/>
        <v>12446</v>
      </c>
      <c r="Z210" s="61">
        <f t="shared" si="242"/>
        <v>9800</v>
      </c>
      <c r="AA210" s="61">
        <f t="shared" si="243"/>
        <v>2646</v>
      </c>
      <c r="AB210" s="59">
        <f t="shared" si="244"/>
        <v>12446</v>
      </c>
      <c r="AC210" s="61">
        <f t="shared" si="245"/>
        <v>0</v>
      </c>
      <c r="AD210" s="60">
        <f t="shared" si="245"/>
        <v>0</v>
      </c>
      <c r="AE210" s="61">
        <f t="shared" si="245"/>
        <v>0</v>
      </c>
      <c r="AF210" s="60">
        <f t="shared" si="245"/>
        <v>0</v>
      </c>
      <c r="AG210" s="58">
        <v>12446</v>
      </c>
      <c r="AH210" s="61">
        <v>9800</v>
      </c>
      <c r="AI210" s="61">
        <v>2646</v>
      </c>
      <c r="AJ210" s="427">
        <v>12446</v>
      </c>
      <c r="AK210" s="61">
        <v>0</v>
      </c>
      <c r="AL210" s="440">
        <v>0</v>
      </c>
    </row>
    <row r="211" spans="1:38" s="16" customFormat="1" ht="15" customHeight="1">
      <c r="A211" s="270" t="s">
        <v>1055</v>
      </c>
      <c r="B211" s="484" t="s">
        <v>1056</v>
      </c>
      <c r="C211" s="58">
        <v>76200</v>
      </c>
      <c r="D211" s="287">
        <v>60000</v>
      </c>
      <c r="E211" s="288">
        <v>16200</v>
      </c>
      <c r="F211" s="61">
        <v>76200</v>
      </c>
      <c r="G211" s="61">
        <v>0</v>
      </c>
      <c r="H211" s="61">
        <v>0</v>
      </c>
      <c r="I211" s="61">
        <v>0</v>
      </c>
      <c r="J211" s="61">
        <v>0</v>
      </c>
      <c r="K211" s="58">
        <f t="shared" si="238"/>
        <v>76200</v>
      </c>
      <c r="L211" s="287">
        <f t="shared" si="239"/>
        <v>60000</v>
      </c>
      <c r="M211" s="288">
        <f t="shared" si="240"/>
        <v>16200</v>
      </c>
      <c r="N211" s="61">
        <v>76200</v>
      </c>
      <c r="O211" s="61"/>
      <c r="P211" s="61"/>
      <c r="Q211" s="61"/>
      <c r="R211" s="61"/>
      <c r="S211" s="62">
        <f t="shared" si="246"/>
        <v>0</v>
      </c>
      <c r="T211" s="63"/>
      <c r="U211" s="63"/>
      <c r="V211" s="63"/>
      <c r="W211" s="63"/>
      <c r="X211" s="64"/>
      <c r="Y211" s="58">
        <f t="shared" si="241"/>
        <v>76200</v>
      </c>
      <c r="Z211" s="61">
        <f t="shared" si="242"/>
        <v>60000</v>
      </c>
      <c r="AA211" s="61">
        <f t="shared" si="243"/>
        <v>16200</v>
      </c>
      <c r="AB211" s="59">
        <f t="shared" si="244"/>
        <v>76200</v>
      </c>
      <c r="AC211" s="61">
        <f t="shared" si="245"/>
        <v>0</v>
      </c>
      <c r="AD211" s="60">
        <f t="shared" si="245"/>
        <v>0</v>
      </c>
      <c r="AE211" s="61">
        <f t="shared" si="245"/>
        <v>0</v>
      </c>
      <c r="AF211" s="60">
        <f t="shared" si="245"/>
        <v>0</v>
      </c>
      <c r="AG211" s="58">
        <v>65124</v>
      </c>
      <c r="AH211" s="61">
        <v>51279</v>
      </c>
      <c r="AI211" s="61">
        <v>13845</v>
      </c>
      <c r="AJ211" s="427">
        <v>65124</v>
      </c>
      <c r="AK211" s="61">
        <v>0</v>
      </c>
      <c r="AL211" s="440">
        <v>0</v>
      </c>
    </row>
    <row r="212" spans="1:38" s="16" customFormat="1" ht="14.25" customHeight="1">
      <c r="A212" s="270" t="s">
        <v>1057</v>
      </c>
      <c r="B212" s="484" t="s">
        <v>1058</v>
      </c>
      <c r="C212" s="58">
        <v>38100</v>
      </c>
      <c r="D212" s="287">
        <v>30000</v>
      </c>
      <c r="E212" s="288">
        <v>8100</v>
      </c>
      <c r="F212" s="61">
        <v>38100</v>
      </c>
      <c r="G212" s="61">
        <v>0</v>
      </c>
      <c r="H212" s="61">
        <v>0</v>
      </c>
      <c r="I212" s="61">
        <v>0</v>
      </c>
      <c r="J212" s="61">
        <v>0</v>
      </c>
      <c r="K212" s="58">
        <f t="shared" si="238"/>
        <v>38100</v>
      </c>
      <c r="L212" s="287">
        <f t="shared" si="239"/>
        <v>30000</v>
      </c>
      <c r="M212" s="288">
        <f t="shared" si="240"/>
        <v>8100</v>
      </c>
      <c r="N212" s="61">
        <v>38100</v>
      </c>
      <c r="O212" s="61"/>
      <c r="P212" s="61"/>
      <c r="Q212" s="61"/>
      <c r="R212" s="61"/>
      <c r="S212" s="62">
        <f t="shared" si="246"/>
        <v>0</v>
      </c>
      <c r="T212" s="63"/>
      <c r="U212" s="63"/>
      <c r="V212" s="63"/>
      <c r="W212" s="63"/>
      <c r="X212" s="64"/>
      <c r="Y212" s="58">
        <f t="shared" si="241"/>
        <v>38100</v>
      </c>
      <c r="Z212" s="61">
        <f t="shared" si="242"/>
        <v>30000</v>
      </c>
      <c r="AA212" s="61">
        <f t="shared" si="243"/>
        <v>8100</v>
      </c>
      <c r="AB212" s="59">
        <f t="shared" si="244"/>
        <v>38100</v>
      </c>
      <c r="AC212" s="61">
        <f t="shared" si="245"/>
        <v>0</v>
      </c>
      <c r="AD212" s="60">
        <f t="shared" si="245"/>
        <v>0</v>
      </c>
      <c r="AE212" s="61">
        <f t="shared" si="245"/>
        <v>0</v>
      </c>
      <c r="AF212" s="60">
        <f t="shared" si="245"/>
        <v>0</v>
      </c>
      <c r="AG212" s="58">
        <v>38098</v>
      </c>
      <c r="AH212" s="61">
        <v>29998</v>
      </c>
      <c r="AI212" s="61">
        <v>8100</v>
      </c>
      <c r="AJ212" s="427">
        <v>38098</v>
      </c>
      <c r="AK212" s="61">
        <v>0</v>
      </c>
      <c r="AL212" s="440">
        <v>0</v>
      </c>
    </row>
    <row r="213" spans="1:38" s="16" customFormat="1" ht="15" customHeight="1">
      <c r="A213" s="266" t="s">
        <v>1059</v>
      </c>
      <c r="B213" s="484" t="s">
        <v>1060</v>
      </c>
      <c r="C213" s="58">
        <v>7620</v>
      </c>
      <c r="D213" s="287">
        <v>6000</v>
      </c>
      <c r="E213" s="288">
        <v>1620</v>
      </c>
      <c r="F213" s="61">
        <v>7620</v>
      </c>
      <c r="G213" s="61">
        <v>0</v>
      </c>
      <c r="H213" s="61">
        <v>0</v>
      </c>
      <c r="I213" s="61">
        <v>0</v>
      </c>
      <c r="J213" s="61">
        <v>0</v>
      </c>
      <c r="K213" s="58">
        <f t="shared" si="238"/>
        <v>7620</v>
      </c>
      <c r="L213" s="287">
        <f t="shared" si="239"/>
        <v>6000</v>
      </c>
      <c r="M213" s="288">
        <f t="shared" si="240"/>
        <v>1620</v>
      </c>
      <c r="N213" s="61">
        <v>7620</v>
      </c>
      <c r="O213" s="61"/>
      <c r="P213" s="61"/>
      <c r="Q213" s="61"/>
      <c r="R213" s="61"/>
      <c r="S213" s="62">
        <f t="shared" si="246"/>
        <v>0</v>
      </c>
      <c r="T213" s="63"/>
      <c r="U213" s="63"/>
      <c r="V213" s="63"/>
      <c r="W213" s="63"/>
      <c r="X213" s="64"/>
      <c r="Y213" s="58">
        <f t="shared" si="241"/>
        <v>7300</v>
      </c>
      <c r="Z213" s="61">
        <v>6000</v>
      </c>
      <c r="AA213" s="61">
        <v>1300</v>
      </c>
      <c r="AB213" s="59">
        <v>7300</v>
      </c>
      <c r="AC213" s="61">
        <f t="shared" si="245"/>
        <v>0</v>
      </c>
      <c r="AD213" s="60">
        <f t="shared" si="245"/>
        <v>0</v>
      </c>
      <c r="AE213" s="61">
        <f t="shared" si="245"/>
        <v>0</v>
      </c>
      <c r="AF213" s="60">
        <f t="shared" si="245"/>
        <v>0</v>
      </c>
      <c r="AG213" s="58">
        <v>6117</v>
      </c>
      <c r="AH213" s="61">
        <v>4816</v>
      </c>
      <c r="AI213" s="61">
        <v>1301</v>
      </c>
      <c r="AJ213" s="427">
        <v>6117</v>
      </c>
      <c r="AK213" s="61">
        <v>0</v>
      </c>
      <c r="AL213" s="440">
        <v>0</v>
      </c>
    </row>
    <row r="214" spans="1:38" s="16" customFormat="1" ht="15" customHeight="1">
      <c r="A214" s="266" t="s">
        <v>1061</v>
      </c>
      <c r="B214" s="484" t="s">
        <v>1062</v>
      </c>
      <c r="C214" s="58">
        <v>5715</v>
      </c>
      <c r="D214" s="287">
        <v>4500</v>
      </c>
      <c r="E214" s="288">
        <v>1215</v>
      </c>
      <c r="F214" s="61">
        <v>5715</v>
      </c>
      <c r="G214" s="61">
        <v>0</v>
      </c>
      <c r="H214" s="61">
        <v>0</v>
      </c>
      <c r="I214" s="61">
        <v>0</v>
      </c>
      <c r="J214" s="61">
        <v>0</v>
      </c>
      <c r="K214" s="58">
        <f t="shared" si="238"/>
        <v>5715</v>
      </c>
      <c r="L214" s="287">
        <f t="shared" si="239"/>
        <v>4500</v>
      </c>
      <c r="M214" s="288">
        <f t="shared" si="240"/>
        <v>1215</v>
      </c>
      <c r="N214" s="61">
        <v>5715</v>
      </c>
      <c r="O214" s="61"/>
      <c r="P214" s="61"/>
      <c r="Q214" s="61"/>
      <c r="R214" s="61"/>
      <c r="S214" s="62">
        <f t="shared" si="246"/>
        <v>0</v>
      </c>
      <c r="T214" s="63"/>
      <c r="U214" s="63"/>
      <c r="V214" s="63"/>
      <c r="W214" s="63"/>
      <c r="X214" s="64"/>
      <c r="Y214" s="58">
        <f>SUM(AB214:AF214)</f>
        <v>31115</v>
      </c>
      <c r="Z214" s="61">
        <v>24500</v>
      </c>
      <c r="AA214" s="61">
        <v>6615</v>
      </c>
      <c r="AB214" s="59">
        <v>31115</v>
      </c>
      <c r="AC214" s="61">
        <f t="shared" ref="AB214:AF222" si="247">SUM(O214+U214)</f>
        <v>0</v>
      </c>
      <c r="AD214" s="60">
        <f t="shared" si="247"/>
        <v>0</v>
      </c>
      <c r="AE214" s="61">
        <f t="shared" si="247"/>
        <v>0</v>
      </c>
      <c r="AF214" s="60">
        <f t="shared" si="247"/>
        <v>0</v>
      </c>
      <c r="AG214" s="58">
        <v>31115</v>
      </c>
      <c r="AH214" s="61">
        <v>24500</v>
      </c>
      <c r="AI214" s="61">
        <v>6615</v>
      </c>
      <c r="AJ214" s="427">
        <v>31115</v>
      </c>
      <c r="AK214" s="61">
        <v>0</v>
      </c>
      <c r="AL214" s="440">
        <v>0</v>
      </c>
    </row>
    <row r="215" spans="1:38" s="16" customFormat="1" ht="15" customHeight="1">
      <c r="A215" s="266" t="s">
        <v>1063</v>
      </c>
      <c r="B215" s="484" t="s">
        <v>1064</v>
      </c>
      <c r="C215" s="58">
        <v>19050</v>
      </c>
      <c r="D215" s="287">
        <v>15000</v>
      </c>
      <c r="E215" s="288">
        <v>4050</v>
      </c>
      <c r="F215" s="61">
        <v>19050</v>
      </c>
      <c r="G215" s="61">
        <v>0</v>
      </c>
      <c r="H215" s="61">
        <v>0</v>
      </c>
      <c r="I215" s="61">
        <v>0</v>
      </c>
      <c r="J215" s="61">
        <v>0</v>
      </c>
      <c r="K215" s="58">
        <f t="shared" si="238"/>
        <v>19050</v>
      </c>
      <c r="L215" s="287">
        <f t="shared" si="239"/>
        <v>15000</v>
      </c>
      <c r="M215" s="288">
        <f t="shared" si="240"/>
        <v>4050</v>
      </c>
      <c r="N215" s="61">
        <v>19050</v>
      </c>
      <c r="O215" s="61"/>
      <c r="P215" s="61"/>
      <c r="Q215" s="61"/>
      <c r="R215" s="61"/>
      <c r="S215" s="62">
        <f t="shared" si="246"/>
        <v>0</v>
      </c>
      <c r="T215" s="63"/>
      <c r="U215" s="63"/>
      <c r="V215" s="63"/>
      <c r="W215" s="63"/>
      <c r="X215" s="64"/>
      <c r="Y215" s="58">
        <f>SUM(AB215:AF215)</f>
        <v>19050</v>
      </c>
      <c r="Z215" s="61">
        <f t="shared" si="242"/>
        <v>15000</v>
      </c>
      <c r="AA215" s="61">
        <f t="shared" si="243"/>
        <v>4050</v>
      </c>
      <c r="AB215" s="59">
        <f t="shared" si="247"/>
        <v>19050</v>
      </c>
      <c r="AC215" s="61">
        <f t="shared" si="247"/>
        <v>0</v>
      </c>
      <c r="AD215" s="60">
        <f t="shared" si="247"/>
        <v>0</v>
      </c>
      <c r="AE215" s="61">
        <f t="shared" si="247"/>
        <v>0</v>
      </c>
      <c r="AF215" s="60">
        <f t="shared" si="247"/>
        <v>0</v>
      </c>
      <c r="AG215" s="58">
        <v>19050</v>
      </c>
      <c r="AH215" s="61">
        <v>15000</v>
      </c>
      <c r="AI215" s="61">
        <v>4050</v>
      </c>
      <c r="AJ215" s="427">
        <v>19050</v>
      </c>
      <c r="AK215" s="61">
        <v>0</v>
      </c>
      <c r="AL215" s="440">
        <v>0</v>
      </c>
    </row>
    <row r="216" spans="1:38" s="16" customFormat="1" ht="15" customHeight="1">
      <c r="A216" s="266" t="s">
        <v>1065</v>
      </c>
      <c r="B216" s="484" t="s">
        <v>1066</v>
      </c>
      <c r="C216" s="58">
        <v>12700</v>
      </c>
      <c r="D216" s="287">
        <v>10000</v>
      </c>
      <c r="E216" s="288">
        <v>2700</v>
      </c>
      <c r="F216" s="61">
        <v>12700</v>
      </c>
      <c r="G216" s="61">
        <v>0</v>
      </c>
      <c r="H216" s="61">
        <v>0</v>
      </c>
      <c r="I216" s="61">
        <v>0</v>
      </c>
      <c r="J216" s="61">
        <v>0</v>
      </c>
      <c r="K216" s="58">
        <f t="shared" si="238"/>
        <v>12700</v>
      </c>
      <c r="L216" s="287">
        <f t="shared" si="239"/>
        <v>10000</v>
      </c>
      <c r="M216" s="288">
        <f t="shared" si="240"/>
        <v>2700</v>
      </c>
      <c r="N216" s="61">
        <v>12700</v>
      </c>
      <c r="O216" s="61"/>
      <c r="P216" s="61"/>
      <c r="Q216" s="61"/>
      <c r="R216" s="61"/>
      <c r="S216" s="62">
        <f t="shared" si="246"/>
        <v>0</v>
      </c>
      <c r="T216" s="63"/>
      <c r="U216" s="63"/>
      <c r="V216" s="63"/>
      <c r="W216" s="63"/>
      <c r="X216" s="64"/>
      <c r="Y216" s="58">
        <f>SUM(AB216:AF216)</f>
        <v>12700</v>
      </c>
      <c r="Z216" s="61">
        <f t="shared" si="242"/>
        <v>10000</v>
      </c>
      <c r="AA216" s="61">
        <f t="shared" si="243"/>
        <v>2700</v>
      </c>
      <c r="AB216" s="59">
        <f t="shared" si="247"/>
        <v>12700</v>
      </c>
      <c r="AC216" s="61">
        <f t="shared" si="247"/>
        <v>0</v>
      </c>
      <c r="AD216" s="60">
        <f t="shared" si="247"/>
        <v>0</v>
      </c>
      <c r="AE216" s="61">
        <f t="shared" si="247"/>
        <v>0</v>
      </c>
      <c r="AF216" s="60">
        <f t="shared" si="247"/>
        <v>0</v>
      </c>
      <c r="AG216" s="58">
        <v>12660</v>
      </c>
      <c r="AH216" s="61">
        <v>9968</v>
      </c>
      <c r="AI216" s="61">
        <v>2692</v>
      </c>
      <c r="AJ216" s="427">
        <v>12660</v>
      </c>
      <c r="AK216" s="61">
        <v>0</v>
      </c>
      <c r="AL216" s="440">
        <v>0</v>
      </c>
    </row>
    <row r="217" spans="1:38" s="16" customFormat="1" ht="15" customHeight="1">
      <c r="A217" s="270" t="s">
        <v>1067</v>
      </c>
      <c r="B217" s="484" t="s">
        <v>1068</v>
      </c>
      <c r="C217" s="58">
        <v>12700</v>
      </c>
      <c r="D217" s="287">
        <v>10000</v>
      </c>
      <c r="E217" s="288">
        <v>2700</v>
      </c>
      <c r="F217" s="61">
        <v>12700</v>
      </c>
      <c r="G217" s="61">
        <v>0</v>
      </c>
      <c r="H217" s="61">
        <v>0</v>
      </c>
      <c r="I217" s="61">
        <v>0</v>
      </c>
      <c r="J217" s="61">
        <v>0</v>
      </c>
      <c r="K217" s="58">
        <f t="shared" si="238"/>
        <v>12700</v>
      </c>
      <c r="L217" s="287">
        <f t="shared" si="239"/>
        <v>10000</v>
      </c>
      <c r="M217" s="288">
        <f t="shared" si="240"/>
        <v>2700</v>
      </c>
      <c r="N217" s="61">
        <v>12700</v>
      </c>
      <c r="O217" s="61"/>
      <c r="P217" s="61"/>
      <c r="Q217" s="61"/>
      <c r="R217" s="61"/>
      <c r="S217" s="62">
        <f t="shared" si="246"/>
        <v>0</v>
      </c>
      <c r="T217" s="63"/>
      <c r="U217" s="63"/>
      <c r="V217" s="63"/>
      <c r="W217" s="63"/>
      <c r="X217" s="64"/>
      <c r="Y217" s="58">
        <f>SUM(AB217:AF217)</f>
        <v>12700</v>
      </c>
      <c r="Z217" s="61">
        <f t="shared" si="242"/>
        <v>10000</v>
      </c>
      <c r="AA217" s="61">
        <f t="shared" si="243"/>
        <v>2700</v>
      </c>
      <c r="AB217" s="59">
        <f t="shared" si="247"/>
        <v>12700</v>
      </c>
      <c r="AC217" s="61">
        <f t="shared" si="247"/>
        <v>0</v>
      </c>
      <c r="AD217" s="60">
        <f t="shared" si="247"/>
        <v>0</v>
      </c>
      <c r="AE217" s="61">
        <f t="shared" si="247"/>
        <v>0</v>
      </c>
      <c r="AF217" s="60">
        <f t="shared" si="247"/>
        <v>0</v>
      </c>
      <c r="AG217" s="58">
        <v>12700</v>
      </c>
      <c r="AH217" s="61">
        <v>10000</v>
      </c>
      <c r="AI217" s="61">
        <v>2700</v>
      </c>
      <c r="AJ217" s="427">
        <v>12700</v>
      </c>
      <c r="AK217" s="61">
        <v>0</v>
      </c>
      <c r="AL217" s="440">
        <v>0</v>
      </c>
    </row>
    <row r="218" spans="1:38" s="16" customFormat="1" ht="14.25" customHeight="1">
      <c r="A218" s="270" t="s">
        <v>1069</v>
      </c>
      <c r="B218" s="484" t="s">
        <v>1070</v>
      </c>
      <c r="C218" s="58">
        <v>31750</v>
      </c>
      <c r="D218" s="287">
        <v>25000</v>
      </c>
      <c r="E218" s="288">
        <v>6750</v>
      </c>
      <c r="F218" s="61">
        <v>31750</v>
      </c>
      <c r="G218" s="61">
        <v>0</v>
      </c>
      <c r="H218" s="61">
        <v>0</v>
      </c>
      <c r="I218" s="61">
        <v>0</v>
      </c>
      <c r="J218" s="61">
        <v>0</v>
      </c>
      <c r="K218" s="58">
        <f t="shared" ref="K218:K227" si="248">SUM(N218:R218)</f>
        <v>31750</v>
      </c>
      <c r="L218" s="287">
        <f t="shared" si="239"/>
        <v>25000</v>
      </c>
      <c r="M218" s="288">
        <f t="shared" si="240"/>
        <v>6750</v>
      </c>
      <c r="N218" s="61">
        <v>31750</v>
      </c>
      <c r="O218" s="61"/>
      <c r="P218" s="61"/>
      <c r="Q218" s="61"/>
      <c r="R218" s="61"/>
      <c r="S218" s="62">
        <f>SUM(T218:X218)</f>
        <v>0</v>
      </c>
      <c r="T218" s="63"/>
      <c r="U218" s="63"/>
      <c r="V218" s="63"/>
      <c r="W218" s="63"/>
      <c r="X218" s="64"/>
      <c r="Y218" s="58">
        <f>SUM(AB218:AF218)</f>
        <v>11700</v>
      </c>
      <c r="Z218" s="61">
        <v>9213</v>
      </c>
      <c r="AA218" s="61">
        <v>2487</v>
      </c>
      <c r="AB218" s="59">
        <v>11700</v>
      </c>
      <c r="AC218" s="61">
        <f t="shared" si="247"/>
        <v>0</v>
      </c>
      <c r="AD218" s="60">
        <f t="shared" si="247"/>
        <v>0</v>
      </c>
      <c r="AE218" s="61">
        <f t="shared" si="247"/>
        <v>0</v>
      </c>
      <c r="AF218" s="60">
        <f t="shared" si="247"/>
        <v>0</v>
      </c>
      <c r="AG218" s="58">
        <v>0</v>
      </c>
      <c r="AH218" s="61">
        <v>0</v>
      </c>
      <c r="AI218" s="61">
        <v>0</v>
      </c>
      <c r="AJ218" s="427">
        <v>0</v>
      </c>
      <c r="AK218" s="61">
        <v>0</v>
      </c>
      <c r="AL218" s="440">
        <v>0</v>
      </c>
    </row>
    <row r="219" spans="1:38" s="16" customFormat="1" ht="15" customHeight="1">
      <c r="A219" s="270" t="s">
        <v>1071</v>
      </c>
      <c r="B219" s="484" t="s">
        <v>1072</v>
      </c>
      <c r="C219" s="58">
        <v>3810</v>
      </c>
      <c r="D219" s="287">
        <v>3000</v>
      </c>
      <c r="E219" s="288">
        <v>810</v>
      </c>
      <c r="F219" s="61">
        <v>3810</v>
      </c>
      <c r="G219" s="61">
        <v>0</v>
      </c>
      <c r="H219" s="61">
        <v>0</v>
      </c>
      <c r="I219" s="61">
        <v>0</v>
      </c>
      <c r="J219" s="61">
        <v>0</v>
      </c>
      <c r="K219" s="58">
        <f t="shared" si="248"/>
        <v>0</v>
      </c>
      <c r="L219" s="287">
        <f t="shared" si="239"/>
        <v>0</v>
      </c>
      <c r="M219" s="288">
        <f t="shared" si="240"/>
        <v>0</v>
      </c>
      <c r="N219" s="61">
        <v>0</v>
      </c>
      <c r="O219" s="61"/>
      <c r="P219" s="61"/>
      <c r="Q219" s="61"/>
      <c r="R219" s="61"/>
      <c r="S219" s="62">
        <f t="shared" si="246"/>
        <v>0</v>
      </c>
      <c r="T219" s="63"/>
      <c r="U219" s="63"/>
      <c r="V219" s="63"/>
      <c r="W219" s="63"/>
      <c r="X219" s="64"/>
      <c r="Y219" s="58">
        <f t="shared" si="241"/>
        <v>0</v>
      </c>
      <c r="Z219" s="61">
        <f t="shared" si="242"/>
        <v>0</v>
      </c>
      <c r="AA219" s="61">
        <f t="shared" si="243"/>
        <v>0</v>
      </c>
      <c r="AB219" s="59">
        <f t="shared" si="247"/>
        <v>0</v>
      </c>
      <c r="AC219" s="61">
        <f t="shared" si="247"/>
        <v>0</v>
      </c>
      <c r="AD219" s="60">
        <f t="shared" si="247"/>
        <v>0</v>
      </c>
      <c r="AE219" s="61">
        <f t="shared" si="247"/>
        <v>0</v>
      </c>
      <c r="AF219" s="60">
        <f t="shared" si="247"/>
        <v>0</v>
      </c>
      <c r="AG219" s="58">
        <v>0</v>
      </c>
      <c r="AH219" s="61">
        <v>0</v>
      </c>
      <c r="AI219" s="61">
        <v>0</v>
      </c>
      <c r="AJ219" s="427">
        <v>0</v>
      </c>
      <c r="AK219" s="61">
        <v>0</v>
      </c>
      <c r="AL219" s="440">
        <v>0</v>
      </c>
    </row>
    <row r="220" spans="1:38" s="16" customFormat="1" ht="15" customHeight="1">
      <c r="A220" s="270" t="s">
        <v>1073</v>
      </c>
      <c r="B220" s="484" t="s">
        <v>1074</v>
      </c>
      <c r="C220" s="58">
        <v>12700</v>
      </c>
      <c r="D220" s="287">
        <v>10000</v>
      </c>
      <c r="E220" s="288">
        <v>2700</v>
      </c>
      <c r="F220" s="61">
        <v>12700</v>
      </c>
      <c r="G220" s="61">
        <v>0</v>
      </c>
      <c r="H220" s="61">
        <v>0</v>
      </c>
      <c r="I220" s="61">
        <v>0</v>
      </c>
      <c r="J220" s="61">
        <v>0</v>
      </c>
      <c r="K220" s="58">
        <f t="shared" si="248"/>
        <v>12700</v>
      </c>
      <c r="L220" s="287">
        <f t="shared" si="239"/>
        <v>10000</v>
      </c>
      <c r="M220" s="288">
        <f t="shared" si="240"/>
        <v>2700</v>
      </c>
      <c r="N220" s="61">
        <v>12700</v>
      </c>
      <c r="O220" s="61"/>
      <c r="P220" s="61"/>
      <c r="Q220" s="61"/>
      <c r="R220" s="61"/>
      <c r="S220" s="62">
        <f t="shared" si="246"/>
        <v>0</v>
      </c>
      <c r="T220" s="63"/>
      <c r="U220" s="63"/>
      <c r="V220" s="63"/>
      <c r="W220" s="63"/>
      <c r="X220" s="64"/>
      <c r="Y220" s="58">
        <f t="shared" si="241"/>
        <v>12700</v>
      </c>
      <c r="Z220" s="61">
        <f t="shared" si="242"/>
        <v>10000</v>
      </c>
      <c r="AA220" s="61">
        <f t="shared" si="243"/>
        <v>2700</v>
      </c>
      <c r="AB220" s="59">
        <f t="shared" si="247"/>
        <v>12700</v>
      </c>
      <c r="AC220" s="61">
        <f t="shared" si="247"/>
        <v>0</v>
      </c>
      <c r="AD220" s="60">
        <f t="shared" si="247"/>
        <v>0</v>
      </c>
      <c r="AE220" s="61">
        <f t="shared" si="247"/>
        <v>0</v>
      </c>
      <c r="AF220" s="60">
        <f t="shared" si="247"/>
        <v>0</v>
      </c>
      <c r="AG220" s="58">
        <v>12700</v>
      </c>
      <c r="AH220" s="61">
        <v>10000</v>
      </c>
      <c r="AI220" s="61">
        <v>2700</v>
      </c>
      <c r="AJ220" s="427">
        <v>12700</v>
      </c>
      <c r="AK220" s="61">
        <v>0</v>
      </c>
      <c r="AL220" s="440">
        <v>0</v>
      </c>
    </row>
    <row r="221" spans="1:38" s="16" customFormat="1" ht="15" customHeight="1">
      <c r="A221" s="270" t="s">
        <v>1075</v>
      </c>
      <c r="B221" s="484" t="s">
        <v>1076</v>
      </c>
      <c r="C221" s="58">
        <v>10160</v>
      </c>
      <c r="D221" s="287">
        <v>8000</v>
      </c>
      <c r="E221" s="288">
        <v>2160</v>
      </c>
      <c r="F221" s="61">
        <v>10160</v>
      </c>
      <c r="G221" s="61">
        <v>0</v>
      </c>
      <c r="H221" s="61">
        <v>0</v>
      </c>
      <c r="I221" s="61">
        <v>0</v>
      </c>
      <c r="J221" s="61">
        <v>0</v>
      </c>
      <c r="K221" s="58">
        <f t="shared" si="248"/>
        <v>10160</v>
      </c>
      <c r="L221" s="287">
        <f t="shared" si="239"/>
        <v>8000</v>
      </c>
      <c r="M221" s="288">
        <f t="shared" si="240"/>
        <v>2160</v>
      </c>
      <c r="N221" s="61">
        <v>10160</v>
      </c>
      <c r="O221" s="61"/>
      <c r="P221" s="61"/>
      <c r="Q221" s="61"/>
      <c r="R221" s="61"/>
      <c r="S221" s="62">
        <f t="shared" si="246"/>
        <v>0</v>
      </c>
      <c r="T221" s="63"/>
      <c r="U221" s="63"/>
      <c r="V221" s="63"/>
      <c r="W221" s="63"/>
      <c r="X221" s="64"/>
      <c r="Y221" s="58">
        <f t="shared" si="241"/>
        <v>10160</v>
      </c>
      <c r="Z221" s="61">
        <f t="shared" si="242"/>
        <v>8000</v>
      </c>
      <c r="AA221" s="61">
        <f t="shared" si="243"/>
        <v>2160</v>
      </c>
      <c r="AB221" s="59">
        <f>SUM(N221+T221)</f>
        <v>10160</v>
      </c>
      <c r="AC221" s="61">
        <f>SUM(O221+U221)</f>
        <v>0</v>
      </c>
      <c r="AD221" s="60">
        <f>SUM(P221+V221)</f>
        <v>0</v>
      </c>
      <c r="AE221" s="61">
        <f>SUM(Q221+W221)</f>
        <v>0</v>
      </c>
      <c r="AF221" s="60">
        <f>SUM(R221+X221)</f>
        <v>0</v>
      </c>
      <c r="AG221" s="58">
        <v>10160</v>
      </c>
      <c r="AH221" s="61">
        <v>8000</v>
      </c>
      <c r="AI221" s="61">
        <v>2160</v>
      </c>
      <c r="AJ221" s="427">
        <v>10160</v>
      </c>
      <c r="AK221" s="61">
        <v>0</v>
      </c>
      <c r="AL221" s="440">
        <v>0</v>
      </c>
    </row>
    <row r="222" spans="1:38" s="16" customFormat="1" ht="15" customHeight="1">
      <c r="A222" s="270" t="s">
        <v>1077</v>
      </c>
      <c r="B222" s="484" t="s">
        <v>1078</v>
      </c>
      <c r="C222" s="58">
        <v>9144</v>
      </c>
      <c r="D222" s="287">
        <v>7200</v>
      </c>
      <c r="E222" s="288">
        <v>1944</v>
      </c>
      <c r="F222" s="61">
        <v>9144</v>
      </c>
      <c r="G222" s="61">
        <v>0</v>
      </c>
      <c r="H222" s="61">
        <v>0</v>
      </c>
      <c r="I222" s="61">
        <v>0</v>
      </c>
      <c r="J222" s="61">
        <v>0</v>
      </c>
      <c r="K222" s="58">
        <f t="shared" si="248"/>
        <v>9144</v>
      </c>
      <c r="L222" s="287">
        <f t="shared" si="239"/>
        <v>7200</v>
      </c>
      <c r="M222" s="288">
        <f t="shared" si="240"/>
        <v>1944</v>
      </c>
      <c r="N222" s="61">
        <v>9144</v>
      </c>
      <c r="O222" s="61"/>
      <c r="P222" s="61"/>
      <c r="Q222" s="61"/>
      <c r="R222" s="61"/>
      <c r="S222" s="62">
        <f t="shared" si="246"/>
        <v>0</v>
      </c>
      <c r="T222" s="63"/>
      <c r="U222" s="63"/>
      <c r="V222" s="63"/>
      <c r="W222" s="63"/>
      <c r="X222" s="64"/>
      <c r="Y222" s="58">
        <f t="shared" si="241"/>
        <v>9144</v>
      </c>
      <c r="Z222" s="61">
        <f t="shared" si="242"/>
        <v>7200</v>
      </c>
      <c r="AA222" s="61">
        <f t="shared" si="243"/>
        <v>1944</v>
      </c>
      <c r="AB222" s="59">
        <f t="shared" si="247"/>
        <v>9144</v>
      </c>
      <c r="AC222" s="61">
        <f t="shared" si="247"/>
        <v>0</v>
      </c>
      <c r="AD222" s="60">
        <f t="shared" si="247"/>
        <v>0</v>
      </c>
      <c r="AE222" s="61">
        <f t="shared" si="247"/>
        <v>0</v>
      </c>
      <c r="AF222" s="60">
        <f t="shared" si="247"/>
        <v>0</v>
      </c>
      <c r="AG222" s="58">
        <v>9056</v>
      </c>
      <c r="AH222" s="61">
        <v>7131</v>
      </c>
      <c r="AI222" s="61">
        <v>1925</v>
      </c>
      <c r="AJ222" s="427">
        <v>9056</v>
      </c>
      <c r="AK222" s="61">
        <v>0</v>
      </c>
      <c r="AL222" s="440">
        <v>0</v>
      </c>
    </row>
    <row r="223" spans="1:38" s="16" customFormat="1" ht="15" customHeight="1">
      <c r="A223" s="270" t="s">
        <v>1079</v>
      </c>
      <c r="B223" s="484" t="s">
        <v>1080</v>
      </c>
      <c r="C223" s="58">
        <v>36802</v>
      </c>
      <c r="D223" s="287">
        <v>28978</v>
      </c>
      <c r="E223" s="288">
        <v>7824</v>
      </c>
      <c r="F223" s="61">
        <v>0</v>
      </c>
      <c r="G223" s="61">
        <v>36802.06</v>
      </c>
      <c r="H223" s="61">
        <v>0</v>
      </c>
      <c r="I223" s="61">
        <v>0</v>
      </c>
      <c r="J223" s="61">
        <v>0</v>
      </c>
      <c r="K223" s="58">
        <f t="shared" si="248"/>
        <v>36802</v>
      </c>
      <c r="L223" s="287">
        <f t="shared" ref="L223:L235" si="249">SUM(K223)/1.27</f>
        <v>28978</v>
      </c>
      <c r="M223" s="288">
        <f t="shared" ref="M223:M235" si="250">SUM(L223)*0.27</f>
        <v>7824</v>
      </c>
      <c r="N223" s="61"/>
      <c r="O223" s="61">
        <v>36802.06</v>
      </c>
      <c r="P223" s="61"/>
      <c r="Q223" s="61"/>
      <c r="R223" s="61"/>
      <c r="S223" s="62">
        <f t="shared" si="246"/>
        <v>0</v>
      </c>
      <c r="T223" s="63"/>
      <c r="U223" s="63"/>
      <c r="V223" s="63"/>
      <c r="W223" s="63"/>
      <c r="X223" s="64"/>
      <c r="Y223" s="58">
        <f t="shared" si="241"/>
        <v>36679</v>
      </c>
      <c r="Z223" s="61">
        <v>28978</v>
      </c>
      <c r="AA223" s="61">
        <v>7701</v>
      </c>
      <c r="AB223" s="59">
        <f t="shared" si="244"/>
        <v>0</v>
      </c>
      <c r="AC223" s="61">
        <v>36679</v>
      </c>
      <c r="AD223" s="60">
        <f t="shared" si="245"/>
        <v>0</v>
      </c>
      <c r="AE223" s="61">
        <f t="shared" si="245"/>
        <v>0</v>
      </c>
      <c r="AF223" s="60">
        <f t="shared" si="245"/>
        <v>0</v>
      </c>
      <c r="AG223" s="58">
        <v>36224</v>
      </c>
      <c r="AH223" s="61">
        <v>28523</v>
      </c>
      <c r="AI223" s="61">
        <v>7701</v>
      </c>
      <c r="AJ223" s="427">
        <v>0</v>
      </c>
      <c r="AK223" s="61">
        <v>36224</v>
      </c>
      <c r="AL223" s="440">
        <v>0</v>
      </c>
    </row>
    <row r="224" spans="1:38" s="16" customFormat="1" ht="14.25" customHeight="1">
      <c r="A224" s="270" t="s">
        <v>1081</v>
      </c>
      <c r="B224" s="484" t="s">
        <v>1082</v>
      </c>
      <c r="C224" s="58">
        <v>837</v>
      </c>
      <c r="D224" s="287">
        <v>659</v>
      </c>
      <c r="E224" s="288">
        <v>178</v>
      </c>
      <c r="F224" s="61">
        <v>0</v>
      </c>
      <c r="G224" s="61">
        <v>837</v>
      </c>
      <c r="H224" s="61">
        <v>0</v>
      </c>
      <c r="I224" s="61">
        <v>0</v>
      </c>
      <c r="J224" s="61">
        <v>0</v>
      </c>
      <c r="K224" s="58">
        <f t="shared" si="248"/>
        <v>837</v>
      </c>
      <c r="L224" s="287">
        <f t="shared" si="249"/>
        <v>659</v>
      </c>
      <c r="M224" s="288">
        <f t="shared" si="250"/>
        <v>178</v>
      </c>
      <c r="N224" s="61"/>
      <c r="O224" s="61">
        <v>837</v>
      </c>
      <c r="P224" s="61"/>
      <c r="Q224" s="61"/>
      <c r="R224" s="61"/>
      <c r="S224" s="62">
        <f t="shared" si="246"/>
        <v>0</v>
      </c>
      <c r="T224" s="63"/>
      <c r="U224" s="63"/>
      <c r="V224" s="63"/>
      <c r="W224" s="63"/>
      <c r="X224" s="64"/>
      <c r="Y224" s="58">
        <f t="shared" si="241"/>
        <v>837</v>
      </c>
      <c r="Z224" s="61">
        <f t="shared" ref="Z224:Z246" si="251">SUM(Y224)/1.27</f>
        <v>659</v>
      </c>
      <c r="AA224" s="61">
        <f>SUM(Z224)*0.27</f>
        <v>178</v>
      </c>
      <c r="AB224" s="59">
        <f t="shared" si="244"/>
        <v>0</v>
      </c>
      <c r="AC224" s="61">
        <f t="shared" si="245"/>
        <v>837</v>
      </c>
      <c r="AD224" s="60">
        <f t="shared" si="245"/>
        <v>0</v>
      </c>
      <c r="AE224" s="61">
        <f t="shared" si="245"/>
        <v>0</v>
      </c>
      <c r="AF224" s="60">
        <f t="shared" si="245"/>
        <v>0</v>
      </c>
      <c r="AG224" s="58">
        <v>0</v>
      </c>
      <c r="AH224" s="61">
        <v>0</v>
      </c>
      <c r="AI224" s="61">
        <v>0</v>
      </c>
      <c r="AJ224" s="427">
        <v>0</v>
      </c>
      <c r="AK224" s="61">
        <v>0</v>
      </c>
      <c r="AL224" s="440">
        <v>0</v>
      </c>
    </row>
    <row r="225" spans="1:38" s="16" customFormat="1" ht="16.5" customHeight="1">
      <c r="A225" s="270" t="s">
        <v>1083</v>
      </c>
      <c r="B225" s="484" t="s">
        <v>1084</v>
      </c>
      <c r="C225" s="58">
        <v>280</v>
      </c>
      <c r="D225" s="287">
        <v>220</v>
      </c>
      <c r="E225" s="288">
        <v>60</v>
      </c>
      <c r="F225" s="61">
        <v>0</v>
      </c>
      <c r="G225" s="61">
        <v>334495.14</v>
      </c>
      <c r="H225" s="61">
        <v>0</v>
      </c>
      <c r="I225" s="61">
        <v>0</v>
      </c>
      <c r="J225" s="61">
        <v>0</v>
      </c>
      <c r="K225" s="58">
        <f t="shared" si="248"/>
        <v>334495</v>
      </c>
      <c r="L225" s="287">
        <f>SUM(K225)/1.27</f>
        <v>263382</v>
      </c>
      <c r="M225" s="288">
        <f>SUM(L225)*0.27</f>
        <v>71113</v>
      </c>
      <c r="N225" s="61"/>
      <c r="O225" s="61">
        <v>334495.14</v>
      </c>
      <c r="P225" s="61"/>
      <c r="Q225" s="61"/>
      <c r="R225" s="61"/>
      <c r="S225" s="62">
        <f>SUM(T225:X225)</f>
        <v>0</v>
      </c>
      <c r="T225" s="63"/>
      <c r="U225" s="63"/>
      <c r="V225" s="63"/>
      <c r="W225" s="63"/>
      <c r="X225" s="64"/>
      <c r="Y225" s="58">
        <f>SUM(AB225:AF225)</f>
        <v>332433</v>
      </c>
      <c r="Z225" s="61">
        <v>263382</v>
      </c>
      <c r="AA225" s="61">
        <v>69051</v>
      </c>
      <c r="AB225" s="59">
        <f t="shared" si="244"/>
        <v>0</v>
      </c>
      <c r="AC225" s="61">
        <v>332433</v>
      </c>
      <c r="AD225" s="60">
        <f t="shared" si="244"/>
        <v>0</v>
      </c>
      <c r="AE225" s="61">
        <f t="shared" si="244"/>
        <v>0</v>
      </c>
      <c r="AF225" s="60">
        <f t="shared" si="244"/>
        <v>0</v>
      </c>
      <c r="AG225" s="58">
        <v>329798</v>
      </c>
      <c r="AH225" s="61">
        <v>260969</v>
      </c>
      <c r="AI225" s="61">
        <v>68829</v>
      </c>
      <c r="AJ225" s="427">
        <v>0</v>
      </c>
      <c r="AK225" s="61">
        <v>329798</v>
      </c>
      <c r="AL225" s="440">
        <v>0</v>
      </c>
    </row>
    <row r="226" spans="1:38" s="16" customFormat="1" ht="16.5" customHeight="1">
      <c r="A226" s="270" t="s">
        <v>1083</v>
      </c>
      <c r="B226" s="484" t="s">
        <v>1085</v>
      </c>
      <c r="C226" s="58">
        <v>253</v>
      </c>
      <c r="D226" s="287">
        <v>199</v>
      </c>
      <c r="E226" s="288">
        <v>54</v>
      </c>
      <c r="F226" s="61">
        <v>0</v>
      </c>
      <c r="G226" s="61">
        <v>6045</v>
      </c>
      <c r="H226" s="61">
        <v>0</v>
      </c>
      <c r="I226" s="61">
        <v>0</v>
      </c>
      <c r="J226" s="61">
        <v>0</v>
      </c>
      <c r="K226" s="58">
        <f t="shared" si="248"/>
        <v>6045</v>
      </c>
      <c r="L226" s="287">
        <f>SUM(K226)/1</f>
        <v>6045</v>
      </c>
      <c r="M226" s="288">
        <f>SUM(L226)*0</f>
        <v>0</v>
      </c>
      <c r="N226" s="61"/>
      <c r="O226" s="61">
        <v>6045</v>
      </c>
      <c r="P226" s="61"/>
      <c r="Q226" s="61"/>
      <c r="R226" s="61"/>
      <c r="S226" s="62">
        <f>SUM(T226:X226)</f>
        <v>0</v>
      </c>
      <c r="T226" s="63"/>
      <c r="U226" s="63"/>
      <c r="V226" s="63"/>
      <c r="W226" s="63"/>
      <c r="X226" s="64"/>
      <c r="Y226" s="58">
        <f>SUM(AB226:AF226)</f>
        <v>6045</v>
      </c>
      <c r="Z226" s="61">
        <f>SUM(Y226)/1</f>
        <v>6045</v>
      </c>
      <c r="AA226" s="61">
        <f>SUM(Z226)*0</f>
        <v>0</v>
      </c>
      <c r="AB226" s="59">
        <f t="shared" si="244"/>
        <v>0</v>
      </c>
      <c r="AC226" s="61">
        <f t="shared" si="244"/>
        <v>6045</v>
      </c>
      <c r="AD226" s="60">
        <f t="shared" si="244"/>
        <v>0</v>
      </c>
      <c r="AE226" s="61">
        <f t="shared" si="244"/>
        <v>0</v>
      </c>
      <c r="AF226" s="60">
        <f t="shared" si="244"/>
        <v>0</v>
      </c>
      <c r="AG226" s="58">
        <v>0</v>
      </c>
      <c r="AH226" s="61">
        <v>0</v>
      </c>
      <c r="AI226" s="61">
        <v>0</v>
      </c>
      <c r="AJ226" s="427">
        <v>0</v>
      </c>
      <c r="AK226" s="61">
        <v>0</v>
      </c>
      <c r="AL226" s="440">
        <v>0</v>
      </c>
    </row>
    <row r="227" spans="1:38" s="16" customFormat="1" ht="17.25" customHeight="1">
      <c r="A227" s="293" t="s">
        <v>1086</v>
      </c>
      <c r="B227" s="484" t="s">
        <v>1087</v>
      </c>
      <c r="C227" s="58">
        <v>6652</v>
      </c>
      <c r="D227" s="287">
        <v>5238</v>
      </c>
      <c r="E227" s="288">
        <v>1414</v>
      </c>
      <c r="F227" s="16">
        <v>0</v>
      </c>
      <c r="G227" s="61">
        <v>0</v>
      </c>
      <c r="H227" s="61">
        <v>0</v>
      </c>
      <c r="I227" s="61">
        <v>0</v>
      </c>
      <c r="J227" s="61">
        <v>280</v>
      </c>
      <c r="K227" s="58">
        <f t="shared" si="248"/>
        <v>280</v>
      </c>
      <c r="L227" s="287">
        <f t="shared" si="249"/>
        <v>220</v>
      </c>
      <c r="M227" s="288">
        <v>60</v>
      </c>
      <c r="N227" s="61">
        <v>280</v>
      </c>
      <c r="O227" s="61"/>
      <c r="P227" s="61"/>
      <c r="Q227" s="61"/>
      <c r="R227" s="61"/>
      <c r="S227" s="62">
        <f t="shared" si="246"/>
        <v>0</v>
      </c>
      <c r="T227" s="63"/>
      <c r="U227" s="63"/>
      <c r="V227" s="63"/>
      <c r="W227" s="63"/>
      <c r="X227" s="64"/>
      <c r="Y227" s="58">
        <f t="shared" si="241"/>
        <v>280</v>
      </c>
      <c r="Z227" s="61">
        <f t="shared" si="251"/>
        <v>220</v>
      </c>
      <c r="AA227" s="61">
        <v>60</v>
      </c>
      <c r="AB227" s="59">
        <f t="shared" si="244"/>
        <v>280</v>
      </c>
      <c r="AC227" s="61">
        <f t="shared" si="245"/>
        <v>0</v>
      </c>
      <c r="AD227" s="60">
        <f t="shared" si="245"/>
        <v>0</v>
      </c>
      <c r="AE227" s="61">
        <f t="shared" si="245"/>
        <v>0</v>
      </c>
      <c r="AF227" s="60">
        <f t="shared" si="245"/>
        <v>0</v>
      </c>
      <c r="AG227" s="58">
        <v>280</v>
      </c>
      <c r="AH227" s="61">
        <v>220</v>
      </c>
      <c r="AI227" s="61">
        <v>60</v>
      </c>
      <c r="AJ227" s="427">
        <v>280</v>
      </c>
      <c r="AK227" s="61">
        <v>0</v>
      </c>
      <c r="AL227" s="440">
        <v>0</v>
      </c>
    </row>
    <row r="228" spans="1:38" s="16" customFormat="1" ht="16.5" customHeight="1">
      <c r="A228" s="270" t="s">
        <v>1088</v>
      </c>
      <c r="B228" s="484" t="s">
        <v>1089</v>
      </c>
      <c r="C228" s="58">
        <v>38618</v>
      </c>
      <c r="D228" s="287">
        <v>30408</v>
      </c>
      <c r="E228" s="288">
        <v>8210</v>
      </c>
      <c r="F228" s="61">
        <v>253</v>
      </c>
      <c r="G228" s="61">
        <v>0</v>
      </c>
      <c r="H228" s="61">
        <v>0</v>
      </c>
      <c r="I228" s="61">
        <v>0</v>
      </c>
      <c r="J228" s="61">
        <v>0</v>
      </c>
      <c r="K228" s="58">
        <f t="shared" ref="K228:K245" si="252">SUM(N228:R228)</f>
        <v>253</v>
      </c>
      <c r="L228" s="287">
        <f t="shared" si="249"/>
        <v>199</v>
      </c>
      <c r="M228" s="288">
        <f t="shared" si="250"/>
        <v>54</v>
      </c>
      <c r="N228" s="61">
        <v>253</v>
      </c>
      <c r="O228" s="61"/>
      <c r="P228" s="61"/>
      <c r="Q228" s="61"/>
      <c r="R228" s="61"/>
      <c r="S228" s="62">
        <f t="shared" si="246"/>
        <v>0</v>
      </c>
      <c r="T228" s="63"/>
      <c r="U228" s="63"/>
      <c r="V228" s="63"/>
      <c r="W228" s="63"/>
      <c r="X228" s="64"/>
      <c r="Y228" s="58">
        <f t="shared" si="241"/>
        <v>253</v>
      </c>
      <c r="Z228" s="61">
        <f t="shared" si="251"/>
        <v>199</v>
      </c>
      <c r="AA228" s="61">
        <f t="shared" ref="AA228:AA232" si="253">SUM(Z228)*0.27</f>
        <v>54</v>
      </c>
      <c r="AB228" s="59">
        <f t="shared" si="244"/>
        <v>253</v>
      </c>
      <c r="AC228" s="61">
        <f t="shared" si="245"/>
        <v>0</v>
      </c>
      <c r="AD228" s="60">
        <f t="shared" si="245"/>
        <v>0</v>
      </c>
      <c r="AE228" s="61">
        <f t="shared" si="245"/>
        <v>0</v>
      </c>
      <c r="AF228" s="60">
        <f t="shared" si="245"/>
        <v>0</v>
      </c>
      <c r="AG228" s="58">
        <v>253</v>
      </c>
      <c r="AH228" s="61">
        <v>199</v>
      </c>
      <c r="AI228" s="61">
        <v>54</v>
      </c>
      <c r="AJ228" s="427">
        <v>253</v>
      </c>
      <c r="AK228" s="61">
        <v>0</v>
      </c>
      <c r="AL228" s="440">
        <v>0</v>
      </c>
    </row>
    <row r="229" spans="1:38" s="16" customFormat="1" ht="14.25" customHeight="1">
      <c r="A229" s="293" t="s">
        <v>1090</v>
      </c>
      <c r="B229" s="484" t="s">
        <v>1091</v>
      </c>
      <c r="C229" s="58">
        <v>2308</v>
      </c>
      <c r="D229" s="287">
        <v>1817</v>
      </c>
      <c r="E229" s="288">
        <v>491</v>
      </c>
      <c r="F229" s="61">
        <v>6652</v>
      </c>
      <c r="G229" s="61">
        <v>0</v>
      </c>
      <c r="H229" s="61">
        <v>0</v>
      </c>
      <c r="I229" s="61">
        <v>0</v>
      </c>
      <c r="J229" s="61">
        <v>0</v>
      </c>
      <c r="K229" s="58">
        <f t="shared" si="252"/>
        <v>6652</v>
      </c>
      <c r="L229" s="287">
        <f t="shared" si="249"/>
        <v>5238</v>
      </c>
      <c r="M229" s="288">
        <f t="shared" si="250"/>
        <v>1414</v>
      </c>
      <c r="N229" s="61">
        <v>6652</v>
      </c>
      <c r="O229" s="61"/>
      <c r="P229" s="61"/>
      <c r="Q229" s="61"/>
      <c r="R229" s="61"/>
      <c r="S229" s="62">
        <f t="shared" si="246"/>
        <v>0</v>
      </c>
      <c r="T229" s="63"/>
      <c r="U229" s="63"/>
      <c r="V229" s="63"/>
      <c r="W229" s="63"/>
      <c r="X229" s="64"/>
      <c r="Y229" s="58">
        <f t="shared" si="241"/>
        <v>6652</v>
      </c>
      <c r="Z229" s="61">
        <f t="shared" si="251"/>
        <v>5238</v>
      </c>
      <c r="AA229" s="61">
        <f t="shared" si="253"/>
        <v>1414</v>
      </c>
      <c r="AB229" s="59">
        <f t="shared" si="244"/>
        <v>6652</v>
      </c>
      <c r="AC229" s="61">
        <f t="shared" si="245"/>
        <v>0</v>
      </c>
      <c r="AD229" s="60">
        <f t="shared" si="245"/>
        <v>0</v>
      </c>
      <c r="AE229" s="61">
        <f t="shared" si="245"/>
        <v>0</v>
      </c>
      <c r="AF229" s="60">
        <f t="shared" si="245"/>
        <v>0</v>
      </c>
      <c r="AG229" s="58">
        <v>6652</v>
      </c>
      <c r="AH229" s="61">
        <v>5238</v>
      </c>
      <c r="AI229" s="61">
        <v>1414</v>
      </c>
      <c r="AJ229" s="427">
        <v>6652</v>
      </c>
      <c r="AK229" s="61">
        <v>0</v>
      </c>
      <c r="AL229" s="440">
        <v>0</v>
      </c>
    </row>
    <row r="230" spans="1:38" s="16" customFormat="1" ht="14.25" customHeight="1">
      <c r="A230" s="270" t="s">
        <v>1092</v>
      </c>
      <c r="B230" s="484" t="s">
        <v>1093</v>
      </c>
      <c r="C230" s="58">
        <v>334495</v>
      </c>
      <c r="D230" s="287">
        <v>263382</v>
      </c>
      <c r="E230" s="288">
        <v>71113</v>
      </c>
      <c r="F230" s="16">
        <v>0</v>
      </c>
      <c r="G230" s="61">
        <v>0</v>
      </c>
      <c r="H230" s="61">
        <v>0</v>
      </c>
      <c r="I230" s="61">
        <v>0</v>
      </c>
      <c r="J230" s="61">
        <v>38618</v>
      </c>
      <c r="K230" s="58">
        <f t="shared" si="252"/>
        <v>38618</v>
      </c>
      <c r="L230" s="287">
        <f t="shared" si="249"/>
        <v>30408</v>
      </c>
      <c r="M230" s="288">
        <f t="shared" si="250"/>
        <v>8210</v>
      </c>
      <c r="N230" s="61">
        <v>38618</v>
      </c>
      <c r="O230" s="61"/>
      <c r="P230" s="61"/>
      <c r="Q230" s="61"/>
      <c r="R230" s="61"/>
      <c r="S230" s="62">
        <f t="shared" si="246"/>
        <v>0</v>
      </c>
      <c r="T230" s="63"/>
      <c r="U230" s="63"/>
      <c r="V230" s="63"/>
      <c r="W230" s="63"/>
      <c r="X230" s="64"/>
      <c r="Y230" s="58">
        <f t="shared" si="241"/>
        <v>38618</v>
      </c>
      <c r="Z230" s="61">
        <f t="shared" si="251"/>
        <v>30408</v>
      </c>
      <c r="AA230" s="61">
        <f t="shared" si="253"/>
        <v>8210</v>
      </c>
      <c r="AB230" s="59">
        <f t="shared" si="244"/>
        <v>38618</v>
      </c>
      <c r="AC230" s="61">
        <f t="shared" si="245"/>
        <v>0</v>
      </c>
      <c r="AD230" s="60">
        <f t="shared" si="245"/>
        <v>0</v>
      </c>
      <c r="AE230" s="61">
        <f t="shared" si="245"/>
        <v>0</v>
      </c>
      <c r="AF230" s="60">
        <f t="shared" si="245"/>
        <v>0</v>
      </c>
      <c r="AG230" s="58">
        <v>38615</v>
      </c>
      <c r="AH230" s="61">
        <v>30406</v>
      </c>
      <c r="AI230" s="61">
        <v>8209</v>
      </c>
      <c r="AJ230" s="427">
        <v>38615</v>
      </c>
      <c r="AK230" s="61">
        <v>0</v>
      </c>
      <c r="AL230" s="440">
        <v>0</v>
      </c>
    </row>
    <row r="231" spans="1:38" s="16" customFormat="1" ht="15" customHeight="1">
      <c r="A231" s="266" t="s">
        <v>1094</v>
      </c>
      <c r="B231" s="484" t="s">
        <v>1095</v>
      </c>
      <c r="C231" s="58">
        <v>6045</v>
      </c>
      <c r="D231" s="287">
        <v>6045</v>
      </c>
      <c r="E231" s="288">
        <v>0</v>
      </c>
      <c r="F231" s="61">
        <v>2308</v>
      </c>
      <c r="G231" s="61">
        <v>0</v>
      </c>
      <c r="H231" s="61">
        <v>0</v>
      </c>
      <c r="I231" s="61">
        <v>0</v>
      </c>
      <c r="J231" s="61">
        <v>0</v>
      </c>
      <c r="K231" s="58">
        <f t="shared" si="252"/>
        <v>2308</v>
      </c>
      <c r="L231" s="287">
        <f t="shared" si="249"/>
        <v>1817</v>
      </c>
      <c r="M231" s="288">
        <f t="shared" si="250"/>
        <v>491</v>
      </c>
      <c r="N231" s="61">
        <v>2308</v>
      </c>
      <c r="O231" s="61"/>
      <c r="P231" s="61"/>
      <c r="Q231" s="61"/>
      <c r="R231" s="61"/>
      <c r="S231" s="62">
        <f t="shared" si="246"/>
        <v>0</v>
      </c>
      <c r="T231" s="63"/>
      <c r="U231" s="63"/>
      <c r="V231" s="63"/>
      <c r="W231" s="63"/>
      <c r="X231" s="64"/>
      <c r="Y231" s="58">
        <f t="shared" si="241"/>
        <v>2308</v>
      </c>
      <c r="Z231" s="61">
        <f t="shared" si="251"/>
        <v>1817</v>
      </c>
      <c r="AA231" s="61">
        <f t="shared" si="253"/>
        <v>491</v>
      </c>
      <c r="AB231" s="59">
        <f t="shared" si="244"/>
        <v>2308</v>
      </c>
      <c r="AC231" s="61">
        <f t="shared" si="245"/>
        <v>0</v>
      </c>
      <c r="AD231" s="60">
        <f t="shared" si="245"/>
        <v>0</v>
      </c>
      <c r="AE231" s="61">
        <f t="shared" si="245"/>
        <v>0</v>
      </c>
      <c r="AF231" s="60">
        <f t="shared" si="245"/>
        <v>0</v>
      </c>
      <c r="AG231" s="58">
        <v>2308</v>
      </c>
      <c r="AH231" s="61">
        <v>1817</v>
      </c>
      <c r="AI231" s="61">
        <v>491</v>
      </c>
      <c r="AJ231" s="427">
        <v>2308</v>
      </c>
      <c r="AK231" s="61">
        <v>0</v>
      </c>
      <c r="AL231" s="440">
        <v>0</v>
      </c>
    </row>
    <row r="232" spans="1:38" s="16" customFormat="1" ht="15.75" customHeight="1">
      <c r="A232" s="270" t="s">
        <v>1096</v>
      </c>
      <c r="B232" s="484" t="s">
        <v>1097</v>
      </c>
      <c r="C232" s="58">
        <v>0</v>
      </c>
      <c r="D232" s="287">
        <v>0</v>
      </c>
      <c r="E232" s="288">
        <v>0</v>
      </c>
      <c r="F232" s="61">
        <v>0</v>
      </c>
      <c r="G232" s="61">
        <v>0</v>
      </c>
      <c r="H232" s="61">
        <v>0</v>
      </c>
      <c r="I232" s="61">
        <v>0</v>
      </c>
      <c r="J232" s="61">
        <v>0</v>
      </c>
      <c r="K232" s="58">
        <f t="shared" si="252"/>
        <v>44450</v>
      </c>
      <c r="L232" s="287">
        <f t="shared" si="249"/>
        <v>35000</v>
      </c>
      <c r="M232" s="288">
        <f t="shared" si="250"/>
        <v>9450</v>
      </c>
      <c r="N232" s="61">
        <v>44450</v>
      </c>
      <c r="O232" s="61"/>
      <c r="P232" s="61"/>
      <c r="Q232" s="61"/>
      <c r="R232" s="61"/>
      <c r="S232" s="62">
        <f t="shared" si="246"/>
        <v>0</v>
      </c>
      <c r="T232" s="63"/>
      <c r="U232" s="63"/>
      <c r="V232" s="63"/>
      <c r="W232" s="63"/>
      <c r="X232" s="64"/>
      <c r="Y232" s="58">
        <f t="shared" si="241"/>
        <v>44450</v>
      </c>
      <c r="Z232" s="61">
        <f t="shared" si="251"/>
        <v>35000</v>
      </c>
      <c r="AA232" s="61">
        <f t="shared" si="253"/>
        <v>9450</v>
      </c>
      <c r="AB232" s="59">
        <f t="shared" si="244"/>
        <v>44450</v>
      </c>
      <c r="AC232" s="61">
        <f t="shared" si="245"/>
        <v>0</v>
      </c>
      <c r="AD232" s="60">
        <f t="shared" si="245"/>
        <v>0</v>
      </c>
      <c r="AE232" s="61">
        <f t="shared" si="245"/>
        <v>0</v>
      </c>
      <c r="AF232" s="60">
        <f t="shared" si="245"/>
        <v>0</v>
      </c>
      <c r="AG232" s="58">
        <v>44450</v>
      </c>
      <c r="AH232" s="61">
        <v>35000</v>
      </c>
      <c r="AI232" s="61">
        <v>9450</v>
      </c>
      <c r="AJ232" s="427">
        <v>44450</v>
      </c>
      <c r="AK232" s="61">
        <v>0</v>
      </c>
      <c r="AL232" s="440">
        <v>0</v>
      </c>
    </row>
    <row r="233" spans="1:38" s="16" customFormat="1" ht="15" customHeight="1">
      <c r="A233" s="270">
        <v>52018</v>
      </c>
      <c r="B233" s="484" t="s">
        <v>1098</v>
      </c>
      <c r="C233" s="58">
        <v>0</v>
      </c>
      <c r="D233" s="287">
        <v>0</v>
      </c>
      <c r="E233" s="288">
        <v>0</v>
      </c>
      <c r="F233" s="61">
        <v>0</v>
      </c>
      <c r="G233" s="61">
        <v>0</v>
      </c>
      <c r="H233" s="61">
        <v>0</v>
      </c>
      <c r="I233" s="61">
        <v>0</v>
      </c>
      <c r="J233" s="61">
        <v>0</v>
      </c>
      <c r="K233" s="58">
        <f t="shared" si="252"/>
        <v>22596</v>
      </c>
      <c r="L233" s="287">
        <f t="shared" si="249"/>
        <v>17792</v>
      </c>
      <c r="M233" s="288">
        <f t="shared" si="250"/>
        <v>4804</v>
      </c>
      <c r="N233" s="61">
        <v>22596</v>
      </c>
      <c r="O233" s="61"/>
      <c r="P233" s="61"/>
      <c r="Q233" s="61"/>
      <c r="R233" s="61"/>
      <c r="S233" s="62">
        <f t="shared" si="246"/>
        <v>0</v>
      </c>
      <c r="T233" s="63"/>
      <c r="U233" s="63"/>
      <c r="V233" s="63"/>
      <c r="W233" s="63"/>
      <c r="X233" s="64"/>
      <c r="Y233" s="58">
        <f t="shared" si="241"/>
        <v>23569</v>
      </c>
      <c r="Z233" s="61">
        <v>18765</v>
      </c>
      <c r="AA233" s="61">
        <v>4804</v>
      </c>
      <c r="AB233" s="59">
        <v>23569</v>
      </c>
      <c r="AC233" s="61">
        <f t="shared" si="245"/>
        <v>0</v>
      </c>
      <c r="AD233" s="60">
        <f t="shared" si="245"/>
        <v>0</v>
      </c>
      <c r="AE233" s="61">
        <f t="shared" si="245"/>
        <v>0</v>
      </c>
      <c r="AF233" s="60">
        <f t="shared" si="245"/>
        <v>0</v>
      </c>
      <c r="AG233" s="58">
        <v>22596</v>
      </c>
      <c r="AH233" s="61">
        <v>17792</v>
      </c>
      <c r="AI233" s="61">
        <v>4804</v>
      </c>
      <c r="AJ233" s="427">
        <v>22596</v>
      </c>
      <c r="AK233" s="61">
        <v>0</v>
      </c>
      <c r="AL233" s="440">
        <v>0</v>
      </c>
    </row>
    <row r="234" spans="1:38" s="16" customFormat="1" ht="15" customHeight="1">
      <c r="A234" s="270">
        <v>52019</v>
      </c>
      <c r="B234" s="484" t="s">
        <v>1099</v>
      </c>
      <c r="C234" s="58">
        <v>0</v>
      </c>
      <c r="D234" s="287">
        <v>0</v>
      </c>
      <c r="E234" s="288">
        <v>0</v>
      </c>
      <c r="F234" s="61">
        <v>0</v>
      </c>
      <c r="G234" s="61">
        <v>0</v>
      </c>
      <c r="H234" s="61">
        <v>0</v>
      </c>
      <c r="I234" s="61">
        <v>0</v>
      </c>
      <c r="J234" s="61">
        <v>0</v>
      </c>
      <c r="K234" s="58">
        <f t="shared" si="252"/>
        <v>6350</v>
      </c>
      <c r="L234" s="287">
        <f t="shared" si="249"/>
        <v>5000</v>
      </c>
      <c r="M234" s="288">
        <f t="shared" si="250"/>
        <v>1350</v>
      </c>
      <c r="N234" s="61">
        <v>6350</v>
      </c>
      <c r="O234" s="61"/>
      <c r="P234" s="61"/>
      <c r="Q234" s="61"/>
      <c r="R234" s="61"/>
      <c r="S234" s="62">
        <f t="shared" si="246"/>
        <v>0</v>
      </c>
      <c r="T234" s="63"/>
      <c r="U234" s="63"/>
      <c r="V234" s="63"/>
      <c r="W234" s="63"/>
      <c r="X234" s="64"/>
      <c r="Y234" s="58">
        <f t="shared" si="241"/>
        <v>6337</v>
      </c>
      <c r="Z234" s="61">
        <v>4990</v>
      </c>
      <c r="AA234" s="61">
        <v>1347</v>
      </c>
      <c r="AB234" s="59">
        <v>6337</v>
      </c>
      <c r="AC234" s="61">
        <f t="shared" si="245"/>
        <v>0</v>
      </c>
      <c r="AD234" s="60">
        <f t="shared" si="245"/>
        <v>0</v>
      </c>
      <c r="AE234" s="61">
        <f t="shared" si="245"/>
        <v>0</v>
      </c>
      <c r="AF234" s="60">
        <f t="shared" si="245"/>
        <v>0</v>
      </c>
      <c r="AG234" s="58">
        <v>6337</v>
      </c>
      <c r="AH234" s="61">
        <v>4990</v>
      </c>
      <c r="AI234" s="61">
        <v>1347</v>
      </c>
      <c r="AJ234" s="427">
        <v>6337</v>
      </c>
      <c r="AK234" s="61">
        <v>0</v>
      </c>
      <c r="AL234" s="440">
        <v>0</v>
      </c>
    </row>
    <row r="235" spans="1:38" s="16" customFormat="1" ht="15" customHeight="1">
      <c r="A235" s="270">
        <v>52020</v>
      </c>
      <c r="B235" s="484" t="s">
        <v>1100</v>
      </c>
      <c r="C235" s="58">
        <v>0</v>
      </c>
      <c r="D235" s="287">
        <v>0</v>
      </c>
      <c r="E235" s="288">
        <v>0</v>
      </c>
      <c r="F235" s="61">
        <v>0</v>
      </c>
      <c r="G235" s="61">
        <v>0</v>
      </c>
      <c r="H235" s="61">
        <v>0</v>
      </c>
      <c r="I235" s="61">
        <v>0</v>
      </c>
      <c r="J235" s="61">
        <v>0</v>
      </c>
      <c r="K235" s="58">
        <f t="shared" si="252"/>
        <v>39776</v>
      </c>
      <c r="L235" s="287">
        <f t="shared" si="249"/>
        <v>31320</v>
      </c>
      <c r="M235" s="288">
        <f t="shared" si="250"/>
        <v>8456</v>
      </c>
      <c r="N235" s="61">
        <v>39776</v>
      </c>
      <c r="O235" s="61"/>
      <c r="P235" s="61"/>
      <c r="Q235" s="61"/>
      <c r="R235" s="61"/>
      <c r="S235" s="62">
        <f t="shared" si="246"/>
        <v>0</v>
      </c>
      <c r="T235" s="63"/>
      <c r="U235" s="63"/>
      <c r="V235" s="63"/>
      <c r="W235" s="63"/>
      <c r="X235" s="64"/>
      <c r="Y235" s="58">
        <f t="shared" si="241"/>
        <v>38599</v>
      </c>
      <c r="Z235" s="61">
        <v>30393</v>
      </c>
      <c r="AA235" s="61">
        <v>8206</v>
      </c>
      <c r="AB235" s="59">
        <v>38599</v>
      </c>
      <c r="AC235" s="61">
        <f t="shared" si="245"/>
        <v>0</v>
      </c>
      <c r="AD235" s="60">
        <f t="shared" si="245"/>
        <v>0</v>
      </c>
      <c r="AE235" s="61">
        <f t="shared" si="245"/>
        <v>0</v>
      </c>
      <c r="AF235" s="60">
        <f t="shared" si="245"/>
        <v>0</v>
      </c>
      <c r="AG235" s="58">
        <v>38599</v>
      </c>
      <c r="AH235" s="61">
        <v>30393</v>
      </c>
      <c r="AI235" s="61">
        <v>8206</v>
      </c>
      <c r="AJ235" s="427">
        <v>38599</v>
      </c>
      <c r="AK235" s="61">
        <v>0</v>
      </c>
      <c r="AL235" s="440">
        <v>0</v>
      </c>
    </row>
    <row r="236" spans="1:38" s="16" customFormat="1" ht="15" customHeight="1">
      <c r="A236" s="270">
        <v>52021</v>
      </c>
      <c r="B236" s="484" t="s">
        <v>218</v>
      </c>
      <c r="C236" s="58">
        <v>0</v>
      </c>
      <c r="D236" s="61">
        <v>0</v>
      </c>
      <c r="E236" s="60">
        <v>0</v>
      </c>
      <c r="F236" s="61">
        <v>0</v>
      </c>
      <c r="G236" s="61">
        <v>0</v>
      </c>
      <c r="H236" s="61">
        <v>0</v>
      </c>
      <c r="I236" s="61">
        <v>0</v>
      </c>
      <c r="J236" s="61">
        <v>0</v>
      </c>
      <c r="K236" s="58">
        <f t="shared" ref="K236:K244" si="254">SUM(N236:R236)</f>
        <v>0</v>
      </c>
      <c r="L236" s="61">
        <f>SUM(K236)/1.27</f>
        <v>0</v>
      </c>
      <c r="M236" s="60">
        <f>SUM(L236)*0.27</f>
        <v>0</v>
      </c>
      <c r="N236" s="61"/>
      <c r="O236" s="61"/>
      <c r="P236" s="61"/>
      <c r="Q236" s="61"/>
      <c r="R236" s="61"/>
      <c r="S236" s="62">
        <f t="shared" ref="S236:S244" si="255">SUM(T236:X236)</f>
        <v>5000</v>
      </c>
      <c r="T236" s="63"/>
      <c r="U236" s="63">
        <v>5000</v>
      </c>
      <c r="V236" s="63"/>
      <c r="W236" s="63"/>
      <c r="X236" s="64"/>
      <c r="Y236" s="58">
        <f t="shared" si="241"/>
        <v>4673</v>
      </c>
      <c r="Z236" s="61">
        <v>3937</v>
      </c>
      <c r="AA236" s="61">
        <v>736</v>
      </c>
      <c r="AB236" s="59">
        <f t="shared" ref="AB236:AB244" si="256">SUM(N236+T236)</f>
        <v>0</v>
      </c>
      <c r="AC236" s="61">
        <v>4673</v>
      </c>
      <c r="AD236" s="60">
        <f t="shared" si="245"/>
        <v>0</v>
      </c>
      <c r="AE236" s="61">
        <f t="shared" si="245"/>
        <v>0</v>
      </c>
      <c r="AF236" s="60">
        <f t="shared" si="245"/>
        <v>0</v>
      </c>
      <c r="AG236" s="58">
        <v>3461</v>
      </c>
      <c r="AH236" s="61">
        <v>2725</v>
      </c>
      <c r="AI236" s="61">
        <v>736</v>
      </c>
      <c r="AJ236" s="427">
        <v>0</v>
      </c>
      <c r="AK236" s="61">
        <v>3461</v>
      </c>
      <c r="AL236" s="440">
        <v>0</v>
      </c>
    </row>
    <row r="237" spans="1:38" s="16" customFormat="1" ht="12.75" customHeight="1">
      <c r="A237" s="270">
        <v>52022</v>
      </c>
      <c r="B237" s="484" t="s">
        <v>1101</v>
      </c>
      <c r="C237" s="58">
        <v>0</v>
      </c>
      <c r="D237" s="61">
        <v>0</v>
      </c>
      <c r="E237" s="60">
        <v>0</v>
      </c>
      <c r="F237" s="61">
        <v>0</v>
      </c>
      <c r="G237" s="61">
        <v>0</v>
      </c>
      <c r="H237" s="61">
        <v>0</v>
      </c>
      <c r="I237" s="61">
        <v>0</v>
      </c>
      <c r="J237" s="61">
        <v>0</v>
      </c>
      <c r="K237" s="58">
        <f t="shared" si="254"/>
        <v>0</v>
      </c>
      <c r="L237" s="61">
        <f t="shared" ref="L237:L243" si="257">SUM(K237)/1.27</f>
        <v>0</v>
      </c>
      <c r="M237" s="60">
        <f t="shared" ref="M237:M243" si="258">SUM(L237)*0.27</f>
        <v>0</v>
      </c>
      <c r="N237" s="61"/>
      <c r="O237" s="61"/>
      <c r="P237" s="61"/>
      <c r="Q237" s="61"/>
      <c r="R237" s="61"/>
      <c r="S237" s="62">
        <f t="shared" si="255"/>
        <v>15875</v>
      </c>
      <c r="T237" s="63">
        <v>15875</v>
      </c>
      <c r="U237" s="63"/>
      <c r="V237" s="63"/>
      <c r="W237" s="63"/>
      <c r="X237" s="64"/>
      <c r="Y237" s="58">
        <f t="shared" si="241"/>
        <v>11430</v>
      </c>
      <c r="Z237" s="61">
        <v>9000</v>
      </c>
      <c r="AA237" s="61">
        <v>2430</v>
      </c>
      <c r="AB237" s="59">
        <v>11430</v>
      </c>
      <c r="AC237" s="61">
        <f t="shared" si="245"/>
        <v>0</v>
      </c>
      <c r="AD237" s="60">
        <f t="shared" si="245"/>
        <v>0</v>
      </c>
      <c r="AE237" s="61">
        <f t="shared" si="245"/>
        <v>0</v>
      </c>
      <c r="AF237" s="60">
        <f t="shared" si="245"/>
        <v>0</v>
      </c>
      <c r="AG237" s="58">
        <v>1905</v>
      </c>
      <c r="AH237" s="61">
        <v>1500</v>
      </c>
      <c r="AI237" s="61">
        <v>405</v>
      </c>
      <c r="AJ237" s="427">
        <v>1905</v>
      </c>
      <c r="AK237" s="61">
        <v>0</v>
      </c>
      <c r="AL237" s="440">
        <v>0</v>
      </c>
    </row>
    <row r="238" spans="1:38" s="16" customFormat="1" ht="14.25" customHeight="1">
      <c r="A238" s="270">
        <v>52023</v>
      </c>
      <c r="B238" s="484" t="s">
        <v>1102</v>
      </c>
      <c r="C238" s="58">
        <v>0</v>
      </c>
      <c r="D238" s="61">
        <v>0</v>
      </c>
      <c r="E238" s="60">
        <v>0</v>
      </c>
      <c r="F238" s="61">
        <v>0</v>
      </c>
      <c r="G238" s="61">
        <v>0</v>
      </c>
      <c r="H238" s="61">
        <v>0</v>
      </c>
      <c r="I238" s="61">
        <v>0</v>
      </c>
      <c r="J238" s="61">
        <v>0</v>
      </c>
      <c r="K238" s="58">
        <f t="shared" si="254"/>
        <v>0</v>
      </c>
      <c r="L238" s="61">
        <f t="shared" si="257"/>
        <v>0</v>
      </c>
      <c r="M238" s="60">
        <f t="shared" si="258"/>
        <v>0</v>
      </c>
      <c r="N238" s="61"/>
      <c r="O238" s="61"/>
      <c r="P238" s="61"/>
      <c r="Q238" s="61"/>
      <c r="R238" s="61"/>
      <c r="S238" s="62">
        <f t="shared" si="255"/>
        <v>17850</v>
      </c>
      <c r="T238" s="63">
        <v>17850</v>
      </c>
      <c r="U238" s="63"/>
      <c r="V238" s="63"/>
      <c r="W238" s="63"/>
      <c r="X238" s="64"/>
      <c r="Y238" s="58">
        <f t="shared" si="241"/>
        <v>20000</v>
      </c>
      <c r="Z238" s="61">
        <v>15748</v>
      </c>
      <c r="AA238" s="61">
        <v>4252</v>
      </c>
      <c r="AB238" s="59">
        <v>20000</v>
      </c>
      <c r="AC238" s="61">
        <f t="shared" si="245"/>
        <v>0</v>
      </c>
      <c r="AD238" s="60">
        <f t="shared" si="245"/>
        <v>0</v>
      </c>
      <c r="AE238" s="61">
        <f t="shared" si="245"/>
        <v>0</v>
      </c>
      <c r="AF238" s="60">
        <f t="shared" si="245"/>
        <v>0</v>
      </c>
      <c r="AG238" s="58">
        <v>0</v>
      </c>
      <c r="AH238" s="61">
        <v>0</v>
      </c>
      <c r="AI238" s="61">
        <v>0</v>
      </c>
      <c r="AJ238" s="427">
        <v>0</v>
      </c>
      <c r="AK238" s="61">
        <v>0</v>
      </c>
      <c r="AL238" s="440">
        <v>0</v>
      </c>
    </row>
    <row r="239" spans="1:38" s="16" customFormat="1" ht="14.25" hidden="1" customHeight="1">
      <c r="A239" s="495" t="s">
        <v>1103</v>
      </c>
      <c r="B239" s="484"/>
      <c r="C239" s="58">
        <v>0</v>
      </c>
      <c r="D239" s="61">
        <v>0</v>
      </c>
      <c r="E239" s="60">
        <v>0</v>
      </c>
      <c r="F239" s="61"/>
      <c r="G239" s="61"/>
      <c r="H239" s="61"/>
      <c r="I239" s="61"/>
      <c r="J239" s="61"/>
      <c r="K239" s="58">
        <f t="shared" si="254"/>
        <v>0</v>
      </c>
      <c r="L239" s="61">
        <f t="shared" si="257"/>
        <v>0</v>
      </c>
      <c r="M239" s="60">
        <f t="shared" si="258"/>
        <v>0</v>
      </c>
      <c r="N239" s="61"/>
      <c r="O239" s="61"/>
      <c r="P239" s="61"/>
      <c r="Q239" s="61"/>
      <c r="R239" s="61"/>
      <c r="S239" s="62">
        <f t="shared" si="255"/>
        <v>0</v>
      </c>
      <c r="T239" s="63"/>
      <c r="U239" s="63"/>
      <c r="V239" s="63"/>
      <c r="W239" s="63"/>
      <c r="X239" s="64"/>
      <c r="Y239" s="58">
        <f t="shared" si="241"/>
        <v>0</v>
      </c>
      <c r="Z239" s="61">
        <f t="shared" ref="Z239:Z244" si="259">SUM(Y239)/1.27</f>
        <v>0</v>
      </c>
      <c r="AA239" s="61">
        <f t="shared" ref="AA239:AA244" si="260">SUM(Z239)*0.27</f>
        <v>0</v>
      </c>
      <c r="AB239" s="59">
        <f t="shared" si="256"/>
        <v>0</v>
      </c>
      <c r="AC239" s="61">
        <f t="shared" si="245"/>
        <v>0</v>
      </c>
      <c r="AD239" s="60">
        <f t="shared" si="245"/>
        <v>0</v>
      </c>
      <c r="AE239" s="61">
        <f t="shared" si="245"/>
        <v>0</v>
      </c>
      <c r="AF239" s="60">
        <f t="shared" si="245"/>
        <v>0</v>
      </c>
      <c r="AG239" s="58">
        <f t="shared" ref="AG239:AG255" si="261">SUM(AJ239:AL239)</f>
        <v>0</v>
      </c>
      <c r="AH239" s="61">
        <f t="shared" ref="AH239:AH255" si="262">SUM(AG239)/1.27</f>
        <v>0</v>
      </c>
      <c r="AI239" s="61">
        <f t="shared" ref="AI239:AI255" si="263">SUM(AH239)*0.27</f>
        <v>0</v>
      </c>
      <c r="AJ239" s="427">
        <f t="shared" ref="AJ239:AJ255" si="264">SUM(V239+AB239)</f>
        <v>0</v>
      </c>
      <c r="AK239" s="61">
        <f t="shared" ref="AK239:AL255" si="265">SUM(W239+AC239)</f>
        <v>0</v>
      </c>
      <c r="AL239" s="440">
        <f t="shared" si="265"/>
        <v>0</v>
      </c>
    </row>
    <row r="240" spans="1:38" s="16" customFormat="1" ht="14.25" hidden="1" customHeight="1">
      <c r="A240" s="272"/>
      <c r="B240" s="484"/>
      <c r="C240" s="58">
        <v>0</v>
      </c>
      <c r="D240" s="61">
        <v>0</v>
      </c>
      <c r="E240" s="60">
        <v>0</v>
      </c>
      <c r="F240" s="61"/>
      <c r="G240" s="61"/>
      <c r="H240" s="61"/>
      <c r="I240" s="61"/>
      <c r="J240" s="61"/>
      <c r="K240" s="58">
        <f t="shared" si="254"/>
        <v>0</v>
      </c>
      <c r="L240" s="61">
        <f t="shared" si="257"/>
        <v>0</v>
      </c>
      <c r="M240" s="60">
        <f t="shared" si="258"/>
        <v>0</v>
      </c>
      <c r="N240" s="61"/>
      <c r="O240" s="61"/>
      <c r="P240" s="61"/>
      <c r="Q240" s="61"/>
      <c r="R240" s="61"/>
      <c r="S240" s="62">
        <f t="shared" si="255"/>
        <v>0</v>
      </c>
      <c r="T240" s="63"/>
      <c r="U240" s="63"/>
      <c r="V240" s="63"/>
      <c r="W240" s="63"/>
      <c r="X240" s="64"/>
      <c r="Y240" s="58">
        <f t="shared" si="241"/>
        <v>0</v>
      </c>
      <c r="Z240" s="61">
        <f t="shared" si="259"/>
        <v>0</v>
      </c>
      <c r="AA240" s="61">
        <f t="shared" si="260"/>
        <v>0</v>
      </c>
      <c r="AB240" s="59">
        <f t="shared" si="256"/>
        <v>0</v>
      </c>
      <c r="AC240" s="61">
        <f t="shared" si="245"/>
        <v>0</v>
      </c>
      <c r="AD240" s="60">
        <f t="shared" si="245"/>
        <v>0</v>
      </c>
      <c r="AE240" s="61">
        <f t="shared" si="245"/>
        <v>0</v>
      </c>
      <c r="AF240" s="60">
        <f t="shared" si="245"/>
        <v>0</v>
      </c>
      <c r="AG240" s="58">
        <f t="shared" si="261"/>
        <v>0</v>
      </c>
      <c r="AH240" s="61">
        <f t="shared" si="262"/>
        <v>0</v>
      </c>
      <c r="AI240" s="61">
        <f t="shared" si="263"/>
        <v>0</v>
      </c>
      <c r="AJ240" s="427">
        <f t="shared" si="264"/>
        <v>0</v>
      </c>
      <c r="AK240" s="61">
        <f t="shared" si="265"/>
        <v>0</v>
      </c>
      <c r="AL240" s="440">
        <f t="shared" si="265"/>
        <v>0</v>
      </c>
    </row>
    <row r="241" spans="1:38" s="16" customFormat="1" ht="14.25" hidden="1" customHeight="1">
      <c r="A241" s="272"/>
      <c r="B241" s="484"/>
      <c r="C241" s="58">
        <v>0</v>
      </c>
      <c r="D241" s="61">
        <v>0</v>
      </c>
      <c r="E241" s="60">
        <v>0</v>
      </c>
      <c r="F241" s="61"/>
      <c r="G241" s="61"/>
      <c r="H241" s="61"/>
      <c r="I241" s="61"/>
      <c r="J241" s="61"/>
      <c r="K241" s="58">
        <f t="shared" si="254"/>
        <v>0</v>
      </c>
      <c r="L241" s="61">
        <f t="shared" si="257"/>
        <v>0</v>
      </c>
      <c r="M241" s="60">
        <f t="shared" si="258"/>
        <v>0</v>
      </c>
      <c r="N241" s="61"/>
      <c r="O241" s="61"/>
      <c r="P241" s="61"/>
      <c r="Q241" s="61"/>
      <c r="R241" s="61"/>
      <c r="S241" s="62">
        <f t="shared" si="255"/>
        <v>0</v>
      </c>
      <c r="T241" s="63"/>
      <c r="U241" s="63"/>
      <c r="V241" s="63"/>
      <c r="W241" s="63"/>
      <c r="X241" s="64"/>
      <c r="Y241" s="58">
        <f t="shared" si="241"/>
        <v>0</v>
      </c>
      <c r="Z241" s="61">
        <f t="shared" si="259"/>
        <v>0</v>
      </c>
      <c r="AA241" s="61">
        <f t="shared" si="260"/>
        <v>0</v>
      </c>
      <c r="AB241" s="59">
        <f t="shared" si="256"/>
        <v>0</v>
      </c>
      <c r="AC241" s="61">
        <f t="shared" si="245"/>
        <v>0</v>
      </c>
      <c r="AD241" s="60">
        <f t="shared" si="245"/>
        <v>0</v>
      </c>
      <c r="AE241" s="61">
        <f t="shared" si="245"/>
        <v>0</v>
      </c>
      <c r="AF241" s="60">
        <f t="shared" si="245"/>
        <v>0</v>
      </c>
      <c r="AG241" s="58">
        <f t="shared" si="261"/>
        <v>0</v>
      </c>
      <c r="AH241" s="61">
        <f t="shared" si="262"/>
        <v>0</v>
      </c>
      <c r="AI241" s="61">
        <f t="shared" si="263"/>
        <v>0</v>
      </c>
      <c r="AJ241" s="427">
        <f t="shared" si="264"/>
        <v>0</v>
      </c>
      <c r="AK241" s="61">
        <f t="shared" si="265"/>
        <v>0</v>
      </c>
      <c r="AL241" s="440">
        <f t="shared" si="265"/>
        <v>0</v>
      </c>
    </row>
    <row r="242" spans="1:38" s="16" customFormat="1" ht="17.25" hidden="1" customHeight="1">
      <c r="A242" s="272"/>
      <c r="B242" s="484"/>
      <c r="C242" s="58">
        <v>0</v>
      </c>
      <c r="D242" s="61">
        <v>0</v>
      </c>
      <c r="E242" s="60">
        <v>0</v>
      </c>
      <c r="F242" s="61"/>
      <c r="G242" s="61"/>
      <c r="H242" s="61"/>
      <c r="I242" s="61"/>
      <c r="J242" s="61"/>
      <c r="K242" s="58">
        <f t="shared" si="254"/>
        <v>0</v>
      </c>
      <c r="L242" s="61">
        <f t="shared" si="257"/>
        <v>0</v>
      </c>
      <c r="M242" s="60">
        <f t="shared" si="258"/>
        <v>0</v>
      </c>
      <c r="N242" s="61"/>
      <c r="O242" s="61"/>
      <c r="P242" s="61"/>
      <c r="Q242" s="61"/>
      <c r="R242" s="61"/>
      <c r="S242" s="62">
        <f t="shared" si="255"/>
        <v>0</v>
      </c>
      <c r="T242" s="63"/>
      <c r="U242" s="63"/>
      <c r="V242" s="63"/>
      <c r="W242" s="63"/>
      <c r="X242" s="64"/>
      <c r="Y242" s="58">
        <f t="shared" si="241"/>
        <v>0</v>
      </c>
      <c r="Z242" s="61">
        <f t="shared" si="259"/>
        <v>0</v>
      </c>
      <c r="AA242" s="61">
        <f t="shared" si="260"/>
        <v>0</v>
      </c>
      <c r="AB242" s="59">
        <f t="shared" si="256"/>
        <v>0</v>
      </c>
      <c r="AC242" s="61">
        <f t="shared" si="245"/>
        <v>0</v>
      </c>
      <c r="AD242" s="60">
        <f t="shared" si="245"/>
        <v>0</v>
      </c>
      <c r="AE242" s="61">
        <f t="shared" si="245"/>
        <v>0</v>
      </c>
      <c r="AF242" s="60">
        <f t="shared" si="245"/>
        <v>0</v>
      </c>
      <c r="AG242" s="58">
        <f t="shared" si="261"/>
        <v>0</v>
      </c>
      <c r="AH242" s="61">
        <f t="shared" si="262"/>
        <v>0</v>
      </c>
      <c r="AI242" s="61">
        <f t="shared" si="263"/>
        <v>0</v>
      </c>
      <c r="AJ242" s="427">
        <f t="shared" si="264"/>
        <v>0</v>
      </c>
      <c r="AK242" s="61">
        <f t="shared" si="265"/>
        <v>0</v>
      </c>
      <c r="AL242" s="440">
        <f t="shared" si="265"/>
        <v>0</v>
      </c>
    </row>
    <row r="243" spans="1:38" s="16" customFormat="1" ht="14.25" hidden="1" customHeight="1">
      <c r="A243" s="272"/>
      <c r="B243" s="484"/>
      <c r="C243" s="58">
        <v>0</v>
      </c>
      <c r="D243" s="61">
        <v>0</v>
      </c>
      <c r="E243" s="60">
        <v>0</v>
      </c>
      <c r="F243" s="61"/>
      <c r="G243" s="61"/>
      <c r="H243" s="61"/>
      <c r="I243" s="61"/>
      <c r="J243" s="61"/>
      <c r="K243" s="58">
        <f t="shared" si="254"/>
        <v>0</v>
      </c>
      <c r="L243" s="61">
        <f t="shared" si="257"/>
        <v>0</v>
      </c>
      <c r="M243" s="60">
        <f t="shared" si="258"/>
        <v>0</v>
      </c>
      <c r="N243" s="61"/>
      <c r="O243" s="61"/>
      <c r="P243" s="61"/>
      <c r="Q243" s="61"/>
      <c r="R243" s="61"/>
      <c r="S243" s="62">
        <f t="shared" si="255"/>
        <v>0</v>
      </c>
      <c r="T243" s="63"/>
      <c r="U243" s="63"/>
      <c r="V243" s="63"/>
      <c r="W243" s="63"/>
      <c r="X243" s="64"/>
      <c r="Y243" s="58">
        <f t="shared" si="241"/>
        <v>0</v>
      </c>
      <c r="Z243" s="61">
        <f t="shared" si="259"/>
        <v>0</v>
      </c>
      <c r="AA243" s="61">
        <f t="shared" si="260"/>
        <v>0</v>
      </c>
      <c r="AB243" s="59">
        <f t="shared" si="256"/>
        <v>0</v>
      </c>
      <c r="AC243" s="61">
        <f t="shared" si="245"/>
        <v>0</v>
      </c>
      <c r="AD243" s="60">
        <f t="shared" si="245"/>
        <v>0</v>
      </c>
      <c r="AE243" s="61">
        <f t="shared" si="245"/>
        <v>0</v>
      </c>
      <c r="AF243" s="60">
        <f t="shared" si="245"/>
        <v>0</v>
      </c>
      <c r="AG243" s="58">
        <f t="shared" si="261"/>
        <v>0</v>
      </c>
      <c r="AH243" s="61">
        <f t="shared" si="262"/>
        <v>0</v>
      </c>
      <c r="AI243" s="61">
        <f t="shared" si="263"/>
        <v>0</v>
      </c>
      <c r="AJ243" s="427">
        <f t="shared" si="264"/>
        <v>0</v>
      </c>
      <c r="AK243" s="61">
        <f t="shared" si="265"/>
        <v>0</v>
      </c>
      <c r="AL243" s="440">
        <f t="shared" si="265"/>
        <v>0</v>
      </c>
    </row>
    <row r="244" spans="1:38" s="16" customFormat="1" ht="15.75" hidden="1" customHeight="1">
      <c r="A244" s="272"/>
      <c r="B244" s="484"/>
      <c r="C244" s="58">
        <v>0</v>
      </c>
      <c r="D244" s="61">
        <v>0</v>
      </c>
      <c r="E244" s="60">
        <v>0</v>
      </c>
      <c r="F244" s="61"/>
      <c r="G244" s="61"/>
      <c r="H244" s="61"/>
      <c r="I244" s="61"/>
      <c r="J244" s="61"/>
      <c r="K244" s="58">
        <f t="shared" si="254"/>
        <v>0</v>
      </c>
      <c r="L244" s="61">
        <f>SUM(K244)/1.27</f>
        <v>0</v>
      </c>
      <c r="M244" s="60">
        <f>SUM(L244)*0.27</f>
        <v>0</v>
      </c>
      <c r="N244" s="61"/>
      <c r="O244" s="61"/>
      <c r="P244" s="61"/>
      <c r="Q244" s="61"/>
      <c r="R244" s="61"/>
      <c r="S244" s="62">
        <f t="shared" si="255"/>
        <v>0</v>
      </c>
      <c r="T244" s="63"/>
      <c r="U244" s="63"/>
      <c r="V244" s="63"/>
      <c r="W244" s="63"/>
      <c r="X244" s="64"/>
      <c r="Y244" s="58">
        <f t="shared" si="241"/>
        <v>0</v>
      </c>
      <c r="Z244" s="61">
        <f t="shared" si="259"/>
        <v>0</v>
      </c>
      <c r="AA244" s="61">
        <f t="shared" si="260"/>
        <v>0</v>
      </c>
      <c r="AB244" s="59">
        <f t="shared" si="256"/>
        <v>0</v>
      </c>
      <c r="AC244" s="61">
        <f t="shared" si="245"/>
        <v>0</v>
      </c>
      <c r="AD244" s="60">
        <f t="shared" si="245"/>
        <v>0</v>
      </c>
      <c r="AE244" s="61">
        <f t="shared" si="245"/>
        <v>0</v>
      </c>
      <c r="AF244" s="60">
        <f t="shared" si="245"/>
        <v>0</v>
      </c>
      <c r="AG244" s="58">
        <f t="shared" si="261"/>
        <v>0</v>
      </c>
      <c r="AH244" s="61">
        <f t="shared" si="262"/>
        <v>0</v>
      </c>
      <c r="AI244" s="61">
        <f t="shared" si="263"/>
        <v>0</v>
      </c>
      <c r="AJ244" s="427">
        <f t="shared" si="264"/>
        <v>0</v>
      </c>
      <c r="AK244" s="61">
        <f t="shared" si="265"/>
        <v>0</v>
      </c>
      <c r="AL244" s="440">
        <f t="shared" si="265"/>
        <v>0</v>
      </c>
    </row>
    <row r="245" spans="1:38" s="16" customFormat="1" ht="14.25" hidden="1" customHeight="1">
      <c r="A245" s="272"/>
      <c r="B245" s="484"/>
      <c r="C245" s="58">
        <v>0</v>
      </c>
      <c r="D245" s="61">
        <v>0</v>
      </c>
      <c r="E245" s="60">
        <v>0</v>
      </c>
      <c r="F245" s="61"/>
      <c r="G245" s="61"/>
      <c r="H245" s="61"/>
      <c r="I245" s="61"/>
      <c r="J245" s="61"/>
      <c r="K245" s="58">
        <f t="shared" si="252"/>
        <v>0</v>
      </c>
      <c r="L245" s="61">
        <f>SUM(K245)/1.27</f>
        <v>0</v>
      </c>
      <c r="M245" s="60">
        <f>SUM(L245)*0.27</f>
        <v>0</v>
      </c>
      <c r="N245" s="61"/>
      <c r="O245" s="61"/>
      <c r="P245" s="61"/>
      <c r="Q245" s="61"/>
      <c r="R245" s="61"/>
      <c r="S245" s="62">
        <f t="shared" si="246"/>
        <v>0</v>
      </c>
      <c r="T245" s="63"/>
      <c r="U245" s="63"/>
      <c r="V245" s="63"/>
      <c r="W245" s="63"/>
      <c r="X245" s="64"/>
      <c r="Y245" s="58">
        <f t="shared" si="241"/>
        <v>0</v>
      </c>
      <c r="Z245" s="61">
        <f t="shared" si="251"/>
        <v>0</v>
      </c>
      <c r="AA245" s="61">
        <f>SUM(Z245)*0.27</f>
        <v>0</v>
      </c>
      <c r="AB245" s="59">
        <f t="shared" si="244"/>
        <v>0</v>
      </c>
      <c r="AC245" s="61">
        <f t="shared" si="245"/>
        <v>0</v>
      </c>
      <c r="AD245" s="60">
        <f t="shared" si="245"/>
        <v>0</v>
      </c>
      <c r="AE245" s="61">
        <f t="shared" si="245"/>
        <v>0</v>
      </c>
      <c r="AF245" s="60">
        <f t="shared" si="245"/>
        <v>0</v>
      </c>
      <c r="AG245" s="58">
        <f t="shared" si="261"/>
        <v>0</v>
      </c>
      <c r="AH245" s="61">
        <f t="shared" si="262"/>
        <v>0</v>
      </c>
      <c r="AI245" s="61">
        <f t="shared" si="263"/>
        <v>0</v>
      </c>
      <c r="AJ245" s="427">
        <f t="shared" si="264"/>
        <v>0</v>
      </c>
      <c r="AK245" s="61">
        <f t="shared" si="265"/>
        <v>0</v>
      </c>
      <c r="AL245" s="440">
        <f t="shared" si="265"/>
        <v>0</v>
      </c>
    </row>
    <row r="246" spans="1:38" s="16" customFormat="1" ht="27.75" hidden="1" customHeight="1">
      <c r="A246" s="272"/>
      <c r="B246" s="484"/>
      <c r="C246" s="58">
        <v>0</v>
      </c>
      <c r="D246" s="61">
        <v>0</v>
      </c>
      <c r="E246" s="60">
        <v>0</v>
      </c>
      <c r="F246" s="61"/>
      <c r="G246" s="61"/>
      <c r="H246" s="61"/>
      <c r="I246" s="61"/>
      <c r="J246" s="61"/>
      <c r="K246" s="58">
        <f t="shared" ref="K246:K254" si="266">SUM(N246:R246)</f>
        <v>0</v>
      </c>
      <c r="L246" s="61">
        <f t="shared" ref="L246:L252" si="267">SUM(K246)/1.27</f>
        <v>0</v>
      </c>
      <c r="M246" s="60">
        <f t="shared" ref="M246:M252" si="268">SUM(L246)*0.27</f>
        <v>0</v>
      </c>
      <c r="N246" s="61"/>
      <c r="O246" s="61"/>
      <c r="P246" s="61"/>
      <c r="Q246" s="61"/>
      <c r="R246" s="61"/>
      <c r="S246" s="62">
        <f t="shared" si="246"/>
        <v>0</v>
      </c>
      <c r="T246" s="63"/>
      <c r="U246" s="63"/>
      <c r="V246" s="63"/>
      <c r="W246" s="63"/>
      <c r="X246" s="64"/>
      <c r="Y246" s="58">
        <f t="shared" si="241"/>
        <v>0</v>
      </c>
      <c r="Z246" s="61">
        <f t="shared" si="251"/>
        <v>0</v>
      </c>
      <c r="AA246" s="61">
        <f>SUM(Z246)*0.27</f>
        <v>0</v>
      </c>
      <c r="AB246" s="59">
        <f t="shared" si="244"/>
        <v>0</v>
      </c>
      <c r="AC246" s="61">
        <f t="shared" si="245"/>
        <v>0</v>
      </c>
      <c r="AD246" s="60">
        <f t="shared" si="245"/>
        <v>0</v>
      </c>
      <c r="AE246" s="61">
        <f t="shared" si="245"/>
        <v>0</v>
      </c>
      <c r="AF246" s="60">
        <f t="shared" si="245"/>
        <v>0</v>
      </c>
      <c r="AG246" s="58">
        <f t="shared" si="261"/>
        <v>0</v>
      </c>
      <c r="AH246" s="61">
        <f t="shared" si="262"/>
        <v>0</v>
      </c>
      <c r="AI246" s="61">
        <f t="shared" si="263"/>
        <v>0</v>
      </c>
      <c r="AJ246" s="427">
        <f t="shared" si="264"/>
        <v>0</v>
      </c>
      <c r="AK246" s="61">
        <f t="shared" si="265"/>
        <v>0</v>
      </c>
      <c r="AL246" s="440">
        <f t="shared" si="265"/>
        <v>0</v>
      </c>
    </row>
    <row r="247" spans="1:38" s="16" customFormat="1" ht="14.25" hidden="1" customHeight="1">
      <c r="A247" s="272"/>
      <c r="B247" s="484"/>
      <c r="C247" s="58">
        <v>0</v>
      </c>
      <c r="D247" s="61">
        <v>0</v>
      </c>
      <c r="E247" s="60">
        <v>0</v>
      </c>
      <c r="F247" s="61"/>
      <c r="G247" s="61"/>
      <c r="H247" s="61"/>
      <c r="I247" s="61"/>
      <c r="J247" s="61"/>
      <c r="K247" s="58">
        <f t="shared" si="266"/>
        <v>0</v>
      </c>
      <c r="L247" s="61">
        <f t="shared" si="267"/>
        <v>0</v>
      </c>
      <c r="M247" s="60">
        <f t="shared" si="268"/>
        <v>0</v>
      </c>
      <c r="N247" s="61"/>
      <c r="O247" s="61"/>
      <c r="P247" s="61"/>
      <c r="Q247" s="61"/>
      <c r="R247" s="61"/>
      <c r="S247" s="62">
        <f t="shared" si="246"/>
        <v>0</v>
      </c>
      <c r="T247" s="63"/>
      <c r="U247" s="63"/>
      <c r="V247" s="63"/>
      <c r="W247" s="63"/>
      <c r="X247" s="64"/>
      <c r="Y247" s="58">
        <f t="shared" si="241"/>
        <v>0</v>
      </c>
      <c r="Z247" s="61">
        <f>SUM(Y247)/1.27</f>
        <v>0</v>
      </c>
      <c r="AA247" s="61">
        <f>SUM(Z247)*0.27</f>
        <v>0</v>
      </c>
      <c r="AB247" s="59">
        <f t="shared" si="244"/>
        <v>0</v>
      </c>
      <c r="AC247" s="61">
        <f t="shared" si="245"/>
        <v>0</v>
      </c>
      <c r="AD247" s="60">
        <f t="shared" si="245"/>
        <v>0</v>
      </c>
      <c r="AE247" s="61">
        <f t="shared" si="245"/>
        <v>0</v>
      </c>
      <c r="AF247" s="60">
        <f t="shared" si="245"/>
        <v>0</v>
      </c>
      <c r="AG247" s="58">
        <f t="shared" si="261"/>
        <v>0</v>
      </c>
      <c r="AH247" s="61">
        <f t="shared" si="262"/>
        <v>0</v>
      </c>
      <c r="AI247" s="61">
        <f t="shared" si="263"/>
        <v>0</v>
      </c>
      <c r="AJ247" s="427">
        <f t="shared" si="264"/>
        <v>0</v>
      </c>
      <c r="AK247" s="61">
        <f t="shared" si="265"/>
        <v>0</v>
      </c>
      <c r="AL247" s="440">
        <f t="shared" si="265"/>
        <v>0</v>
      </c>
    </row>
    <row r="248" spans="1:38" s="16" customFormat="1" ht="14.25" hidden="1" customHeight="1">
      <c r="A248" s="272"/>
      <c r="B248" s="484"/>
      <c r="C248" s="58">
        <v>0</v>
      </c>
      <c r="D248" s="61">
        <v>0</v>
      </c>
      <c r="E248" s="60">
        <v>0</v>
      </c>
      <c r="F248" s="61"/>
      <c r="G248" s="61"/>
      <c r="H248" s="61"/>
      <c r="I248" s="61"/>
      <c r="J248" s="61"/>
      <c r="K248" s="58">
        <f t="shared" si="266"/>
        <v>0</v>
      </c>
      <c r="L248" s="61">
        <f t="shared" si="267"/>
        <v>0</v>
      </c>
      <c r="M248" s="60">
        <f t="shared" si="268"/>
        <v>0</v>
      </c>
      <c r="N248" s="61"/>
      <c r="O248" s="61"/>
      <c r="P248" s="61"/>
      <c r="Q248" s="61"/>
      <c r="R248" s="61"/>
      <c r="S248" s="62">
        <f t="shared" si="246"/>
        <v>0</v>
      </c>
      <c r="T248" s="63"/>
      <c r="U248" s="63"/>
      <c r="V248" s="63"/>
      <c r="W248" s="63"/>
      <c r="X248" s="64"/>
      <c r="Y248" s="58">
        <f t="shared" si="241"/>
        <v>0</v>
      </c>
      <c r="Z248" s="61">
        <f t="shared" ref="Z248:Z255" si="269">SUM(Y248)/1.27</f>
        <v>0</v>
      </c>
      <c r="AA248" s="61">
        <f t="shared" ref="AA248:AA255" si="270">SUM(Z248)*0.27</f>
        <v>0</v>
      </c>
      <c r="AB248" s="59">
        <f t="shared" si="244"/>
        <v>0</v>
      </c>
      <c r="AC248" s="61">
        <f t="shared" si="245"/>
        <v>0</v>
      </c>
      <c r="AD248" s="60">
        <f t="shared" si="245"/>
        <v>0</v>
      </c>
      <c r="AE248" s="61">
        <f t="shared" si="245"/>
        <v>0</v>
      </c>
      <c r="AF248" s="60">
        <f t="shared" si="245"/>
        <v>0</v>
      </c>
      <c r="AG248" s="58">
        <f t="shared" si="261"/>
        <v>0</v>
      </c>
      <c r="AH248" s="61">
        <f t="shared" si="262"/>
        <v>0</v>
      </c>
      <c r="AI248" s="61">
        <f t="shared" si="263"/>
        <v>0</v>
      </c>
      <c r="AJ248" s="427">
        <f t="shared" si="264"/>
        <v>0</v>
      </c>
      <c r="AK248" s="61">
        <f t="shared" si="265"/>
        <v>0</v>
      </c>
      <c r="AL248" s="440">
        <f t="shared" si="265"/>
        <v>0</v>
      </c>
    </row>
    <row r="249" spans="1:38" s="16" customFormat="1" ht="14.25" hidden="1" customHeight="1">
      <c r="A249" s="272"/>
      <c r="B249" s="484"/>
      <c r="C249" s="58">
        <v>0</v>
      </c>
      <c r="D249" s="61">
        <v>0</v>
      </c>
      <c r="E249" s="60">
        <v>0</v>
      </c>
      <c r="F249" s="61"/>
      <c r="G249" s="61"/>
      <c r="H249" s="61"/>
      <c r="I249" s="61"/>
      <c r="J249" s="61"/>
      <c r="K249" s="58">
        <f t="shared" si="266"/>
        <v>0</v>
      </c>
      <c r="L249" s="61">
        <f t="shared" si="267"/>
        <v>0</v>
      </c>
      <c r="M249" s="60">
        <f t="shared" si="268"/>
        <v>0</v>
      </c>
      <c r="N249" s="61"/>
      <c r="O249" s="61"/>
      <c r="P249" s="61"/>
      <c r="Q249" s="61"/>
      <c r="R249" s="61"/>
      <c r="S249" s="62">
        <f t="shared" si="246"/>
        <v>0</v>
      </c>
      <c r="T249" s="63"/>
      <c r="U249" s="63"/>
      <c r="V249" s="63"/>
      <c r="W249" s="63"/>
      <c r="X249" s="64"/>
      <c r="Y249" s="58">
        <f t="shared" si="241"/>
        <v>0</v>
      </c>
      <c r="Z249" s="61">
        <f t="shared" si="269"/>
        <v>0</v>
      </c>
      <c r="AA249" s="61">
        <f t="shared" si="270"/>
        <v>0</v>
      </c>
      <c r="AB249" s="59">
        <f t="shared" si="244"/>
        <v>0</v>
      </c>
      <c r="AC249" s="61">
        <f t="shared" si="245"/>
        <v>0</v>
      </c>
      <c r="AD249" s="60">
        <f t="shared" si="245"/>
        <v>0</v>
      </c>
      <c r="AE249" s="61">
        <f t="shared" si="245"/>
        <v>0</v>
      </c>
      <c r="AF249" s="60">
        <f t="shared" si="245"/>
        <v>0</v>
      </c>
      <c r="AG249" s="58">
        <f t="shared" si="261"/>
        <v>0</v>
      </c>
      <c r="AH249" s="61">
        <f t="shared" si="262"/>
        <v>0</v>
      </c>
      <c r="AI249" s="61">
        <f t="shared" si="263"/>
        <v>0</v>
      </c>
      <c r="AJ249" s="427">
        <f t="shared" si="264"/>
        <v>0</v>
      </c>
      <c r="AK249" s="61">
        <f t="shared" si="265"/>
        <v>0</v>
      </c>
      <c r="AL249" s="440">
        <f t="shared" si="265"/>
        <v>0</v>
      </c>
    </row>
    <row r="250" spans="1:38" s="16" customFormat="1" ht="14.25" hidden="1" customHeight="1">
      <c r="A250" s="272"/>
      <c r="B250" s="484"/>
      <c r="C250" s="58">
        <v>0</v>
      </c>
      <c r="D250" s="61">
        <v>0</v>
      </c>
      <c r="E250" s="60">
        <v>0</v>
      </c>
      <c r="F250" s="61">
        <v>0</v>
      </c>
      <c r="G250" s="61">
        <v>0</v>
      </c>
      <c r="H250" s="61">
        <v>0</v>
      </c>
      <c r="I250" s="61">
        <v>0</v>
      </c>
      <c r="J250" s="61">
        <v>0</v>
      </c>
      <c r="K250" s="58">
        <f t="shared" si="266"/>
        <v>0</v>
      </c>
      <c r="L250" s="61">
        <f t="shared" si="267"/>
        <v>0</v>
      </c>
      <c r="M250" s="60">
        <f t="shared" si="268"/>
        <v>0</v>
      </c>
      <c r="N250" s="61">
        <v>0</v>
      </c>
      <c r="O250" s="61">
        <v>0</v>
      </c>
      <c r="P250" s="61">
        <v>0</v>
      </c>
      <c r="Q250" s="61">
        <v>0</v>
      </c>
      <c r="R250" s="61">
        <v>0</v>
      </c>
      <c r="S250" s="62">
        <f t="shared" si="246"/>
        <v>0</v>
      </c>
      <c r="T250" s="63"/>
      <c r="U250" s="63"/>
      <c r="V250" s="63"/>
      <c r="W250" s="63"/>
      <c r="X250" s="64"/>
      <c r="Y250" s="58">
        <f t="shared" si="241"/>
        <v>0</v>
      </c>
      <c r="Z250" s="61">
        <f t="shared" si="269"/>
        <v>0</v>
      </c>
      <c r="AA250" s="61">
        <f t="shared" si="270"/>
        <v>0</v>
      </c>
      <c r="AB250" s="59">
        <f t="shared" si="244"/>
        <v>0</v>
      </c>
      <c r="AC250" s="61">
        <f t="shared" si="245"/>
        <v>0</v>
      </c>
      <c r="AD250" s="60">
        <f t="shared" si="245"/>
        <v>0</v>
      </c>
      <c r="AE250" s="61">
        <f t="shared" si="245"/>
        <v>0</v>
      </c>
      <c r="AF250" s="60">
        <f t="shared" si="245"/>
        <v>0</v>
      </c>
      <c r="AG250" s="58">
        <f t="shared" si="261"/>
        <v>0</v>
      </c>
      <c r="AH250" s="61">
        <f t="shared" si="262"/>
        <v>0</v>
      </c>
      <c r="AI250" s="61">
        <f t="shared" si="263"/>
        <v>0</v>
      </c>
      <c r="AJ250" s="427">
        <f t="shared" si="264"/>
        <v>0</v>
      </c>
      <c r="AK250" s="61">
        <f t="shared" si="265"/>
        <v>0</v>
      </c>
      <c r="AL250" s="440">
        <f t="shared" si="265"/>
        <v>0</v>
      </c>
    </row>
    <row r="251" spans="1:38" s="16" customFormat="1" ht="14.25" hidden="1" customHeight="1">
      <c r="A251" s="272"/>
      <c r="B251" s="484"/>
      <c r="C251" s="58">
        <v>0</v>
      </c>
      <c r="D251" s="61">
        <v>0</v>
      </c>
      <c r="E251" s="60">
        <v>0</v>
      </c>
      <c r="F251" s="61">
        <v>0</v>
      </c>
      <c r="G251" s="61">
        <v>0</v>
      </c>
      <c r="H251" s="61">
        <v>0</v>
      </c>
      <c r="I251" s="61">
        <v>0</v>
      </c>
      <c r="J251" s="61">
        <v>0</v>
      </c>
      <c r="K251" s="58">
        <f t="shared" si="266"/>
        <v>0</v>
      </c>
      <c r="L251" s="61">
        <f t="shared" si="267"/>
        <v>0</v>
      </c>
      <c r="M251" s="60">
        <f t="shared" si="268"/>
        <v>0</v>
      </c>
      <c r="N251" s="61">
        <v>0</v>
      </c>
      <c r="O251" s="61">
        <v>0</v>
      </c>
      <c r="P251" s="61">
        <v>0</v>
      </c>
      <c r="Q251" s="61">
        <v>0</v>
      </c>
      <c r="R251" s="61">
        <v>0</v>
      </c>
      <c r="S251" s="62">
        <f t="shared" si="246"/>
        <v>0</v>
      </c>
      <c r="T251" s="63"/>
      <c r="U251" s="63"/>
      <c r="V251" s="63"/>
      <c r="W251" s="63"/>
      <c r="X251" s="64"/>
      <c r="Y251" s="58">
        <f t="shared" si="241"/>
        <v>0</v>
      </c>
      <c r="Z251" s="61">
        <f t="shared" si="269"/>
        <v>0</v>
      </c>
      <c r="AA251" s="61">
        <f t="shared" si="270"/>
        <v>0</v>
      </c>
      <c r="AB251" s="59">
        <f t="shared" si="244"/>
        <v>0</v>
      </c>
      <c r="AC251" s="61">
        <f t="shared" si="245"/>
        <v>0</v>
      </c>
      <c r="AD251" s="60">
        <f t="shared" si="245"/>
        <v>0</v>
      </c>
      <c r="AE251" s="61">
        <f t="shared" si="245"/>
        <v>0</v>
      </c>
      <c r="AF251" s="60">
        <f t="shared" si="245"/>
        <v>0</v>
      </c>
      <c r="AG251" s="58">
        <f t="shared" si="261"/>
        <v>0</v>
      </c>
      <c r="AH251" s="61">
        <f t="shared" si="262"/>
        <v>0</v>
      </c>
      <c r="AI251" s="61">
        <f t="shared" si="263"/>
        <v>0</v>
      </c>
      <c r="AJ251" s="427">
        <f t="shared" si="264"/>
        <v>0</v>
      </c>
      <c r="AK251" s="61">
        <f t="shared" si="265"/>
        <v>0</v>
      </c>
      <c r="AL251" s="440">
        <f t="shared" si="265"/>
        <v>0</v>
      </c>
    </row>
    <row r="252" spans="1:38" s="16" customFormat="1" ht="14.25" hidden="1" customHeight="1">
      <c r="A252" s="272"/>
      <c r="B252" s="484"/>
      <c r="C252" s="58">
        <v>0</v>
      </c>
      <c r="D252" s="61">
        <v>0</v>
      </c>
      <c r="E252" s="60">
        <v>0</v>
      </c>
      <c r="F252" s="61">
        <v>0</v>
      </c>
      <c r="G252" s="61">
        <v>0</v>
      </c>
      <c r="H252" s="61">
        <v>0</v>
      </c>
      <c r="I252" s="61">
        <v>0</v>
      </c>
      <c r="J252" s="61">
        <v>0</v>
      </c>
      <c r="K252" s="58">
        <f t="shared" si="266"/>
        <v>0</v>
      </c>
      <c r="L252" s="61">
        <f t="shared" si="267"/>
        <v>0</v>
      </c>
      <c r="M252" s="60">
        <f t="shared" si="268"/>
        <v>0</v>
      </c>
      <c r="N252" s="61">
        <v>0</v>
      </c>
      <c r="O252" s="61">
        <v>0</v>
      </c>
      <c r="P252" s="61">
        <v>0</v>
      </c>
      <c r="Q252" s="61">
        <v>0</v>
      </c>
      <c r="R252" s="61">
        <v>0</v>
      </c>
      <c r="S252" s="62">
        <f t="shared" si="246"/>
        <v>0</v>
      </c>
      <c r="T252" s="63"/>
      <c r="U252" s="63"/>
      <c r="V252" s="63"/>
      <c r="W252" s="63"/>
      <c r="X252" s="64"/>
      <c r="Y252" s="58">
        <f t="shared" si="241"/>
        <v>0</v>
      </c>
      <c r="Z252" s="61">
        <f t="shared" si="269"/>
        <v>0</v>
      </c>
      <c r="AA252" s="61">
        <f t="shared" si="270"/>
        <v>0</v>
      </c>
      <c r="AB252" s="59">
        <f t="shared" si="244"/>
        <v>0</v>
      </c>
      <c r="AC252" s="61">
        <f t="shared" si="245"/>
        <v>0</v>
      </c>
      <c r="AD252" s="60">
        <f t="shared" si="245"/>
        <v>0</v>
      </c>
      <c r="AE252" s="61">
        <f t="shared" si="245"/>
        <v>0</v>
      </c>
      <c r="AF252" s="60">
        <f t="shared" si="245"/>
        <v>0</v>
      </c>
      <c r="AG252" s="58">
        <f t="shared" si="261"/>
        <v>0</v>
      </c>
      <c r="AH252" s="61">
        <f t="shared" si="262"/>
        <v>0</v>
      </c>
      <c r="AI252" s="61">
        <f t="shared" si="263"/>
        <v>0</v>
      </c>
      <c r="AJ252" s="427">
        <f t="shared" si="264"/>
        <v>0</v>
      </c>
      <c r="AK252" s="61">
        <f t="shared" si="265"/>
        <v>0</v>
      </c>
      <c r="AL252" s="440">
        <f t="shared" si="265"/>
        <v>0</v>
      </c>
    </row>
    <row r="253" spans="1:38" s="16" customFormat="1" ht="15.75" hidden="1" customHeight="1">
      <c r="A253" s="272"/>
      <c r="B253" s="484"/>
      <c r="C253" s="58">
        <v>0</v>
      </c>
      <c r="D253" s="61">
        <v>0</v>
      </c>
      <c r="E253" s="60">
        <v>0</v>
      </c>
      <c r="F253" s="61">
        <v>0</v>
      </c>
      <c r="G253" s="61">
        <v>0</v>
      </c>
      <c r="H253" s="61">
        <v>0</v>
      </c>
      <c r="I253" s="61">
        <v>0</v>
      </c>
      <c r="J253" s="61">
        <v>0</v>
      </c>
      <c r="K253" s="58">
        <f t="shared" si="266"/>
        <v>0</v>
      </c>
      <c r="L253" s="61">
        <f>SUM(K253)/1.27</f>
        <v>0</v>
      </c>
      <c r="M253" s="60">
        <f>SUM(L253)*0.27</f>
        <v>0</v>
      </c>
      <c r="N253" s="61">
        <v>0</v>
      </c>
      <c r="O253" s="61">
        <v>0</v>
      </c>
      <c r="P253" s="61">
        <v>0</v>
      </c>
      <c r="Q253" s="61">
        <v>0</v>
      </c>
      <c r="R253" s="61">
        <v>0</v>
      </c>
      <c r="S253" s="62">
        <f t="shared" si="246"/>
        <v>0</v>
      </c>
      <c r="T253" s="63"/>
      <c r="U253" s="63"/>
      <c r="V253" s="63"/>
      <c r="W253" s="63"/>
      <c r="X253" s="64"/>
      <c r="Y253" s="58">
        <f t="shared" si="241"/>
        <v>0</v>
      </c>
      <c r="Z253" s="61">
        <f t="shared" si="269"/>
        <v>0</v>
      </c>
      <c r="AA253" s="61">
        <f t="shared" si="270"/>
        <v>0</v>
      </c>
      <c r="AB253" s="59">
        <f t="shared" si="244"/>
        <v>0</v>
      </c>
      <c r="AC253" s="61">
        <f t="shared" si="245"/>
        <v>0</v>
      </c>
      <c r="AD253" s="60">
        <f t="shared" si="245"/>
        <v>0</v>
      </c>
      <c r="AE253" s="61">
        <f t="shared" si="245"/>
        <v>0</v>
      </c>
      <c r="AF253" s="60">
        <f t="shared" si="245"/>
        <v>0</v>
      </c>
      <c r="AG253" s="58">
        <f t="shared" si="261"/>
        <v>0</v>
      </c>
      <c r="AH253" s="61">
        <f t="shared" si="262"/>
        <v>0</v>
      </c>
      <c r="AI253" s="61">
        <f t="shared" si="263"/>
        <v>0</v>
      </c>
      <c r="AJ253" s="427">
        <f t="shared" si="264"/>
        <v>0</v>
      </c>
      <c r="AK253" s="61">
        <f t="shared" si="265"/>
        <v>0</v>
      </c>
      <c r="AL253" s="440">
        <f t="shared" si="265"/>
        <v>0</v>
      </c>
    </row>
    <row r="254" spans="1:38" s="16" customFormat="1" ht="14.25" hidden="1" customHeight="1">
      <c r="A254" s="272"/>
      <c r="B254" s="484"/>
      <c r="C254" s="58">
        <v>0</v>
      </c>
      <c r="D254" s="61">
        <v>0</v>
      </c>
      <c r="E254" s="60">
        <v>0</v>
      </c>
      <c r="F254" s="61">
        <v>0</v>
      </c>
      <c r="G254" s="61">
        <v>0</v>
      </c>
      <c r="H254" s="61">
        <v>0</v>
      </c>
      <c r="I254" s="61">
        <v>0</v>
      </c>
      <c r="J254" s="61">
        <v>0</v>
      </c>
      <c r="K254" s="58">
        <f t="shared" si="266"/>
        <v>0</v>
      </c>
      <c r="L254" s="61">
        <f>SUM(K254)/1.27</f>
        <v>0</v>
      </c>
      <c r="M254" s="60">
        <f>SUM(L254)*0.27</f>
        <v>0</v>
      </c>
      <c r="N254" s="61">
        <v>0</v>
      </c>
      <c r="O254" s="61">
        <v>0</v>
      </c>
      <c r="P254" s="61">
        <v>0</v>
      </c>
      <c r="Q254" s="61">
        <v>0</v>
      </c>
      <c r="R254" s="61">
        <v>0</v>
      </c>
      <c r="S254" s="62">
        <f t="shared" si="246"/>
        <v>0</v>
      </c>
      <c r="T254" s="63"/>
      <c r="U254" s="63"/>
      <c r="V254" s="63"/>
      <c r="W254" s="63"/>
      <c r="X254" s="64"/>
      <c r="Y254" s="58">
        <f t="shared" si="241"/>
        <v>0</v>
      </c>
      <c r="Z254" s="61">
        <f t="shared" si="269"/>
        <v>0</v>
      </c>
      <c r="AA254" s="61">
        <f t="shared" si="270"/>
        <v>0</v>
      </c>
      <c r="AB254" s="59">
        <f t="shared" si="244"/>
        <v>0</v>
      </c>
      <c r="AC254" s="61">
        <f t="shared" si="245"/>
        <v>0</v>
      </c>
      <c r="AD254" s="60">
        <f t="shared" si="245"/>
        <v>0</v>
      </c>
      <c r="AE254" s="61">
        <f t="shared" si="245"/>
        <v>0</v>
      </c>
      <c r="AF254" s="60">
        <f t="shared" si="245"/>
        <v>0</v>
      </c>
      <c r="AG254" s="58">
        <f t="shared" si="261"/>
        <v>0</v>
      </c>
      <c r="AH254" s="61">
        <f t="shared" si="262"/>
        <v>0</v>
      </c>
      <c r="AI254" s="61">
        <f t="shared" si="263"/>
        <v>0</v>
      </c>
      <c r="AJ254" s="427">
        <f t="shared" si="264"/>
        <v>0</v>
      </c>
      <c r="AK254" s="61">
        <f t="shared" si="265"/>
        <v>0</v>
      </c>
      <c r="AL254" s="440">
        <f t="shared" si="265"/>
        <v>0</v>
      </c>
    </row>
    <row r="255" spans="1:38" s="16" customFormat="1" ht="14.25" hidden="1" customHeight="1">
      <c r="A255" s="272"/>
      <c r="B255" s="484"/>
      <c r="C255" s="58"/>
      <c r="D255" s="61">
        <v>0</v>
      </c>
      <c r="E255" s="60">
        <v>0</v>
      </c>
      <c r="F255" s="59"/>
      <c r="G255" s="61"/>
      <c r="H255" s="61"/>
      <c r="I255" s="61"/>
      <c r="J255" s="61"/>
      <c r="K255" s="58"/>
      <c r="L255" s="61">
        <f>SUM(K255)/1.27</f>
        <v>0</v>
      </c>
      <c r="M255" s="60">
        <f>SUM(L255)*0.27</f>
        <v>0</v>
      </c>
      <c r="N255" s="59"/>
      <c r="O255" s="61"/>
      <c r="P255" s="61"/>
      <c r="Q255" s="61"/>
      <c r="R255" s="60"/>
      <c r="S255" s="62">
        <f t="shared" si="246"/>
        <v>0</v>
      </c>
      <c r="T255" s="63"/>
      <c r="U255" s="63"/>
      <c r="V255" s="63"/>
      <c r="W255" s="63"/>
      <c r="X255" s="64"/>
      <c r="Y255" s="58">
        <f t="shared" si="241"/>
        <v>0</v>
      </c>
      <c r="Z255" s="61">
        <f t="shared" si="269"/>
        <v>0</v>
      </c>
      <c r="AA255" s="61">
        <f t="shared" si="270"/>
        <v>0</v>
      </c>
      <c r="AB255" s="59">
        <f t="shared" si="244"/>
        <v>0</v>
      </c>
      <c r="AC255" s="61">
        <f t="shared" si="245"/>
        <v>0</v>
      </c>
      <c r="AD255" s="60">
        <f t="shared" si="245"/>
        <v>0</v>
      </c>
      <c r="AE255" s="61">
        <f t="shared" si="245"/>
        <v>0</v>
      </c>
      <c r="AF255" s="60">
        <f t="shared" si="245"/>
        <v>0</v>
      </c>
      <c r="AG255" s="58">
        <f t="shared" si="261"/>
        <v>0</v>
      </c>
      <c r="AH255" s="61">
        <f t="shared" si="262"/>
        <v>0</v>
      </c>
      <c r="AI255" s="61">
        <f t="shared" si="263"/>
        <v>0</v>
      </c>
      <c r="AJ255" s="427">
        <f t="shared" si="264"/>
        <v>0</v>
      </c>
      <c r="AK255" s="61">
        <f t="shared" si="265"/>
        <v>0</v>
      </c>
      <c r="AL255" s="440">
        <f t="shared" si="265"/>
        <v>0</v>
      </c>
    </row>
    <row r="256" spans="1:38" s="16" customFormat="1" ht="9" customHeight="1">
      <c r="A256" s="272"/>
      <c r="B256" s="487"/>
      <c r="C256" s="58"/>
      <c r="D256" s="61"/>
      <c r="E256" s="60"/>
      <c r="F256" s="59"/>
      <c r="G256" s="61"/>
      <c r="H256" s="61"/>
      <c r="I256" s="61"/>
      <c r="J256" s="61"/>
      <c r="K256" s="58"/>
      <c r="L256" s="61"/>
      <c r="M256" s="60"/>
      <c r="N256" s="59"/>
      <c r="O256" s="61"/>
      <c r="P256" s="61"/>
      <c r="Q256" s="61"/>
      <c r="R256" s="60"/>
      <c r="S256" s="488"/>
      <c r="T256" s="61"/>
      <c r="U256" s="61"/>
      <c r="V256" s="61"/>
      <c r="W256" s="61"/>
      <c r="X256" s="60"/>
      <c r="Y256" s="58"/>
      <c r="Z256" s="61"/>
      <c r="AA256" s="61"/>
      <c r="AB256" s="59"/>
      <c r="AC256" s="61"/>
      <c r="AD256" s="60">
        <f>SUM(P256+V256)</f>
        <v>0</v>
      </c>
      <c r="AE256" s="61"/>
      <c r="AF256" s="60"/>
      <c r="AG256" s="58"/>
      <c r="AH256" s="61"/>
      <c r="AI256" s="61"/>
      <c r="AJ256" s="427"/>
      <c r="AK256" s="61"/>
      <c r="AL256" s="440"/>
    </row>
    <row r="257" spans="1:38" s="16" customFormat="1" ht="14.25" customHeight="1">
      <c r="A257" s="46" t="s">
        <v>1104</v>
      </c>
      <c r="B257" s="494"/>
      <c r="C257" s="48">
        <v>266218</v>
      </c>
      <c r="D257" s="51">
        <v>209620</v>
      </c>
      <c r="E257" s="50">
        <v>56598</v>
      </c>
      <c r="F257" s="49">
        <f t="shared" ref="F257:K257" si="271">SUM(F258:F265)</f>
        <v>256018</v>
      </c>
      <c r="G257" s="51">
        <f t="shared" si="271"/>
        <v>0</v>
      </c>
      <c r="H257" s="51">
        <f t="shared" si="271"/>
        <v>0</v>
      </c>
      <c r="I257" s="51">
        <f t="shared" si="271"/>
        <v>0</v>
      </c>
      <c r="J257" s="51">
        <f t="shared" si="271"/>
        <v>10200</v>
      </c>
      <c r="K257" s="48">
        <f t="shared" si="271"/>
        <v>290614</v>
      </c>
      <c r="L257" s="51">
        <f t="shared" ref="L257:AE257" si="272">SUM(L258:L265)</f>
        <v>228850</v>
      </c>
      <c r="M257" s="50">
        <f t="shared" si="272"/>
        <v>61764</v>
      </c>
      <c r="N257" s="49">
        <f t="shared" si="272"/>
        <v>290614</v>
      </c>
      <c r="O257" s="51">
        <f t="shared" si="272"/>
        <v>0</v>
      </c>
      <c r="P257" s="51">
        <f t="shared" si="272"/>
        <v>0</v>
      </c>
      <c r="Q257" s="51">
        <f t="shared" si="272"/>
        <v>0</v>
      </c>
      <c r="R257" s="50">
        <f t="shared" si="272"/>
        <v>0</v>
      </c>
      <c r="S257" s="54">
        <f t="shared" si="272"/>
        <v>0</v>
      </c>
      <c r="T257" s="55">
        <f t="shared" si="272"/>
        <v>0</v>
      </c>
      <c r="U257" s="55">
        <f t="shared" si="272"/>
        <v>0</v>
      </c>
      <c r="V257" s="55">
        <f t="shared" si="272"/>
        <v>0</v>
      </c>
      <c r="W257" s="55">
        <f t="shared" si="272"/>
        <v>0</v>
      </c>
      <c r="X257" s="265">
        <f t="shared" si="272"/>
        <v>0</v>
      </c>
      <c r="Y257" s="48">
        <f t="shared" si="272"/>
        <v>314744</v>
      </c>
      <c r="Z257" s="51">
        <f t="shared" si="272"/>
        <v>247850</v>
      </c>
      <c r="AA257" s="51">
        <f t="shared" si="272"/>
        <v>66894</v>
      </c>
      <c r="AB257" s="49">
        <f t="shared" si="272"/>
        <v>314744</v>
      </c>
      <c r="AC257" s="51">
        <f t="shared" si="272"/>
        <v>0</v>
      </c>
      <c r="AD257" s="50">
        <f t="shared" si="272"/>
        <v>0</v>
      </c>
      <c r="AE257" s="51">
        <f t="shared" si="272"/>
        <v>0</v>
      </c>
      <c r="AF257" s="50">
        <f>SUM(AF258:AF265)</f>
        <v>0</v>
      </c>
      <c r="AG257" s="48">
        <f t="shared" ref="AG257:AL257" si="273">SUM(AG258:AG265)</f>
        <v>155376</v>
      </c>
      <c r="AH257" s="51">
        <f t="shared" si="273"/>
        <v>122364</v>
      </c>
      <c r="AI257" s="51">
        <f t="shared" si="273"/>
        <v>33012</v>
      </c>
      <c r="AJ257" s="482">
        <f t="shared" si="273"/>
        <v>155376</v>
      </c>
      <c r="AK257" s="51">
        <f t="shared" si="273"/>
        <v>0</v>
      </c>
      <c r="AL257" s="483">
        <f t="shared" si="273"/>
        <v>0</v>
      </c>
    </row>
    <row r="258" spans="1:38" s="16" customFormat="1" ht="14.25" customHeight="1">
      <c r="A258" s="266" t="s">
        <v>1105</v>
      </c>
      <c r="B258" s="496" t="s">
        <v>1106</v>
      </c>
      <c r="C258" s="58">
        <v>120015</v>
      </c>
      <c r="D258" s="287">
        <v>94500</v>
      </c>
      <c r="E258" s="288">
        <v>25515</v>
      </c>
      <c r="F258" s="61">
        <v>120015</v>
      </c>
      <c r="G258" s="61">
        <v>0</v>
      </c>
      <c r="H258" s="61">
        <v>0</v>
      </c>
      <c r="I258" s="61">
        <v>0</v>
      </c>
      <c r="J258" s="61">
        <v>0</v>
      </c>
      <c r="K258" s="58">
        <f t="shared" ref="K258:K265" si="274">SUM(N258:R258)</f>
        <v>120015</v>
      </c>
      <c r="L258" s="287">
        <f t="shared" ref="L258:L264" si="275">SUM(K258)/1.27</f>
        <v>94500</v>
      </c>
      <c r="M258" s="288">
        <f>SUM(L258)*0.27</f>
        <v>25515</v>
      </c>
      <c r="N258" s="61">
        <v>120015</v>
      </c>
      <c r="O258" s="61"/>
      <c r="P258" s="61"/>
      <c r="Q258" s="61"/>
      <c r="R258" s="61"/>
      <c r="S258" s="62">
        <f>SUM(T258:X258)</f>
        <v>0</v>
      </c>
      <c r="T258" s="63"/>
      <c r="U258" s="63"/>
      <c r="V258" s="63"/>
      <c r="W258" s="63"/>
      <c r="X258" s="64"/>
      <c r="Y258" s="58">
        <f>SUM(AB258:AF258)</f>
        <v>144145</v>
      </c>
      <c r="Z258" s="61">
        <v>113500</v>
      </c>
      <c r="AA258" s="61">
        <v>30645</v>
      </c>
      <c r="AB258" s="59">
        <v>144145</v>
      </c>
      <c r="AC258" s="61">
        <f t="shared" ref="AB258:AF265" si="276">SUM(O258+U258)</f>
        <v>0</v>
      </c>
      <c r="AD258" s="60">
        <f t="shared" si="276"/>
        <v>0</v>
      </c>
      <c r="AE258" s="61">
        <f t="shared" si="276"/>
        <v>0</v>
      </c>
      <c r="AF258" s="60">
        <f t="shared" si="276"/>
        <v>0</v>
      </c>
      <c r="AG258" s="58">
        <v>81924</v>
      </c>
      <c r="AH258" s="61">
        <v>64507</v>
      </c>
      <c r="AI258" s="61">
        <v>17417</v>
      </c>
      <c r="AJ258" s="427">
        <v>81924</v>
      </c>
      <c r="AK258" s="61">
        <f t="shared" ref="AK258:AL265" si="277">SUM(W258+AC258)</f>
        <v>0</v>
      </c>
      <c r="AL258" s="440">
        <f t="shared" si="277"/>
        <v>0</v>
      </c>
    </row>
    <row r="259" spans="1:38" s="16" customFormat="1" ht="14.25" customHeight="1">
      <c r="A259" s="270" t="s">
        <v>1107</v>
      </c>
      <c r="B259" s="496" t="s">
        <v>1108</v>
      </c>
      <c r="C259" s="58">
        <v>50000</v>
      </c>
      <c r="D259" s="287">
        <v>39370</v>
      </c>
      <c r="E259" s="288">
        <v>10630</v>
      </c>
      <c r="F259" s="61">
        <v>49999.9</v>
      </c>
      <c r="G259" s="61">
        <v>0</v>
      </c>
      <c r="H259" s="61">
        <v>0</v>
      </c>
      <c r="I259" s="61">
        <v>0</v>
      </c>
      <c r="J259" s="61">
        <v>0</v>
      </c>
      <c r="K259" s="58">
        <f t="shared" si="274"/>
        <v>50000</v>
      </c>
      <c r="L259" s="287">
        <f t="shared" si="275"/>
        <v>39370</v>
      </c>
      <c r="M259" s="288">
        <f>SUM(L259)*0.27</f>
        <v>10630</v>
      </c>
      <c r="N259" s="61">
        <v>49999.9</v>
      </c>
      <c r="O259" s="61"/>
      <c r="P259" s="61"/>
      <c r="Q259" s="61"/>
      <c r="R259" s="61"/>
      <c r="S259" s="62">
        <f t="shared" ref="S259:S265" si="278">SUM(T259:X259)</f>
        <v>0</v>
      </c>
      <c r="T259" s="63"/>
      <c r="U259" s="63"/>
      <c r="V259" s="63"/>
      <c r="W259" s="63"/>
      <c r="X259" s="64"/>
      <c r="Y259" s="58">
        <f t="shared" ref="Y259:Y265" si="279">SUM(AB259:AF259)</f>
        <v>50000</v>
      </c>
      <c r="Z259" s="61">
        <f t="shared" ref="Z259:Z264" si="280">SUM(Y259)/1.27</f>
        <v>39370</v>
      </c>
      <c r="AA259" s="61">
        <f>SUM(Z259)*0.27</f>
        <v>10630</v>
      </c>
      <c r="AB259" s="59">
        <f t="shared" si="276"/>
        <v>50000</v>
      </c>
      <c r="AC259" s="61">
        <f t="shared" si="276"/>
        <v>0</v>
      </c>
      <c r="AD259" s="60">
        <f t="shared" si="276"/>
        <v>0</v>
      </c>
      <c r="AE259" s="61">
        <f t="shared" si="276"/>
        <v>0</v>
      </c>
      <c r="AF259" s="60">
        <f t="shared" si="276"/>
        <v>0</v>
      </c>
      <c r="AG259" s="58">
        <v>596</v>
      </c>
      <c r="AH259" s="61">
        <v>470</v>
      </c>
      <c r="AI259" s="61">
        <v>126</v>
      </c>
      <c r="AJ259" s="427">
        <v>596</v>
      </c>
      <c r="AK259" s="61">
        <f t="shared" si="277"/>
        <v>0</v>
      </c>
      <c r="AL259" s="440">
        <f t="shared" si="277"/>
        <v>0</v>
      </c>
    </row>
    <row r="260" spans="1:38" s="16" customFormat="1" ht="14.25" customHeight="1">
      <c r="A260" s="270" t="s">
        <v>1109</v>
      </c>
      <c r="B260" s="496" t="s">
        <v>1110</v>
      </c>
      <c r="C260" s="58">
        <v>12500</v>
      </c>
      <c r="D260" s="287">
        <v>9843</v>
      </c>
      <c r="E260" s="288">
        <v>2657</v>
      </c>
      <c r="F260" s="61">
        <v>12500</v>
      </c>
      <c r="G260" s="61">
        <v>0</v>
      </c>
      <c r="H260" s="61">
        <v>0</v>
      </c>
      <c r="I260" s="61">
        <v>0</v>
      </c>
      <c r="J260" s="61">
        <v>0</v>
      </c>
      <c r="K260" s="58">
        <f t="shared" si="274"/>
        <v>12500</v>
      </c>
      <c r="L260" s="287">
        <f t="shared" si="275"/>
        <v>9843</v>
      </c>
      <c r="M260" s="288">
        <v>2657</v>
      </c>
      <c r="N260" s="61">
        <v>12500</v>
      </c>
      <c r="O260" s="61"/>
      <c r="P260" s="61"/>
      <c r="Q260" s="61"/>
      <c r="R260" s="61"/>
      <c r="S260" s="62">
        <f t="shared" si="278"/>
        <v>0</v>
      </c>
      <c r="T260" s="63"/>
      <c r="U260" s="63"/>
      <c r="V260" s="63"/>
      <c r="W260" s="63"/>
      <c r="X260" s="64"/>
      <c r="Y260" s="58">
        <f t="shared" si="279"/>
        <v>12500</v>
      </c>
      <c r="Z260" s="61">
        <f t="shared" si="280"/>
        <v>9843</v>
      </c>
      <c r="AA260" s="61">
        <v>2657</v>
      </c>
      <c r="AB260" s="59">
        <f t="shared" si="276"/>
        <v>12500</v>
      </c>
      <c r="AC260" s="61">
        <f t="shared" si="276"/>
        <v>0</v>
      </c>
      <c r="AD260" s="60">
        <f t="shared" si="276"/>
        <v>0</v>
      </c>
      <c r="AE260" s="61">
        <f t="shared" si="276"/>
        <v>0</v>
      </c>
      <c r="AF260" s="60">
        <f t="shared" si="276"/>
        <v>0</v>
      </c>
      <c r="AG260" s="58">
        <v>0</v>
      </c>
      <c r="AH260" s="61">
        <v>0</v>
      </c>
      <c r="AI260" s="61">
        <v>0</v>
      </c>
      <c r="AJ260" s="427">
        <v>0</v>
      </c>
      <c r="AK260" s="61">
        <f t="shared" si="277"/>
        <v>0</v>
      </c>
      <c r="AL260" s="440">
        <f t="shared" si="277"/>
        <v>0</v>
      </c>
    </row>
    <row r="261" spans="1:38" s="16" customFormat="1" ht="15.75" customHeight="1">
      <c r="A261" s="270" t="s">
        <v>1111</v>
      </c>
      <c r="B261" s="484" t="s">
        <v>1112</v>
      </c>
      <c r="C261" s="58">
        <v>10200</v>
      </c>
      <c r="D261" s="287">
        <v>8031</v>
      </c>
      <c r="E261" s="288">
        <v>2169</v>
      </c>
      <c r="F261" s="16">
        <v>0</v>
      </c>
      <c r="G261" s="61">
        <v>0</v>
      </c>
      <c r="H261" s="61">
        <v>0</v>
      </c>
      <c r="I261" s="61">
        <v>0</v>
      </c>
      <c r="J261" s="61">
        <v>10200</v>
      </c>
      <c r="K261" s="58">
        <f>SUM(N261:R261)</f>
        <v>10200</v>
      </c>
      <c r="L261" s="287">
        <f>SUM(K261)/1.27</f>
        <v>8031</v>
      </c>
      <c r="M261" s="288">
        <v>2169</v>
      </c>
      <c r="N261" s="61">
        <v>10200</v>
      </c>
      <c r="O261" s="61"/>
      <c r="P261" s="61"/>
      <c r="Q261" s="61"/>
      <c r="R261" s="61"/>
      <c r="S261" s="62">
        <f>SUM(T261:X261)</f>
        <v>0</v>
      </c>
      <c r="T261" s="63"/>
      <c r="U261" s="63"/>
      <c r="V261" s="63"/>
      <c r="W261" s="63"/>
      <c r="X261" s="64"/>
      <c r="Y261" s="58">
        <f>SUM(AB261:AF261)</f>
        <v>10200</v>
      </c>
      <c r="Z261" s="61">
        <f>SUM(Y261)/1.27</f>
        <v>8031</v>
      </c>
      <c r="AA261" s="61">
        <v>2169</v>
      </c>
      <c r="AB261" s="59">
        <f t="shared" ref="AB261:AF263" si="281">SUM(N261+T261)</f>
        <v>10200</v>
      </c>
      <c r="AC261" s="61">
        <f t="shared" si="281"/>
        <v>0</v>
      </c>
      <c r="AD261" s="60">
        <f t="shared" si="281"/>
        <v>0</v>
      </c>
      <c r="AE261" s="61">
        <f t="shared" si="281"/>
        <v>0</v>
      </c>
      <c r="AF261" s="60">
        <f t="shared" si="281"/>
        <v>0</v>
      </c>
      <c r="AG261" s="58">
        <v>10200</v>
      </c>
      <c r="AH261" s="61">
        <v>8031</v>
      </c>
      <c r="AI261" s="61">
        <v>2169</v>
      </c>
      <c r="AJ261" s="427">
        <v>10200</v>
      </c>
      <c r="AK261" s="61">
        <f t="shared" si="277"/>
        <v>0</v>
      </c>
      <c r="AL261" s="440">
        <f t="shared" si="277"/>
        <v>0</v>
      </c>
    </row>
    <row r="262" spans="1:38" s="16" customFormat="1" ht="15" customHeight="1">
      <c r="A262" s="266" t="s">
        <v>1113</v>
      </c>
      <c r="B262" s="484" t="s">
        <v>1114</v>
      </c>
      <c r="C262" s="58">
        <v>72503</v>
      </c>
      <c r="D262" s="287">
        <v>57089</v>
      </c>
      <c r="E262" s="288">
        <v>15414</v>
      </c>
      <c r="F262" s="61">
        <v>72503</v>
      </c>
      <c r="G262" s="61">
        <v>0</v>
      </c>
      <c r="H262" s="61">
        <v>0</v>
      </c>
      <c r="I262" s="61">
        <v>0</v>
      </c>
      <c r="J262" s="61">
        <v>0</v>
      </c>
      <c r="K262" s="58">
        <f>SUM(N262:R262)</f>
        <v>72503</v>
      </c>
      <c r="L262" s="287">
        <v>57109</v>
      </c>
      <c r="M262" s="288">
        <v>15394</v>
      </c>
      <c r="N262" s="61">
        <v>72503</v>
      </c>
      <c r="O262" s="61"/>
      <c r="P262" s="61"/>
      <c r="Q262" s="61"/>
      <c r="R262" s="61"/>
      <c r="S262" s="62">
        <f>SUM(T262:X262)</f>
        <v>0</v>
      </c>
      <c r="T262" s="63"/>
      <c r="U262" s="63"/>
      <c r="V262" s="63"/>
      <c r="W262" s="63"/>
      <c r="X262" s="64"/>
      <c r="Y262" s="58">
        <f>SUM(AB262:AF262)</f>
        <v>72503</v>
      </c>
      <c r="Z262" s="287">
        <v>57109</v>
      </c>
      <c r="AA262" s="288">
        <v>15394</v>
      </c>
      <c r="AB262" s="59">
        <f t="shared" si="281"/>
        <v>72503</v>
      </c>
      <c r="AC262" s="61">
        <f t="shared" si="281"/>
        <v>0</v>
      </c>
      <c r="AD262" s="60">
        <f t="shared" si="281"/>
        <v>0</v>
      </c>
      <c r="AE262" s="61">
        <f t="shared" si="281"/>
        <v>0</v>
      </c>
      <c r="AF262" s="60">
        <f t="shared" si="281"/>
        <v>0</v>
      </c>
      <c r="AG262" s="58">
        <v>49603</v>
      </c>
      <c r="AH262" s="287">
        <v>39078</v>
      </c>
      <c r="AI262" s="287">
        <v>10525</v>
      </c>
      <c r="AJ262" s="427">
        <v>49603</v>
      </c>
      <c r="AK262" s="61">
        <f t="shared" si="277"/>
        <v>0</v>
      </c>
      <c r="AL262" s="440">
        <f t="shared" si="277"/>
        <v>0</v>
      </c>
    </row>
    <row r="263" spans="1:38" s="16" customFormat="1" ht="13.5" customHeight="1">
      <c r="A263" s="266" t="s">
        <v>1115</v>
      </c>
      <c r="B263" s="484" t="s">
        <v>1116</v>
      </c>
      <c r="C263" s="58">
        <v>1000</v>
      </c>
      <c r="D263" s="287">
        <v>787</v>
      </c>
      <c r="E263" s="288">
        <v>213</v>
      </c>
      <c r="F263" s="61">
        <v>1000</v>
      </c>
      <c r="G263" s="61">
        <v>0</v>
      </c>
      <c r="H263" s="61">
        <v>0</v>
      </c>
      <c r="I263" s="61">
        <v>0</v>
      </c>
      <c r="J263" s="61">
        <v>0</v>
      </c>
      <c r="K263" s="58">
        <f>SUM(N263:R263)</f>
        <v>1000</v>
      </c>
      <c r="L263" s="287">
        <v>788</v>
      </c>
      <c r="M263" s="288">
        <v>212</v>
      </c>
      <c r="N263" s="61">
        <v>1000</v>
      </c>
      <c r="O263" s="61"/>
      <c r="P263" s="61"/>
      <c r="Q263" s="61"/>
      <c r="R263" s="61"/>
      <c r="S263" s="62">
        <f>SUM(T263:X263)</f>
        <v>0</v>
      </c>
      <c r="T263" s="63"/>
      <c r="U263" s="63"/>
      <c r="V263" s="63"/>
      <c r="W263" s="63"/>
      <c r="X263" s="64"/>
      <c r="Y263" s="58">
        <f>SUM(AB263:AF263)</f>
        <v>1000</v>
      </c>
      <c r="Z263" s="61">
        <v>788</v>
      </c>
      <c r="AA263" s="61">
        <v>212</v>
      </c>
      <c r="AB263" s="59">
        <f t="shared" si="281"/>
        <v>1000</v>
      </c>
      <c r="AC263" s="61">
        <f t="shared" si="281"/>
        <v>0</v>
      </c>
      <c r="AD263" s="60">
        <f t="shared" si="281"/>
        <v>0</v>
      </c>
      <c r="AE263" s="61">
        <f t="shared" si="281"/>
        <v>0</v>
      </c>
      <c r="AF263" s="60">
        <f t="shared" si="281"/>
        <v>0</v>
      </c>
      <c r="AG263" s="58">
        <v>937</v>
      </c>
      <c r="AH263" s="61">
        <v>738</v>
      </c>
      <c r="AI263" s="61">
        <v>199</v>
      </c>
      <c r="AJ263" s="427">
        <v>937</v>
      </c>
      <c r="AK263" s="61">
        <f t="shared" si="277"/>
        <v>0</v>
      </c>
      <c r="AL263" s="440">
        <f t="shared" si="277"/>
        <v>0</v>
      </c>
    </row>
    <row r="264" spans="1:38" s="16" customFormat="1" ht="14.25" customHeight="1">
      <c r="A264" s="270" t="s">
        <v>1117</v>
      </c>
      <c r="B264" s="484" t="s">
        <v>1118</v>
      </c>
      <c r="C264" s="58">
        <v>0</v>
      </c>
      <c r="D264" s="287">
        <v>0</v>
      </c>
      <c r="E264" s="288">
        <v>0</v>
      </c>
      <c r="F264" s="61">
        <v>0</v>
      </c>
      <c r="G264" s="61">
        <v>0</v>
      </c>
      <c r="H264" s="61">
        <v>0</v>
      </c>
      <c r="I264" s="61">
        <v>0</v>
      </c>
      <c r="J264" s="61">
        <v>0</v>
      </c>
      <c r="K264" s="58">
        <f t="shared" si="274"/>
        <v>23881</v>
      </c>
      <c r="L264" s="287">
        <f t="shared" si="275"/>
        <v>18804</v>
      </c>
      <c r="M264" s="288">
        <f>SUM(L264)*0.27</f>
        <v>5077</v>
      </c>
      <c r="N264" s="61">
        <v>23881</v>
      </c>
      <c r="O264" s="61"/>
      <c r="P264" s="61"/>
      <c r="Q264" s="61"/>
      <c r="R264" s="61"/>
      <c r="S264" s="62">
        <f t="shared" si="278"/>
        <v>0</v>
      </c>
      <c r="T264" s="63"/>
      <c r="U264" s="63"/>
      <c r="V264" s="63"/>
      <c r="W264" s="63"/>
      <c r="X264" s="64"/>
      <c r="Y264" s="58">
        <f t="shared" si="279"/>
        <v>23881</v>
      </c>
      <c r="Z264" s="61">
        <f t="shared" si="280"/>
        <v>18804</v>
      </c>
      <c r="AA264" s="61">
        <f>SUM(Z264)*0.27</f>
        <v>5077</v>
      </c>
      <c r="AB264" s="59">
        <f t="shared" si="276"/>
        <v>23881</v>
      </c>
      <c r="AC264" s="61">
        <f t="shared" si="276"/>
        <v>0</v>
      </c>
      <c r="AD264" s="60">
        <f t="shared" si="276"/>
        <v>0</v>
      </c>
      <c r="AE264" s="61">
        <f t="shared" si="276"/>
        <v>0</v>
      </c>
      <c r="AF264" s="60">
        <f t="shared" si="276"/>
        <v>0</v>
      </c>
      <c r="AG264" s="58">
        <v>11601</v>
      </c>
      <c r="AH264" s="61">
        <v>9135</v>
      </c>
      <c r="AI264" s="61">
        <v>2466</v>
      </c>
      <c r="AJ264" s="427">
        <v>11601</v>
      </c>
      <c r="AK264" s="61">
        <f t="shared" si="277"/>
        <v>0</v>
      </c>
      <c r="AL264" s="440">
        <f t="shared" si="277"/>
        <v>0</v>
      </c>
    </row>
    <row r="265" spans="1:38" s="16" customFormat="1" ht="14.25" customHeight="1" thickBot="1">
      <c r="A265" s="270" t="s">
        <v>1119</v>
      </c>
      <c r="B265" s="484" t="s">
        <v>1120</v>
      </c>
      <c r="C265" s="58">
        <v>0</v>
      </c>
      <c r="D265" s="287">
        <v>0</v>
      </c>
      <c r="E265" s="288">
        <v>0</v>
      </c>
      <c r="F265" s="61">
        <v>0</v>
      </c>
      <c r="G265" s="61">
        <v>0</v>
      </c>
      <c r="H265" s="61">
        <v>0</v>
      </c>
      <c r="I265" s="61">
        <v>0</v>
      </c>
      <c r="J265" s="61">
        <v>0</v>
      </c>
      <c r="K265" s="58">
        <f t="shared" si="274"/>
        <v>515</v>
      </c>
      <c r="L265" s="287">
        <v>405</v>
      </c>
      <c r="M265" s="288">
        <v>110</v>
      </c>
      <c r="N265" s="61">
        <v>515</v>
      </c>
      <c r="O265" s="61"/>
      <c r="P265" s="61"/>
      <c r="Q265" s="61"/>
      <c r="R265" s="61"/>
      <c r="S265" s="62">
        <f t="shared" si="278"/>
        <v>0</v>
      </c>
      <c r="T265" s="63"/>
      <c r="U265" s="63"/>
      <c r="V265" s="63"/>
      <c r="W265" s="63"/>
      <c r="X265" s="64"/>
      <c r="Y265" s="58">
        <f t="shared" si="279"/>
        <v>515</v>
      </c>
      <c r="Z265" s="61">
        <v>405</v>
      </c>
      <c r="AA265" s="61">
        <v>110</v>
      </c>
      <c r="AB265" s="59">
        <f t="shared" si="276"/>
        <v>515</v>
      </c>
      <c r="AC265" s="61">
        <f t="shared" si="276"/>
        <v>0</v>
      </c>
      <c r="AD265" s="60">
        <f t="shared" si="276"/>
        <v>0</v>
      </c>
      <c r="AE265" s="61">
        <f t="shared" si="276"/>
        <v>0</v>
      </c>
      <c r="AF265" s="60">
        <f t="shared" si="276"/>
        <v>0</v>
      </c>
      <c r="AG265" s="58">
        <v>515</v>
      </c>
      <c r="AH265" s="61">
        <v>405</v>
      </c>
      <c r="AI265" s="61">
        <v>110</v>
      </c>
      <c r="AJ265" s="427">
        <v>515</v>
      </c>
      <c r="AK265" s="61">
        <f t="shared" si="277"/>
        <v>0</v>
      </c>
      <c r="AL265" s="440">
        <f t="shared" si="277"/>
        <v>0</v>
      </c>
    </row>
    <row r="266" spans="1:38" s="16" customFormat="1" ht="14.25" hidden="1" customHeight="1">
      <c r="A266" s="272"/>
      <c r="B266" s="484"/>
      <c r="C266" s="58"/>
      <c r="D266" s="287"/>
      <c r="E266" s="288"/>
      <c r="F266" s="61"/>
      <c r="G266" s="61"/>
      <c r="H266" s="61"/>
      <c r="I266" s="61"/>
      <c r="J266" s="61"/>
      <c r="K266" s="58"/>
      <c r="L266" s="287"/>
      <c r="M266" s="288"/>
      <c r="N266" s="61"/>
      <c r="O266" s="61"/>
      <c r="P266" s="61"/>
      <c r="Q266" s="61"/>
      <c r="R266" s="61"/>
      <c r="S266" s="497"/>
      <c r="T266" s="498"/>
      <c r="U266" s="498"/>
      <c r="V266" s="498"/>
      <c r="W266" s="498"/>
      <c r="X266" s="499"/>
      <c r="Y266" s="60"/>
      <c r="Z266" s="61"/>
      <c r="AA266" s="61"/>
      <c r="AB266" s="59"/>
      <c r="AC266" s="61"/>
      <c r="AD266" s="60"/>
      <c r="AE266" s="61"/>
      <c r="AF266" s="60"/>
      <c r="AG266" s="60"/>
      <c r="AH266" s="61"/>
      <c r="AI266" s="61"/>
      <c r="AJ266" s="427"/>
      <c r="AK266" s="61"/>
      <c r="AL266" s="440"/>
    </row>
    <row r="267" spans="1:38" s="16" customFormat="1" ht="16.5" hidden="1" customHeight="1">
      <c r="A267" s="2308" t="s">
        <v>1121</v>
      </c>
      <c r="B267" s="2308"/>
      <c r="C267" s="48">
        <f t="shared" ref="C267:H267" si="282">SUM(C268:C276)</f>
        <v>0</v>
      </c>
      <c r="D267" s="51">
        <f t="shared" si="282"/>
        <v>0</v>
      </c>
      <c r="E267" s="50">
        <f t="shared" si="282"/>
        <v>0</v>
      </c>
      <c r="F267" s="49">
        <f t="shared" si="282"/>
        <v>0</v>
      </c>
      <c r="G267" s="51">
        <f t="shared" si="282"/>
        <v>0</v>
      </c>
      <c r="H267" s="51">
        <f t="shared" si="282"/>
        <v>0</v>
      </c>
      <c r="I267" s="51">
        <f>SUM(I268:I276)</f>
        <v>0</v>
      </c>
      <c r="J267" s="51">
        <f>SUM(J268:J276)</f>
        <v>0</v>
      </c>
      <c r="K267" s="48">
        <f>SUM(K268:K276)</f>
        <v>0</v>
      </c>
      <c r="L267" s="51">
        <f t="shared" ref="L267:AL267" si="283">SUM(L268:L276)</f>
        <v>0</v>
      </c>
      <c r="M267" s="50">
        <f t="shared" si="283"/>
        <v>0</v>
      </c>
      <c r="N267" s="49">
        <f t="shared" si="283"/>
        <v>0</v>
      </c>
      <c r="O267" s="51">
        <f t="shared" si="283"/>
        <v>0</v>
      </c>
      <c r="P267" s="51">
        <f t="shared" si="283"/>
        <v>0</v>
      </c>
      <c r="Q267" s="51">
        <f t="shared" si="283"/>
        <v>0</v>
      </c>
      <c r="R267" s="50">
        <f t="shared" si="283"/>
        <v>0</v>
      </c>
      <c r="S267" s="54">
        <f t="shared" si="283"/>
        <v>0</v>
      </c>
      <c r="T267" s="55">
        <f t="shared" si="283"/>
        <v>0</v>
      </c>
      <c r="U267" s="55">
        <f t="shared" si="283"/>
        <v>0</v>
      </c>
      <c r="V267" s="55">
        <f t="shared" si="283"/>
        <v>0</v>
      </c>
      <c r="W267" s="55">
        <f t="shared" si="283"/>
        <v>0</v>
      </c>
      <c r="X267" s="265">
        <f t="shared" si="283"/>
        <v>0</v>
      </c>
      <c r="Y267" s="48">
        <f t="shared" si="283"/>
        <v>0</v>
      </c>
      <c r="Z267" s="51">
        <f t="shared" si="283"/>
        <v>0</v>
      </c>
      <c r="AA267" s="51">
        <f t="shared" si="283"/>
        <v>0</v>
      </c>
      <c r="AB267" s="49">
        <f t="shared" si="283"/>
        <v>0</v>
      </c>
      <c r="AC267" s="51">
        <f t="shared" si="283"/>
        <v>0</v>
      </c>
      <c r="AD267" s="50">
        <f t="shared" si="283"/>
        <v>0</v>
      </c>
      <c r="AE267" s="51">
        <f t="shared" si="283"/>
        <v>0</v>
      </c>
      <c r="AF267" s="50">
        <f t="shared" si="283"/>
        <v>0</v>
      </c>
      <c r="AG267" s="48">
        <f t="shared" si="283"/>
        <v>0</v>
      </c>
      <c r="AH267" s="51">
        <f t="shared" si="283"/>
        <v>0</v>
      </c>
      <c r="AI267" s="51">
        <f t="shared" si="283"/>
        <v>0</v>
      </c>
      <c r="AJ267" s="482">
        <f t="shared" si="283"/>
        <v>0</v>
      </c>
      <c r="AK267" s="51">
        <f t="shared" si="283"/>
        <v>0</v>
      </c>
      <c r="AL267" s="483">
        <f t="shared" si="283"/>
        <v>0</v>
      </c>
    </row>
    <row r="268" spans="1:38" s="16" customFormat="1" ht="14.25" hidden="1" customHeight="1">
      <c r="A268" s="272"/>
      <c r="B268" s="496"/>
      <c r="C268" s="58">
        <f t="shared" ref="C268:C276" si="284">SUM(F268:L268)</f>
        <v>0</v>
      </c>
      <c r="D268" s="287">
        <f t="shared" ref="D268:D276" si="285">SUM(C268)/1.27</f>
        <v>0</v>
      </c>
      <c r="E268" s="288">
        <f t="shared" ref="E268:E276" si="286">SUM(D268)*0.27</f>
        <v>0</v>
      </c>
      <c r="F268" s="61"/>
      <c r="G268" s="61"/>
      <c r="H268" s="61"/>
      <c r="I268" s="61"/>
      <c r="J268" s="61"/>
      <c r="K268" s="58">
        <f t="shared" ref="K268:K275" si="287">SUM(N268:R268)</f>
        <v>0</v>
      </c>
      <c r="L268" s="287">
        <f t="shared" ref="L268:L275" si="288">SUM(K268)/1.27</f>
        <v>0</v>
      </c>
      <c r="M268" s="288">
        <f t="shared" ref="M268:M275" si="289">SUM(L268)*0.27</f>
        <v>0</v>
      </c>
      <c r="N268" s="61"/>
      <c r="O268" s="61"/>
      <c r="P268" s="61"/>
      <c r="Q268" s="61"/>
      <c r="R268" s="61"/>
      <c r="S268" s="62">
        <f>SUM(T268:X268)</f>
        <v>0</v>
      </c>
      <c r="T268" s="63"/>
      <c r="U268" s="63"/>
      <c r="V268" s="63"/>
      <c r="W268" s="63"/>
      <c r="X268" s="64"/>
      <c r="Y268" s="58">
        <f>SUM(AB268:AF268)</f>
        <v>0</v>
      </c>
      <c r="Z268" s="61">
        <f t="shared" ref="Z268:Z275" si="290">SUM(Y268)/1.27</f>
        <v>0</v>
      </c>
      <c r="AA268" s="61">
        <f t="shared" ref="AA268:AA275" si="291">SUM(Z268)*0.27</f>
        <v>0</v>
      </c>
      <c r="AB268" s="59">
        <f t="shared" ref="AB268:AB275" si="292">SUM(N268+T268)</f>
        <v>0</v>
      </c>
      <c r="AC268" s="61">
        <f t="shared" ref="AC268:AF275" si="293">SUM(O268+U268)</f>
        <v>0</v>
      </c>
      <c r="AD268" s="60">
        <f t="shared" si="293"/>
        <v>0</v>
      </c>
      <c r="AE268" s="61">
        <f t="shared" si="293"/>
        <v>0</v>
      </c>
      <c r="AF268" s="60">
        <f t="shared" si="293"/>
        <v>0</v>
      </c>
      <c r="AG268" s="58">
        <f t="shared" ref="AG268:AG276" si="294">SUM(AJ268:AL268)</f>
        <v>0</v>
      </c>
      <c r="AH268" s="61">
        <f t="shared" ref="AH268:AH276" si="295">SUM(AG268)/1.27</f>
        <v>0</v>
      </c>
      <c r="AI268" s="61">
        <f t="shared" ref="AI268:AI276" si="296">SUM(AH268)*0.27</f>
        <v>0</v>
      </c>
      <c r="AJ268" s="427">
        <f t="shared" ref="AJ268:AL276" si="297">SUM(V268+AB268)</f>
        <v>0</v>
      </c>
      <c r="AK268" s="61">
        <f t="shared" si="297"/>
        <v>0</v>
      </c>
      <c r="AL268" s="440">
        <f t="shared" si="297"/>
        <v>0</v>
      </c>
    </row>
    <row r="269" spans="1:38" s="16" customFormat="1" ht="14.25" hidden="1" customHeight="1">
      <c r="A269" s="272"/>
      <c r="B269" s="496"/>
      <c r="C269" s="58">
        <f t="shared" si="284"/>
        <v>0</v>
      </c>
      <c r="D269" s="287">
        <f t="shared" si="285"/>
        <v>0</v>
      </c>
      <c r="E269" s="288">
        <f t="shared" si="286"/>
        <v>0</v>
      </c>
      <c r="F269" s="61">
        <v>0</v>
      </c>
      <c r="G269" s="61">
        <v>0</v>
      </c>
      <c r="H269" s="61">
        <v>0</v>
      </c>
      <c r="I269" s="61">
        <v>0</v>
      </c>
      <c r="J269" s="61">
        <v>0</v>
      </c>
      <c r="K269" s="58">
        <f t="shared" si="287"/>
        <v>0</v>
      </c>
      <c r="L269" s="287">
        <f t="shared" si="288"/>
        <v>0</v>
      </c>
      <c r="M269" s="288">
        <f t="shared" si="289"/>
        <v>0</v>
      </c>
      <c r="N269" s="61">
        <v>0</v>
      </c>
      <c r="O269" s="61">
        <v>0</v>
      </c>
      <c r="P269" s="61">
        <v>0</v>
      </c>
      <c r="Q269" s="61">
        <v>0</v>
      </c>
      <c r="R269" s="61">
        <v>0</v>
      </c>
      <c r="S269" s="62">
        <f t="shared" ref="S269:S275" si="298">SUM(T269:X269)</f>
        <v>0</v>
      </c>
      <c r="T269" s="63"/>
      <c r="U269" s="63"/>
      <c r="V269" s="63"/>
      <c r="W269" s="63"/>
      <c r="X269" s="64"/>
      <c r="Y269" s="58">
        <f t="shared" ref="Y269:Y275" si="299">SUM(AB269:AF269)</f>
        <v>0</v>
      </c>
      <c r="Z269" s="61">
        <f t="shared" si="290"/>
        <v>0</v>
      </c>
      <c r="AA269" s="61">
        <f t="shared" si="291"/>
        <v>0</v>
      </c>
      <c r="AB269" s="59">
        <f t="shared" si="292"/>
        <v>0</v>
      </c>
      <c r="AC269" s="61">
        <f t="shared" si="293"/>
        <v>0</v>
      </c>
      <c r="AD269" s="60">
        <f t="shared" si="293"/>
        <v>0</v>
      </c>
      <c r="AE269" s="61">
        <f t="shared" si="293"/>
        <v>0</v>
      </c>
      <c r="AF269" s="60">
        <f t="shared" si="293"/>
        <v>0</v>
      </c>
      <c r="AG269" s="58">
        <f t="shared" si="294"/>
        <v>0</v>
      </c>
      <c r="AH269" s="61">
        <f t="shared" si="295"/>
        <v>0</v>
      </c>
      <c r="AI269" s="61">
        <f t="shared" si="296"/>
        <v>0</v>
      </c>
      <c r="AJ269" s="427">
        <f t="shared" si="297"/>
        <v>0</v>
      </c>
      <c r="AK269" s="61">
        <f t="shared" si="297"/>
        <v>0</v>
      </c>
      <c r="AL269" s="440">
        <f t="shared" si="297"/>
        <v>0</v>
      </c>
    </row>
    <row r="270" spans="1:38" s="16" customFormat="1" ht="14.25" hidden="1" customHeight="1">
      <c r="A270" s="272"/>
      <c r="B270" s="496"/>
      <c r="C270" s="58">
        <f t="shared" si="284"/>
        <v>0</v>
      </c>
      <c r="D270" s="287">
        <f t="shared" si="285"/>
        <v>0</v>
      </c>
      <c r="E270" s="288">
        <f t="shared" si="286"/>
        <v>0</v>
      </c>
      <c r="F270" s="61">
        <v>0</v>
      </c>
      <c r="G270" s="61">
        <v>0</v>
      </c>
      <c r="H270" s="61">
        <v>0</v>
      </c>
      <c r="I270" s="61">
        <v>0</v>
      </c>
      <c r="J270" s="61">
        <v>0</v>
      </c>
      <c r="K270" s="58">
        <f t="shared" si="287"/>
        <v>0</v>
      </c>
      <c r="L270" s="287">
        <f t="shared" si="288"/>
        <v>0</v>
      </c>
      <c r="M270" s="288">
        <f t="shared" si="289"/>
        <v>0</v>
      </c>
      <c r="N270" s="61">
        <v>0</v>
      </c>
      <c r="O270" s="61">
        <v>0</v>
      </c>
      <c r="P270" s="61">
        <v>0</v>
      </c>
      <c r="Q270" s="61">
        <v>0</v>
      </c>
      <c r="R270" s="61">
        <v>0</v>
      </c>
      <c r="S270" s="62">
        <f t="shared" si="298"/>
        <v>0</v>
      </c>
      <c r="T270" s="63"/>
      <c r="U270" s="63"/>
      <c r="V270" s="63"/>
      <c r="W270" s="63"/>
      <c r="X270" s="64"/>
      <c r="Y270" s="58">
        <f t="shared" si="299"/>
        <v>0</v>
      </c>
      <c r="Z270" s="61">
        <f t="shared" si="290"/>
        <v>0</v>
      </c>
      <c r="AA270" s="61">
        <f t="shared" si="291"/>
        <v>0</v>
      </c>
      <c r="AB270" s="59">
        <f t="shared" si="292"/>
        <v>0</v>
      </c>
      <c r="AC270" s="61">
        <f t="shared" si="293"/>
        <v>0</v>
      </c>
      <c r="AD270" s="60">
        <f t="shared" si="293"/>
        <v>0</v>
      </c>
      <c r="AE270" s="61">
        <f t="shared" si="293"/>
        <v>0</v>
      </c>
      <c r="AF270" s="60">
        <f t="shared" si="293"/>
        <v>0</v>
      </c>
      <c r="AG270" s="58">
        <f t="shared" si="294"/>
        <v>0</v>
      </c>
      <c r="AH270" s="61">
        <f t="shared" si="295"/>
        <v>0</v>
      </c>
      <c r="AI270" s="61">
        <f t="shared" si="296"/>
        <v>0</v>
      </c>
      <c r="AJ270" s="427">
        <f t="shared" si="297"/>
        <v>0</v>
      </c>
      <c r="AK270" s="61">
        <f t="shared" si="297"/>
        <v>0</v>
      </c>
      <c r="AL270" s="440">
        <f t="shared" si="297"/>
        <v>0</v>
      </c>
    </row>
    <row r="271" spans="1:38" s="16" customFormat="1" ht="14.25" hidden="1" customHeight="1">
      <c r="A271" s="272"/>
      <c r="B271" s="496"/>
      <c r="C271" s="58">
        <f t="shared" si="284"/>
        <v>0</v>
      </c>
      <c r="D271" s="287">
        <f t="shared" si="285"/>
        <v>0</v>
      </c>
      <c r="E271" s="288">
        <f t="shared" si="286"/>
        <v>0</v>
      </c>
      <c r="F271" s="61">
        <v>0</v>
      </c>
      <c r="G271" s="61">
        <v>0</v>
      </c>
      <c r="H271" s="61">
        <v>0</v>
      </c>
      <c r="I271" s="61">
        <v>0</v>
      </c>
      <c r="J271" s="61">
        <v>0</v>
      </c>
      <c r="K271" s="58">
        <f t="shared" si="287"/>
        <v>0</v>
      </c>
      <c r="L271" s="287">
        <f t="shared" si="288"/>
        <v>0</v>
      </c>
      <c r="M271" s="288">
        <f t="shared" si="289"/>
        <v>0</v>
      </c>
      <c r="N271" s="61">
        <v>0</v>
      </c>
      <c r="O271" s="61">
        <v>0</v>
      </c>
      <c r="P271" s="61">
        <v>0</v>
      </c>
      <c r="Q271" s="61">
        <v>0</v>
      </c>
      <c r="R271" s="61">
        <v>0</v>
      </c>
      <c r="S271" s="62">
        <f t="shared" si="298"/>
        <v>0</v>
      </c>
      <c r="T271" s="63"/>
      <c r="U271" s="63"/>
      <c r="V271" s="63"/>
      <c r="W271" s="63"/>
      <c r="X271" s="64"/>
      <c r="Y271" s="58">
        <f t="shared" si="299"/>
        <v>0</v>
      </c>
      <c r="Z271" s="61">
        <f t="shared" si="290"/>
        <v>0</v>
      </c>
      <c r="AA271" s="61">
        <f t="shared" si="291"/>
        <v>0</v>
      </c>
      <c r="AB271" s="59">
        <f t="shared" si="292"/>
        <v>0</v>
      </c>
      <c r="AC271" s="61">
        <f t="shared" si="293"/>
        <v>0</v>
      </c>
      <c r="AD271" s="60">
        <f t="shared" si="293"/>
        <v>0</v>
      </c>
      <c r="AE271" s="61">
        <f t="shared" si="293"/>
        <v>0</v>
      </c>
      <c r="AF271" s="60">
        <f t="shared" si="293"/>
        <v>0</v>
      </c>
      <c r="AG271" s="58">
        <f t="shared" si="294"/>
        <v>0</v>
      </c>
      <c r="AH271" s="61">
        <f t="shared" si="295"/>
        <v>0</v>
      </c>
      <c r="AI271" s="61">
        <f t="shared" si="296"/>
        <v>0</v>
      </c>
      <c r="AJ271" s="427">
        <f t="shared" si="297"/>
        <v>0</v>
      </c>
      <c r="AK271" s="61">
        <f t="shared" si="297"/>
        <v>0</v>
      </c>
      <c r="AL271" s="440">
        <f t="shared" si="297"/>
        <v>0</v>
      </c>
    </row>
    <row r="272" spans="1:38" s="16" customFormat="1" ht="14.25" hidden="1" customHeight="1">
      <c r="A272" s="272"/>
      <c r="B272" s="496"/>
      <c r="C272" s="58">
        <f t="shared" si="284"/>
        <v>0</v>
      </c>
      <c r="D272" s="287">
        <f t="shared" si="285"/>
        <v>0</v>
      </c>
      <c r="E272" s="288">
        <f t="shared" si="286"/>
        <v>0</v>
      </c>
      <c r="F272" s="61">
        <v>0</v>
      </c>
      <c r="G272" s="61">
        <v>0</v>
      </c>
      <c r="H272" s="61">
        <v>0</v>
      </c>
      <c r="I272" s="61">
        <v>0</v>
      </c>
      <c r="J272" s="61">
        <v>0</v>
      </c>
      <c r="K272" s="58">
        <f t="shared" si="287"/>
        <v>0</v>
      </c>
      <c r="L272" s="287">
        <f t="shared" si="288"/>
        <v>0</v>
      </c>
      <c r="M272" s="288">
        <f t="shared" si="289"/>
        <v>0</v>
      </c>
      <c r="N272" s="61">
        <v>0</v>
      </c>
      <c r="O272" s="61">
        <v>0</v>
      </c>
      <c r="P272" s="61">
        <v>0</v>
      </c>
      <c r="Q272" s="61">
        <v>0</v>
      </c>
      <c r="R272" s="61">
        <v>0</v>
      </c>
      <c r="S272" s="62">
        <f t="shared" si="298"/>
        <v>0</v>
      </c>
      <c r="T272" s="63"/>
      <c r="U272" s="63"/>
      <c r="V272" s="63"/>
      <c r="W272" s="63"/>
      <c r="X272" s="64"/>
      <c r="Y272" s="58">
        <f t="shared" si="299"/>
        <v>0</v>
      </c>
      <c r="Z272" s="61">
        <f t="shared" si="290"/>
        <v>0</v>
      </c>
      <c r="AA272" s="61">
        <f t="shared" si="291"/>
        <v>0</v>
      </c>
      <c r="AB272" s="59">
        <f t="shared" si="292"/>
        <v>0</v>
      </c>
      <c r="AC272" s="61">
        <f t="shared" si="293"/>
        <v>0</v>
      </c>
      <c r="AD272" s="60">
        <f t="shared" si="293"/>
        <v>0</v>
      </c>
      <c r="AE272" s="61">
        <f t="shared" si="293"/>
        <v>0</v>
      </c>
      <c r="AF272" s="60">
        <f t="shared" si="293"/>
        <v>0</v>
      </c>
      <c r="AG272" s="58">
        <f t="shared" si="294"/>
        <v>0</v>
      </c>
      <c r="AH272" s="61">
        <f t="shared" si="295"/>
        <v>0</v>
      </c>
      <c r="AI272" s="61">
        <f t="shared" si="296"/>
        <v>0</v>
      </c>
      <c r="AJ272" s="427">
        <f t="shared" si="297"/>
        <v>0</v>
      </c>
      <c r="AK272" s="61">
        <f t="shared" si="297"/>
        <v>0</v>
      </c>
      <c r="AL272" s="440">
        <f t="shared" si="297"/>
        <v>0</v>
      </c>
    </row>
    <row r="273" spans="1:56" s="16" customFormat="1" ht="14.25" hidden="1" customHeight="1">
      <c r="A273" s="272"/>
      <c r="B273" s="500"/>
      <c r="C273" s="58">
        <f t="shared" si="284"/>
        <v>0</v>
      </c>
      <c r="D273" s="287">
        <f t="shared" si="285"/>
        <v>0</v>
      </c>
      <c r="E273" s="288">
        <f t="shared" si="286"/>
        <v>0</v>
      </c>
      <c r="F273" s="61">
        <v>0</v>
      </c>
      <c r="G273" s="61">
        <v>0</v>
      </c>
      <c r="H273" s="61">
        <v>0</v>
      </c>
      <c r="I273" s="61">
        <v>0</v>
      </c>
      <c r="J273" s="61">
        <v>0</v>
      </c>
      <c r="K273" s="58">
        <f t="shared" si="287"/>
        <v>0</v>
      </c>
      <c r="L273" s="287">
        <f t="shared" si="288"/>
        <v>0</v>
      </c>
      <c r="M273" s="288">
        <f t="shared" si="289"/>
        <v>0</v>
      </c>
      <c r="N273" s="61">
        <v>0</v>
      </c>
      <c r="O273" s="61">
        <v>0</v>
      </c>
      <c r="P273" s="61">
        <v>0</v>
      </c>
      <c r="Q273" s="61">
        <v>0</v>
      </c>
      <c r="R273" s="61">
        <v>0</v>
      </c>
      <c r="S273" s="62">
        <f t="shared" si="298"/>
        <v>0</v>
      </c>
      <c r="T273" s="63"/>
      <c r="U273" s="63"/>
      <c r="V273" s="63"/>
      <c r="W273" s="63"/>
      <c r="X273" s="64"/>
      <c r="Y273" s="58">
        <f t="shared" si="299"/>
        <v>0</v>
      </c>
      <c r="Z273" s="61">
        <f t="shared" si="290"/>
        <v>0</v>
      </c>
      <c r="AA273" s="61">
        <f t="shared" si="291"/>
        <v>0</v>
      </c>
      <c r="AB273" s="59">
        <f t="shared" si="292"/>
        <v>0</v>
      </c>
      <c r="AC273" s="61">
        <f t="shared" si="293"/>
        <v>0</v>
      </c>
      <c r="AD273" s="60">
        <f t="shared" si="293"/>
        <v>0</v>
      </c>
      <c r="AE273" s="61">
        <f t="shared" si="293"/>
        <v>0</v>
      </c>
      <c r="AF273" s="60">
        <f t="shared" si="293"/>
        <v>0</v>
      </c>
      <c r="AG273" s="58">
        <f t="shared" si="294"/>
        <v>0</v>
      </c>
      <c r="AH273" s="61">
        <f t="shared" si="295"/>
        <v>0</v>
      </c>
      <c r="AI273" s="61">
        <f t="shared" si="296"/>
        <v>0</v>
      </c>
      <c r="AJ273" s="427">
        <f t="shared" si="297"/>
        <v>0</v>
      </c>
      <c r="AK273" s="61">
        <f t="shared" si="297"/>
        <v>0</v>
      </c>
      <c r="AL273" s="440">
        <f t="shared" si="297"/>
        <v>0</v>
      </c>
    </row>
    <row r="274" spans="1:56" s="16" customFormat="1" ht="14.25" hidden="1" customHeight="1">
      <c r="A274" s="272"/>
      <c r="B274" s="484"/>
      <c r="C274" s="58">
        <f t="shared" si="284"/>
        <v>0</v>
      </c>
      <c r="D274" s="287">
        <f t="shared" si="285"/>
        <v>0</v>
      </c>
      <c r="E274" s="288">
        <f t="shared" si="286"/>
        <v>0</v>
      </c>
      <c r="F274" s="61">
        <v>0</v>
      </c>
      <c r="G274" s="61">
        <v>0</v>
      </c>
      <c r="H274" s="61">
        <v>0</v>
      </c>
      <c r="I274" s="61">
        <v>0</v>
      </c>
      <c r="J274" s="61">
        <v>0</v>
      </c>
      <c r="K274" s="58">
        <f t="shared" si="287"/>
        <v>0</v>
      </c>
      <c r="L274" s="287">
        <f t="shared" si="288"/>
        <v>0</v>
      </c>
      <c r="M274" s="288">
        <f t="shared" si="289"/>
        <v>0</v>
      </c>
      <c r="N274" s="61">
        <v>0</v>
      </c>
      <c r="O274" s="61">
        <v>0</v>
      </c>
      <c r="P274" s="61">
        <v>0</v>
      </c>
      <c r="Q274" s="61">
        <v>0</v>
      </c>
      <c r="R274" s="61">
        <v>0</v>
      </c>
      <c r="S274" s="62">
        <f t="shared" si="298"/>
        <v>0</v>
      </c>
      <c r="T274" s="63"/>
      <c r="U274" s="63"/>
      <c r="V274" s="63"/>
      <c r="W274" s="63"/>
      <c r="X274" s="64"/>
      <c r="Y274" s="58">
        <f t="shared" si="299"/>
        <v>0</v>
      </c>
      <c r="Z274" s="61">
        <f t="shared" si="290"/>
        <v>0</v>
      </c>
      <c r="AA274" s="61">
        <f t="shared" si="291"/>
        <v>0</v>
      </c>
      <c r="AB274" s="59">
        <f t="shared" si="292"/>
        <v>0</v>
      </c>
      <c r="AC274" s="61">
        <f t="shared" si="293"/>
        <v>0</v>
      </c>
      <c r="AD274" s="60">
        <f t="shared" si="293"/>
        <v>0</v>
      </c>
      <c r="AE274" s="61">
        <f t="shared" si="293"/>
        <v>0</v>
      </c>
      <c r="AF274" s="60">
        <f t="shared" si="293"/>
        <v>0</v>
      </c>
      <c r="AG274" s="58">
        <f t="shared" si="294"/>
        <v>0</v>
      </c>
      <c r="AH274" s="61">
        <f t="shared" si="295"/>
        <v>0</v>
      </c>
      <c r="AI274" s="61">
        <f t="shared" si="296"/>
        <v>0</v>
      </c>
      <c r="AJ274" s="427">
        <f t="shared" si="297"/>
        <v>0</v>
      </c>
      <c r="AK274" s="61">
        <f t="shared" si="297"/>
        <v>0</v>
      </c>
      <c r="AL274" s="440">
        <f t="shared" si="297"/>
        <v>0</v>
      </c>
    </row>
    <row r="275" spans="1:56" s="16" customFormat="1" ht="14.25" hidden="1" customHeight="1">
      <c r="A275" s="272"/>
      <c r="B275" s="484"/>
      <c r="C275" s="58">
        <f t="shared" si="284"/>
        <v>0</v>
      </c>
      <c r="D275" s="287">
        <f t="shared" si="285"/>
        <v>0</v>
      </c>
      <c r="E275" s="288">
        <f t="shared" si="286"/>
        <v>0</v>
      </c>
      <c r="F275" s="61">
        <v>0</v>
      </c>
      <c r="G275" s="61">
        <v>0</v>
      </c>
      <c r="H275" s="61">
        <v>0</v>
      </c>
      <c r="I275" s="61">
        <v>0</v>
      </c>
      <c r="J275" s="61">
        <v>0</v>
      </c>
      <c r="K275" s="58">
        <f t="shared" si="287"/>
        <v>0</v>
      </c>
      <c r="L275" s="287">
        <f t="shared" si="288"/>
        <v>0</v>
      </c>
      <c r="M275" s="288">
        <f t="shared" si="289"/>
        <v>0</v>
      </c>
      <c r="N275" s="61">
        <v>0</v>
      </c>
      <c r="O275" s="61">
        <v>0</v>
      </c>
      <c r="P275" s="61">
        <v>0</v>
      </c>
      <c r="Q275" s="61">
        <v>0</v>
      </c>
      <c r="R275" s="61">
        <v>0</v>
      </c>
      <c r="S275" s="62">
        <f t="shared" si="298"/>
        <v>0</v>
      </c>
      <c r="T275" s="63"/>
      <c r="U275" s="63"/>
      <c r="V275" s="63"/>
      <c r="W275" s="63"/>
      <c r="X275" s="64"/>
      <c r="Y275" s="58">
        <f t="shared" si="299"/>
        <v>0</v>
      </c>
      <c r="Z275" s="61">
        <f t="shared" si="290"/>
        <v>0</v>
      </c>
      <c r="AA275" s="61">
        <f t="shared" si="291"/>
        <v>0</v>
      </c>
      <c r="AB275" s="59">
        <f t="shared" si="292"/>
        <v>0</v>
      </c>
      <c r="AC275" s="61">
        <f t="shared" si="293"/>
        <v>0</v>
      </c>
      <c r="AD275" s="60">
        <f t="shared" si="293"/>
        <v>0</v>
      </c>
      <c r="AE275" s="61">
        <f t="shared" si="293"/>
        <v>0</v>
      </c>
      <c r="AF275" s="60">
        <f t="shared" si="293"/>
        <v>0</v>
      </c>
      <c r="AG275" s="58">
        <f t="shared" si="294"/>
        <v>0</v>
      </c>
      <c r="AH275" s="61">
        <f t="shared" si="295"/>
        <v>0</v>
      </c>
      <c r="AI275" s="61">
        <f t="shared" si="296"/>
        <v>0</v>
      </c>
      <c r="AJ275" s="427">
        <f t="shared" si="297"/>
        <v>0</v>
      </c>
      <c r="AK275" s="61">
        <f t="shared" si="297"/>
        <v>0</v>
      </c>
      <c r="AL275" s="440">
        <f t="shared" si="297"/>
        <v>0</v>
      </c>
    </row>
    <row r="276" spans="1:56" s="16" customFormat="1" ht="14.25" hidden="1" customHeight="1">
      <c r="A276" s="272"/>
      <c r="B276" s="484"/>
      <c r="C276" s="58">
        <f t="shared" si="284"/>
        <v>0</v>
      </c>
      <c r="D276" s="287">
        <f t="shared" si="285"/>
        <v>0</v>
      </c>
      <c r="E276" s="288">
        <f t="shared" si="286"/>
        <v>0</v>
      </c>
      <c r="F276" s="61">
        <v>0</v>
      </c>
      <c r="G276" s="61">
        <v>0</v>
      </c>
      <c r="H276" s="61">
        <v>0</v>
      </c>
      <c r="I276" s="61">
        <v>0</v>
      </c>
      <c r="J276" s="61">
        <v>0</v>
      </c>
      <c r="K276" s="58">
        <f>SUM(N276:R276)</f>
        <v>0</v>
      </c>
      <c r="L276" s="287">
        <f>SUM(K276)/1.27</f>
        <v>0</v>
      </c>
      <c r="M276" s="288">
        <f>SUM(L276)*0.27</f>
        <v>0</v>
      </c>
      <c r="N276" s="61">
        <v>0</v>
      </c>
      <c r="O276" s="61">
        <v>0</v>
      </c>
      <c r="P276" s="61">
        <v>0</v>
      </c>
      <c r="Q276" s="61">
        <v>0</v>
      </c>
      <c r="R276" s="61">
        <v>0</v>
      </c>
      <c r="S276" s="62">
        <f>SUM(T276:X276)</f>
        <v>0</v>
      </c>
      <c r="T276" s="63"/>
      <c r="U276" s="63"/>
      <c r="V276" s="63"/>
      <c r="W276" s="63"/>
      <c r="X276" s="64"/>
      <c r="Y276" s="58">
        <f>SUM(AB276:AF276)</f>
        <v>0</v>
      </c>
      <c r="Z276" s="61">
        <f>SUM(Y276)/1.27</f>
        <v>0</v>
      </c>
      <c r="AA276" s="61">
        <f>SUM(Z276)*0.27</f>
        <v>0</v>
      </c>
      <c r="AB276" s="59">
        <f>SUM(N276+T276)</f>
        <v>0</v>
      </c>
      <c r="AC276" s="61">
        <f>SUM(O276+U276)</f>
        <v>0</v>
      </c>
      <c r="AD276" s="60">
        <f>SUM(P276+V276)</f>
        <v>0</v>
      </c>
      <c r="AE276" s="61">
        <f>SUM(Q276+W276)</f>
        <v>0</v>
      </c>
      <c r="AF276" s="60">
        <f>SUM(R276+X276)</f>
        <v>0</v>
      </c>
      <c r="AG276" s="58">
        <f t="shared" si="294"/>
        <v>0</v>
      </c>
      <c r="AH276" s="61">
        <f t="shared" si="295"/>
        <v>0</v>
      </c>
      <c r="AI276" s="61">
        <f t="shared" si="296"/>
        <v>0</v>
      </c>
      <c r="AJ276" s="427">
        <f t="shared" si="297"/>
        <v>0</v>
      </c>
      <c r="AK276" s="61">
        <f t="shared" si="297"/>
        <v>0</v>
      </c>
      <c r="AL276" s="440">
        <f t="shared" si="297"/>
        <v>0</v>
      </c>
    </row>
    <row r="277" spans="1:56" s="16" customFormat="1" ht="14.25" hidden="1" customHeight="1" thickBot="1">
      <c r="A277" s="501"/>
      <c r="B277" s="502"/>
      <c r="C277" s="503"/>
      <c r="D277" s="302"/>
      <c r="E277" s="274"/>
      <c r="F277" s="273"/>
      <c r="G277" s="302"/>
      <c r="H277" s="302"/>
      <c r="I277" s="302"/>
      <c r="J277" s="302"/>
      <c r="K277" s="503"/>
      <c r="L277" s="302"/>
      <c r="M277" s="274"/>
      <c r="N277" s="273"/>
      <c r="O277" s="302"/>
      <c r="P277" s="302"/>
      <c r="Q277" s="302"/>
      <c r="R277" s="274"/>
      <c r="S277" s="488"/>
      <c r="T277" s="302"/>
      <c r="U277" s="302"/>
      <c r="V277" s="302"/>
      <c r="W277" s="302"/>
      <c r="X277" s="274"/>
      <c r="Y277" s="274"/>
      <c r="Z277" s="302"/>
      <c r="AA277" s="302"/>
      <c r="AB277" s="59"/>
      <c r="AC277" s="61"/>
      <c r="AD277" s="60"/>
      <c r="AE277" s="61"/>
      <c r="AF277" s="60"/>
      <c r="AG277" s="274"/>
      <c r="AH277" s="302"/>
      <c r="AI277" s="302"/>
      <c r="AJ277" s="427"/>
      <c r="AK277" s="61"/>
      <c r="AL277" s="440"/>
    </row>
    <row r="278" spans="1:56" s="9" customFormat="1" ht="25.5" customHeight="1" thickBot="1">
      <c r="A278" s="76" t="s">
        <v>1122</v>
      </c>
      <c r="B278" s="504"/>
      <c r="C278" s="83">
        <f>SUM(C208:C277)/2</f>
        <v>950953</v>
      </c>
      <c r="D278" s="282">
        <f t="shared" ref="D278:J278" si="300">SUM(D208:D277)/2</f>
        <v>750066</v>
      </c>
      <c r="E278" s="282">
        <f t="shared" si="300"/>
        <v>200887</v>
      </c>
      <c r="F278" s="282">
        <f t="shared" si="300"/>
        <v>523676</v>
      </c>
      <c r="G278" s="282">
        <f t="shared" si="300"/>
        <v>378179</v>
      </c>
      <c r="H278" s="282">
        <f t="shared" si="300"/>
        <v>0</v>
      </c>
      <c r="I278" s="282">
        <f t="shared" si="300"/>
        <v>0</v>
      </c>
      <c r="J278" s="282">
        <f t="shared" si="300"/>
        <v>49098</v>
      </c>
      <c r="K278" s="83">
        <f>SUM(K207:K277)/2</f>
        <v>1087307</v>
      </c>
      <c r="L278" s="81">
        <f t="shared" ref="L278:X278" si="301">SUM(L207:L277)/2</f>
        <v>857487</v>
      </c>
      <c r="M278" s="83">
        <f t="shared" si="301"/>
        <v>229821</v>
      </c>
      <c r="N278" s="78">
        <f t="shared" si="301"/>
        <v>709128</v>
      </c>
      <c r="O278" s="81">
        <f t="shared" si="301"/>
        <v>378179</v>
      </c>
      <c r="P278" s="81">
        <f t="shared" si="301"/>
        <v>0</v>
      </c>
      <c r="Q278" s="81">
        <f t="shared" si="301"/>
        <v>0</v>
      </c>
      <c r="R278" s="82">
        <f t="shared" si="301"/>
        <v>0</v>
      </c>
      <c r="S278" s="79">
        <f t="shared" si="301"/>
        <v>38725</v>
      </c>
      <c r="T278" s="83">
        <f t="shared" si="301"/>
        <v>33725</v>
      </c>
      <c r="U278" s="81">
        <f t="shared" si="301"/>
        <v>5000</v>
      </c>
      <c r="V278" s="81">
        <f t="shared" si="301"/>
        <v>0</v>
      </c>
      <c r="W278" s="81">
        <f t="shared" si="301"/>
        <v>0</v>
      </c>
      <c r="X278" s="82">
        <f t="shared" si="301"/>
        <v>0</v>
      </c>
      <c r="Y278" s="80">
        <f>SUM(Y208:Y277)/2</f>
        <v>1147572</v>
      </c>
      <c r="Z278" s="80">
        <f t="shared" ref="Z278:AL278" si="302">SUM(Z208:Z277)/2</f>
        <v>907342</v>
      </c>
      <c r="AA278" s="80">
        <f t="shared" si="302"/>
        <v>240230</v>
      </c>
      <c r="AB278" s="80">
        <f t="shared" si="302"/>
        <v>766905</v>
      </c>
      <c r="AC278" s="80">
        <f t="shared" si="302"/>
        <v>380667</v>
      </c>
      <c r="AD278" s="80">
        <f t="shared" si="302"/>
        <v>0</v>
      </c>
      <c r="AE278" s="80">
        <f t="shared" si="302"/>
        <v>0</v>
      </c>
      <c r="AF278" s="80">
        <f t="shared" si="302"/>
        <v>0</v>
      </c>
      <c r="AG278" s="80">
        <f t="shared" si="302"/>
        <v>922430</v>
      </c>
      <c r="AH278" s="80">
        <f t="shared" si="302"/>
        <v>727628</v>
      </c>
      <c r="AI278" s="83">
        <f t="shared" si="302"/>
        <v>194802</v>
      </c>
      <c r="AJ278" s="505">
        <f t="shared" si="302"/>
        <v>552947</v>
      </c>
      <c r="AK278" s="80">
        <f t="shared" si="302"/>
        <v>369483</v>
      </c>
      <c r="AL278" s="506">
        <f t="shared" si="302"/>
        <v>0</v>
      </c>
    </row>
    <row r="279" spans="1:56" s="85" customFormat="1" ht="13.5" hidden="1" customHeight="1">
      <c r="A279" s="507"/>
      <c r="B279" s="508"/>
      <c r="C279" s="509"/>
      <c r="D279" s="287"/>
      <c r="E279" s="287"/>
      <c r="F279" s="510"/>
      <c r="G279" s="511"/>
      <c r="H279" s="511"/>
      <c r="I279" s="511"/>
      <c r="J279" s="511"/>
      <c r="K279" s="509"/>
      <c r="L279" s="287"/>
      <c r="M279" s="287"/>
      <c r="N279" s="510"/>
      <c r="O279" s="511"/>
      <c r="P279" s="511"/>
      <c r="Q279" s="511"/>
      <c r="R279" s="512"/>
      <c r="S279" s="488"/>
      <c r="T279" s="287"/>
      <c r="U279" s="287"/>
      <c r="V279" s="287"/>
      <c r="W279" s="287"/>
      <c r="X279" s="288"/>
      <c r="Y279" s="267"/>
      <c r="Z279" s="287"/>
      <c r="AA279" s="288"/>
      <c r="AB279" s="267"/>
      <c r="AC279" s="287"/>
      <c r="AD279" s="288"/>
      <c r="AE279" s="287"/>
      <c r="AF279" s="288"/>
      <c r="AG279" s="267"/>
      <c r="AH279" s="287"/>
      <c r="AI279" s="287"/>
      <c r="AJ279" s="438"/>
      <c r="AK279" s="287"/>
      <c r="AL279" s="439"/>
    </row>
    <row r="280" spans="1:56" s="321" customFormat="1" ht="19.5" thickBot="1">
      <c r="A280" s="317" t="s">
        <v>1481</v>
      </c>
      <c r="B280" s="513"/>
      <c r="C280" s="514">
        <f t="shared" ref="C280:J280" si="303">C172+C206+C278</f>
        <v>950953</v>
      </c>
      <c r="D280" s="514">
        <f t="shared" si="303"/>
        <v>750066</v>
      </c>
      <c r="E280" s="514">
        <f t="shared" si="303"/>
        <v>200887</v>
      </c>
      <c r="F280" s="514">
        <f t="shared" si="303"/>
        <v>523676</v>
      </c>
      <c r="G280" s="514">
        <f t="shared" si="303"/>
        <v>378179</v>
      </c>
      <c r="H280" s="514">
        <f t="shared" si="303"/>
        <v>0</v>
      </c>
      <c r="I280" s="514">
        <f t="shared" si="303"/>
        <v>0</v>
      </c>
      <c r="J280" s="514">
        <f t="shared" si="303"/>
        <v>49098</v>
      </c>
      <c r="K280" s="514">
        <f t="shared" ref="K280:X280" si="304">K172+K206+K278</f>
        <v>1087307</v>
      </c>
      <c r="L280" s="515">
        <f t="shared" si="304"/>
        <v>857487</v>
      </c>
      <c r="M280" s="516">
        <f t="shared" si="304"/>
        <v>229821</v>
      </c>
      <c r="N280" s="517">
        <f t="shared" si="304"/>
        <v>709128</v>
      </c>
      <c r="O280" s="518">
        <f t="shared" si="304"/>
        <v>378179</v>
      </c>
      <c r="P280" s="518">
        <f t="shared" si="304"/>
        <v>0</v>
      </c>
      <c r="Q280" s="518">
        <f t="shared" si="304"/>
        <v>0</v>
      </c>
      <c r="R280" s="519">
        <f t="shared" si="304"/>
        <v>0</v>
      </c>
      <c r="S280" s="517">
        <f t="shared" si="304"/>
        <v>38725</v>
      </c>
      <c r="T280" s="518">
        <f t="shared" si="304"/>
        <v>33725</v>
      </c>
      <c r="U280" s="518">
        <f t="shared" si="304"/>
        <v>5000</v>
      </c>
      <c r="V280" s="518">
        <f t="shared" si="304"/>
        <v>0</v>
      </c>
      <c r="W280" s="518">
        <f t="shared" si="304"/>
        <v>0</v>
      </c>
      <c r="X280" s="519">
        <f t="shared" si="304"/>
        <v>0</v>
      </c>
      <c r="Y280" s="520">
        <f>Y173+Y207+Y278</f>
        <v>1403766</v>
      </c>
      <c r="Z280" s="520">
        <f t="shared" ref="Z280:AL280" si="305">Z173+Z207+Z278</f>
        <v>1109714</v>
      </c>
      <c r="AA280" s="520">
        <f t="shared" si="305"/>
        <v>294052</v>
      </c>
      <c r="AB280" s="520">
        <f t="shared" si="305"/>
        <v>1023099</v>
      </c>
      <c r="AC280" s="520">
        <f t="shared" si="305"/>
        <v>380667</v>
      </c>
      <c r="AD280" s="520">
        <f t="shared" si="305"/>
        <v>0</v>
      </c>
      <c r="AE280" s="520">
        <f t="shared" si="305"/>
        <v>0</v>
      </c>
      <c r="AF280" s="520">
        <f t="shared" si="305"/>
        <v>0</v>
      </c>
      <c r="AG280" s="520">
        <f>AG173+AG207+AG278</f>
        <v>1128172</v>
      </c>
      <c r="AH280" s="520">
        <f t="shared" si="305"/>
        <v>889973</v>
      </c>
      <c r="AI280" s="521">
        <f t="shared" si="305"/>
        <v>238199</v>
      </c>
      <c r="AJ280" s="522">
        <f t="shared" si="305"/>
        <v>758689</v>
      </c>
      <c r="AK280" s="523">
        <f t="shared" si="305"/>
        <v>369483</v>
      </c>
      <c r="AL280" s="524">
        <f t="shared" si="305"/>
        <v>0</v>
      </c>
      <c r="AM280" s="320"/>
      <c r="AN280" s="320"/>
      <c r="AO280" s="320"/>
      <c r="AP280" s="320"/>
      <c r="AQ280" s="320"/>
      <c r="AR280" s="320"/>
      <c r="AS280" s="320"/>
      <c r="AT280" s="320"/>
      <c r="AU280" s="320"/>
      <c r="AV280" s="320"/>
      <c r="AW280" s="320"/>
      <c r="AX280" s="320"/>
      <c r="AY280" s="320"/>
      <c r="AZ280" s="320"/>
      <c r="BA280" s="320"/>
      <c r="BB280" s="320"/>
      <c r="BC280" s="320"/>
      <c r="BD280" s="320"/>
    </row>
    <row r="281" spans="1:56">
      <c r="K281" s="257"/>
      <c r="L281" s="257"/>
      <c r="M281" s="340"/>
      <c r="N281" s="340"/>
      <c r="O281" s="340"/>
      <c r="P281" s="340"/>
      <c r="Q281" s="340"/>
      <c r="R281" s="340"/>
      <c r="S281" s="341"/>
    </row>
    <row r="282" spans="1:56">
      <c r="K282" s="257"/>
      <c r="L282" s="257"/>
      <c r="M282" s="340"/>
      <c r="N282" s="340"/>
      <c r="O282" s="340"/>
      <c r="P282" s="340"/>
      <c r="Q282" s="340"/>
      <c r="R282" s="340"/>
      <c r="S282" s="341"/>
    </row>
    <row r="283" spans="1:56">
      <c r="K283" s="257"/>
      <c r="L283" s="257"/>
      <c r="M283" s="340"/>
      <c r="N283" s="340"/>
      <c r="O283" s="340"/>
      <c r="P283" s="340"/>
      <c r="Q283" s="340"/>
      <c r="R283" s="340"/>
      <c r="S283" s="341"/>
    </row>
    <row r="284" spans="1:56">
      <c r="K284" s="257"/>
      <c r="L284" s="257"/>
      <c r="M284" s="340"/>
      <c r="N284" s="340"/>
      <c r="O284" s="340"/>
      <c r="P284" s="340"/>
      <c r="Q284" s="340"/>
      <c r="R284" s="340"/>
      <c r="S284" s="341"/>
    </row>
    <row r="285" spans="1:56">
      <c r="K285" s="257"/>
      <c r="L285" s="257"/>
      <c r="M285" s="340"/>
      <c r="N285" s="340"/>
      <c r="O285" s="340"/>
      <c r="P285" s="340"/>
      <c r="Q285" s="340"/>
      <c r="R285" s="340"/>
      <c r="S285" s="341"/>
    </row>
    <row r="286" spans="1:56">
      <c r="K286" s="257"/>
      <c r="L286" s="257"/>
      <c r="M286" s="340"/>
      <c r="N286" s="340"/>
      <c r="O286" s="340"/>
      <c r="P286" s="340"/>
      <c r="Q286" s="340"/>
      <c r="R286" s="340"/>
      <c r="S286" s="341"/>
    </row>
    <row r="287" spans="1:56">
      <c r="K287" s="257"/>
      <c r="L287" s="257"/>
      <c r="M287" s="340"/>
      <c r="N287" s="340"/>
      <c r="O287" s="340"/>
      <c r="P287" s="340"/>
      <c r="Q287" s="340"/>
      <c r="R287" s="340"/>
      <c r="S287" s="341"/>
    </row>
    <row r="288" spans="1:56">
      <c r="K288" s="257"/>
      <c r="L288" s="257"/>
      <c r="M288" s="340"/>
      <c r="N288" s="340"/>
      <c r="O288" s="340"/>
      <c r="P288" s="340"/>
      <c r="Q288" s="340"/>
      <c r="R288" s="340"/>
      <c r="S288" s="341"/>
    </row>
    <row r="289" spans="11:19">
      <c r="K289" s="257"/>
      <c r="L289" s="257"/>
      <c r="M289" s="340"/>
      <c r="N289" s="340"/>
      <c r="O289" s="340"/>
      <c r="P289" s="340"/>
      <c r="Q289" s="340"/>
      <c r="R289" s="340"/>
      <c r="S289" s="341"/>
    </row>
    <row r="290" spans="11:19">
      <c r="K290" s="257"/>
      <c r="L290" s="257"/>
      <c r="M290" s="340"/>
      <c r="N290" s="340"/>
      <c r="O290" s="340"/>
      <c r="P290" s="340"/>
      <c r="Q290" s="340"/>
      <c r="R290" s="340"/>
      <c r="S290" s="341"/>
    </row>
    <row r="291" spans="11:19">
      <c r="K291" s="257"/>
      <c r="L291" s="257"/>
      <c r="M291" s="340"/>
      <c r="N291" s="340"/>
      <c r="O291" s="340"/>
      <c r="P291" s="340"/>
      <c r="Q291" s="340"/>
      <c r="R291" s="340"/>
      <c r="S291" s="341"/>
    </row>
    <row r="292" spans="11:19">
      <c r="K292" s="257"/>
      <c r="L292" s="257"/>
      <c r="M292" s="340"/>
      <c r="N292" s="340"/>
      <c r="O292" s="340"/>
      <c r="P292" s="340"/>
      <c r="Q292" s="340"/>
      <c r="R292" s="340"/>
      <c r="S292" s="341"/>
    </row>
    <row r="293" spans="11:19">
      <c r="K293" s="257"/>
      <c r="L293" s="257"/>
      <c r="M293" s="340"/>
      <c r="N293" s="340"/>
      <c r="O293" s="340"/>
      <c r="P293" s="340"/>
      <c r="Q293" s="340"/>
      <c r="R293" s="340"/>
      <c r="S293" s="341"/>
    </row>
    <row r="294" spans="11:19">
      <c r="K294" s="257"/>
      <c r="L294" s="257"/>
      <c r="M294" s="340"/>
      <c r="N294" s="340"/>
      <c r="O294" s="340"/>
      <c r="P294" s="340"/>
      <c r="Q294" s="340"/>
      <c r="R294" s="340"/>
      <c r="S294" s="341"/>
    </row>
    <row r="295" spans="11:19">
      <c r="K295" s="257"/>
      <c r="L295" s="257"/>
      <c r="M295" s="340"/>
      <c r="N295" s="340"/>
      <c r="O295" s="340"/>
      <c r="P295" s="340"/>
      <c r="Q295" s="340"/>
      <c r="R295" s="340"/>
      <c r="S295" s="341"/>
    </row>
    <row r="296" spans="11:19">
      <c r="K296" s="257"/>
      <c r="L296" s="257"/>
      <c r="M296" s="340"/>
      <c r="N296" s="340"/>
      <c r="O296" s="340"/>
      <c r="P296" s="340"/>
      <c r="Q296" s="340"/>
      <c r="R296" s="340"/>
      <c r="S296" s="341"/>
    </row>
    <row r="297" spans="11:19">
      <c r="K297" s="257"/>
      <c r="L297" s="257"/>
      <c r="M297" s="340"/>
      <c r="N297" s="340"/>
      <c r="O297" s="340"/>
      <c r="P297" s="340"/>
      <c r="Q297" s="340"/>
      <c r="R297" s="340"/>
      <c r="S297" s="341"/>
    </row>
    <row r="298" spans="11:19">
      <c r="K298" s="257"/>
      <c r="L298" s="257"/>
      <c r="M298" s="340"/>
      <c r="N298" s="340"/>
      <c r="O298" s="340"/>
      <c r="P298" s="340"/>
      <c r="Q298" s="340"/>
      <c r="R298" s="340"/>
      <c r="S298" s="341"/>
    </row>
    <row r="299" spans="11:19">
      <c r="K299" s="257"/>
      <c r="L299" s="257"/>
      <c r="M299" s="340"/>
      <c r="N299" s="340"/>
      <c r="O299" s="340"/>
      <c r="P299" s="340"/>
      <c r="Q299" s="340"/>
      <c r="R299" s="340"/>
      <c r="S299" s="341"/>
    </row>
    <row r="300" spans="11:19">
      <c r="K300" s="257"/>
      <c r="L300" s="257"/>
      <c r="M300" s="340"/>
      <c r="N300" s="340"/>
      <c r="O300" s="340"/>
      <c r="P300" s="340"/>
      <c r="Q300" s="340"/>
      <c r="R300" s="340"/>
      <c r="S300" s="341"/>
    </row>
    <row r="301" spans="11:19">
      <c r="K301" s="257"/>
      <c r="L301" s="257"/>
      <c r="M301" s="340"/>
      <c r="N301" s="340"/>
      <c r="O301" s="340"/>
      <c r="P301" s="340"/>
      <c r="Q301" s="340"/>
      <c r="R301" s="340"/>
      <c r="S301" s="341"/>
    </row>
    <row r="302" spans="11:19">
      <c r="K302" s="257"/>
      <c r="L302" s="257"/>
      <c r="M302" s="340"/>
      <c r="N302" s="340"/>
      <c r="O302" s="340"/>
      <c r="P302" s="340"/>
      <c r="Q302" s="340"/>
      <c r="R302" s="340"/>
      <c r="S302" s="341"/>
    </row>
    <row r="303" spans="11:19">
      <c r="K303" s="257"/>
      <c r="L303" s="257"/>
      <c r="M303" s="340"/>
      <c r="N303" s="340"/>
      <c r="O303" s="340"/>
      <c r="P303" s="340"/>
      <c r="Q303" s="340"/>
      <c r="R303" s="340"/>
      <c r="S303" s="341"/>
    </row>
    <row r="304" spans="11:19">
      <c r="K304" s="257"/>
      <c r="L304" s="257"/>
      <c r="M304" s="340"/>
      <c r="N304" s="340"/>
      <c r="O304" s="340"/>
      <c r="P304" s="340"/>
      <c r="Q304" s="340"/>
      <c r="R304" s="340"/>
      <c r="S304" s="341"/>
    </row>
    <row r="305" spans="11:19">
      <c r="K305" s="257"/>
      <c r="L305" s="257"/>
      <c r="M305" s="340"/>
      <c r="N305" s="340"/>
      <c r="O305" s="340"/>
      <c r="P305" s="340"/>
      <c r="Q305" s="340"/>
      <c r="R305" s="340"/>
      <c r="S305" s="341"/>
    </row>
    <row r="306" spans="11:19">
      <c r="K306" s="257"/>
      <c r="L306" s="257"/>
      <c r="M306" s="340"/>
      <c r="N306" s="340"/>
      <c r="O306" s="340"/>
      <c r="P306" s="340"/>
      <c r="Q306" s="340"/>
      <c r="R306" s="340"/>
      <c r="S306" s="341"/>
    </row>
    <row r="307" spans="11:19">
      <c r="K307" s="257"/>
      <c r="L307" s="257"/>
      <c r="M307" s="340"/>
      <c r="N307" s="340"/>
      <c r="O307" s="340"/>
      <c r="P307" s="340"/>
      <c r="Q307" s="340"/>
      <c r="R307" s="340"/>
      <c r="S307" s="341"/>
    </row>
    <row r="308" spans="11:19">
      <c r="K308" s="257"/>
      <c r="L308" s="257"/>
      <c r="M308" s="340"/>
      <c r="N308" s="340"/>
      <c r="O308" s="340"/>
      <c r="P308" s="340"/>
      <c r="Q308" s="340"/>
      <c r="R308" s="340"/>
      <c r="S308" s="341"/>
    </row>
    <row r="309" spans="11:19">
      <c r="K309" s="257"/>
      <c r="L309" s="257"/>
      <c r="M309" s="340"/>
      <c r="N309" s="340"/>
      <c r="O309" s="340"/>
      <c r="P309" s="340"/>
      <c r="Q309" s="340"/>
      <c r="R309" s="340"/>
      <c r="S309" s="341"/>
    </row>
    <row r="310" spans="11:19">
      <c r="K310" s="257"/>
      <c r="L310" s="257"/>
      <c r="M310" s="340"/>
      <c r="N310" s="340"/>
      <c r="O310" s="340"/>
      <c r="P310" s="340"/>
      <c r="Q310" s="340"/>
      <c r="R310" s="340"/>
      <c r="S310" s="341"/>
    </row>
    <row r="311" spans="11:19">
      <c r="K311" s="257"/>
      <c r="L311" s="257"/>
      <c r="M311" s="340"/>
      <c r="N311" s="340"/>
      <c r="O311" s="340"/>
      <c r="P311" s="340"/>
      <c r="Q311" s="340"/>
      <c r="R311" s="340"/>
      <c r="S311" s="341"/>
    </row>
    <row r="312" spans="11:19">
      <c r="K312" s="257"/>
      <c r="L312" s="257"/>
      <c r="M312" s="340"/>
      <c r="N312" s="340"/>
      <c r="O312" s="340"/>
      <c r="P312" s="340"/>
      <c r="Q312" s="340"/>
      <c r="R312" s="340"/>
      <c r="S312" s="341"/>
    </row>
    <row r="313" spans="11:19">
      <c r="K313" s="257"/>
      <c r="L313" s="257"/>
      <c r="M313" s="340"/>
      <c r="N313" s="340"/>
      <c r="O313" s="340"/>
      <c r="P313" s="340"/>
      <c r="Q313" s="340"/>
      <c r="R313" s="340"/>
      <c r="S313" s="341"/>
    </row>
    <row r="314" spans="11:19">
      <c r="K314" s="257"/>
      <c r="L314" s="257"/>
      <c r="M314" s="340"/>
      <c r="N314" s="340"/>
      <c r="O314" s="340"/>
      <c r="P314" s="340"/>
      <c r="Q314" s="340"/>
      <c r="R314" s="340"/>
      <c r="S314" s="341"/>
    </row>
    <row r="315" spans="11:19">
      <c r="K315" s="257"/>
      <c r="L315" s="257"/>
      <c r="M315" s="340"/>
      <c r="N315" s="340"/>
      <c r="O315" s="340"/>
      <c r="P315" s="340"/>
      <c r="Q315" s="340"/>
      <c r="R315" s="340"/>
      <c r="S315" s="341"/>
    </row>
    <row r="316" spans="11:19">
      <c r="K316" s="257"/>
      <c r="L316" s="257"/>
      <c r="M316" s="340"/>
      <c r="N316" s="340"/>
      <c r="O316" s="340"/>
      <c r="P316" s="340"/>
      <c r="Q316" s="340"/>
      <c r="R316" s="340"/>
      <c r="S316" s="341"/>
    </row>
    <row r="317" spans="11:19">
      <c r="K317" s="257"/>
      <c r="L317" s="257"/>
      <c r="M317" s="340"/>
      <c r="N317" s="340"/>
      <c r="O317" s="340"/>
      <c r="P317" s="340"/>
      <c r="Q317" s="340"/>
      <c r="R317" s="340"/>
      <c r="S317" s="341"/>
    </row>
    <row r="318" spans="11:19">
      <c r="K318" s="257"/>
      <c r="L318" s="257"/>
      <c r="M318" s="340"/>
      <c r="N318" s="340"/>
      <c r="O318" s="340"/>
      <c r="P318" s="340"/>
      <c r="Q318" s="340"/>
      <c r="R318" s="340"/>
      <c r="S318" s="341"/>
    </row>
    <row r="319" spans="11:19">
      <c r="K319" s="257"/>
      <c r="L319" s="257"/>
      <c r="M319" s="340"/>
      <c r="N319" s="340"/>
      <c r="O319" s="340"/>
      <c r="P319" s="340"/>
      <c r="Q319" s="340"/>
      <c r="R319" s="340"/>
      <c r="S319" s="341"/>
    </row>
    <row r="320" spans="11:19">
      <c r="K320" s="257"/>
      <c r="L320" s="257"/>
      <c r="M320" s="340"/>
      <c r="N320" s="340"/>
      <c r="O320" s="340"/>
      <c r="P320" s="340"/>
      <c r="Q320" s="340"/>
      <c r="R320" s="340"/>
      <c r="S320" s="341"/>
    </row>
    <row r="321" spans="11:19">
      <c r="K321" s="257"/>
      <c r="L321" s="257"/>
      <c r="M321" s="340"/>
      <c r="N321" s="340"/>
      <c r="O321" s="340"/>
      <c r="P321" s="340"/>
      <c r="Q321" s="340"/>
      <c r="R321" s="340"/>
      <c r="S321" s="341"/>
    </row>
    <row r="322" spans="11:19">
      <c r="K322" s="257"/>
      <c r="L322" s="257"/>
      <c r="M322" s="340"/>
      <c r="N322" s="340"/>
      <c r="O322" s="340"/>
      <c r="P322" s="340"/>
      <c r="Q322" s="340"/>
      <c r="R322" s="340"/>
      <c r="S322" s="341"/>
    </row>
    <row r="323" spans="11:19">
      <c r="K323" s="257"/>
      <c r="L323" s="257"/>
      <c r="M323" s="340"/>
      <c r="N323" s="340"/>
      <c r="O323" s="340"/>
      <c r="P323" s="340"/>
      <c r="Q323" s="340"/>
      <c r="R323" s="340"/>
      <c r="S323" s="341"/>
    </row>
    <row r="324" spans="11:19">
      <c r="K324" s="257"/>
      <c r="L324" s="257"/>
      <c r="M324" s="340"/>
      <c r="N324" s="340"/>
      <c r="O324" s="340"/>
      <c r="P324" s="340"/>
      <c r="Q324" s="340"/>
      <c r="R324" s="340"/>
      <c r="S324" s="341"/>
    </row>
    <row r="325" spans="11:19">
      <c r="K325" s="257"/>
      <c r="L325" s="257"/>
      <c r="M325" s="340"/>
      <c r="N325" s="340"/>
      <c r="O325" s="340"/>
      <c r="P325" s="340"/>
      <c r="Q325" s="340"/>
      <c r="R325" s="340"/>
      <c r="S325" s="341"/>
    </row>
    <row r="326" spans="11:19">
      <c r="K326" s="257"/>
      <c r="L326" s="257"/>
      <c r="M326" s="340"/>
      <c r="N326" s="340"/>
      <c r="O326" s="340"/>
      <c r="P326" s="340"/>
      <c r="Q326" s="340"/>
      <c r="R326" s="340"/>
      <c r="S326" s="341"/>
    </row>
    <row r="327" spans="11:19">
      <c r="K327" s="257"/>
      <c r="L327" s="257"/>
      <c r="M327" s="340"/>
      <c r="N327" s="340"/>
      <c r="O327" s="340"/>
      <c r="P327" s="340"/>
      <c r="Q327" s="340"/>
      <c r="R327" s="340"/>
      <c r="S327" s="341"/>
    </row>
    <row r="328" spans="11:19">
      <c r="K328" s="257"/>
      <c r="L328" s="257"/>
      <c r="M328" s="340"/>
      <c r="N328" s="340"/>
      <c r="O328" s="340"/>
      <c r="P328" s="340"/>
      <c r="Q328" s="340"/>
      <c r="R328" s="340"/>
      <c r="S328" s="341"/>
    </row>
    <row r="329" spans="11:19">
      <c r="K329" s="257"/>
      <c r="L329" s="257"/>
      <c r="M329" s="340"/>
      <c r="N329" s="340"/>
      <c r="O329" s="340"/>
      <c r="P329" s="340"/>
      <c r="Q329" s="340"/>
      <c r="R329" s="340"/>
      <c r="S329" s="341"/>
    </row>
    <row r="330" spans="11:19">
      <c r="K330" s="257"/>
      <c r="L330" s="257"/>
      <c r="M330" s="340"/>
      <c r="N330" s="340"/>
      <c r="O330" s="340"/>
      <c r="P330" s="340"/>
      <c r="Q330" s="340"/>
      <c r="R330" s="340"/>
      <c r="S330" s="341"/>
    </row>
    <row r="331" spans="11:19">
      <c r="K331" s="257"/>
      <c r="L331" s="257"/>
      <c r="M331" s="340"/>
      <c r="N331" s="340"/>
      <c r="O331" s="340"/>
      <c r="P331" s="340"/>
      <c r="Q331" s="340"/>
      <c r="R331" s="340"/>
      <c r="S331" s="341"/>
    </row>
    <row r="332" spans="11:19">
      <c r="K332" s="257"/>
      <c r="L332" s="257"/>
      <c r="M332" s="340"/>
      <c r="N332" s="340"/>
      <c r="O332" s="340"/>
      <c r="P332" s="340"/>
      <c r="Q332" s="340"/>
      <c r="R332" s="340"/>
      <c r="S332" s="341"/>
    </row>
    <row r="333" spans="11:19">
      <c r="K333" s="257"/>
      <c r="L333" s="257"/>
      <c r="M333" s="340"/>
      <c r="N333" s="340"/>
      <c r="O333" s="340"/>
      <c r="P333" s="340"/>
      <c r="Q333" s="340"/>
      <c r="R333" s="340"/>
      <c r="S333" s="341"/>
    </row>
    <row r="334" spans="11:19">
      <c r="K334" s="257"/>
      <c r="L334" s="257"/>
      <c r="M334" s="340"/>
      <c r="N334" s="340"/>
      <c r="O334" s="340"/>
      <c r="P334" s="340"/>
      <c r="Q334" s="340"/>
      <c r="R334" s="340"/>
      <c r="S334" s="341"/>
    </row>
    <row r="335" spans="11:19">
      <c r="K335" s="257"/>
      <c r="L335" s="257"/>
      <c r="M335" s="340"/>
      <c r="N335" s="340"/>
      <c r="O335" s="340"/>
      <c r="P335" s="340"/>
      <c r="Q335" s="340"/>
      <c r="R335" s="340"/>
      <c r="S335" s="341"/>
    </row>
    <row r="336" spans="11:19">
      <c r="K336" s="257"/>
      <c r="L336" s="257"/>
      <c r="M336" s="340"/>
      <c r="N336" s="340"/>
      <c r="O336" s="340"/>
      <c r="P336" s="340"/>
      <c r="Q336" s="340"/>
      <c r="R336" s="340"/>
      <c r="S336" s="341"/>
    </row>
    <row r="337" spans="11:19">
      <c r="K337" s="257"/>
      <c r="L337" s="257"/>
      <c r="M337" s="340"/>
      <c r="N337" s="340"/>
      <c r="O337" s="340"/>
      <c r="P337" s="340"/>
      <c r="Q337" s="340"/>
      <c r="R337" s="340"/>
      <c r="S337" s="341"/>
    </row>
    <row r="338" spans="11:19">
      <c r="K338" s="257"/>
      <c r="L338" s="257"/>
      <c r="M338" s="340"/>
      <c r="N338" s="340"/>
      <c r="O338" s="340"/>
      <c r="P338" s="340"/>
      <c r="Q338" s="340"/>
      <c r="R338" s="340"/>
      <c r="S338" s="341"/>
    </row>
    <row r="339" spans="11:19">
      <c r="K339" s="257"/>
      <c r="L339" s="257"/>
      <c r="M339" s="340"/>
      <c r="N339" s="340"/>
      <c r="O339" s="340"/>
      <c r="P339" s="340"/>
      <c r="Q339" s="340"/>
      <c r="R339" s="340"/>
      <c r="S339" s="341"/>
    </row>
    <row r="340" spans="11:19">
      <c r="K340" s="257"/>
      <c r="L340" s="257"/>
      <c r="M340" s="340"/>
      <c r="N340" s="340"/>
      <c r="O340" s="340"/>
      <c r="P340" s="340"/>
      <c r="Q340" s="340"/>
      <c r="R340" s="340"/>
      <c r="S340" s="341"/>
    </row>
    <row r="341" spans="11:19">
      <c r="K341" s="257"/>
      <c r="L341" s="257"/>
      <c r="M341" s="340"/>
      <c r="N341" s="340"/>
      <c r="O341" s="340"/>
      <c r="P341" s="340"/>
      <c r="Q341" s="340"/>
      <c r="R341" s="340"/>
      <c r="S341" s="341"/>
    </row>
    <row r="342" spans="11:19">
      <c r="K342" s="257"/>
      <c r="L342" s="257"/>
      <c r="M342" s="340"/>
      <c r="N342" s="340"/>
      <c r="O342" s="340"/>
      <c r="P342" s="340"/>
      <c r="Q342" s="340"/>
      <c r="R342" s="340"/>
      <c r="S342" s="341"/>
    </row>
    <row r="343" spans="11:19">
      <c r="K343" s="257"/>
      <c r="L343" s="257"/>
      <c r="M343" s="340"/>
      <c r="N343" s="340"/>
      <c r="O343" s="340"/>
      <c r="P343" s="340"/>
      <c r="Q343" s="340"/>
      <c r="R343" s="340"/>
      <c r="S343" s="341"/>
    </row>
    <row r="344" spans="11:19">
      <c r="K344" s="257"/>
      <c r="L344" s="257"/>
      <c r="M344" s="340"/>
      <c r="N344" s="340"/>
      <c r="O344" s="340"/>
      <c r="P344" s="340"/>
      <c r="Q344" s="340"/>
      <c r="R344" s="340"/>
      <c r="S344" s="341"/>
    </row>
    <row r="345" spans="11:19">
      <c r="K345" s="257"/>
      <c r="L345" s="257"/>
      <c r="M345" s="340"/>
      <c r="N345" s="340"/>
      <c r="O345" s="340"/>
      <c r="P345" s="340"/>
      <c r="Q345" s="340"/>
      <c r="R345" s="340"/>
      <c r="S345" s="341"/>
    </row>
    <row r="346" spans="11:19">
      <c r="K346" s="257"/>
      <c r="L346" s="257"/>
      <c r="M346" s="340"/>
      <c r="N346" s="340"/>
      <c r="O346" s="340"/>
      <c r="P346" s="340"/>
      <c r="Q346" s="340"/>
      <c r="R346" s="340"/>
      <c r="S346" s="341"/>
    </row>
    <row r="347" spans="11:19">
      <c r="K347" s="257"/>
      <c r="L347" s="257"/>
      <c r="M347" s="340"/>
      <c r="N347" s="340"/>
      <c r="O347" s="340"/>
      <c r="P347" s="340"/>
      <c r="Q347" s="340"/>
      <c r="R347" s="340"/>
      <c r="S347" s="341"/>
    </row>
    <row r="348" spans="11:19">
      <c r="K348" s="257"/>
      <c r="L348" s="257"/>
      <c r="M348" s="340"/>
      <c r="N348" s="340"/>
      <c r="O348" s="340"/>
      <c r="P348" s="340"/>
      <c r="Q348" s="340"/>
      <c r="R348" s="340"/>
      <c r="S348" s="341"/>
    </row>
    <row r="349" spans="11:19">
      <c r="K349" s="257"/>
      <c r="L349" s="257"/>
      <c r="M349" s="340"/>
      <c r="N349" s="340"/>
      <c r="O349" s="340"/>
      <c r="P349" s="340"/>
      <c r="Q349" s="340"/>
      <c r="R349" s="340"/>
      <c r="S349" s="341"/>
    </row>
    <row r="350" spans="11:19">
      <c r="K350" s="257"/>
      <c r="L350" s="257"/>
      <c r="M350" s="340"/>
      <c r="N350" s="340"/>
      <c r="O350" s="340"/>
      <c r="P350" s="340"/>
      <c r="Q350" s="340"/>
      <c r="R350" s="340"/>
      <c r="S350" s="341"/>
    </row>
    <row r="351" spans="11:19">
      <c r="K351" s="257"/>
      <c r="L351" s="257"/>
      <c r="M351" s="340"/>
      <c r="N351" s="340"/>
      <c r="O351" s="340"/>
      <c r="P351" s="340"/>
      <c r="Q351" s="340"/>
      <c r="R351" s="340"/>
      <c r="S351" s="341"/>
    </row>
    <row r="352" spans="11:19">
      <c r="K352" s="257"/>
      <c r="L352" s="257"/>
      <c r="M352" s="340"/>
      <c r="N352" s="340"/>
      <c r="O352" s="340"/>
      <c r="P352" s="340"/>
      <c r="Q352" s="340"/>
      <c r="R352" s="340"/>
      <c r="S352" s="341"/>
    </row>
    <row r="353" spans="11:19">
      <c r="K353" s="257"/>
      <c r="L353" s="257"/>
      <c r="M353" s="340"/>
      <c r="N353" s="340"/>
      <c r="O353" s="340"/>
      <c r="P353" s="340"/>
      <c r="Q353" s="340"/>
      <c r="R353" s="340"/>
      <c r="S353" s="341"/>
    </row>
    <row r="354" spans="11:19">
      <c r="K354" s="257"/>
      <c r="L354" s="257"/>
      <c r="M354" s="340"/>
      <c r="N354" s="340"/>
      <c r="O354" s="340"/>
      <c r="P354" s="340"/>
      <c r="Q354" s="340"/>
      <c r="R354" s="340"/>
      <c r="S354" s="341"/>
    </row>
    <row r="355" spans="11:19">
      <c r="K355" s="257"/>
      <c r="L355" s="257"/>
      <c r="M355" s="340"/>
      <c r="N355" s="340"/>
      <c r="O355" s="340"/>
      <c r="P355" s="340"/>
      <c r="Q355" s="340"/>
      <c r="R355" s="340"/>
      <c r="S355" s="341"/>
    </row>
    <row r="356" spans="11:19">
      <c r="K356" s="257"/>
      <c r="L356" s="257"/>
      <c r="M356" s="340"/>
      <c r="N356" s="340"/>
      <c r="O356" s="340"/>
      <c r="P356" s="340"/>
      <c r="Q356" s="340"/>
      <c r="R356" s="340"/>
      <c r="S356" s="341"/>
    </row>
    <row r="357" spans="11:19">
      <c r="K357" s="257"/>
      <c r="L357" s="257"/>
      <c r="M357" s="340"/>
      <c r="N357" s="340"/>
      <c r="O357" s="340"/>
      <c r="P357" s="340"/>
      <c r="Q357" s="340"/>
      <c r="R357" s="340"/>
      <c r="S357" s="341"/>
    </row>
    <row r="358" spans="11:19">
      <c r="K358" s="257"/>
      <c r="L358" s="257"/>
      <c r="M358" s="340"/>
      <c r="N358" s="340"/>
      <c r="O358" s="340"/>
      <c r="P358" s="340"/>
      <c r="Q358" s="340"/>
      <c r="R358" s="340"/>
      <c r="S358" s="341"/>
    </row>
    <row r="359" spans="11:19">
      <c r="K359" s="257"/>
      <c r="L359" s="257"/>
      <c r="M359" s="340"/>
      <c r="N359" s="340"/>
      <c r="O359" s="340"/>
      <c r="P359" s="340"/>
      <c r="Q359" s="340"/>
      <c r="R359" s="340"/>
      <c r="S359" s="341"/>
    </row>
    <row r="360" spans="11:19">
      <c r="K360" s="257"/>
      <c r="L360" s="257"/>
      <c r="M360" s="340"/>
      <c r="N360" s="340"/>
      <c r="O360" s="340"/>
      <c r="P360" s="340"/>
      <c r="Q360" s="340"/>
      <c r="R360" s="340"/>
      <c r="S360" s="341"/>
    </row>
    <row r="361" spans="11:19">
      <c r="K361" s="257"/>
      <c r="L361" s="257"/>
      <c r="M361" s="340"/>
      <c r="N361" s="340"/>
      <c r="O361" s="340"/>
      <c r="P361" s="340"/>
      <c r="Q361" s="340"/>
      <c r="R361" s="340"/>
      <c r="S361" s="341"/>
    </row>
    <row r="362" spans="11:19">
      <c r="K362" s="257"/>
      <c r="L362" s="257"/>
      <c r="M362" s="340"/>
      <c r="N362" s="340"/>
      <c r="O362" s="340"/>
      <c r="P362" s="340"/>
      <c r="Q362" s="340"/>
      <c r="R362" s="340"/>
      <c r="S362" s="341"/>
    </row>
    <row r="363" spans="11:19">
      <c r="K363" s="257"/>
      <c r="L363" s="257"/>
      <c r="M363" s="340"/>
      <c r="N363" s="340"/>
      <c r="O363" s="340"/>
      <c r="P363" s="340"/>
      <c r="Q363" s="340"/>
      <c r="R363" s="340"/>
      <c r="S363" s="341"/>
    </row>
    <row r="364" spans="11:19">
      <c r="K364" s="257"/>
      <c r="L364" s="257"/>
      <c r="M364" s="340"/>
      <c r="N364" s="340"/>
      <c r="O364" s="340"/>
      <c r="P364" s="340"/>
      <c r="Q364" s="340"/>
      <c r="R364" s="340"/>
      <c r="S364" s="341"/>
    </row>
    <row r="365" spans="11:19">
      <c r="K365" s="257"/>
      <c r="L365" s="257"/>
      <c r="M365" s="340"/>
      <c r="N365" s="340"/>
      <c r="O365" s="340"/>
      <c r="P365" s="340"/>
      <c r="Q365" s="340"/>
      <c r="R365" s="340"/>
      <c r="S365" s="341"/>
    </row>
    <row r="366" spans="11:19">
      <c r="K366" s="257"/>
      <c r="L366" s="257"/>
      <c r="M366" s="340"/>
      <c r="N366" s="340"/>
      <c r="O366" s="340"/>
      <c r="P366" s="340"/>
      <c r="Q366" s="340"/>
      <c r="R366" s="340"/>
      <c r="S366" s="341"/>
    </row>
    <row r="367" spans="11:19">
      <c r="K367" s="257"/>
      <c r="L367" s="257"/>
      <c r="M367" s="340"/>
      <c r="N367" s="340"/>
      <c r="O367" s="340"/>
      <c r="P367" s="340"/>
      <c r="Q367" s="340"/>
      <c r="R367" s="340"/>
      <c r="S367" s="341"/>
    </row>
    <row r="368" spans="11:19">
      <c r="K368" s="257"/>
      <c r="L368" s="257"/>
      <c r="M368" s="340"/>
      <c r="N368" s="340"/>
      <c r="O368" s="340"/>
      <c r="P368" s="340"/>
      <c r="Q368" s="340"/>
      <c r="R368" s="340"/>
      <c r="S368" s="341"/>
    </row>
    <row r="369" spans="11:19">
      <c r="K369" s="257"/>
      <c r="L369" s="257"/>
      <c r="M369" s="340"/>
      <c r="N369" s="340"/>
      <c r="O369" s="340"/>
      <c r="P369" s="340"/>
      <c r="Q369" s="340"/>
      <c r="R369" s="340"/>
      <c r="S369" s="341"/>
    </row>
    <row r="370" spans="11:19">
      <c r="K370" s="257"/>
      <c r="L370" s="257"/>
      <c r="M370" s="340"/>
      <c r="N370" s="340"/>
      <c r="O370" s="340"/>
      <c r="P370" s="340"/>
      <c r="Q370" s="340"/>
      <c r="R370" s="340"/>
      <c r="S370" s="341"/>
    </row>
    <row r="371" spans="11:19">
      <c r="K371" s="257"/>
      <c r="L371" s="257"/>
      <c r="M371" s="340"/>
      <c r="N371" s="340"/>
      <c r="O371" s="340"/>
      <c r="P371" s="340"/>
      <c r="Q371" s="340"/>
      <c r="R371" s="340"/>
      <c r="S371" s="341"/>
    </row>
    <row r="372" spans="11:19">
      <c r="K372" s="257"/>
      <c r="L372" s="257"/>
      <c r="M372" s="340"/>
      <c r="N372" s="340"/>
      <c r="O372" s="340"/>
      <c r="P372" s="340"/>
      <c r="Q372" s="340"/>
      <c r="R372" s="340"/>
      <c r="S372" s="341"/>
    </row>
    <row r="373" spans="11:19">
      <c r="K373" s="257"/>
      <c r="L373" s="257"/>
      <c r="M373" s="340"/>
      <c r="N373" s="340"/>
      <c r="O373" s="340"/>
      <c r="P373" s="340"/>
      <c r="Q373" s="340"/>
      <c r="R373" s="340"/>
      <c r="S373" s="341"/>
    </row>
    <row r="374" spans="11:19">
      <c r="K374" s="257"/>
      <c r="L374" s="257"/>
      <c r="M374" s="340"/>
      <c r="N374" s="340"/>
      <c r="O374" s="340"/>
      <c r="P374" s="340"/>
      <c r="Q374" s="340"/>
      <c r="R374" s="340"/>
      <c r="S374" s="341"/>
    </row>
    <row r="375" spans="11:19">
      <c r="K375" s="257"/>
      <c r="L375" s="257"/>
      <c r="M375" s="340"/>
      <c r="N375" s="340"/>
      <c r="O375" s="340"/>
      <c r="P375" s="340"/>
      <c r="Q375" s="340"/>
      <c r="R375" s="340"/>
      <c r="S375" s="341"/>
    </row>
    <row r="376" spans="11:19">
      <c r="K376" s="257"/>
      <c r="L376" s="257"/>
      <c r="M376" s="340"/>
      <c r="N376" s="340"/>
      <c r="O376" s="340"/>
      <c r="P376" s="340"/>
      <c r="Q376" s="340"/>
      <c r="R376" s="340"/>
      <c r="S376" s="341"/>
    </row>
    <row r="377" spans="11:19">
      <c r="K377" s="257"/>
      <c r="L377" s="257"/>
      <c r="M377" s="340"/>
      <c r="N377" s="340"/>
      <c r="O377" s="340"/>
      <c r="P377" s="340"/>
      <c r="Q377" s="340"/>
      <c r="R377" s="340"/>
      <c r="S377" s="341"/>
    </row>
    <row r="378" spans="11:19">
      <c r="K378" s="257"/>
      <c r="L378" s="257"/>
      <c r="M378" s="340"/>
      <c r="N378" s="340"/>
      <c r="O378" s="340"/>
      <c r="P378" s="340"/>
      <c r="Q378" s="340"/>
      <c r="R378" s="340"/>
      <c r="S378" s="341"/>
    </row>
    <row r="379" spans="11:19">
      <c r="K379" s="257"/>
      <c r="L379" s="257"/>
      <c r="M379" s="340"/>
      <c r="N379" s="340"/>
      <c r="O379" s="340"/>
      <c r="P379" s="340"/>
      <c r="Q379" s="340"/>
      <c r="R379" s="340"/>
      <c r="S379" s="341"/>
    </row>
    <row r="380" spans="11:19">
      <c r="K380" s="257"/>
      <c r="L380" s="257"/>
      <c r="M380" s="340"/>
      <c r="N380" s="340"/>
      <c r="O380" s="340"/>
      <c r="P380" s="340"/>
      <c r="Q380" s="340"/>
      <c r="R380" s="340"/>
      <c r="S380" s="341"/>
    </row>
    <row r="381" spans="11:19">
      <c r="K381" s="257"/>
      <c r="L381" s="257"/>
      <c r="M381" s="340"/>
      <c r="N381" s="340"/>
      <c r="O381" s="340"/>
      <c r="P381" s="340"/>
      <c r="Q381" s="340"/>
      <c r="R381" s="340"/>
      <c r="S381" s="341"/>
    </row>
    <row r="382" spans="11:19">
      <c r="K382" s="257"/>
      <c r="L382" s="257"/>
      <c r="M382" s="340"/>
      <c r="N382" s="340"/>
      <c r="O382" s="340"/>
      <c r="P382" s="340"/>
      <c r="Q382" s="340"/>
      <c r="R382" s="340"/>
      <c r="S382" s="341"/>
    </row>
    <row r="383" spans="11:19">
      <c r="K383" s="257"/>
      <c r="L383" s="257"/>
      <c r="M383" s="340"/>
      <c r="N383" s="340"/>
      <c r="O383" s="340"/>
      <c r="P383" s="340"/>
      <c r="Q383" s="340"/>
      <c r="R383" s="340"/>
      <c r="S383" s="341"/>
    </row>
    <row r="384" spans="11:19">
      <c r="K384" s="257"/>
      <c r="L384" s="257"/>
      <c r="M384" s="340"/>
      <c r="N384" s="340"/>
      <c r="O384" s="340"/>
      <c r="P384" s="340"/>
      <c r="Q384" s="340"/>
      <c r="R384" s="340"/>
      <c r="S384" s="341"/>
    </row>
    <row r="385" spans="11:19">
      <c r="K385" s="257"/>
      <c r="L385" s="257"/>
      <c r="M385" s="340"/>
      <c r="N385" s="340"/>
      <c r="O385" s="340"/>
      <c r="P385" s="340"/>
      <c r="Q385" s="340"/>
      <c r="R385" s="340"/>
      <c r="S385" s="341"/>
    </row>
    <row r="386" spans="11:19">
      <c r="K386" s="257"/>
      <c r="L386" s="257"/>
      <c r="M386" s="340"/>
      <c r="N386" s="340"/>
      <c r="O386" s="340"/>
      <c r="P386" s="340"/>
      <c r="Q386" s="340"/>
      <c r="R386" s="340"/>
      <c r="S386" s="341"/>
    </row>
    <row r="387" spans="11:19">
      <c r="K387" s="257"/>
      <c r="L387" s="257"/>
      <c r="M387" s="340"/>
      <c r="N387" s="340"/>
      <c r="O387" s="340"/>
      <c r="P387" s="340"/>
      <c r="Q387" s="340"/>
      <c r="R387" s="340"/>
      <c r="S387" s="341"/>
    </row>
    <row r="388" spans="11:19">
      <c r="K388" s="257"/>
      <c r="L388" s="257"/>
      <c r="M388" s="340"/>
      <c r="N388" s="340"/>
      <c r="O388" s="340"/>
      <c r="P388" s="340"/>
      <c r="Q388" s="340"/>
      <c r="R388" s="340"/>
      <c r="S388" s="341"/>
    </row>
    <row r="389" spans="11:19">
      <c r="K389" s="257"/>
      <c r="L389" s="257"/>
      <c r="M389" s="340"/>
      <c r="N389" s="340"/>
      <c r="O389" s="340"/>
      <c r="P389" s="340"/>
      <c r="Q389" s="340"/>
      <c r="R389" s="340"/>
      <c r="S389" s="341"/>
    </row>
    <row r="390" spans="11:19">
      <c r="K390" s="257"/>
      <c r="L390" s="257"/>
      <c r="M390" s="340"/>
      <c r="N390" s="340"/>
      <c r="O390" s="340"/>
      <c r="P390" s="340"/>
      <c r="Q390" s="340"/>
      <c r="R390" s="340"/>
      <c r="S390" s="341"/>
    </row>
    <row r="391" spans="11:19">
      <c r="K391" s="257"/>
      <c r="L391" s="257"/>
      <c r="M391" s="340"/>
      <c r="N391" s="340"/>
      <c r="O391" s="340"/>
      <c r="P391" s="340"/>
      <c r="Q391" s="340"/>
      <c r="R391" s="340"/>
      <c r="S391" s="341"/>
    </row>
    <row r="392" spans="11:19">
      <c r="K392" s="257"/>
      <c r="L392" s="257"/>
      <c r="M392" s="340"/>
      <c r="N392" s="340"/>
      <c r="O392" s="340"/>
      <c r="P392" s="340"/>
      <c r="Q392" s="340"/>
      <c r="R392" s="340"/>
      <c r="S392" s="341"/>
    </row>
    <row r="393" spans="11:19">
      <c r="K393" s="257"/>
      <c r="L393" s="257"/>
      <c r="M393" s="340"/>
      <c r="N393" s="340"/>
      <c r="O393" s="340"/>
      <c r="P393" s="340"/>
      <c r="Q393" s="340"/>
      <c r="R393" s="340"/>
      <c r="S393" s="341"/>
    </row>
    <row r="394" spans="11:19">
      <c r="K394" s="257"/>
      <c r="L394" s="257"/>
      <c r="M394" s="340"/>
      <c r="N394" s="340"/>
      <c r="O394" s="340"/>
      <c r="P394" s="340"/>
      <c r="Q394" s="340"/>
      <c r="R394" s="340"/>
      <c r="S394" s="341"/>
    </row>
    <row r="395" spans="11:19">
      <c r="K395" s="257"/>
      <c r="L395" s="257"/>
      <c r="M395" s="340"/>
      <c r="N395" s="340"/>
      <c r="O395" s="340"/>
      <c r="P395" s="340"/>
      <c r="Q395" s="340"/>
      <c r="R395" s="340"/>
      <c r="S395" s="341"/>
    </row>
    <row r="396" spans="11:19">
      <c r="K396" s="257"/>
      <c r="L396" s="257"/>
      <c r="M396" s="340"/>
      <c r="N396" s="340"/>
      <c r="O396" s="340"/>
      <c r="P396" s="340"/>
      <c r="Q396" s="340"/>
      <c r="R396" s="340"/>
      <c r="S396" s="341"/>
    </row>
    <row r="397" spans="11:19">
      <c r="K397" s="257"/>
      <c r="L397" s="257"/>
      <c r="M397" s="340"/>
      <c r="N397" s="340"/>
      <c r="O397" s="340"/>
      <c r="P397" s="340"/>
      <c r="Q397" s="340"/>
      <c r="R397" s="340"/>
      <c r="S397" s="341"/>
    </row>
    <row r="398" spans="11:19">
      <c r="K398" s="257"/>
      <c r="L398" s="257"/>
      <c r="M398" s="340"/>
      <c r="N398" s="340"/>
      <c r="O398" s="340"/>
      <c r="P398" s="340"/>
      <c r="Q398" s="340"/>
      <c r="R398" s="340"/>
      <c r="S398" s="341"/>
    </row>
    <row r="399" spans="11:19">
      <c r="K399" s="257"/>
      <c r="L399" s="257"/>
      <c r="M399" s="340"/>
      <c r="N399" s="340"/>
      <c r="O399" s="340"/>
      <c r="P399" s="340"/>
      <c r="Q399" s="340"/>
      <c r="R399" s="340"/>
      <c r="S399" s="341"/>
    </row>
    <row r="400" spans="11:19">
      <c r="K400" s="257"/>
      <c r="L400" s="257"/>
      <c r="M400" s="340"/>
      <c r="N400" s="340"/>
      <c r="O400" s="340"/>
      <c r="P400" s="340"/>
      <c r="Q400" s="340"/>
      <c r="R400" s="340"/>
      <c r="S400" s="341"/>
    </row>
    <row r="401" spans="11:19">
      <c r="K401" s="257"/>
      <c r="L401" s="257"/>
      <c r="M401" s="340"/>
      <c r="N401" s="340"/>
      <c r="O401" s="340"/>
      <c r="P401" s="340"/>
      <c r="Q401" s="340"/>
      <c r="R401" s="340"/>
      <c r="S401" s="341"/>
    </row>
    <row r="402" spans="11:19">
      <c r="K402" s="257"/>
      <c r="L402" s="257"/>
      <c r="M402" s="340"/>
      <c r="N402" s="340"/>
      <c r="O402" s="340"/>
      <c r="P402" s="340"/>
      <c r="Q402" s="340"/>
      <c r="R402" s="340"/>
      <c r="S402" s="341"/>
    </row>
    <row r="403" spans="11:19">
      <c r="K403" s="257"/>
      <c r="L403" s="257"/>
      <c r="M403" s="340"/>
      <c r="N403" s="340"/>
      <c r="O403" s="340"/>
      <c r="P403" s="340"/>
      <c r="Q403" s="340"/>
      <c r="R403" s="340"/>
      <c r="S403" s="341"/>
    </row>
    <row r="404" spans="11:19">
      <c r="K404" s="257"/>
      <c r="L404" s="257"/>
      <c r="M404" s="340"/>
      <c r="N404" s="340"/>
      <c r="O404" s="340"/>
      <c r="P404" s="340"/>
      <c r="Q404" s="340"/>
      <c r="R404" s="340"/>
      <c r="S404" s="341"/>
    </row>
    <row r="405" spans="11:19">
      <c r="K405" s="257"/>
      <c r="L405" s="257"/>
      <c r="M405" s="340"/>
      <c r="N405" s="340"/>
      <c r="O405" s="340"/>
      <c r="P405" s="340"/>
      <c r="Q405" s="340"/>
      <c r="R405" s="340"/>
      <c r="S405" s="341"/>
    </row>
    <row r="406" spans="11:19">
      <c r="K406" s="257"/>
      <c r="L406" s="257"/>
      <c r="M406" s="340"/>
      <c r="N406" s="340"/>
      <c r="O406" s="340"/>
      <c r="P406" s="340"/>
      <c r="Q406" s="340"/>
      <c r="R406" s="340"/>
      <c r="S406" s="341"/>
    </row>
    <row r="407" spans="11:19">
      <c r="K407" s="257"/>
      <c r="L407" s="257"/>
      <c r="M407" s="340"/>
      <c r="N407" s="340"/>
      <c r="O407" s="340"/>
      <c r="P407" s="340"/>
      <c r="Q407" s="340"/>
      <c r="R407" s="340"/>
      <c r="S407" s="341"/>
    </row>
    <row r="408" spans="11:19">
      <c r="K408" s="257"/>
      <c r="L408" s="257"/>
      <c r="M408" s="340"/>
      <c r="N408" s="340"/>
      <c r="O408" s="340"/>
      <c r="P408" s="340"/>
      <c r="Q408" s="340"/>
      <c r="R408" s="340"/>
      <c r="S408" s="341"/>
    </row>
    <row r="409" spans="11:19">
      <c r="K409" s="257"/>
      <c r="L409" s="257"/>
      <c r="M409" s="340"/>
      <c r="N409" s="340"/>
      <c r="O409" s="340"/>
      <c r="P409" s="340"/>
      <c r="Q409" s="340"/>
      <c r="R409" s="340"/>
      <c r="S409" s="341"/>
    </row>
    <row r="410" spans="11:19">
      <c r="K410" s="257"/>
      <c r="L410" s="257"/>
      <c r="M410" s="340"/>
      <c r="N410" s="340"/>
      <c r="O410" s="340"/>
      <c r="P410" s="340"/>
      <c r="Q410" s="340"/>
      <c r="R410" s="340"/>
      <c r="S410" s="341"/>
    </row>
    <row r="411" spans="11:19">
      <c r="K411" s="257"/>
      <c r="L411" s="257"/>
      <c r="M411" s="340"/>
      <c r="N411" s="340"/>
      <c r="O411" s="340"/>
      <c r="P411" s="340"/>
      <c r="Q411" s="340"/>
      <c r="R411" s="340"/>
      <c r="S411" s="341"/>
    </row>
    <row r="412" spans="11:19">
      <c r="K412" s="257"/>
      <c r="L412" s="257"/>
      <c r="M412" s="340"/>
      <c r="N412" s="340"/>
      <c r="O412" s="340"/>
      <c r="P412" s="340"/>
      <c r="Q412" s="340"/>
      <c r="R412" s="340"/>
      <c r="S412" s="341"/>
    </row>
    <row r="413" spans="11:19">
      <c r="K413" s="257"/>
      <c r="L413" s="257"/>
      <c r="M413" s="340"/>
      <c r="N413" s="340"/>
      <c r="O413" s="340"/>
      <c r="P413" s="340"/>
      <c r="Q413" s="340"/>
      <c r="R413" s="340"/>
      <c r="S413" s="341"/>
    </row>
    <row r="414" spans="11:19">
      <c r="K414" s="257"/>
      <c r="L414" s="257"/>
      <c r="M414" s="340"/>
      <c r="N414" s="340"/>
      <c r="O414" s="340"/>
      <c r="P414" s="340"/>
      <c r="Q414" s="340"/>
      <c r="R414" s="340"/>
      <c r="S414" s="341"/>
    </row>
    <row r="415" spans="11:19">
      <c r="K415" s="257"/>
      <c r="L415" s="257"/>
      <c r="M415" s="340"/>
      <c r="N415" s="340"/>
      <c r="O415" s="340"/>
      <c r="P415" s="340"/>
      <c r="Q415" s="340"/>
      <c r="R415" s="340"/>
      <c r="S415" s="341"/>
    </row>
    <row r="416" spans="11:19">
      <c r="K416" s="257"/>
      <c r="L416" s="257"/>
      <c r="M416" s="340"/>
      <c r="N416" s="340"/>
      <c r="O416" s="340"/>
      <c r="P416" s="340"/>
      <c r="Q416" s="340"/>
      <c r="R416" s="340"/>
      <c r="S416" s="341"/>
    </row>
    <row r="417" spans="11:19">
      <c r="K417" s="257"/>
      <c r="L417" s="257"/>
      <c r="M417" s="340"/>
      <c r="N417" s="340"/>
      <c r="O417" s="340"/>
      <c r="P417" s="340"/>
      <c r="Q417" s="340"/>
      <c r="R417" s="340"/>
      <c r="S417" s="341"/>
    </row>
    <row r="418" spans="11:19">
      <c r="K418" s="257"/>
      <c r="L418" s="257"/>
      <c r="M418" s="340"/>
      <c r="N418" s="340"/>
      <c r="O418" s="340"/>
      <c r="P418" s="340"/>
      <c r="Q418" s="340"/>
      <c r="R418" s="340"/>
      <c r="S418" s="341"/>
    </row>
    <row r="419" spans="11:19">
      <c r="K419" s="257"/>
      <c r="L419" s="257"/>
      <c r="M419" s="340"/>
      <c r="N419" s="340"/>
      <c r="O419" s="340"/>
      <c r="P419" s="340"/>
      <c r="Q419" s="340"/>
      <c r="R419" s="340"/>
      <c r="S419" s="341"/>
    </row>
    <row r="420" spans="11:19">
      <c r="K420" s="257"/>
      <c r="L420" s="257"/>
      <c r="M420" s="340"/>
      <c r="N420" s="340"/>
      <c r="O420" s="340"/>
      <c r="P420" s="340"/>
      <c r="Q420" s="340"/>
      <c r="R420" s="340"/>
      <c r="S420" s="341"/>
    </row>
    <row r="421" spans="11:19">
      <c r="K421" s="257"/>
      <c r="L421" s="257"/>
      <c r="M421" s="340"/>
      <c r="N421" s="340"/>
      <c r="O421" s="340"/>
      <c r="P421" s="340"/>
      <c r="Q421" s="340"/>
      <c r="R421" s="340"/>
      <c r="S421" s="341"/>
    </row>
    <row r="422" spans="11:19">
      <c r="K422" s="257"/>
      <c r="L422" s="257"/>
      <c r="M422" s="340"/>
      <c r="N422" s="340"/>
      <c r="O422" s="340"/>
      <c r="P422" s="340"/>
      <c r="Q422" s="340"/>
      <c r="R422" s="340"/>
      <c r="S422" s="341"/>
    </row>
    <row r="423" spans="11:19">
      <c r="K423" s="257"/>
      <c r="L423" s="257"/>
      <c r="M423" s="340"/>
      <c r="N423" s="340"/>
      <c r="O423" s="340"/>
      <c r="P423" s="340"/>
      <c r="Q423" s="340"/>
      <c r="R423" s="340"/>
      <c r="S423" s="341"/>
    </row>
    <row r="424" spans="11:19">
      <c r="K424" s="257"/>
      <c r="L424" s="257"/>
      <c r="M424" s="340"/>
      <c r="N424" s="340"/>
      <c r="O424" s="340"/>
      <c r="P424" s="340"/>
      <c r="Q424" s="340"/>
      <c r="R424" s="340"/>
      <c r="S424" s="341"/>
    </row>
    <row r="425" spans="11:19">
      <c r="K425" s="257"/>
      <c r="L425" s="257"/>
      <c r="M425" s="340"/>
      <c r="N425" s="340"/>
      <c r="O425" s="340"/>
      <c r="P425" s="340"/>
      <c r="Q425" s="340"/>
      <c r="R425" s="340"/>
      <c r="S425" s="341"/>
    </row>
    <row r="426" spans="11:19">
      <c r="K426" s="257"/>
      <c r="L426" s="257"/>
      <c r="M426" s="340"/>
      <c r="N426" s="340"/>
      <c r="O426" s="340"/>
      <c r="P426" s="340"/>
      <c r="Q426" s="340"/>
      <c r="R426" s="340"/>
      <c r="S426" s="341"/>
    </row>
    <row r="427" spans="11:19">
      <c r="K427" s="257"/>
      <c r="L427" s="257"/>
      <c r="M427" s="340"/>
      <c r="N427" s="340"/>
      <c r="O427" s="340"/>
      <c r="P427" s="340"/>
      <c r="Q427" s="340"/>
      <c r="R427" s="340"/>
      <c r="S427" s="341"/>
    </row>
    <row r="428" spans="11:19">
      <c r="K428" s="257"/>
      <c r="L428" s="257"/>
      <c r="M428" s="340"/>
      <c r="N428" s="340"/>
      <c r="O428" s="340"/>
      <c r="P428" s="340"/>
      <c r="Q428" s="340"/>
      <c r="R428" s="340"/>
      <c r="S428" s="341"/>
    </row>
    <row r="429" spans="11:19">
      <c r="K429" s="257"/>
      <c r="L429" s="257"/>
      <c r="M429" s="340"/>
      <c r="N429" s="340"/>
      <c r="O429" s="340"/>
      <c r="P429" s="340"/>
      <c r="Q429" s="340"/>
      <c r="R429" s="340"/>
      <c r="S429" s="341"/>
    </row>
    <row r="430" spans="11:19">
      <c r="K430" s="257"/>
      <c r="L430" s="257"/>
      <c r="M430" s="340"/>
      <c r="N430" s="340"/>
      <c r="O430" s="340"/>
      <c r="P430" s="340"/>
      <c r="Q430" s="340"/>
      <c r="R430" s="340"/>
      <c r="S430" s="341"/>
    </row>
    <row r="431" spans="11:19">
      <c r="K431" s="257"/>
      <c r="L431" s="257"/>
      <c r="M431" s="340"/>
      <c r="N431" s="340"/>
      <c r="O431" s="340"/>
      <c r="P431" s="340"/>
      <c r="Q431" s="340"/>
      <c r="R431" s="340"/>
      <c r="S431" s="341"/>
    </row>
    <row r="432" spans="11:19">
      <c r="K432" s="257"/>
      <c r="L432" s="257"/>
      <c r="M432" s="340"/>
      <c r="N432" s="340"/>
      <c r="O432" s="340"/>
      <c r="P432" s="340"/>
      <c r="Q432" s="340"/>
      <c r="R432" s="340"/>
      <c r="S432" s="341"/>
    </row>
    <row r="433" spans="11:19">
      <c r="K433" s="257"/>
      <c r="L433" s="257"/>
      <c r="M433" s="340"/>
      <c r="N433" s="340"/>
      <c r="O433" s="340"/>
      <c r="P433" s="340"/>
      <c r="Q433" s="340"/>
      <c r="R433" s="340"/>
      <c r="S433" s="341"/>
    </row>
    <row r="434" spans="11:19">
      <c r="K434" s="257"/>
      <c r="L434" s="257"/>
      <c r="M434" s="340"/>
      <c r="N434" s="340"/>
      <c r="O434" s="340"/>
      <c r="P434" s="340"/>
      <c r="Q434" s="340"/>
      <c r="R434" s="340"/>
      <c r="S434" s="341"/>
    </row>
    <row r="435" spans="11:19">
      <c r="K435" s="257"/>
      <c r="L435" s="257"/>
      <c r="M435" s="340"/>
      <c r="N435" s="340"/>
      <c r="O435" s="340"/>
      <c r="P435" s="340"/>
      <c r="Q435" s="340"/>
      <c r="R435" s="340"/>
      <c r="S435" s="341"/>
    </row>
    <row r="436" spans="11:19">
      <c r="K436" s="257"/>
      <c r="L436" s="257"/>
      <c r="M436" s="340"/>
      <c r="N436" s="340"/>
      <c r="O436" s="340"/>
      <c r="P436" s="340"/>
      <c r="Q436" s="340"/>
      <c r="R436" s="340"/>
      <c r="S436" s="341"/>
    </row>
    <row r="437" spans="11:19">
      <c r="K437" s="257"/>
      <c r="L437" s="257"/>
      <c r="M437" s="340"/>
      <c r="N437" s="340"/>
      <c r="O437" s="340"/>
      <c r="P437" s="340"/>
      <c r="Q437" s="340"/>
      <c r="R437" s="340"/>
      <c r="S437" s="341"/>
    </row>
    <row r="438" spans="11:19">
      <c r="K438" s="257"/>
      <c r="L438" s="257"/>
      <c r="M438" s="340"/>
      <c r="N438" s="340"/>
      <c r="O438" s="340"/>
      <c r="P438" s="340"/>
      <c r="Q438" s="340"/>
      <c r="R438" s="340"/>
      <c r="S438" s="341"/>
    </row>
    <row r="439" spans="11:19">
      <c r="K439" s="257"/>
      <c r="L439" s="257"/>
      <c r="M439" s="340"/>
      <c r="N439" s="340"/>
      <c r="O439" s="340"/>
      <c r="P439" s="340"/>
      <c r="Q439" s="340"/>
      <c r="R439" s="340"/>
      <c r="S439" s="341"/>
    </row>
    <row r="440" spans="11:19">
      <c r="K440" s="257"/>
      <c r="L440" s="257"/>
      <c r="M440" s="340"/>
      <c r="N440" s="340"/>
      <c r="O440" s="340"/>
      <c r="P440" s="340"/>
      <c r="Q440" s="340"/>
      <c r="R440" s="340"/>
      <c r="S440" s="341"/>
    </row>
    <row r="441" spans="11:19">
      <c r="K441" s="257"/>
      <c r="L441" s="257"/>
      <c r="M441" s="340"/>
      <c r="N441" s="340"/>
      <c r="O441" s="340"/>
      <c r="P441" s="340"/>
      <c r="Q441" s="340"/>
      <c r="R441" s="340"/>
      <c r="S441" s="341"/>
    </row>
    <row r="442" spans="11:19">
      <c r="K442" s="257"/>
      <c r="L442" s="257"/>
      <c r="M442" s="340"/>
      <c r="N442" s="340"/>
      <c r="O442" s="340"/>
      <c r="P442" s="340"/>
      <c r="Q442" s="340"/>
      <c r="R442" s="340"/>
      <c r="S442" s="341"/>
    </row>
    <row r="443" spans="11:19">
      <c r="K443" s="257"/>
      <c r="L443" s="257"/>
      <c r="M443" s="340"/>
      <c r="N443" s="340"/>
      <c r="O443" s="340"/>
      <c r="P443" s="340"/>
      <c r="Q443" s="340"/>
      <c r="R443" s="340"/>
      <c r="S443" s="341"/>
    </row>
    <row r="444" spans="11:19">
      <c r="K444" s="257"/>
      <c r="L444" s="257"/>
      <c r="M444" s="340"/>
      <c r="N444" s="340"/>
      <c r="O444" s="340"/>
      <c r="P444" s="340"/>
      <c r="Q444" s="340"/>
      <c r="R444" s="340"/>
      <c r="S444" s="341"/>
    </row>
    <row r="445" spans="11:19">
      <c r="K445" s="257"/>
      <c r="L445" s="257"/>
      <c r="M445" s="340"/>
      <c r="N445" s="340"/>
      <c r="O445" s="340"/>
      <c r="P445" s="340"/>
      <c r="Q445" s="340"/>
      <c r="R445" s="340"/>
      <c r="S445" s="341"/>
    </row>
    <row r="446" spans="11:19">
      <c r="K446" s="257"/>
      <c r="L446" s="257"/>
      <c r="M446" s="340"/>
      <c r="N446" s="340"/>
      <c r="O446" s="340"/>
      <c r="P446" s="340"/>
      <c r="Q446" s="340"/>
      <c r="R446" s="340"/>
      <c r="S446" s="341"/>
    </row>
    <row r="447" spans="11:19">
      <c r="K447" s="257"/>
      <c r="L447" s="257"/>
      <c r="M447" s="340"/>
      <c r="N447" s="340"/>
      <c r="O447" s="340"/>
      <c r="P447" s="340"/>
      <c r="Q447" s="340"/>
      <c r="R447" s="340"/>
      <c r="S447" s="341"/>
    </row>
    <row r="448" spans="11:19">
      <c r="K448" s="257"/>
      <c r="L448" s="257"/>
      <c r="M448" s="340"/>
      <c r="N448" s="340"/>
      <c r="O448" s="340"/>
      <c r="P448" s="340"/>
      <c r="Q448" s="340"/>
      <c r="R448" s="340"/>
      <c r="S448" s="341"/>
    </row>
    <row r="449" spans="11:19">
      <c r="K449" s="257"/>
      <c r="L449" s="257"/>
      <c r="M449" s="340"/>
      <c r="N449" s="340"/>
      <c r="O449" s="340"/>
      <c r="P449" s="340"/>
      <c r="Q449" s="340"/>
      <c r="R449" s="340"/>
      <c r="S449" s="341"/>
    </row>
    <row r="450" spans="11:19">
      <c r="K450" s="257"/>
      <c r="L450" s="257"/>
      <c r="M450" s="340"/>
      <c r="N450" s="340"/>
      <c r="O450" s="340"/>
      <c r="P450" s="340"/>
      <c r="Q450" s="340"/>
      <c r="R450" s="340"/>
      <c r="S450" s="341"/>
    </row>
    <row r="451" spans="11:19">
      <c r="K451" s="257"/>
      <c r="L451" s="257"/>
      <c r="M451" s="340"/>
      <c r="N451" s="340"/>
      <c r="O451" s="340"/>
      <c r="P451" s="340"/>
      <c r="Q451" s="340"/>
      <c r="R451" s="340"/>
      <c r="S451" s="341"/>
    </row>
    <row r="452" spans="11:19">
      <c r="K452" s="257"/>
      <c r="L452" s="257"/>
      <c r="M452" s="340"/>
      <c r="N452" s="340"/>
      <c r="O452" s="340"/>
      <c r="P452" s="340"/>
      <c r="Q452" s="340"/>
      <c r="R452" s="340"/>
      <c r="S452" s="341"/>
    </row>
    <row r="453" spans="11:19">
      <c r="K453" s="257"/>
      <c r="L453" s="257"/>
      <c r="M453" s="340"/>
      <c r="N453" s="340"/>
      <c r="O453" s="340"/>
      <c r="P453" s="340"/>
      <c r="Q453" s="340"/>
      <c r="R453" s="340"/>
      <c r="S453" s="341"/>
    </row>
    <row r="454" spans="11:19">
      <c r="K454" s="257"/>
      <c r="L454" s="257"/>
      <c r="M454" s="340"/>
      <c r="N454" s="340"/>
      <c r="O454" s="340"/>
      <c r="P454" s="340"/>
      <c r="Q454" s="340"/>
      <c r="R454" s="340"/>
      <c r="S454" s="341"/>
    </row>
    <row r="455" spans="11:19">
      <c r="K455" s="257"/>
      <c r="L455" s="257"/>
      <c r="M455" s="340"/>
      <c r="N455" s="340"/>
      <c r="O455" s="340"/>
      <c r="P455" s="340"/>
      <c r="Q455" s="340"/>
      <c r="R455" s="340"/>
      <c r="S455" s="341"/>
    </row>
    <row r="456" spans="11:19">
      <c r="K456" s="257"/>
      <c r="L456" s="257"/>
      <c r="M456" s="340"/>
      <c r="N456" s="340"/>
      <c r="O456" s="340"/>
      <c r="P456" s="340"/>
      <c r="Q456" s="340"/>
      <c r="R456" s="340"/>
      <c r="S456" s="341"/>
    </row>
    <row r="457" spans="11:19">
      <c r="K457" s="257"/>
      <c r="L457" s="257"/>
      <c r="M457" s="340"/>
      <c r="N457" s="340"/>
      <c r="O457" s="340"/>
      <c r="P457" s="340"/>
      <c r="Q457" s="340"/>
      <c r="R457" s="340"/>
      <c r="S457" s="341"/>
    </row>
    <row r="458" spans="11:19">
      <c r="K458" s="257"/>
      <c r="L458" s="257"/>
      <c r="M458" s="340"/>
      <c r="N458" s="340"/>
      <c r="O458" s="340"/>
      <c r="P458" s="340"/>
      <c r="Q458" s="340"/>
      <c r="R458" s="340"/>
      <c r="S458" s="341"/>
    </row>
    <row r="459" spans="11:19">
      <c r="K459" s="257"/>
      <c r="L459" s="257"/>
      <c r="M459" s="340"/>
      <c r="N459" s="340"/>
      <c r="O459" s="340"/>
      <c r="P459" s="340"/>
      <c r="Q459" s="340"/>
      <c r="R459" s="340"/>
      <c r="S459" s="341"/>
    </row>
    <row r="460" spans="11:19">
      <c r="K460" s="257"/>
      <c r="L460" s="257"/>
      <c r="M460" s="340"/>
      <c r="N460" s="340"/>
      <c r="O460" s="340"/>
      <c r="P460" s="340"/>
      <c r="Q460" s="340"/>
      <c r="R460" s="340"/>
      <c r="S460" s="341"/>
    </row>
    <row r="461" spans="11:19">
      <c r="K461" s="257"/>
      <c r="L461" s="257"/>
      <c r="M461" s="340"/>
      <c r="N461" s="340"/>
      <c r="O461" s="340"/>
      <c r="P461" s="340"/>
      <c r="Q461" s="340"/>
      <c r="R461" s="340"/>
      <c r="S461" s="341"/>
    </row>
    <row r="462" spans="11:19">
      <c r="K462" s="257"/>
      <c r="L462" s="257"/>
      <c r="M462" s="340"/>
      <c r="N462" s="340"/>
      <c r="O462" s="340"/>
      <c r="P462" s="340"/>
      <c r="Q462" s="340"/>
      <c r="R462" s="340"/>
      <c r="S462" s="341"/>
    </row>
    <row r="463" spans="11:19">
      <c r="K463" s="257"/>
      <c r="L463" s="257"/>
      <c r="M463" s="340"/>
      <c r="N463" s="340"/>
      <c r="O463" s="340"/>
      <c r="P463" s="340"/>
      <c r="Q463" s="340"/>
      <c r="R463" s="340"/>
      <c r="S463" s="341"/>
    </row>
    <row r="464" spans="11:19">
      <c r="K464" s="257"/>
      <c r="L464" s="257"/>
      <c r="M464" s="340"/>
      <c r="N464" s="340"/>
      <c r="O464" s="340"/>
      <c r="P464" s="340"/>
      <c r="Q464" s="340"/>
      <c r="R464" s="340"/>
      <c r="S464" s="341"/>
    </row>
    <row r="465" spans="11:19">
      <c r="K465" s="257"/>
      <c r="L465" s="257"/>
      <c r="M465" s="340"/>
      <c r="N465" s="340"/>
      <c r="O465" s="340"/>
      <c r="P465" s="340"/>
      <c r="Q465" s="340"/>
      <c r="R465" s="340"/>
      <c r="S465" s="341"/>
    </row>
    <row r="466" spans="11:19">
      <c r="K466" s="257"/>
      <c r="L466" s="257"/>
      <c r="M466" s="340"/>
      <c r="N466" s="340"/>
      <c r="O466" s="340"/>
      <c r="P466" s="340"/>
      <c r="Q466" s="340"/>
      <c r="R466" s="340"/>
      <c r="S466" s="341"/>
    </row>
    <row r="467" spans="11:19">
      <c r="K467" s="257"/>
      <c r="L467" s="257"/>
      <c r="M467" s="340"/>
      <c r="N467" s="340"/>
      <c r="O467" s="340"/>
      <c r="P467" s="340"/>
      <c r="Q467" s="340"/>
      <c r="R467" s="340"/>
      <c r="S467" s="341"/>
    </row>
    <row r="468" spans="11:19">
      <c r="K468" s="257"/>
      <c r="L468" s="257"/>
      <c r="M468" s="340"/>
      <c r="N468" s="340"/>
      <c r="O468" s="340"/>
      <c r="P468" s="340"/>
      <c r="Q468" s="340"/>
      <c r="R468" s="340"/>
      <c r="S468" s="341"/>
    </row>
    <row r="469" spans="11:19">
      <c r="K469" s="257"/>
      <c r="L469" s="257"/>
      <c r="M469" s="340"/>
      <c r="N469" s="340"/>
      <c r="O469" s="340"/>
      <c r="P469" s="340"/>
      <c r="Q469" s="340"/>
      <c r="R469" s="340"/>
      <c r="S469" s="341"/>
    </row>
    <row r="470" spans="11:19">
      <c r="K470" s="257"/>
      <c r="L470" s="257"/>
      <c r="M470" s="340"/>
      <c r="N470" s="340"/>
      <c r="O470" s="340"/>
      <c r="P470" s="340"/>
      <c r="Q470" s="340"/>
      <c r="R470" s="340"/>
      <c r="S470" s="341"/>
    </row>
    <row r="471" spans="11:19">
      <c r="K471" s="257"/>
      <c r="L471" s="257"/>
      <c r="M471" s="340"/>
      <c r="N471" s="340"/>
      <c r="O471" s="340"/>
      <c r="P471" s="340"/>
      <c r="Q471" s="340"/>
      <c r="R471" s="340"/>
      <c r="S471" s="341"/>
    </row>
    <row r="472" spans="11:19">
      <c r="K472" s="257"/>
      <c r="L472" s="257"/>
      <c r="M472" s="340"/>
      <c r="N472" s="340"/>
      <c r="O472" s="340"/>
      <c r="P472" s="340"/>
      <c r="Q472" s="340"/>
      <c r="R472" s="340"/>
      <c r="S472" s="341"/>
    </row>
    <row r="473" spans="11:19">
      <c r="K473" s="257"/>
      <c r="L473" s="257"/>
      <c r="M473" s="340"/>
      <c r="N473" s="340"/>
      <c r="O473" s="340"/>
      <c r="P473" s="340"/>
      <c r="Q473" s="340"/>
      <c r="R473" s="340"/>
      <c r="S473" s="341"/>
    </row>
    <row r="474" spans="11:19">
      <c r="K474" s="257"/>
      <c r="L474" s="257"/>
      <c r="M474" s="340"/>
      <c r="N474" s="340"/>
      <c r="O474" s="340"/>
      <c r="P474" s="340"/>
      <c r="Q474" s="340"/>
      <c r="R474" s="340"/>
      <c r="S474" s="341"/>
    </row>
    <row r="475" spans="11:19">
      <c r="K475" s="257"/>
      <c r="L475" s="257"/>
      <c r="M475" s="340"/>
      <c r="N475" s="340"/>
      <c r="O475" s="340"/>
      <c r="P475" s="340"/>
      <c r="Q475" s="340"/>
      <c r="R475" s="340"/>
      <c r="S475" s="341"/>
    </row>
    <row r="476" spans="11:19">
      <c r="K476" s="257"/>
      <c r="L476" s="257"/>
      <c r="M476" s="340"/>
      <c r="N476" s="340"/>
      <c r="O476" s="340"/>
      <c r="P476" s="340"/>
      <c r="Q476" s="340"/>
      <c r="R476" s="340"/>
      <c r="S476" s="341"/>
    </row>
    <row r="477" spans="11:19">
      <c r="K477" s="257"/>
      <c r="L477" s="257"/>
      <c r="M477" s="340"/>
      <c r="N477" s="340"/>
      <c r="O477" s="340"/>
      <c r="P477" s="340"/>
      <c r="Q477" s="340"/>
      <c r="R477" s="340"/>
      <c r="S477" s="341"/>
    </row>
    <row r="478" spans="11:19">
      <c r="K478" s="257"/>
      <c r="L478" s="257"/>
      <c r="M478" s="340"/>
      <c r="N478" s="340"/>
      <c r="O478" s="340"/>
      <c r="P478" s="340"/>
      <c r="Q478" s="340"/>
      <c r="R478" s="340"/>
      <c r="S478" s="341"/>
    </row>
    <row r="479" spans="11:19">
      <c r="K479" s="257"/>
      <c r="L479" s="257"/>
      <c r="M479" s="340"/>
      <c r="N479" s="340"/>
      <c r="O479" s="340"/>
      <c r="P479" s="340"/>
      <c r="Q479" s="340"/>
      <c r="R479" s="340"/>
      <c r="S479" s="341"/>
    </row>
    <row r="480" spans="11:19">
      <c r="K480" s="257"/>
      <c r="L480" s="257"/>
      <c r="M480" s="340"/>
      <c r="N480" s="340"/>
      <c r="O480" s="340"/>
      <c r="P480" s="340"/>
      <c r="Q480" s="340"/>
      <c r="R480" s="340"/>
      <c r="S480" s="341"/>
    </row>
    <row r="481" spans="11:19">
      <c r="K481" s="257"/>
      <c r="L481" s="257"/>
      <c r="M481" s="340"/>
      <c r="N481" s="340"/>
      <c r="O481" s="340"/>
      <c r="P481" s="340"/>
      <c r="Q481" s="340"/>
      <c r="R481" s="340"/>
      <c r="S481" s="341"/>
    </row>
    <row r="482" spans="11:19">
      <c r="K482" s="257"/>
      <c r="L482" s="257"/>
      <c r="M482" s="340"/>
      <c r="N482" s="340"/>
      <c r="O482" s="340"/>
      <c r="P482" s="340"/>
      <c r="Q482" s="340"/>
      <c r="R482" s="340"/>
      <c r="S482" s="341"/>
    </row>
    <row r="483" spans="11:19">
      <c r="K483" s="257"/>
      <c r="L483" s="257"/>
      <c r="M483" s="340"/>
      <c r="N483" s="340"/>
      <c r="O483" s="340"/>
      <c r="P483" s="340"/>
      <c r="Q483" s="340"/>
      <c r="R483" s="340"/>
      <c r="S483" s="341"/>
    </row>
    <row r="484" spans="11:19">
      <c r="K484" s="257"/>
      <c r="L484" s="257"/>
      <c r="M484" s="340"/>
      <c r="N484" s="340"/>
      <c r="O484" s="340"/>
      <c r="P484" s="340"/>
      <c r="Q484" s="340"/>
      <c r="R484" s="340"/>
      <c r="S484" s="341"/>
    </row>
    <row r="485" spans="11:19">
      <c r="K485" s="257"/>
      <c r="L485" s="257"/>
      <c r="M485" s="340"/>
      <c r="N485" s="340"/>
      <c r="O485" s="340"/>
      <c r="P485" s="340"/>
      <c r="Q485" s="340"/>
      <c r="R485" s="340"/>
      <c r="S485" s="341"/>
    </row>
    <row r="486" spans="11:19">
      <c r="K486" s="257"/>
      <c r="L486" s="257"/>
      <c r="M486" s="340"/>
      <c r="N486" s="340"/>
      <c r="O486" s="340"/>
      <c r="P486" s="340"/>
      <c r="Q486" s="340"/>
      <c r="R486" s="340"/>
      <c r="S486" s="341"/>
    </row>
    <row r="487" spans="11:19">
      <c r="K487" s="257"/>
      <c r="L487" s="257"/>
      <c r="M487" s="340"/>
      <c r="N487" s="340"/>
      <c r="O487" s="340"/>
      <c r="P487" s="340"/>
      <c r="Q487" s="340"/>
      <c r="R487" s="340"/>
      <c r="S487" s="341"/>
    </row>
    <row r="488" spans="11:19">
      <c r="K488" s="257"/>
      <c r="L488" s="257"/>
      <c r="M488" s="340"/>
      <c r="N488" s="340"/>
      <c r="O488" s="340"/>
      <c r="P488" s="340"/>
      <c r="Q488" s="340"/>
      <c r="R488" s="340"/>
      <c r="S488" s="341"/>
    </row>
    <row r="489" spans="11:19">
      <c r="K489" s="257"/>
      <c r="L489" s="257"/>
      <c r="M489" s="340"/>
      <c r="N489" s="340"/>
      <c r="O489" s="340"/>
      <c r="P489" s="340"/>
      <c r="Q489" s="340"/>
      <c r="R489" s="340"/>
      <c r="S489" s="341"/>
    </row>
    <row r="490" spans="11:19">
      <c r="K490" s="257"/>
      <c r="L490" s="257"/>
      <c r="M490" s="340"/>
      <c r="N490" s="340"/>
      <c r="O490" s="340"/>
      <c r="P490" s="340"/>
      <c r="Q490" s="340"/>
      <c r="R490" s="340"/>
      <c r="S490" s="341"/>
    </row>
    <row r="491" spans="11:19">
      <c r="K491" s="257"/>
      <c r="L491" s="257"/>
      <c r="M491" s="340"/>
      <c r="N491" s="340"/>
      <c r="O491" s="340"/>
      <c r="P491" s="340"/>
      <c r="Q491" s="340"/>
      <c r="R491" s="340"/>
      <c r="S491" s="341"/>
    </row>
    <row r="492" spans="11:19">
      <c r="K492" s="257"/>
      <c r="L492" s="257"/>
      <c r="M492" s="340"/>
      <c r="N492" s="340"/>
      <c r="O492" s="340"/>
      <c r="P492" s="340"/>
      <c r="Q492" s="340"/>
      <c r="R492" s="340"/>
      <c r="S492" s="341"/>
    </row>
    <row r="493" spans="11:19">
      <c r="K493" s="257"/>
      <c r="L493" s="257"/>
      <c r="M493" s="340"/>
      <c r="N493" s="340"/>
      <c r="O493" s="340"/>
      <c r="P493" s="340"/>
      <c r="Q493" s="340"/>
      <c r="R493" s="340"/>
      <c r="S493" s="341"/>
    </row>
    <row r="494" spans="11:19">
      <c r="K494" s="257"/>
      <c r="L494" s="257"/>
      <c r="M494" s="340"/>
      <c r="N494" s="340"/>
      <c r="O494" s="340"/>
      <c r="P494" s="340"/>
      <c r="Q494" s="340"/>
      <c r="R494" s="340"/>
      <c r="S494" s="341"/>
    </row>
    <row r="495" spans="11:19">
      <c r="K495" s="257"/>
      <c r="L495" s="257"/>
      <c r="M495" s="340"/>
      <c r="N495" s="340"/>
      <c r="O495" s="340"/>
      <c r="P495" s="340"/>
      <c r="Q495" s="340"/>
      <c r="R495" s="340"/>
      <c r="S495" s="341"/>
    </row>
    <row r="496" spans="11:19">
      <c r="K496" s="257"/>
      <c r="L496" s="257"/>
      <c r="M496" s="340"/>
      <c r="N496" s="340"/>
      <c r="O496" s="340"/>
      <c r="P496" s="340"/>
      <c r="Q496" s="340"/>
      <c r="R496" s="340"/>
      <c r="S496" s="341"/>
    </row>
    <row r="497" spans="11:19">
      <c r="K497" s="257"/>
      <c r="L497" s="257"/>
      <c r="M497" s="340"/>
      <c r="N497" s="340"/>
      <c r="O497" s="340"/>
      <c r="P497" s="340"/>
      <c r="Q497" s="340"/>
      <c r="R497" s="340"/>
      <c r="S497" s="341"/>
    </row>
    <row r="498" spans="11:19">
      <c r="K498" s="257"/>
      <c r="L498" s="257"/>
      <c r="M498" s="340"/>
      <c r="N498" s="340"/>
      <c r="O498" s="340"/>
      <c r="P498" s="340"/>
      <c r="Q498" s="340"/>
      <c r="R498" s="340"/>
      <c r="S498" s="341"/>
    </row>
    <row r="499" spans="11:19">
      <c r="K499" s="257"/>
      <c r="L499" s="257"/>
      <c r="M499" s="340"/>
      <c r="N499" s="340"/>
      <c r="O499" s="340"/>
      <c r="P499" s="340"/>
      <c r="Q499" s="340"/>
      <c r="R499" s="340"/>
      <c r="S499" s="341"/>
    </row>
    <row r="500" spans="11:19">
      <c r="K500" s="257"/>
      <c r="L500" s="257"/>
      <c r="M500" s="340"/>
      <c r="N500" s="340"/>
      <c r="O500" s="340"/>
      <c r="P500" s="340"/>
      <c r="Q500" s="340"/>
      <c r="R500" s="340"/>
      <c r="S500" s="341"/>
    </row>
    <row r="501" spans="11:19">
      <c r="K501" s="257"/>
      <c r="L501" s="257"/>
      <c r="M501" s="340"/>
      <c r="N501" s="340"/>
      <c r="O501" s="340"/>
      <c r="P501" s="340"/>
      <c r="Q501" s="340"/>
      <c r="R501" s="340"/>
      <c r="S501" s="341"/>
    </row>
  </sheetData>
  <mergeCells count="21">
    <mergeCell ref="T103:X103"/>
    <mergeCell ref="T108:X108"/>
    <mergeCell ref="T117:X117"/>
    <mergeCell ref="T125:X125"/>
    <mergeCell ref="A267:B267"/>
    <mergeCell ref="AG2:AL2"/>
    <mergeCell ref="C3:E3"/>
    <mergeCell ref="F3:J3"/>
    <mergeCell ref="K3:M3"/>
    <mergeCell ref="N3:R3"/>
    <mergeCell ref="S3:X3"/>
    <mergeCell ref="Y3:AA3"/>
    <mergeCell ref="AB3:AF3"/>
    <mergeCell ref="AG3:AI3"/>
    <mergeCell ref="AJ3:AL3"/>
    <mergeCell ref="A1:AF1"/>
    <mergeCell ref="A2:B4"/>
    <mergeCell ref="C2:J2"/>
    <mergeCell ref="K2:R2"/>
    <mergeCell ref="S2:X2"/>
    <mergeCell ref="Y2:AF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headerFooter alignWithMargins="0">
    <oddHeader>&amp;R&amp;8 6.m. a 9/2016.(V.04. ) önkormányzati rendelethez.</oddHeader>
    <oddFooter>&amp;C&amp;P</oddFooter>
  </headerFooter>
  <rowBreaks count="1" manualBreakCount="1">
    <brk id="173" max="3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BF788"/>
  <sheetViews>
    <sheetView view="pageBreakPreview" zoomScaleNormal="100" zoomScaleSheetLayoutView="100" workbookViewId="0">
      <pane xSplit="2" ySplit="4" topLeftCell="H253" activePane="bottomRight" state="frozen"/>
      <selection activeCell="A59" sqref="A59"/>
      <selection pane="topRight" activeCell="A59" sqref="A59"/>
      <selection pane="bottomLeft" activeCell="A59" sqref="A59"/>
      <selection pane="bottomRight" activeCell="AK292" sqref="AK292:AL319"/>
    </sheetView>
  </sheetViews>
  <sheetFormatPr defaultRowHeight="12.75"/>
  <cols>
    <col min="1" max="1" width="2.7109375" style="189" customWidth="1"/>
    <col min="2" max="2" width="94.140625" style="339" customWidth="1"/>
    <col min="3" max="3" width="10.42578125" style="94" bestFit="1" customWidth="1"/>
    <col min="4" max="4" width="10" style="94" customWidth="1"/>
    <col min="5" max="5" width="10.42578125" style="189" bestFit="1" customWidth="1"/>
    <col min="6" max="6" width="11" style="189" customWidth="1"/>
    <col min="7" max="8" width="7.5703125" style="189" customWidth="1"/>
    <col min="9" max="9" width="9.85546875" style="189" customWidth="1"/>
    <col min="10" max="10" width="9.5703125" style="189" customWidth="1"/>
    <col min="11" max="11" width="11.140625" style="94" hidden="1" customWidth="1"/>
    <col min="12" max="12" width="10" style="94" hidden="1" customWidth="1"/>
    <col min="13" max="13" width="9.140625" style="189" hidden="1" customWidth="1"/>
    <col min="14" max="14" width="11" style="189" hidden="1" customWidth="1"/>
    <col min="15" max="15" width="7.5703125" style="189" hidden="1" customWidth="1"/>
    <col min="16" max="16" width="7.28515625" style="189" hidden="1" customWidth="1"/>
    <col min="17" max="17" width="9.7109375" style="189" hidden="1" customWidth="1"/>
    <col min="18" max="18" width="10.28515625" style="189" hidden="1" customWidth="1"/>
    <col min="19" max="19" width="12.42578125" style="343" hidden="1" customWidth="1"/>
    <col min="20" max="21" width="9.28515625" style="340" hidden="1" customWidth="1"/>
    <col min="22" max="22" width="9.85546875" style="340" hidden="1" customWidth="1"/>
    <col min="23" max="24" width="9.5703125" style="340" hidden="1" customWidth="1"/>
    <col min="25" max="25" width="11" style="340" customWidth="1"/>
    <col min="26" max="26" width="10.28515625" style="340" customWidth="1"/>
    <col min="27" max="27" width="9.140625" style="340" customWidth="1"/>
    <col min="28" max="28" width="10.140625" style="340" customWidth="1"/>
    <col min="29" max="29" width="8.5703125" style="340" customWidth="1"/>
    <col min="30" max="30" width="8" style="340" customWidth="1"/>
    <col min="31" max="31" width="9.85546875" style="342" hidden="1" customWidth="1"/>
    <col min="32" max="32" width="9.85546875" style="189" hidden="1" customWidth="1"/>
    <col min="33" max="33" width="11" style="340" customWidth="1"/>
    <col min="34" max="34" width="10.28515625" style="340" customWidth="1"/>
    <col min="35" max="35" width="9.140625" style="340"/>
    <col min="36" max="36" width="10.140625" style="340" customWidth="1"/>
    <col min="37" max="37" width="8.5703125" style="340" customWidth="1"/>
    <col min="38" max="38" width="8" style="340" customWidth="1"/>
    <col min="39" max="16384" width="9.140625" style="189"/>
  </cols>
  <sheetData>
    <row r="1" spans="1:50" s="97" customFormat="1" ht="36.75" customHeight="1" thickBot="1">
      <c r="A1" s="2280" t="s">
        <v>1431</v>
      </c>
      <c r="B1" s="2281"/>
      <c r="C1" s="2281"/>
      <c r="D1" s="2281"/>
      <c r="E1" s="2281"/>
      <c r="F1" s="2281"/>
      <c r="G1" s="2281"/>
      <c r="H1" s="2281"/>
      <c r="I1" s="2281"/>
      <c r="J1" s="2281"/>
      <c r="K1" s="2281"/>
      <c r="L1" s="2281"/>
      <c r="M1" s="2281"/>
      <c r="N1" s="2281"/>
      <c r="O1" s="2281"/>
      <c r="P1" s="2281"/>
      <c r="Q1" s="2281"/>
      <c r="R1" s="2281"/>
      <c r="S1" s="2281"/>
      <c r="T1" s="2281"/>
      <c r="U1" s="2281"/>
      <c r="V1" s="2281"/>
      <c r="W1" s="2281"/>
      <c r="X1" s="2281"/>
      <c r="Y1" s="2281"/>
      <c r="Z1" s="2281"/>
      <c r="AA1" s="2281"/>
      <c r="AB1" s="2281"/>
      <c r="AC1" s="2281"/>
      <c r="AD1" s="2281"/>
      <c r="AE1" s="2281"/>
      <c r="AF1" s="2281"/>
      <c r="AG1" s="94"/>
      <c r="AH1" s="94"/>
      <c r="AI1" s="94"/>
      <c r="AJ1" s="94"/>
      <c r="AK1" s="94"/>
      <c r="AL1" s="94"/>
      <c r="AM1" s="95"/>
      <c r="AN1" s="95"/>
      <c r="AO1" s="96"/>
      <c r="AP1" s="96"/>
      <c r="AQ1" s="96"/>
      <c r="AR1" s="96"/>
      <c r="AS1" s="96"/>
      <c r="AT1" s="96"/>
      <c r="AU1" s="96"/>
      <c r="AV1" s="96"/>
      <c r="AW1" s="96"/>
      <c r="AX1" s="96"/>
    </row>
    <row r="2" spans="1:50" s="98" customFormat="1" ht="14.25" customHeight="1" thickBot="1">
      <c r="A2" s="2309" t="s">
        <v>993</v>
      </c>
      <c r="B2" s="2310"/>
      <c r="C2" s="2315" t="s">
        <v>1</v>
      </c>
      <c r="D2" s="2316"/>
      <c r="E2" s="2316"/>
      <c r="F2" s="2316"/>
      <c r="G2" s="2316"/>
      <c r="H2" s="2316"/>
      <c r="I2" s="2316"/>
      <c r="J2" s="2316"/>
      <c r="K2" s="2290" t="s">
        <v>994</v>
      </c>
      <c r="L2" s="2291"/>
      <c r="M2" s="2291"/>
      <c r="N2" s="2291"/>
      <c r="O2" s="2291"/>
      <c r="P2" s="2291"/>
      <c r="Q2" s="2291"/>
      <c r="R2" s="2292"/>
      <c r="S2" s="2293" t="s">
        <v>995</v>
      </c>
      <c r="T2" s="2294"/>
      <c r="U2" s="2294"/>
      <c r="V2" s="2294"/>
      <c r="W2" s="2294"/>
      <c r="X2" s="2295"/>
      <c r="Y2" s="2296" t="s">
        <v>1123</v>
      </c>
      <c r="Z2" s="2291"/>
      <c r="AA2" s="2291"/>
      <c r="AB2" s="2291"/>
      <c r="AC2" s="2291"/>
      <c r="AD2" s="2291"/>
      <c r="AE2" s="2291"/>
      <c r="AF2" s="2292"/>
      <c r="AG2" s="2297" t="s">
        <v>5</v>
      </c>
      <c r="AH2" s="2297"/>
      <c r="AI2" s="2297"/>
      <c r="AJ2" s="2297"/>
      <c r="AK2" s="2297"/>
      <c r="AL2" s="2297"/>
    </row>
    <row r="3" spans="1:50" s="98" customFormat="1" ht="17.25" customHeight="1" thickBot="1">
      <c r="A3" s="2311"/>
      <c r="B3" s="2312"/>
      <c r="C3" s="2303" t="s">
        <v>997</v>
      </c>
      <c r="D3" s="2303"/>
      <c r="E3" s="2320"/>
      <c r="F3" s="2288" t="s">
        <v>998</v>
      </c>
      <c r="G3" s="2321"/>
      <c r="H3" s="2321"/>
      <c r="I3" s="2321"/>
      <c r="J3" s="2322"/>
      <c r="K3" s="2323" t="s">
        <v>997</v>
      </c>
      <c r="L3" s="2301"/>
      <c r="M3" s="2324"/>
      <c r="N3" s="2296" t="s">
        <v>998</v>
      </c>
      <c r="O3" s="2302"/>
      <c r="P3" s="2302"/>
      <c r="Q3" s="2302"/>
      <c r="R3" s="2291"/>
      <c r="S3" s="2293" t="s">
        <v>998</v>
      </c>
      <c r="T3" s="2294" t="s">
        <v>998</v>
      </c>
      <c r="U3" s="2294"/>
      <c r="V3" s="2294"/>
      <c r="W3" s="2294"/>
      <c r="X3" s="2295"/>
      <c r="Y3" s="2296" t="s">
        <v>997</v>
      </c>
      <c r="Z3" s="2290"/>
      <c r="AA3" s="2298"/>
      <c r="AB3" s="2325" t="s">
        <v>998</v>
      </c>
      <c r="AC3" s="2326"/>
      <c r="AD3" s="2326"/>
      <c r="AE3" s="2326"/>
      <c r="AF3" s="2327"/>
      <c r="AG3" s="2297" t="s">
        <v>997</v>
      </c>
      <c r="AH3" s="2297"/>
      <c r="AI3" s="2297"/>
      <c r="AJ3" s="2328" t="s">
        <v>998</v>
      </c>
      <c r="AK3" s="2328"/>
      <c r="AL3" s="2328"/>
    </row>
    <row r="4" spans="1:50" s="98" customFormat="1" ht="50.25" customHeight="1" thickBot="1">
      <c r="A4" s="2313"/>
      <c r="B4" s="2314"/>
      <c r="C4" s="99" t="s">
        <v>999</v>
      </c>
      <c r="D4" s="100" t="s">
        <v>1000</v>
      </c>
      <c r="E4" s="101" t="s">
        <v>1001</v>
      </c>
      <c r="F4" s="102" t="s">
        <v>1002</v>
      </c>
      <c r="G4" s="102" t="s">
        <v>1124</v>
      </c>
      <c r="H4" s="102" t="s">
        <v>1012</v>
      </c>
      <c r="I4" s="103" t="s">
        <v>1005</v>
      </c>
      <c r="J4" s="104" t="s">
        <v>1006</v>
      </c>
      <c r="K4" s="105" t="s">
        <v>999</v>
      </c>
      <c r="L4" s="106" t="s">
        <v>1000</v>
      </c>
      <c r="M4" s="107" t="s">
        <v>1001</v>
      </c>
      <c r="N4" s="103" t="s">
        <v>1002</v>
      </c>
      <c r="O4" s="103" t="s">
        <v>1124</v>
      </c>
      <c r="P4" s="103" t="s">
        <v>1012</v>
      </c>
      <c r="Q4" s="108" t="s">
        <v>1125</v>
      </c>
      <c r="R4" s="103" t="s">
        <v>1126</v>
      </c>
      <c r="S4" s="109" t="s">
        <v>1009</v>
      </c>
      <c r="T4" s="110" t="s">
        <v>1002</v>
      </c>
      <c r="U4" s="111" t="s">
        <v>1127</v>
      </c>
      <c r="V4" s="111" t="s">
        <v>1012</v>
      </c>
      <c r="W4" s="110" t="s">
        <v>1013</v>
      </c>
      <c r="X4" s="109" t="s">
        <v>1006</v>
      </c>
      <c r="Y4" s="105" t="s">
        <v>999</v>
      </c>
      <c r="Z4" s="106" t="s">
        <v>1000</v>
      </c>
      <c r="AA4" s="107" t="s">
        <v>1001</v>
      </c>
      <c r="AB4" s="103" t="s">
        <v>1002</v>
      </c>
      <c r="AC4" s="103" t="s">
        <v>1128</v>
      </c>
      <c r="AD4" s="108" t="s">
        <v>1012</v>
      </c>
      <c r="AE4" s="112" t="s">
        <v>1129</v>
      </c>
      <c r="AF4" s="108" t="s">
        <v>1130</v>
      </c>
      <c r="AG4" s="99" t="s">
        <v>999</v>
      </c>
      <c r="AH4" s="100" t="s">
        <v>1000</v>
      </c>
      <c r="AI4" s="101" t="s">
        <v>1001</v>
      </c>
      <c r="AJ4" s="113" t="s">
        <v>1002</v>
      </c>
      <c r="AK4" s="113" t="s">
        <v>1128</v>
      </c>
      <c r="AL4" s="114" t="s">
        <v>1012</v>
      </c>
    </row>
    <row r="5" spans="1:50" s="98" customFormat="1" ht="14.25" customHeight="1">
      <c r="A5" s="115" t="s">
        <v>1131</v>
      </c>
      <c r="B5" s="116"/>
      <c r="C5" s="117"/>
      <c r="D5" s="118"/>
      <c r="E5" s="119"/>
      <c r="F5" s="120"/>
      <c r="G5" s="121"/>
      <c r="H5" s="121"/>
      <c r="I5" s="121"/>
      <c r="J5" s="121"/>
      <c r="K5" s="122"/>
      <c r="L5" s="123"/>
      <c r="M5" s="124"/>
      <c r="N5" s="125"/>
      <c r="O5" s="121"/>
      <c r="P5" s="121"/>
      <c r="Q5" s="121"/>
      <c r="R5" s="121"/>
      <c r="S5" s="126"/>
      <c r="T5" s="127"/>
      <c r="U5" s="128"/>
      <c r="V5" s="128"/>
      <c r="W5" s="128"/>
      <c r="X5" s="129"/>
      <c r="Y5" s="122"/>
      <c r="Z5" s="130"/>
      <c r="AA5" s="124"/>
      <c r="AB5" s="131"/>
      <c r="AC5" s="132"/>
      <c r="AD5" s="133"/>
      <c r="AE5" s="121"/>
      <c r="AF5" s="134"/>
      <c r="AG5" s="117"/>
      <c r="AH5" s="135"/>
      <c r="AI5" s="119"/>
      <c r="AJ5" s="136"/>
      <c r="AK5" s="137"/>
      <c r="AL5" s="138"/>
    </row>
    <row r="6" spans="1:50" s="98" customFormat="1" ht="14.25" customHeight="1">
      <c r="A6" s="139" t="s">
        <v>166</v>
      </c>
      <c r="B6" s="140"/>
      <c r="C6" s="141">
        <f t="shared" ref="C6:H6" si="0">SUM(C7:C31)</f>
        <v>65796</v>
      </c>
      <c r="D6" s="142">
        <f t="shared" si="0"/>
        <v>52451</v>
      </c>
      <c r="E6" s="143">
        <f t="shared" si="0"/>
        <v>13345</v>
      </c>
      <c r="F6" s="144">
        <f t="shared" si="0"/>
        <v>65796</v>
      </c>
      <c r="G6" s="142">
        <f t="shared" si="0"/>
        <v>0</v>
      </c>
      <c r="H6" s="142">
        <f t="shared" si="0"/>
        <v>0</v>
      </c>
      <c r="I6" s="142">
        <f>SUM(I7:I31)</f>
        <v>0</v>
      </c>
      <c r="J6" s="142">
        <f>SUM(J7:J31)</f>
        <v>0</v>
      </c>
      <c r="K6" s="145">
        <f t="shared" ref="K6:AD6" si="1">SUM(K7:K31)</f>
        <v>86900</v>
      </c>
      <c r="L6" s="146">
        <f t="shared" si="1"/>
        <v>68430</v>
      </c>
      <c r="M6" s="147">
        <f t="shared" si="1"/>
        <v>18470</v>
      </c>
      <c r="N6" s="148">
        <f t="shared" si="1"/>
        <v>86900</v>
      </c>
      <c r="O6" s="146">
        <f t="shared" si="1"/>
        <v>0</v>
      </c>
      <c r="P6" s="146">
        <f t="shared" si="1"/>
        <v>0</v>
      </c>
      <c r="Q6" s="146">
        <f t="shared" si="1"/>
        <v>0</v>
      </c>
      <c r="R6" s="146">
        <f t="shared" si="1"/>
        <v>0</v>
      </c>
      <c r="S6" s="149">
        <f t="shared" si="1"/>
        <v>8407</v>
      </c>
      <c r="T6" s="150">
        <f t="shared" si="1"/>
        <v>8407</v>
      </c>
      <c r="U6" s="150">
        <f t="shared" si="1"/>
        <v>0</v>
      </c>
      <c r="V6" s="150">
        <f t="shared" si="1"/>
        <v>0</v>
      </c>
      <c r="W6" s="150">
        <f t="shared" si="1"/>
        <v>0</v>
      </c>
      <c r="X6" s="151">
        <f t="shared" si="1"/>
        <v>0</v>
      </c>
      <c r="Y6" s="145">
        <f t="shared" si="1"/>
        <v>85059</v>
      </c>
      <c r="Z6" s="146">
        <f t="shared" si="1"/>
        <v>66980</v>
      </c>
      <c r="AA6" s="147">
        <f>SUM(AA7:AA31)</f>
        <v>18079</v>
      </c>
      <c r="AB6" s="148">
        <f t="shared" si="1"/>
        <v>85059</v>
      </c>
      <c r="AC6" s="146">
        <f t="shared" si="1"/>
        <v>0</v>
      </c>
      <c r="AD6" s="147">
        <f t="shared" si="1"/>
        <v>0</v>
      </c>
      <c r="AE6" s="146">
        <f>SUM(AE7:AE31)</f>
        <v>0</v>
      </c>
      <c r="AF6" s="147">
        <f>SUM(AF7:AF31)</f>
        <v>0</v>
      </c>
      <c r="AG6" s="141">
        <f t="shared" ref="AG6:AL6" si="2">SUM(AG7:AG31)</f>
        <v>58633</v>
      </c>
      <c r="AH6" s="142">
        <f t="shared" si="2"/>
        <v>46175</v>
      </c>
      <c r="AI6" s="143">
        <f t="shared" si="2"/>
        <v>12458</v>
      </c>
      <c r="AJ6" s="144">
        <f t="shared" si="2"/>
        <v>58633</v>
      </c>
      <c r="AK6" s="142">
        <f t="shared" si="2"/>
        <v>0</v>
      </c>
      <c r="AL6" s="143">
        <f t="shared" si="2"/>
        <v>0</v>
      </c>
    </row>
    <row r="7" spans="1:50" s="98" customFormat="1" ht="15" customHeight="1">
      <c r="A7" s="115"/>
      <c r="B7" s="152" t="s">
        <v>1132</v>
      </c>
      <c r="C7" s="153">
        <v>41790</v>
      </c>
      <c r="D7" s="154">
        <v>32907</v>
      </c>
      <c r="E7" s="155">
        <v>8883</v>
      </c>
      <c r="F7" s="154">
        <v>41790</v>
      </c>
      <c r="G7" s="154">
        <v>0</v>
      </c>
      <c r="H7" s="154">
        <v>0</v>
      </c>
      <c r="I7" s="154">
        <v>0</v>
      </c>
      <c r="J7" s="154">
        <v>0</v>
      </c>
      <c r="K7" s="156">
        <f>SUM(N7:R7)</f>
        <v>38190</v>
      </c>
      <c r="L7" s="154">
        <v>30072</v>
      </c>
      <c r="M7" s="157">
        <v>8118</v>
      </c>
      <c r="N7" s="154">
        <v>38190</v>
      </c>
      <c r="O7" s="154">
        <v>0</v>
      </c>
      <c r="P7" s="154">
        <v>0</v>
      </c>
      <c r="Q7" s="154">
        <v>0</v>
      </c>
      <c r="R7" s="154">
        <v>0</v>
      </c>
      <c r="S7" s="158">
        <f>SUM(T7:X7)</f>
        <v>0</v>
      </c>
      <c r="T7" s="159"/>
      <c r="U7" s="159"/>
      <c r="V7" s="159"/>
      <c r="W7" s="159"/>
      <c r="X7" s="160"/>
      <c r="Y7" s="156">
        <f>SUM(AB7:AF7)</f>
        <v>35847</v>
      </c>
      <c r="Z7" s="154">
        <v>28227</v>
      </c>
      <c r="AA7" s="157">
        <v>7620</v>
      </c>
      <c r="AB7" s="161">
        <v>35847</v>
      </c>
      <c r="AC7" s="154">
        <f t="shared" ref="AC7:AC23" si="3">SUM(O7+U7)</f>
        <v>0</v>
      </c>
      <c r="AD7" s="157">
        <f t="shared" ref="AD7:AF23" si="4">SUM(P7+V7)</f>
        <v>0</v>
      </c>
      <c r="AE7" s="154">
        <f t="shared" si="4"/>
        <v>0</v>
      </c>
      <c r="AF7" s="157">
        <f t="shared" si="4"/>
        <v>0</v>
      </c>
      <c r="AG7" s="58">
        <f>SUM(AH7:AI7)</f>
        <v>23990</v>
      </c>
      <c r="AH7" s="61">
        <v>18890</v>
      </c>
      <c r="AI7" s="60">
        <f>AH7*0.27</f>
        <v>5100</v>
      </c>
      <c r="AJ7" s="59">
        <v>23990</v>
      </c>
      <c r="AK7" s="154">
        <v>0</v>
      </c>
      <c r="AL7" s="155">
        <v>0</v>
      </c>
    </row>
    <row r="8" spans="1:50" s="98" customFormat="1" ht="15" customHeight="1">
      <c r="A8" s="115"/>
      <c r="B8" s="152" t="s">
        <v>1133</v>
      </c>
      <c r="C8" s="153">
        <v>3254</v>
      </c>
      <c r="D8" s="154">
        <v>2563</v>
      </c>
      <c r="E8" s="155">
        <v>691</v>
      </c>
      <c r="F8" s="154">
        <v>3254</v>
      </c>
      <c r="G8" s="154">
        <v>0</v>
      </c>
      <c r="H8" s="154">
        <v>0</v>
      </c>
      <c r="I8" s="154">
        <v>0</v>
      </c>
      <c r="J8" s="154">
        <v>0</v>
      </c>
      <c r="K8" s="156">
        <f t="shared" ref="K8:K31" si="5">SUM(N8:R8)</f>
        <v>3254</v>
      </c>
      <c r="L8" s="154">
        <v>2563</v>
      </c>
      <c r="M8" s="157">
        <v>691</v>
      </c>
      <c r="N8" s="154">
        <v>3254</v>
      </c>
      <c r="O8" s="154">
        <v>0</v>
      </c>
      <c r="P8" s="154">
        <v>0</v>
      </c>
      <c r="Q8" s="154">
        <v>0</v>
      </c>
      <c r="R8" s="154">
        <v>0</v>
      </c>
      <c r="S8" s="158">
        <f t="shared" ref="S8:S31" si="6">SUM(T8:X8)</f>
        <v>0</v>
      </c>
      <c r="T8" s="159"/>
      <c r="U8" s="159"/>
      <c r="V8" s="159"/>
      <c r="W8" s="159"/>
      <c r="X8" s="160"/>
      <c r="Y8" s="156">
        <f t="shared" ref="Y8:Y31" si="7">SUM(AB8:AF8)</f>
        <v>5366</v>
      </c>
      <c r="Z8" s="154">
        <v>4226</v>
      </c>
      <c r="AA8" s="157">
        <v>1140</v>
      </c>
      <c r="AB8" s="161">
        <v>5366</v>
      </c>
      <c r="AC8" s="154">
        <f t="shared" si="3"/>
        <v>0</v>
      </c>
      <c r="AD8" s="157">
        <f t="shared" si="4"/>
        <v>0</v>
      </c>
      <c r="AE8" s="154">
        <f t="shared" si="4"/>
        <v>0</v>
      </c>
      <c r="AF8" s="157">
        <f t="shared" si="4"/>
        <v>0</v>
      </c>
      <c r="AG8" s="58">
        <f>SUM(AH8:AI8)</f>
        <v>2793</v>
      </c>
      <c r="AH8" s="61">
        <v>2199</v>
      </c>
      <c r="AI8" s="60">
        <f t="shared" ref="AI8" si="8">AH8*0.27</f>
        <v>594</v>
      </c>
      <c r="AJ8" s="59">
        <v>2793</v>
      </c>
      <c r="AK8" s="154">
        <v>0</v>
      </c>
      <c r="AL8" s="155">
        <v>0</v>
      </c>
    </row>
    <row r="9" spans="1:50" s="98" customFormat="1" ht="15" customHeight="1">
      <c r="A9" s="115"/>
      <c r="B9" s="162" t="s">
        <v>1134</v>
      </c>
      <c r="C9" s="153">
        <v>6620</v>
      </c>
      <c r="D9" s="154">
        <v>5210</v>
      </c>
      <c r="E9" s="155">
        <v>1410</v>
      </c>
      <c r="F9" s="154">
        <v>6620</v>
      </c>
      <c r="G9" s="154">
        <v>0</v>
      </c>
      <c r="H9" s="154">
        <v>0</v>
      </c>
      <c r="I9" s="154">
        <v>0</v>
      </c>
      <c r="J9" s="154">
        <v>0</v>
      </c>
      <c r="K9" s="156">
        <f t="shared" si="5"/>
        <v>6620</v>
      </c>
      <c r="L9" s="154">
        <v>5210</v>
      </c>
      <c r="M9" s="157">
        <v>1410</v>
      </c>
      <c r="N9" s="154">
        <v>6620</v>
      </c>
      <c r="O9" s="154">
        <v>0</v>
      </c>
      <c r="P9" s="154">
        <v>0</v>
      </c>
      <c r="Q9" s="154">
        <v>0</v>
      </c>
      <c r="R9" s="154">
        <v>0</v>
      </c>
      <c r="S9" s="158">
        <f t="shared" si="6"/>
        <v>0</v>
      </c>
      <c r="T9" s="159"/>
      <c r="U9" s="159"/>
      <c r="V9" s="159"/>
      <c r="W9" s="159"/>
      <c r="X9" s="160"/>
      <c r="Y9" s="156">
        <f t="shared" si="7"/>
        <v>6620</v>
      </c>
      <c r="Z9" s="154">
        <v>5210</v>
      </c>
      <c r="AA9" s="157">
        <v>1410</v>
      </c>
      <c r="AB9" s="161">
        <f t="shared" ref="AB9:AF12" si="9">SUM(N9+T9)</f>
        <v>6620</v>
      </c>
      <c r="AC9" s="154">
        <f t="shared" si="9"/>
        <v>0</v>
      </c>
      <c r="AD9" s="157">
        <f t="shared" si="9"/>
        <v>0</v>
      </c>
      <c r="AE9" s="154">
        <f t="shared" si="9"/>
        <v>0</v>
      </c>
      <c r="AF9" s="157">
        <f t="shared" si="9"/>
        <v>0</v>
      </c>
      <c r="AG9" s="58">
        <f>SUM(AH9:AI9)</f>
        <v>1069</v>
      </c>
      <c r="AH9" s="61">
        <v>844</v>
      </c>
      <c r="AI9" s="60">
        <v>225</v>
      </c>
      <c r="AJ9" s="59">
        <v>1069</v>
      </c>
      <c r="AK9" s="154">
        <v>0</v>
      </c>
      <c r="AL9" s="155">
        <v>0</v>
      </c>
    </row>
    <row r="10" spans="1:50" s="98" customFormat="1" ht="15" customHeight="1">
      <c r="A10" s="115"/>
      <c r="B10" s="162" t="s">
        <v>1135</v>
      </c>
      <c r="C10" s="153">
        <v>1740</v>
      </c>
      <c r="D10" s="154">
        <v>1376</v>
      </c>
      <c r="E10" s="155">
        <v>364</v>
      </c>
      <c r="F10" s="154">
        <v>1740</v>
      </c>
      <c r="G10" s="154">
        <v>0</v>
      </c>
      <c r="H10" s="154">
        <v>0</v>
      </c>
      <c r="I10" s="154">
        <v>0</v>
      </c>
      <c r="J10" s="154">
        <v>0</v>
      </c>
      <c r="K10" s="156">
        <f t="shared" si="5"/>
        <v>1740</v>
      </c>
      <c r="L10" s="154">
        <v>1376</v>
      </c>
      <c r="M10" s="157">
        <v>364</v>
      </c>
      <c r="N10" s="154">
        <v>1740</v>
      </c>
      <c r="O10" s="154">
        <v>0</v>
      </c>
      <c r="P10" s="154">
        <v>0</v>
      </c>
      <c r="Q10" s="154">
        <v>0</v>
      </c>
      <c r="R10" s="154">
        <v>0</v>
      </c>
      <c r="S10" s="158">
        <f t="shared" si="6"/>
        <v>0</v>
      </c>
      <c r="T10" s="159"/>
      <c r="U10" s="159"/>
      <c r="V10" s="159"/>
      <c r="W10" s="159"/>
      <c r="X10" s="160"/>
      <c r="Y10" s="156">
        <f t="shared" si="7"/>
        <v>1740</v>
      </c>
      <c r="Z10" s="154">
        <v>1376</v>
      </c>
      <c r="AA10" s="157">
        <v>364</v>
      </c>
      <c r="AB10" s="161">
        <f t="shared" si="9"/>
        <v>1740</v>
      </c>
      <c r="AC10" s="154">
        <f t="shared" si="9"/>
        <v>0</v>
      </c>
      <c r="AD10" s="157">
        <f t="shared" si="9"/>
        <v>0</v>
      </c>
      <c r="AE10" s="154">
        <f t="shared" si="9"/>
        <v>0</v>
      </c>
      <c r="AF10" s="157">
        <f t="shared" si="9"/>
        <v>0</v>
      </c>
      <c r="AG10" s="58">
        <f t="shared" ref="AG10:AG21" si="10">SUM(AJ10:AL10)</f>
        <v>274</v>
      </c>
      <c r="AH10" s="61">
        <v>220</v>
      </c>
      <c r="AI10" s="60">
        <v>54</v>
      </c>
      <c r="AJ10" s="59">
        <v>274</v>
      </c>
      <c r="AK10" s="154">
        <v>0</v>
      </c>
      <c r="AL10" s="155">
        <v>0</v>
      </c>
    </row>
    <row r="11" spans="1:50" s="98" customFormat="1" ht="15" customHeight="1">
      <c r="A11" s="115"/>
      <c r="B11" s="162" t="s">
        <v>1136</v>
      </c>
      <c r="C11" s="153">
        <v>572</v>
      </c>
      <c r="D11" s="154">
        <f>SUM(C11)/1.27</f>
        <v>450</v>
      </c>
      <c r="E11" s="155">
        <f>SUM(D11)*0.27</f>
        <v>122</v>
      </c>
      <c r="F11" s="154">
        <v>572</v>
      </c>
      <c r="G11" s="154">
        <v>0</v>
      </c>
      <c r="H11" s="154">
        <v>0</v>
      </c>
      <c r="I11" s="154">
        <v>0</v>
      </c>
      <c r="J11" s="154">
        <v>0</v>
      </c>
      <c r="K11" s="156">
        <f t="shared" si="5"/>
        <v>572</v>
      </c>
      <c r="L11" s="154">
        <f t="shared" ref="L11:L16" si="11">SUM(K11)/1.27</f>
        <v>450</v>
      </c>
      <c r="M11" s="157">
        <f t="shared" ref="M11:M16" si="12">SUM(L11)*0.27</f>
        <v>122</v>
      </c>
      <c r="N11" s="154">
        <v>572</v>
      </c>
      <c r="O11" s="154">
        <v>0</v>
      </c>
      <c r="P11" s="154">
        <v>0</v>
      </c>
      <c r="Q11" s="154">
        <v>0</v>
      </c>
      <c r="R11" s="154">
        <v>0</v>
      </c>
      <c r="S11" s="158">
        <f t="shared" si="6"/>
        <v>0</v>
      </c>
      <c r="T11" s="159"/>
      <c r="U11" s="159"/>
      <c r="V11" s="159"/>
      <c r="W11" s="159"/>
      <c r="X11" s="160"/>
      <c r="Y11" s="156">
        <f t="shared" si="7"/>
        <v>572</v>
      </c>
      <c r="Z11" s="154">
        <f t="shared" ref="Z11:Z13" si="13">SUM(Y11)/1.27</f>
        <v>450</v>
      </c>
      <c r="AA11" s="157">
        <f t="shared" ref="AA11:AA13" si="14">SUM(Z11)*0.27</f>
        <v>122</v>
      </c>
      <c r="AB11" s="161">
        <f t="shared" si="9"/>
        <v>572</v>
      </c>
      <c r="AC11" s="154">
        <f t="shared" si="9"/>
        <v>0</v>
      </c>
      <c r="AD11" s="157">
        <f t="shared" si="9"/>
        <v>0</v>
      </c>
      <c r="AE11" s="154">
        <f t="shared" si="9"/>
        <v>0</v>
      </c>
      <c r="AF11" s="157">
        <f t="shared" si="9"/>
        <v>0</v>
      </c>
      <c r="AG11" s="58">
        <f t="shared" si="10"/>
        <v>0</v>
      </c>
      <c r="AH11" s="61">
        <f t="shared" ref="AH11:AH21" si="15">AG11/1.27</f>
        <v>0</v>
      </c>
      <c r="AI11" s="60">
        <f t="shared" ref="AI11:AI21" si="16">AG11-AH11</f>
        <v>0</v>
      </c>
      <c r="AJ11" s="59">
        <v>0</v>
      </c>
      <c r="AK11" s="154">
        <v>0</v>
      </c>
      <c r="AL11" s="155">
        <v>0</v>
      </c>
    </row>
    <row r="12" spans="1:50" s="98" customFormat="1" ht="15" customHeight="1">
      <c r="A12" s="115"/>
      <c r="B12" s="162" t="s">
        <v>1137</v>
      </c>
      <c r="C12" s="153">
        <v>1778</v>
      </c>
      <c r="D12" s="154">
        <f>SUM(C12)/1.27</f>
        <v>1400</v>
      </c>
      <c r="E12" s="155">
        <f>SUM(D12)*0.27</f>
        <v>378</v>
      </c>
      <c r="F12" s="154">
        <v>1778</v>
      </c>
      <c r="G12" s="154">
        <v>0</v>
      </c>
      <c r="H12" s="154">
        <v>0</v>
      </c>
      <c r="I12" s="154">
        <v>0</v>
      </c>
      <c r="J12" s="154">
        <v>0</v>
      </c>
      <c r="K12" s="156">
        <f t="shared" si="5"/>
        <v>1778</v>
      </c>
      <c r="L12" s="154">
        <f t="shared" si="11"/>
        <v>1400</v>
      </c>
      <c r="M12" s="157">
        <f t="shared" si="12"/>
        <v>378</v>
      </c>
      <c r="N12" s="154">
        <v>1778</v>
      </c>
      <c r="O12" s="154">
        <v>0</v>
      </c>
      <c r="P12" s="154">
        <v>0</v>
      </c>
      <c r="Q12" s="154">
        <v>0</v>
      </c>
      <c r="R12" s="154">
        <v>0</v>
      </c>
      <c r="S12" s="158">
        <f t="shared" si="6"/>
        <v>0</v>
      </c>
      <c r="T12" s="159"/>
      <c r="U12" s="159"/>
      <c r="V12" s="159"/>
      <c r="W12" s="159"/>
      <c r="X12" s="160"/>
      <c r="Y12" s="156">
        <f t="shared" si="7"/>
        <v>2460</v>
      </c>
      <c r="Z12" s="154">
        <v>1937</v>
      </c>
      <c r="AA12" s="157">
        <v>523</v>
      </c>
      <c r="AB12" s="161">
        <v>2460</v>
      </c>
      <c r="AC12" s="154">
        <f t="shared" si="9"/>
        <v>0</v>
      </c>
      <c r="AD12" s="157">
        <f t="shared" si="9"/>
        <v>0</v>
      </c>
      <c r="AE12" s="154">
        <f t="shared" si="9"/>
        <v>0</v>
      </c>
      <c r="AF12" s="157">
        <f t="shared" si="9"/>
        <v>0</v>
      </c>
      <c r="AG12" s="58">
        <f t="shared" si="10"/>
        <v>0</v>
      </c>
      <c r="AH12" s="61">
        <f t="shared" si="15"/>
        <v>0</v>
      </c>
      <c r="AI12" s="60">
        <f t="shared" si="16"/>
        <v>0</v>
      </c>
      <c r="AJ12" s="59">
        <v>0</v>
      </c>
      <c r="AK12" s="154">
        <v>0</v>
      </c>
      <c r="AL12" s="155">
        <v>0</v>
      </c>
    </row>
    <row r="13" spans="1:50" s="98" customFormat="1" ht="15" customHeight="1">
      <c r="A13" s="115"/>
      <c r="B13" s="152" t="s">
        <v>1138</v>
      </c>
      <c r="C13" s="153">
        <v>1905</v>
      </c>
      <c r="D13" s="154">
        <f>SUM(C13)/1.27</f>
        <v>1500</v>
      </c>
      <c r="E13" s="155">
        <f>SUM(D13)*0.27</f>
        <v>405</v>
      </c>
      <c r="F13" s="154">
        <v>1905</v>
      </c>
      <c r="G13" s="154">
        <v>0</v>
      </c>
      <c r="H13" s="154">
        <v>0</v>
      </c>
      <c r="I13" s="154">
        <v>0</v>
      </c>
      <c r="J13" s="154">
        <v>0</v>
      </c>
      <c r="K13" s="156">
        <f>SUM(N13:R13)</f>
        <v>1905</v>
      </c>
      <c r="L13" s="154">
        <f t="shared" si="11"/>
        <v>1500</v>
      </c>
      <c r="M13" s="157">
        <f t="shared" si="12"/>
        <v>405</v>
      </c>
      <c r="N13" s="154">
        <v>1905</v>
      </c>
      <c r="O13" s="154">
        <v>0</v>
      </c>
      <c r="P13" s="154">
        <v>0</v>
      </c>
      <c r="Q13" s="154">
        <v>0</v>
      </c>
      <c r="R13" s="154">
        <v>0</v>
      </c>
      <c r="S13" s="158">
        <f>SUM(T13:X13)</f>
        <v>0</v>
      </c>
      <c r="T13" s="159"/>
      <c r="U13" s="159"/>
      <c r="V13" s="159"/>
      <c r="W13" s="159"/>
      <c r="X13" s="160"/>
      <c r="Y13" s="156">
        <f t="shared" si="7"/>
        <v>1905</v>
      </c>
      <c r="Z13" s="154">
        <f t="shared" si="13"/>
        <v>1500</v>
      </c>
      <c r="AA13" s="157">
        <f t="shared" si="14"/>
        <v>405</v>
      </c>
      <c r="AB13" s="161">
        <f t="shared" ref="AB13:AF15" si="17">SUM(N13+T13)</f>
        <v>1905</v>
      </c>
      <c r="AC13" s="154">
        <f t="shared" si="17"/>
        <v>0</v>
      </c>
      <c r="AD13" s="157">
        <f t="shared" si="17"/>
        <v>0</v>
      </c>
      <c r="AE13" s="154">
        <f t="shared" si="17"/>
        <v>0</v>
      </c>
      <c r="AF13" s="157">
        <f t="shared" si="17"/>
        <v>0</v>
      </c>
      <c r="AG13" s="58">
        <f t="shared" si="10"/>
        <v>0</v>
      </c>
      <c r="AH13" s="61">
        <f t="shared" si="15"/>
        <v>0</v>
      </c>
      <c r="AI13" s="60">
        <f t="shared" si="16"/>
        <v>0</v>
      </c>
      <c r="AJ13" s="59">
        <v>0</v>
      </c>
      <c r="AK13" s="154">
        <v>0</v>
      </c>
      <c r="AL13" s="155">
        <v>0</v>
      </c>
    </row>
    <row r="14" spans="1:50" s="98" customFormat="1" ht="15" customHeight="1">
      <c r="A14" s="115"/>
      <c r="B14" s="152" t="s">
        <v>1139</v>
      </c>
      <c r="C14" s="153">
        <v>3429</v>
      </c>
      <c r="D14" s="154">
        <f>SUM(C14)/1.27</f>
        <v>2700</v>
      </c>
      <c r="E14" s="155">
        <f>SUM(D14)*0.27</f>
        <v>729</v>
      </c>
      <c r="F14" s="154">
        <v>3429</v>
      </c>
      <c r="G14" s="154">
        <v>0</v>
      </c>
      <c r="H14" s="154">
        <v>0</v>
      </c>
      <c r="I14" s="154">
        <v>0</v>
      </c>
      <c r="J14" s="154">
        <v>0</v>
      </c>
      <c r="K14" s="156">
        <f>SUM(N14:R14)</f>
        <v>3429</v>
      </c>
      <c r="L14" s="154">
        <f t="shared" si="11"/>
        <v>2700</v>
      </c>
      <c r="M14" s="157">
        <f t="shared" si="12"/>
        <v>729</v>
      </c>
      <c r="N14" s="154">
        <v>3429</v>
      </c>
      <c r="O14" s="154">
        <v>0</v>
      </c>
      <c r="P14" s="154">
        <v>0</v>
      </c>
      <c r="Q14" s="154">
        <v>0</v>
      </c>
      <c r="R14" s="154">
        <v>0</v>
      </c>
      <c r="S14" s="158">
        <f>SUM(T14:X14)</f>
        <v>0</v>
      </c>
      <c r="T14" s="159"/>
      <c r="U14" s="159"/>
      <c r="V14" s="159"/>
      <c r="W14" s="159"/>
      <c r="X14" s="160"/>
      <c r="Y14" s="156">
        <f t="shared" si="7"/>
        <v>635</v>
      </c>
      <c r="Z14" s="154">
        <v>500</v>
      </c>
      <c r="AA14" s="157">
        <v>135</v>
      </c>
      <c r="AB14" s="161">
        <v>635</v>
      </c>
      <c r="AC14" s="154">
        <f t="shared" si="17"/>
        <v>0</v>
      </c>
      <c r="AD14" s="157">
        <f t="shared" si="17"/>
        <v>0</v>
      </c>
      <c r="AE14" s="154">
        <f t="shared" si="17"/>
        <v>0</v>
      </c>
      <c r="AF14" s="157">
        <f t="shared" si="17"/>
        <v>0</v>
      </c>
      <c r="AG14" s="58">
        <f t="shared" si="10"/>
        <v>0</v>
      </c>
      <c r="AH14" s="61">
        <f t="shared" si="15"/>
        <v>0</v>
      </c>
      <c r="AI14" s="60">
        <f t="shared" si="16"/>
        <v>0</v>
      </c>
      <c r="AJ14" s="59">
        <v>0</v>
      </c>
      <c r="AK14" s="154">
        <v>0</v>
      </c>
      <c r="AL14" s="155">
        <v>0</v>
      </c>
    </row>
    <row r="15" spans="1:50" s="98" customFormat="1" ht="15" customHeight="1">
      <c r="A15" s="115"/>
      <c r="B15" s="152" t="s">
        <v>1140</v>
      </c>
      <c r="C15" s="153">
        <v>1708</v>
      </c>
      <c r="D15" s="154">
        <f>SUM(C15)/1.27</f>
        <v>1345</v>
      </c>
      <c r="E15" s="155">
        <f>SUM(D15)*0.27</f>
        <v>363</v>
      </c>
      <c r="F15" s="154">
        <v>1708</v>
      </c>
      <c r="G15" s="154">
        <v>0</v>
      </c>
      <c r="H15" s="154">
        <v>0</v>
      </c>
      <c r="I15" s="154">
        <v>0</v>
      </c>
      <c r="J15" s="154">
        <v>0</v>
      </c>
      <c r="K15" s="156">
        <f>SUM(N15:R15)</f>
        <v>1708</v>
      </c>
      <c r="L15" s="154">
        <f t="shared" si="11"/>
        <v>1345</v>
      </c>
      <c r="M15" s="157">
        <f t="shared" si="12"/>
        <v>363</v>
      </c>
      <c r="N15" s="154">
        <v>1708</v>
      </c>
      <c r="O15" s="154">
        <v>0</v>
      </c>
      <c r="P15" s="154">
        <v>0</v>
      </c>
      <c r="Q15" s="154">
        <v>0</v>
      </c>
      <c r="R15" s="154">
        <v>0</v>
      </c>
      <c r="S15" s="158">
        <f>SUM(T15:X15)</f>
        <v>0</v>
      </c>
      <c r="T15" s="159"/>
      <c r="U15" s="159"/>
      <c r="V15" s="159"/>
      <c r="W15" s="159"/>
      <c r="X15" s="160"/>
      <c r="Y15" s="156">
        <f>SUM(AB15:AF15)</f>
        <v>2210</v>
      </c>
      <c r="Z15" s="154">
        <v>1740</v>
      </c>
      <c r="AA15" s="157">
        <v>470</v>
      </c>
      <c r="AB15" s="161">
        <v>2210</v>
      </c>
      <c r="AC15" s="154">
        <f t="shared" si="17"/>
        <v>0</v>
      </c>
      <c r="AD15" s="157">
        <f t="shared" si="17"/>
        <v>0</v>
      </c>
      <c r="AE15" s="154">
        <f t="shared" si="17"/>
        <v>0</v>
      </c>
      <c r="AF15" s="157">
        <f t="shared" si="17"/>
        <v>0</v>
      </c>
      <c r="AG15" s="58">
        <f>SUM(AH15:AI15)</f>
        <v>2804</v>
      </c>
      <c r="AH15" s="61">
        <v>2208</v>
      </c>
      <c r="AI15" s="60">
        <f>AH15*0.27</f>
        <v>596</v>
      </c>
      <c r="AJ15" s="59">
        <v>2804</v>
      </c>
      <c r="AK15" s="154">
        <v>0</v>
      </c>
      <c r="AL15" s="155">
        <v>0</v>
      </c>
    </row>
    <row r="16" spans="1:50" s="98" customFormat="1" ht="15" customHeight="1">
      <c r="A16" s="115"/>
      <c r="B16" s="152" t="s">
        <v>1141</v>
      </c>
      <c r="C16" s="153">
        <f>SUM(F16:L16)</f>
        <v>3000</v>
      </c>
      <c r="D16" s="154">
        <v>3000</v>
      </c>
      <c r="E16" s="155">
        <v>0</v>
      </c>
      <c r="F16" s="154">
        <v>3000</v>
      </c>
      <c r="G16" s="154">
        <v>0</v>
      </c>
      <c r="H16" s="154">
        <v>0</v>
      </c>
      <c r="I16" s="154">
        <v>0</v>
      </c>
      <c r="J16" s="154">
        <v>0</v>
      </c>
      <c r="K16" s="156">
        <f>SUM(N16:R16)</f>
        <v>0</v>
      </c>
      <c r="L16" s="154">
        <f t="shared" si="11"/>
        <v>0</v>
      </c>
      <c r="M16" s="157">
        <f t="shared" si="12"/>
        <v>0</v>
      </c>
      <c r="N16" s="154">
        <v>0</v>
      </c>
      <c r="O16" s="154">
        <v>0</v>
      </c>
      <c r="P16" s="154">
        <v>0</v>
      </c>
      <c r="Q16" s="154">
        <v>0</v>
      </c>
      <c r="R16" s="154">
        <v>0</v>
      </c>
      <c r="S16" s="158">
        <f>SUM(T16:X16)</f>
        <v>0</v>
      </c>
      <c r="T16" s="159"/>
      <c r="U16" s="159"/>
      <c r="V16" s="159"/>
      <c r="W16" s="159"/>
      <c r="X16" s="160"/>
      <c r="Y16" s="156">
        <v>0</v>
      </c>
      <c r="Z16" s="154">
        <v>0</v>
      </c>
      <c r="AA16" s="157">
        <v>0</v>
      </c>
      <c r="AB16" s="161">
        <v>0</v>
      </c>
      <c r="AC16" s="154">
        <f>SUM(O16+U16)</f>
        <v>0</v>
      </c>
      <c r="AD16" s="157">
        <f>SUM(P16+V16)</f>
        <v>0</v>
      </c>
      <c r="AE16" s="154">
        <f>SUM(Q16+W16)</f>
        <v>0</v>
      </c>
      <c r="AF16" s="157">
        <f>SUM(R16+X16)</f>
        <v>0</v>
      </c>
      <c r="AG16" s="58">
        <f t="shared" si="10"/>
        <v>0</v>
      </c>
      <c r="AH16" s="61">
        <f t="shared" si="15"/>
        <v>0</v>
      </c>
      <c r="AI16" s="60">
        <f t="shared" si="16"/>
        <v>0</v>
      </c>
      <c r="AJ16" s="59">
        <v>0</v>
      </c>
      <c r="AK16" s="154">
        <v>0</v>
      </c>
      <c r="AL16" s="155">
        <v>0</v>
      </c>
    </row>
    <row r="17" spans="1:38" s="98" customFormat="1" ht="15" customHeight="1">
      <c r="A17" s="115"/>
      <c r="B17" s="152" t="s">
        <v>1465</v>
      </c>
      <c r="C17" s="153">
        <v>0</v>
      </c>
      <c r="D17" s="154">
        <v>0</v>
      </c>
      <c r="E17" s="155">
        <v>0</v>
      </c>
      <c r="F17" s="154">
        <v>0</v>
      </c>
      <c r="G17" s="154">
        <v>0</v>
      </c>
      <c r="H17" s="154">
        <v>0</v>
      </c>
      <c r="I17" s="154">
        <v>0</v>
      </c>
      <c r="J17" s="154">
        <v>0</v>
      </c>
      <c r="K17" s="156">
        <f t="shared" si="5"/>
        <v>2658</v>
      </c>
      <c r="L17" s="154">
        <v>2092</v>
      </c>
      <c r="M17" s="157">
        <v>566</v>
      </c>
      <c r="N17" s="154">
        <v>2658</v>
      </c>
      <c r="O17" s="154">
        <v>0</v>
      </c>
      <c r="P17" s="154">
        <v>0</v>
      </c>
      <c r="Q17" s="154">
        <v>0</v>
      </c>
      <c r="R17" s="154">
        <v>0</v>
      </c>
      <c r="S17" s="158">
        <f t="shared" si="6"/>
        <v>0</v>
      </c>
      <c r="T17" s="159"/>
      <c r="U17" s="159"/>
      <c r="V17" s="159"/>
      <c r="W17" s="159"/>
      <c r="X17" s="160"/>
      <c r="Y17" s="156">
        <f t="shared" si="7"/>
        <v>2658</v>
      </c>
      <c r="Z17" s="154">
        <v>2092</v>
      </c>
      <c r="AA17" s="157">
        <v>566</v>
      </c>
      <c r="AB17" s="161">
        <v>2658</v>
      </c>
      <c r="AC17" s="154">
        <f t="shared" si="3"/>
        <v>0</v>
      </c>
      <c r="AD17" s="157">
        <f t="shared" si="4"/>
        <v>0</v>
      </c>
      <c r="AE17" s="154">
        <f t="shared" si="4"/>
        <v>0</v>
      </c>
      <c r="AF17" s="157">
        <f t="shared" si="4"/>
        <v>0</v>
      </c>
      <c r="AG17" s="58">
        <f t="shared" si="10"/>
        <v>2657</v>
      </c>
      <c r="AH17" s="61">
        <f t="shared" si="15"/>
        <v>2092</v>
      </c>
      <c r="AI17" s="60">
        <f t="shared" si="16"/>
        <v>565</v>
      </c>
      <c r="AJ17" s="59">
        <v>2657</v>
      </c>
      <c r="AK17" s="154">
        <v>0</v>
      </c>
      <c r="AL17" s="155">
        <v>0</v>
      </c>
    </row>
    <row r="18" spans="1:38" s="98" customFormat="1" ht="15" customHeight="1">
      <c r="A18" s="115"/>
      <c r="B18" s="152" t="s">
        <v>1466</v>
      </c>
      <c r="C18" s="153">
        <v>0</v>
      </c>
      <c r="D18" s="154">
        <v>0</v>
      </c>
      <c r="E18" s="155">
        <v>0</v>
      </c>
      <c r="F18" s="154">
        <v>0</v>
      </c>
      <c r="G18" s="154">
        <v>0</v>
      </c>
      <c r="H18" s="154">
        <v>0</v>
      </c>
      <c r="I18" s="154">
        <v>0</v>
      </c>
      <c r="J18" s="154">
        <v>0</v>
      </c>
      <c r="K18" s="156">
        <f t="shared" si="5"/>
        <v>1738</v>
      </c>
      <c r="L18" s="154">
        <f t="shared" ref="L18:L30" si="18">SUM(K18)/1.27</f>
        <v>1369</v>
      </c>
      <c r="M18" s="157">
        <v>369</v>
      </c>
      <c r="N18" s="154">
        <v>1738</v>
      </c>
      <c r="O18" s="154">
        <v>0</v>
      </c>
      <c r="P18" s="154">
        <v>0</v>
      </c>
      <c r="Q18" s="154">
        <v>0</v>
      </c>
      <c r="R18" s="154">
        <v>0</v>
      </c>
      <c r="S18" s="158">
        <f t="shared" si="6"/>
        <v>0</v>
      </c>
      <c r="T18" s="159"/>
      <c r="U18" s="159"/>
      <c r="V18" s="159"/>
      <c r="W18" s="159"/>
      <c r="X18" s="160"/>
      <c r="Y18" s="156">
        <f t="shared" si="7"/>
        <v>1738</v>
      </c>
      <c r="Z18" s="154">
        <f t="shared" ref="Z18:Z31" si="19">SUM(Y18)/1.27</f>
        <v>1369</v>
      </c>
      <c r="AA18" s="157">
        <v>369</v>
      </c>
      <c r="AB18" s="161">
        <f t="shared" ref="AB18:AB23" si="20">SUM(N18+T18)</f>
        <v>1738</v>
      </c>
      <c r="AC18" s="154">
        <f t="shared" si="3"/>
        <v>0</v>
      </c>
      <c r="AD18" s="157">
        <f t="shared" si="4"/>
        <v>0</v>
      </c>
      <c r="AE18" s="154">
        <f t="shared" si="4"/>
        <v>0</v>
      </c>
      <c r="AF18" s="157">
        <f t="shared" si="4"/>
        <v>0</v>
      </c>
      <c r="AG18" s="58">
        <f t="shared" si="10"/>
        <v>1738</v>
      </c>
      <c r="AH18" s="61">
        <f t="shared" si="15"/>
        <v>1369</v>
      </c>
      <c r="AI18" s="60">
        <f t="shared" si="16"/>
        <v>369</v>
      </c>
      <c r="AJ18" s="59">
        <v>1738</v>
      </c>
      <c r="AK18" s="154">
        <v>0</v>
      </c>
      <c r="AL18" s="155">
        <v>0</v>
      </c>
    </row>
    <row r="19" spans="1:38" s="98" customFormat="1" ht="15" customHeight="1">
      <c r="A19" s="115"/>
      <c r="B19" s="152" t="s">
        <v>1467</v>
      </c>
      <c r="C19" s="153">
        <v>0</v>
      </c>
      <c r="D19" s="154">
        <v>0</v>
      </c>
      <c r="E19" s="155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6">
        <f t="shared" si="5"/>
        <v>518</v>
      </c>
      <c r="L19" s="154">
        <f t="shared" si="18"/>
        <v>408</v>
      </c>
      <c r="M19" s="157">
        <f t="shared" ref="M19:M31" si="21">SUM(L19)*0.27</f>
        <v>110</v>
      </c>
      <c r="N19" s="154">
        <v>518</v>
      </c>
      <c r="O19" s="154">
        <v>0</v>
      </c>
      <c r="P19" s="154">
        <v>0</v>
      </c>
      <c r="Q19" s="154">
        <v>0</v>
      </c>
      <c r="R19" s="154">
        <v>0</v>
      </c>
      <c r="S19" s="158">
        <f t="shared" si="6"/>
        <v>0</v>
      </c>
      <c r="T19" s="159"/>
      <c r="U19" s="159"/>
      <c r="V19" s="159"/>
      <c r="W19" s="159"/>
      <c r="X19" s="160"/>
      <c r="Y19" s="156">
        <f t="shared" si="7"/>
        <v>518</v>
      </c>
      <c r="Z19" s="154">
        <f t="shared" si="19"/>
        <v>408</v>
      </c>
      <c r="AA19" s="157">
        <f t="shared" ref="AA19:AA31" si="22">SUM(Z19)*0.27</f>
        <v>110</v>
      </c>
      <c r="AB19" s="161">
        <f t="shared" si="20"/>
        <v>518</v>
      </c>
      <c r="AC19" s="154">
        <f t="shared" si="3"/>
        <v>0</v>
      </c>
      <c r="AD19" s="157">
        <f t="shared" si="4"/>
        <v>0</v>
      </c>
      <c r="AE19" s="154">
        <f t="shared" si="4"/>
        <v>0</v>
      </c>
      <c r="AF19" s="157">
        <f t="shared" si="4"/>
        <v>0</v>
      </c>
      <c r="AG19" s="58">
        <f t="shared" si="10"/>
        <v>518</v>
      </c>
      <c r="AH19" s="61">
        <f t="shared" si="15"/>
        <v>408</v>
      </c>
      <c r="AI19" s="60">
        <f t="shared" si="16"/>
        <v>110</v>
      </c>
      <c r="AJ19" s="59">
        <v>518</v>
      </c>
      <c r="AK19" s="154">
        <v>0</v>
      </c>
      <c r="AL19" s="155">
        <v>0</v>
      </c>
    </row>
    <row r="20" spans="1:38" s="98" customFormat="1" ht="15" customHeight="1">
      <c r="A20" s="115"/>
      <c r="B20" s="152" t="s">
        <v>1468</v>
      </c>
      <c r="C20" s="153">
        <v>0</v>
      </c>
      <c r="D20" s="154">
        <v>0</v>
      </c>
      <c r="E20" s="155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56">
        <f>SUM(N20:R20)</f>
        <v>22790</v>
      </c>
      <c r="L20" s="154">
        <f t="shared" si="18"/>
        <v>17945</v>
      </c>
      <c r="M20" s="157">
        <f t="shared" si="21"/>
        <v>4845</v>
      </c>
      <c r="N20" s="154">
        <v>22790</v>
      </c>
      <c r="O20" s="154">
        <v>0</v>
      </c>
      <c r="P20" s="154">
        <v>0</v>
      </c>
      <c r="Q20" s="154">
        <v>0</v>
      </c>
      <c r="R20" s="154">
        <v>0</v>
      </c>
      <c r="S20" s="158">
        <f t="shared" si="6"/>
        <v>0</v>
      </c>
      <c r="T20" s="159"/>
      <c r="U20" s="159"/>
      <c r="V20" s="159"/>
      <c r="W20" s="159"/>
      <c r="X20" s="160"/>
      <c r="Y20" s="156">
        <f t="shared" si="7"/>
        <v>22790</v>
      </c>
      <c r="Z20" s="154">
        <f t="shared" si="19"/>
        <v>17945</v>
      </c>
      <c r="AA20" s="157">
        <f t="shared" si="22"/>
        <v>4845</v>
      </c>
      <c r="AB20" s="161">
        <f t="shared" si="20"/>
        <v>22790</v>
      </c>
      <c r="AC20" s="154">
        <f t="shared" si="3"/>
        <v>0</v>
      </c>
      <c r="AD20" s="157">
        <f t="shared" si="4"/>
        <v>0</v>
      </c>
      <c r="AE20" s="154">
        <f t="shared" si="4"/>
        <v>0</v>
      </c>
      <c r="AF20" s="157">
        <f t="shared" si="4"/>
        <v>0</v>
      </c>
      <c r="AG20" s="58">
        <f t="shared" si="10"/>
        <v>22790</v>
      </c>
      <c r="AH20" s="61">
        <f t="shared" si="15"/>
        <v>17945</v>
      </c>
      <c r="AI20" s="60">
        <f t="shared" si="16"/>
        <v>4845</v>
      </c>
      <c r="AJ20" s="59">
        <v>22790</v>
      </c>
      <c r="AK20" s="154">
        <v>0</v>
      </c>
      <c r="AL20" s="155">
        <v>0</v>
      </c>
    </row>
    <row r="21" spans="1:38" s="98" customFormat="1" ht="15" hidden="1" customHeight="1">
      <c r="A21" s="115"/>
      <c r="B21" s="152" t="s">
        <v>1142</v>
      </c>
      <c r="C21" s="153">
        <v>0</v>
      </c>
      <c r="D21" s="154">
        <v>0</v>
      </c>
      <c r="E21" s="155">
        <v>0</v>
      </c>
      <c r="F21" s="154">
        <v>0</v>
      </c>
      <c r="G21" s="154">
        <v>0</v>
      </c>
      <c r="H21" s="154">
        <v>0</v>
      </c>
      <c r="I21" s="154">
        <v>0</v>
      </c>
      <c r="J21" s="154">
        <v>0</v>
      </c>
      <c r="K21" s="156">
        <f>SUM(N21:R21)</f>
        <v>0</v>
      </c>
      <c r="L21" s="154">
        <f t="shared" si="18"/>
        <v>0</v>
      </c>
      <c r="M21" s="157">
        <f t="shared" si="21"/>
        <v>0</v>
      </c>
      <c r="N21" s="154">
        <v>0</v>
      </c>
      <c r="O21" s="154">
        <v>0</v>
      </c>
      <c r="P21" s="154">
        <v>0</v>
      </c>
      <c r="Q21" s="154">
        <v>0</v>
      </c>
      <c r="R21" s="154">
        <v>0</v>
      </c>
      <c r="S21" s="158">
        <f t="shared" si="6"/>
        <v>8407</v>
      </c>
      <c r="T21" s="159">
        <v>8407</v>
      </c>
      <c r="U21" s="159"/>
      <c r="V21" s="159"/>
      <c r="W21" s="159"/>
      <c r="X21" s="160"/>
      <c r="Y21" s="156">
        <v>0</v>
      </c>
      <c r="Z21" s="154">
        <f t="shared" si="19"/>
        <v>0</v>
      </c>
      <c r="AA21" s="157">
        <f t="shared" si="22"/>
        <v>0</v>
      </c>
      <c r="AB21" s="161">
        <v>0</v>
      </c>
      <c r="AC21" s="154">
        <f t="shared" si="3"/>
        <v>0</v>
      </c>
      <c r="AD21" s="157">
        <f t="shared" si="4"/>
        <v>0</v>
      </c>
      <c r="AE21" s="154">
        <f t="shared" si="4"/>
        <v>0</v>
      </c>
      <c r="AF21" s="157">
        <f t="shared" si="4"/>
        <v>0</v>
      </c>
      <c r="AG21" s="58">
        <f t="shared" si="10"/>
        <v>0</v>
      </c>
      <c r="AH21" s="61">
        <f t="shared" si="15"/>
        <v>0</v>
      </c>
      <c r="AI21" s="60">
        <f t="shared" si="16"/>
        <v>0</v>
      </c>
      <c r="AJ21" s="59"/>
      <c r="AK21" s="154"/>
      <c r="AL21" s="155"/>
    </row>
    <row r="22" spans="1:38" s="98" customFormat="1" ht="15" hidden="1" customHeight="1">
      <c r="A22" s="115"/>
      <c r="B22" s="152"/>
      <c r="C22" s="153">
        <f t="shared" ref="C22:C31" si="23">SUM(F22:L22)</f>
        <v>0</v>
      </c>
      <c r="D22" s="154">
        <f t="shared" ref="D22:D31" si="24">SUM(C22)/1.27</f>
        <v>0</v>
      </c>
      <c r="E22" s="155">
        <f t="shared" ref="E22:E31" si="25">SUM(D22)*0.27</f>
        <v>0</v>
      </c>
      <c r="F22" s="154">
        <v>0</v>
      </c>
      <c r="G22" s="154">
        <v>0</v>
      </c>
      <c r="H22" s="154">
        <v>0</v>
      </c>
      <c r="I22" s="154">
        <v>0</v>
      </c>
      <c r="J22" s="154">
        <v>0</v>
      </c>
      <c r="K22" s="156">
        <f>SUM(N22:R22)</f>
        <v>0</v>
      </c>
      <c r="L22" s="154">
        <f t="shared" si="18"/>
        <v>0</v>
      </c>
      <c r="M22" s="157">
        <f t="shared" si="21"/>
        <v>0</v>
      </c>
      <c r="N22" s="154">
        <v>0</v>
      </c>
      <c r="O22" s="154">
        <v>0</v>
      </c>
      <c r="P22" s="154">
        <v>0</v>
      </c>
      <c r="Q22" s="154">
        <v>0</v>
      </c>
      <c r="R22" s="154">
        <v>0</v>
      </c>
      <c r="S22" s="158">
        <f t="shared" si="6"/>
        <v>0</v>
      </c>
      <c r="T22" s="159"/>
      <c r="U22" s="159"/>
      <c r="V22" s="159"/>
      <c r="W22" s="159"/>
      <c r="X22" s="160"/>
      <c r="Y22" s="156">
        <f t="shared" si="7"/>
        <v>0</v>
      </c>
      <c r="Z22" s="154">
        <f t="shared" si="19"/>
        <v>0</v>
      </c>
      <c r="AA22" s="157">
        <f t="shared" si="22"/>
        <v>0</v>
      </c>
      <c r="AB22" s="161">
        <f t="shared" si="20"/>
        <v>0</v>
      </c>
      <c r="AC22" s="154">
        <f t="shared" si="3"/>
        <v>0</v>
      </c>
      <c r="AD22" s="157">
        <f t="shared" si="4"/>
        <v>0</v>
      </c>
      <c r="AE22" s="154">
        <f t="shared" si="4"/>
        <v>0</v>
      </c>
      <c r="AF22" s="157">
        <f t="shared" si="4"/>
        <v>0</v>
      </c>
      <c r="AG22" s="153">
        <f t="shared" ref="AG22:AG31" si="26">SUM(AJ22:AL22)</f>
        <v>0</v>
      </c>
      <c r="AH22" s="154">
        <f t="shared" ref="AH22:AH31" si="27">SUM(AG22)/1.27</f>
        <v>0</v>
      </c>
      <c r="AI22" s="155">
        <f t="shared" ref="AI22:AI31" si="28">SUM(AH22)*0.27</f>
        <v>0</v>
      </c>
      <c r="AJ22" s="163">
        <f t="shared" ref="AJ22:AL31" si="29">SUM(T22+AB22)</f>
        <v>0</v>
      </c>
      <c r="AK22" s="154">
        <f t="shared" si="29"/>
        <v>0</v>
      </c>
      <c r="AL22" s="155">
        <f t="shared" si="29"/>
        <v>0</v>
      </c>
    </row>
    <row r="23" spans="1:38" s="98" customFormat="1" ht="15" hidden="1" customHeight="1">
      <c r="A23" s="115"/>
      <c r="B23" s="152"/>
      <c r="C23" s="153">
        <f t="shared" si="23"/>
        <v>0</v>
      </c>
      <c r="D23" s="154">
        <f t="shared" si="24"/>
        <v>0</v>
      </c>
      <c r="E23" s="155">
        <f t="shared" si="25"/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6">
        <f t="shared" si="5"/>
        <v>0</v>
      </c>
      <c r="L23" s="154">
        <f t="shared" si="18"/>
        <v>0</v>
      </c>
      <c r="M23" s="157">
        <f t="shared" si="21"/>
        <v>0</v>
      </c>
      <c r="N23" s="154">
        <v>0</v>
      </c>
      <c r="O23" s="154">
        <v>0</v>
      </c>
      <c r="P23" s="154">
        <v>0</v>
      </c>
      <c r="Q23" s="154">
        <v>0</v>
      </c>
      <c r="R23" s="154">
        <v>0</v>
      </c>
      <c r="S23" s="158">
        <f t="shared" si="6"/>
        <v>0</v>
      </c>
      <c r="T23" s="159"/>
      <c r="U23" s="159"/>
      <c r="V23" s="159"/>
      <c r="W23" s="159"/>
      <c r="X23" s="160"/>
      <c r="Y23" s="156">
        <f t="shared" si="7"/>
        <v>0</v>
      </c>
      <c r="Z23" s="154">
        <f t="shared" si="19"/>
        <v>0</v>
      </c>
      <c r="AA23" s="157">
        <f t="shared" si="22"/>
        <v>0</v>
      </c>
      <c r="AB23" s="161">
        <f t="shared" si="20"/>
        <v>0</v>
      </c>
      <c r="AC23" s="154">
        <f t="shared" si="3"/>
        <v>0</v>
      </c>
      <c r="AD23" s="157">
        <f t="shared" si="4"/>
        <v>0</v>
      </c>
      <c r="AE23" s="154">
        <f t="shared" si="4"/>
        <v>0</v>
      </c>
      <c r="AF23" s="157">
        <f t="shared" si="4"/>
        <v>0</v>
      </c>
      <c r="AG23" s="153">
        <f t="shared" si="26"/>
        <v>0</v>
      </c>
      <c r="AH23" s="154">
        <f t="shared" si="27"/>
        <v>0</v>
      </c>
      <c r="AI23" s="155">
        <f t="shared" si="28"/>
        <v>0</v>
      </c>
      <c r="AJ23" s="163">
        <f t="shared" si="29"/>
        <v>0</v>
      </c>
      <c r="AK23" s="154">
        <f t="shared" si="29"/>
        <v>0</v>
      </c>
      <c r="AL23" s="155">
        <f t="shared" si="29"/>
        <v>0</v>
      </c>
    </row>
    <row r="24" spans="1:38" s="98" customFormat="1" ht="14.25" hidden="1" customHeight="1">
      <c r="A24" s="115"/>
      <c r="B24" s="152"/>
      <c r="C24" s="153">
        <f t="shared" si="23"/>
        <v>0</v>
      </c>
      <c r="D24" s="154">
        <f t="shared" si="24"/>
        <v>0</v>
      </c>
      <c r="E24" s="155">
        <f t="shared" si="25"/>
        <v>0</v>
      </c>
      <c r="F24" s="154">
        <v>0</v>
      </c>
      <c r="G24" s="154">
        <v>0</v>
      </c>
      <c r="H24" s="154">
        <v>0</v>
      </c>
      <c r="I24" s="154">
        <v>0</v>
      </c>
      <c r="J24" s="154">
        <v>0</v>
      </c>
      <c r="K24" s="156">
        <f t="shared" si="5"/>
        <v>0</v>
      </c>
      <c r="L24" s="154">
        <f t="shared" si="18"/>
        <v>0</v>
      </c>
      <c r="M24" s="157">
        <f t="shared" si="21"/>
        <v>0</v>
      </c>
      <c r="N24" s="154">
        <v>0</v>
      </c>
      <c r="O24" s="154">
        <v>0</v>
      </c>
      <c r="P24" s="154">
        <v>0</v>
      </c>
      <c r="Q24" s="154">
        <v>0</v>
      </c>
      <c r="R24" s="154">
        <v>0</v>
      </c>
      <c r="S24" s="158">
        <f t="shared" si="6"/>
        <v>0</v>
      </c>
      <c r="T24" s="159"/>
      <c r="U24" s="159"/>
      <c r="V24" s="159"/>
      <c r="W24" s="159"/>
      <c r="X24" s="160"/>
      <c r="Y24" s="156">
        <f t="shared" si="7"/>
        <v>0</v>
      </c>
      <c r="Z24" s="154">
        <f t="shared" si="19"/>
        <v>0</v>
      </c>
      <c r="AA24" s="157">
        <f t="shared" si="22"/>
        <v>0</v>
      </c>
      <c r="AB24" s="161">
        <f t="shared" ref="AB24:AC31" si="30">SUM(N24+T24)</f>
        <v>0</v>
      </c>
      <c r="AC24" s="154">
        <f t="shared" si="30"/>
        <v>0</v>
      </c>
      <c r="AD24" s="157">
        <v>0</v>
      </c>
      <c r="AE24" s="154">
        <f t="shared" ref="AE24:AF31" si="31">SUM(Q24+W24)</f>
        <v>0</v>
      </c>
      <c r="AF24" s="157">
        <f t="shared" si="31"/>
        <v>0</v>
      </c>
      <c r="AG24" s="153">
        <f t="shared" si="26"/>
        <v>0</v>
      </c>
      <c r="AH24" s="154">
        <f t="shared" si="27"/>
        <v>0</v>
      </c>
      <c r="AI24" s="155">
        <f t="shared" si="28"/>
        <v>0</v>
      </c>
      <c r="AJ24" s="163">
        <f t="shared" si="29"/>
        <v>0</v>
      </c>
      <c r="AK24" s="154">
        <f t="shared" si="29"/>
        <v>0</v>
      </c>
      <c r="AL24" s="155">
        <v>0</v>
      </c>
    </row>
    <row r="25" spans="1:38" s="98" customFormat="1" ht="14.25" hidden="1" customHeight="1">
      <c r="A25" s="115"/>
      <c r="B25" s="152"/>
      <c r="C25" s="153">
        <f t="shared" si="23"/>
        <v>0</v>
      </c>
      <c r="D25" s="154">
        <f t="shared" si="24"/>
        <v>0</v>
      </c>
      <c r="E25" s="155">
        <f t="shared" si="25"/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6">
        <f t="shared" si="5"/>
        <v>0</v>
      </c>
      <c r="L25" s="154">
        <f t="shared" si="18"/>
        <v>0</v>
      </c>
      <c r="M25" s="157">
        <f t="shared" si="21"/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8">
        <f t="shared" si="6"/>
        <v>0</v>
      </c>
      <c r="T25" s="159"/>
      <c r="U25" s="159"/>
      <c r="V25" s="159"/>
      <c r="W25" s="159"/>
      <c r="X25" s="160"/>
      <c r="Y25" s="156">
        <f t="shared" si="7"/>
        <v>0</v>
      </c>
      <c r="Z25" s="154">
        <f t="shared" si="19"/>
        <v>0</v>
      </c>
      <c r="AA25" s="157">
        <f t="shared" si="22"/>
        <v>0</v>
      </c>
      <c r="AB25" s="161">
        <f t="shared" si="30"/>
        <v>0</v>
      </c>
      <c r="AC25" s="154">
        <f t="shared" si="30"/>
        <v>0</v>
      </c>
      <c r="AD25" s="157">
        <v>0</v>
      </c>
      <c r="AE25" s="154">
        <f t="shared" si="31"/>
        <v>0</v>
      </c>
      <c r="AF25" s="157">
        <f t="shared" si="31"/>
        <v>0</v>
      </c>
      <c r="AG25" s="153">
        <f t="shared" si="26"/>
        <v>0</v>
      </c>
      <c r="AH25" s="154">
        <f t="shared" si="27"/>
        <v>0</v>
      </c>
      <c r="AI25" s="155">
        <f t="shared" si="28"/>
        <v>0</v>
      </c>
      <c r="AJ25" s="163">
        <f t="shared" si="29"/>
        <v>0</v>
      </c>
      <c r="AK25" s="154">
        <f t="shared" si="29"/>
        <v>0</v>
      </c>
      <c r="AL25" s="155">
        <v>0</v>
      </c>
    </row>
    <row r="26" spans="1:38" s="98" customFormat="1" ht="14.25" hidden="1" customHeight="1">
      <c r="A26" s="115"/>
      <c r="B26" s="152"/>
      <c r="C26" s="153">
        <f t="shared" si="23"/>
        <v>0</v>
      </c>
      <c r="D26" s="154">
        <f t="shared" si="24"/>
        <v>0</v>
      </c>
      <c r="E26" s="155">
        <f t="shared" si="25"/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6">
        <f t="shared" si="5"/>
        <v>0</v>
      </c>
      <c r="L26" s="154">
        <f t="shared" si="18"/>
        <v>0</v>
      </c>
      <c r="M26" s="157">
        <f t="shared" si="21"/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8">
        <f t="shared" si="6"/>
        <v>0</v>
      </c>
      <c r="T26" s="159"/>
      <c r="U26" s="159"/>
      <c r="V26" s="159"/>
      <c r="W26" s="159"/>
      <c r="X26" s="160"/>
      <c r="Y26" s="156">
        <f t="shared" si="7"/>
        <v>0</v>
      </c>
      <c r="Z26" s="154">
        <f t="shared" si="19"/>
        <v>0</v>
      </c>
      <c r="AA26" s="157">
        <f t="shared" si="22"/>
        <v>0</v>
      </c>
      <c r="AB26" s="161">
        <f t="shared" si="30"/>
        <v>0</v>
      </c>
      <c r="AC26" s="154">
        <f t="shared" si="30"/>
        <v>0</v>
      </c>
      <c r="AD26" s="157">
        <v>0</v>
      </c>
      <c r="AE26" s="154">
        <f t="shared" si="31"/>
        <v>0</v>
      </c>
      <c r="AF26" s="157">
        <f t="shared" si="31"/>
        <v>0</v>
      </c>
      <c r="AG26" s="153">
        <f t="shared" si="26"/>
        <v>0</v>
      </c>
      <c r="AH26" s="154">
        <f t="shared" si="27"/>
        <v>0</v>
      </c>
      <c r="AI26" s="155">
        <f t="shared" si="28"/>
        <v>0</v>
      </c>
      <c r="AJ26" s="163">
        <f t="shared" si="29"/>
        <v>0</v>
      </c>
      <c r="AK26" s="154">
        <f t="shared" si="29"/>
        <v>0</v>
      </c>
      <c r="AL26" s="155">
        <v>0</v>
      </c>
    </row>
    <row r="27" spans="1:38" s="98" customFormat="1" ht="14.25" hidden="1" customHeight="1">
      <c r="A27" s="115"/>
      <c r="B27" s="152"/>
      <c r="C27" s="153">
        <f t="shared" si="23"/>
        <v>0</v>
      </c>
      <c r="D27" s="154">
        <f t="shared" si="24"/>
        <v>0</v>
      </c>
      <c r="E27" s="155">
        <f t="shared" si="25"/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6">
        <f t="shared" si="5"/>
        <v>0</v>
      </c>
      <c r="L27" s="154">
        <f t="shared" si="18"/>
        <v>0</v>
      </c>
      <c r="M27" s="157">
        <f t="shared" si="21"/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8">
        <f t="shared" si="6"/>
        <v>0</v>
      </c>
      <c r="T27" s="159"/>
      <c r="U27" s="159"/>
      <c r="V27" s="159"/>
      <c r="W27" s="159"/>
      <c r="X27" s="160"/>
      <c r="Y27" s="156">
        <f t="shared" si="7"/>
        <v>0</v>
      </c>
      <c r="Z27" s="154">
        <f t="shared" si="19"/>
        <v>0</v>
      </c>
      <c r="AA27" s="157">
        <f t="shared" si="22"/>
        <v>0</v>
      </c>
      <c r="AB27" s="161">
        <f t="shared" si="30"/>
        <v>0</v>
      </c>
      <c r="AC27" s="154">
        <f t="shared" si="30"/>
        <v>0</v>
      </c>
      <c r="AD27" s="157">
        <v>0</v>
      </c>
      <c r="AE27" s="154">
        <f t="shared" si="31"/>
        <v>0</v>
      </c>
      <c r="AF27" s="157">
        <f t="shared" si="31"/>
        <v>0</v>
      </c>
      <c r="AG27" s="153">
        <f t="shared" si="26"/>
        <v>0</v>
      </c>
      <c r="AH27" s="154">
        <f t="shared" si="27"/>
        <v>0</v>
      </c>
      <c r="AI27" s="155">
        <f t="shared" si="28"/>
        <v>0</v>
      </c>
      <c r="AJ27" s="163">
        <f t="shared" si="29"/>
        <v>0</v>
      </c>
      <c r="AK27" s="154">
        <f t="shared" si="29"/>
        <v>0</v>
      </c>
      <c r="AL27" s="155">
        <v>0</v>
      </c>
    </row>
    <row r="28" spans="1:38" s="98" customFormat="1" ht="14.25" hidden="1" customHeight="1">
      <c r="A28" s="115"/>
      <c r="B28" s="152"/>
      <c r="C28" s="153">
        <f t="shared" si="23"/>
        <v>0</v>
      </c>
      <c r="D28" s="154">
        <f t="shared" si="24"/>
        <v>0</v>
      </c>
      <c r="E28" s="155">
        <f t="shared" si="25"/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6">
        <f t="shared" si="5"/>
        <v>0</v>
      </c>
      <c r="L28" s="154">
        <f t="shared" si="18"/>
        <v>0</v>
      </c>
      <c r="M28" s="157">
        <f t="shared" si="21"/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8">
        <f t="shared" si="6"/>
        <v>0</v>
      </c>
      <c r="T28" s="159"/>
      <c r="U28" s="159"/>
      <c r="V28" s="159"/>
      <c r="W28" s="159"/>
      <c r="X28" s="160"/>
      <c r="Y28" s="156">
        <f t="shared" si="7"/>
        <v>0</v>
      </c>
      <c r="Z28" s="154">
        <f t="shared" si="19"/>
        <v>0</v>
      </c>
      <c r="AA28" s="157">
        <f t="shared" si="22"/>
        <v>0</v>
      </c>
      <c r="AB28" s="161">
        <f t="shared" si="30"/>
        <v>0</v>
      </c>
      <c r="AC28" s="154">
        <f t="shared" si="30"/>
        <v>0</v>
      </c>
      <c r="AD28" s="157">
        <v>0</v>
      </c>
      <c r="AE28" s="154">
        <f t="shared" si="31"/>
        <v>0</v>
      </c>
      <c r="AF28" s="157">
        <f t="shared" si="31"/>
        <v>0</v>
      </c>
      <c r="AG28" s="153">
        <f t="shared" si="26"/>
        <v>0</v>
      </c>
      <c r="AH28" s="154">
        <f t="shared" si="27"/>
        <v>0</v>
      </c>
      <c r="AI28" s="155">
        <f t="shared" si="28"/>
        <v>0</v>
      </c>
      <c r="AJ28" s="163">
        <f t="shared" si="29"/>
        <v>0</v>
      </c>
      <c r="AK28" s="154">
        <f t="shared" si="29"/>
        <v>0</v>
      </c>
      <c r="AL28" s="155">
        <v>0</v>
      </c>
    </row>
    <row r="29" spans="1:38" s="98" customFormat="1" ht="14.25" hidden="1" customHeight="1">
      <c r="A29" s="115"/>
      <c r="B29" s="152"/>
      <c r="C29" s="153">
        <f t="shared" si="23"/>
        <v>0</v>
      </c>
      <c r="D29" s="154">
        <f t="shared" si="24"/>
        <v>0</v>
      </c>
      <c r="E29" s="155">
        <f t="shared" si="25"/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6">
        <f t="shared" si="5"/>
        <v>0</v>
      </c>
      <c r="L29" s="154">
        <f t="shared" si="18"/>
        <v>0</v>
      </c>
      <c r="M29" s="157">
        <f t="shared" si="21"/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8">
        <f t="shared" si="6"/>
        <v>0</v>
      </c>
      <c r="T29" s="159"/>
      <c r="U29" s="159"/>
      <c r="V29" s="159"/>
      <c r="W29" s="159"/>
      <c r="X29" s="160"/>
      <c r="Y29" s="156">
        <f t="shared" si="7"/>
        <v>0</v>
      </c>
      <c r="Z29" s="154">
        <f t="shared" si="19"/>
        <v>0</v>
      </c>
      <c r="AA29" s="157">
        <f t="shared" si="22"/>
        <v>0</v>
      </c>
      <c r="AB29" s="161">
        <f t="shared" si="30"/>
        <v>0</v>
      </c>
      <c r="AC29" s="154">
        <f t="shared" si="30"/>
        <v>0</v>
      </c>
      <c r="AD29" s="157">
        <v>0</v>
      </c>
      <c r="AE29" s="154">
        <f t="shared" si="31"/>
        <v>0</v>
      </c>
      <c r="AF29" s="157">
        <f t="shared" si="31"/>
        <v>0</v>
      </c>
      <c r="AG29" s="153">
        <f t="shared" si="26"/>
        <v>0</v>
      </c>
      <c r="AH29" s="154">
        <f t="shared" si="27"/>
        <v>0</v>
      </c>
      <c r="AI29" s="155">
        <f t="shared" si="28"/>
        <v>0</v>
      </c>
      <c r="AJ29" s="163">
        <f t="shared" si="29"/>
        <v>0</v>
      </c>
      <c r="AK29" s="154">
        <f t="shared" si="29"/>
        <v>0</v>
      </c>
      <c r="AL29" s="155">
        <v>0</v>
      </c>
    </row>
    <row r="30" spans="1:38" s="98" customFormat="1" ht="14.25" hidden="1" customHeight="1">
      <c r="A30" s="115"/>
      <c r="B30" s="152"/>
      <c r="C30" s="153">
        <f t="shared" si="23"/>
        <v>0</v>
      </c>
      <c r="D30" s="154">
        <f t="shared" si="24"/>
        <v>0</v>
      </c>
      <c r="E30" s="155">
        <f t="shared" si="25"/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6">
        <f t="shared" si="5"/>
        <v>0</v>
      </c>
      <c r="L30" s="154">
        <f t="shared" si="18"/>
        <v>0</v>
      </c>
      <c r="M30" s="157">
        <f t="shared" si="21"/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8">
        <f t="shared" si="6"/>
        <v>0</v>
      </c>
      <c r="T30" s="159"/>
      <c r="U30" s="159"/>
      <c r="V30" s="159"/>
      <c r="W30" s="159"/>
      <c r="X30" s="160"/>
      <c r="Y30" s="156">
        <f t="shared" si="7"/>
        <v>0</v>
      </c>
      <c r="Z30" s="154">
        <f t="shared" si="19"/>
        <v>0</v>
      </c>
      <c r="AA30" s="157">
        <f t="shared" si="22"/>
        <v>0</v>
      </c>
      <c r="AB30" s="161">
        <f t="shared" si="30"/>
        <v>0</v>
      </c>
      <c r="AC30" s="154">
        <f t="shared" si="30"/>
        <v>0</v>
      </c>
      <c r="AD30" s="157">
        <v>0</v>
      </c>
      <c r="AE30" s="154">
        <f t="shared" si="31"/>
        <v>0</v>
      </c>
      <c r="AF30" s="157">
        <f t="shared" si="31"/>
        <v>0</v>
      </c>
      <c r="AG30" s="153">
        <f t="shared" si="26"/>
        <v>0</v>
      </c>
      <c r="AH30" s="154">
        <f t="shared" si="27"/>
        <v>0</v>
      </c>
      <c r="AI30" s="155">
        <f t="shared" si="28"/>
        <v>0</v>
      </c>
      <c r="AJ30" s="163">
        <f t="shared" si="29"/>
        <v>0</v>
      </c>
      <c r="AK30" s="154">
        <f t="shared" si="29"/>
        <v>0</v>
      </c>
      <c r="AL30" s="155">
        <v>0</v>
      </c>
    </row>
    <row r="31" spans="1:38" s="98" customFormat="1" ht="14.25" hidden="1" customHeight="1">
      <c r="A31" s="115"/>
      <c r="B31" s="152"/>
      <c r="C31" s="153">
        <f t="shared" si="23"/>
        <v>0</v>
      </c>
      <c r="D31" s="154">
        <f t="shared" si="24"/>
        <v>0</v>
      </c>
      <c r="E31" s="155">
        <f t="shared" si="25"/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6">
        <f t="shared" si="5"/>
        <v>0</v>
      </c>
      <c r="L31" s="154">
        <f>SUM(K31)/1.27</f>
        <v>0</v>
      </c>
      <c r="M31" s="157">
        <f t="shared" si="21"/>
        <v>0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8">
        <f t="shared" si="6"/>
        <v>0</v>
      </c>
      <c r="T31" s="159"/>
      <c r="U31" s="159"/>
      <c r="V31" s="159"/>
      <c r="W31" s="159"/>
      <c r="X31" s="160"/>
      <c r="Y31" s="156">
        <f t="shared" si="7"/>
        <v>0</v>
      </c>
      <c r="Z31" s="154">
        <f t="shared" si="19"/>
        <v>0</v>
      </c>
      <c r="AA31" s="157">
        <f t="shared" si="22"/>
        <v>0</v>
      </c>
      <c r="AB31" s="161">
        <f t="shared" si="30"/>
        <v>0</v>
      </c>
      <c r="AC31" s="154">
        <f t="shared" si="30"/>
        <v>0</v>
      </c>
      <c r="AD31" s="157">
        <v>0</v>
      </c>
      <c r="AE31" s="154">
        <f t="shared" si="31"/>
        <v>0</v>
      </c>
      <c r="AF31" s="157">
        <f t="shared" si="31"/>
        <v>0</v>
      </c>
      <c r="AG31" s="153">
        <f t="shared" si="26"/>
        <v>0</v>
      </c>
      <c r="AH31" s="154">
        <f t="shared" si="27"/>
        <v>0</v>
      </c>
      <c r="AI31" s="155">
        <f t="shared" si="28"/>
        <v>0</v>
      </c>
      <c r="AJ31" s="163">
        <f t="shared" si="29"/>
        <v>0</v>
      </c>
      <c r="AK31" s="154">
        <f t="shared" si="29"/>
        <v>0</v>
      </c>
      <c r="AL31" s="155">
        <v>0</v>
      </c>
    </row>
    <row r="32" spans="1:38" s="98" customFormat="1" ht="12" customHeight="1">
      <c r="A32" s="115"/>
      <c r="B32" s="152"/>
      <c r="C32" s="164"/>
      <c r="D32" s="96"/>
      <c r="E32" s="165"/>
      <c r="F32" s="120"/>
      <c r="G32" s="121"/>
      <c r="H32" s="121"/>
      <c r="I32" s="121"/>
      <c r="J32" s="121"/>
      <c r="K32" s="166"/>
      <c r="L32" s="96"/>
      <c r="M32" s="167"/>
      <c r="N32" s="125"/>
      <c r="O32" s="121"/>
      <c r="P32" s="121"/>
      <c r="Q32" s="121"/>
      <c r="R32" s="121"/>
      <c r="S32" s="168"/>
      <c r="T32" s="169"/>
      <c r="U32" s="170"/>
      <c r="V32" s="170"/>
      <c r="W32" s="170"/>
      <c r="X32" s="171"/>
      <c r="Y32" s="166"/>
      <c r="Z32" s="172"/>
      <c r="AA32" s="167"/>
      <c r="AB32" s="125"/>
      <c r="AC32" s="121"/>
      <c r="AD32" s="134"/>
      <c r="AE32" s="121"/>
      <c r="AF32" s="134"/>
      <c r="AG32" s="164"/>
      <c r="AH32" s="172"/>
      <c r="AI32" s="165"/>
      <c r="AJ32" s="120"/>
      <c r="AK32" s="121"/>
      <c r="AL32" s="173"/>
    </row>
    <row r="33" spans="1:38" s="98" customFormat="1" ht="14.25" customHeight="1">
      <c r="A33" s="139" t="s">
        <v>1019</v>
      </c>
      <c r="B33" s="140"/>
      <c r="C33" s="141">
        <f t="shared" ref="C33:H33" si="32">SUM(C34:C39)</f>
        <v>1778</v>
      </c>
      <c r="D33" s="142">
        <f t="shared" si="32"/>
        <v>1400</v>
      </c>
      <c r="E33" s="143">
        <f t="shared" si="32"/>
        <v>378</v>
      </c>
      <c r="F33" s="144">
        <f t="shared" si="32"/>
        <v>1778</v>
      </c>
      <c r="G33" s="142">
        <f t="shared" si="32"/>
        <v>0</v>
      </c>
      <c r="H33" s="142">
        <f t="shared" si="32"/>
        <v>0</v>
      </c>
      <c r="I33" s="142">
        <f>SUM(I34:I39)</f>
        <v>0</v>
      </c>
      <c r="J33" s="142">
        <f>SUM(J34:J39)</f>
        <v>0</v>
      </c>
      <c r="K33" s="145">
        <f t="shared" ref="K33:AD33" si="33">SUM(K34:K39)</f>
        <v>3598</v>
      </c>
      <c r="L33" s="146">
        <f t="shared" si="33"/>
        <v>2833</v>
      </c>
      <c r="M33" s="147">
        <f t="shared" si="33"/>
        <v>765</v>
      </c>
      <c r="N33" s="148">
        <f t="shared" si="33"/>
        <v>3598</v>
      </c>
      <c r="O33" s="146">
        <f t="shared" si="33"/>
        <v>0</v>
      </c>
      <c r="P33" s="146">
        <f t="shared" si="33"/>
        <v>0</v>
      </c>
      <c r="Q33" s="146">
        <f t="shared" si="33"/>
        <v>0</v>
      </c>
      <c r="R33" s="146">
        <f t="shared" si="33"/>
        <v>0</v>
      </c>
      <c r="S33" s="149">
        <f t="shared" si="33"/>
        <v>0</v>
      </c>
      <c r="T33" s="150">
        <f t="shared" si="33"/>
        <v>0</v>
      </c>
      <c r="U33" s="150">
        <f t="shared" si="33"/>
        <v>0</v>
      </c>
      <c r="V33" s="150">
        <f t="shared" si="33"/>
        <v>0</v>
      </c>
      <c r="W33" s="150">
        <f>SUM(W34:W39)</f>
        <v>0</v>
      </c>
      <c r="X33" s="151">
        <f>SUM(X34:X39)</f>
        <v>0</v>
      </c>
      <c r="Y33" s="145">
        <f t="shared" si="33"/>
        <v>9520</v>
      </c>
      <c r="Z33" s="146">
        <f t="shared" si="33"/>
        <v>7496</v>
      </c>
      <c r="AA33" s="147">
        <f t="shared" si="33"/>
        <v>2024</v>
      </c>
      <c r="AB33" s="148">
        <f t="shared" si="33"/>
        <v>9520</v>
      </c>
      <c r="AC33" s="146">
        <f t="shared" si="33"/>
        <v>0</v>
      </c>
      <c r="AD33" s="147">
        <f t="shared" si="33"/>
        <v>0</v>
      </c>
      <c r="AE33" s="146">
        <f>SUM(AE34:AE39)</f>
        <v>0</v>
      </c>
      <c r="AF33" s="147">
        <f>SUM(AF34:AF39)</f>
        <v>0</v>
      </c>
      <c r="AG33" s="141">
        <f t="shared" ref="AG33:AL33" si="34">SUM(AG34:AG39)</f>
        <v>6584</v>
      </c>
      <c r="AH33" s="142">
        <f t="shared" si="34"/>
        <v>5197</v>
      </c>
      <c r="AI33" s="143">
        <f t="shared" si="34"/>
        <v>1387</v>
      </c>
      <c r="AJ33" s="144">
        <f t="shared" si="34"/>
        <v>6584</v>
      </c>
      <c r="AK33" s="142">
        <f t="shared" si="34"/>
        <v>0</v>
      </c>
      <c r="AL33" s="143">
        <f t="shared" si="34"/>
        <v>0</v>
      </c>
    </row>
    <row r="34" spans="1:38" s="98" customFormat="1" ht="14.25" customHeight="1">
      <c r="A34" s="174"/>
      <c r="B34" s="152" t="s">
        <v>1143</v>
      </c>
      <c r="C34" s="153">
        <v>1778</v>
      </c>
      <c r="D34" s="154">
        <f>SUM(C34)/1.27</f>
        <v>1400</v>
      </c>
      <c r="E34" s="155">
        <f>SUM(D34)*0.27</f>
        <v>378</v>
      </c>
      <c r="F34" s="154">
        <v>1778</v>
      </c>
      <c r="G34" s="154">
        <v>0</v>
      </c>
      <c r="H34" s="154">
        <v>0</v>
      </c>
      <c r="I34" s="154">
        <v>0</v>
      </c>
      <c r="J34" s="154">
        <v>0</v>
      </c>
      <c r="K34" s="156">
        <f>SUM(N34:R34)</f>
        <v>1778</v>
      </c>
      <c r="L34" s="154">
        <f>SUM(K34)/1.27</f>
        <v>1400</v>
      </c>
      <c r="M34" s="157">
        <f>SUM(L34)*0.27</f>
        <v>378</v>
      </c>
      <c r="N34" s="154">
        <v>1778</v>
      </c>
      <c r="O34" s="154">
        <v>0</v>
      </c>
      <c r="P34" s="154">
        <v>0</v>
      </c>
      <c r="Q34" s="154">
        <v>0</v>
      </c>
      <c r="R34" s="154">
        <v>0</v>
      </c>
      <c r="S34" s="158">
        <f>SUM(T34:X34)</f>
        <v>0</v>
      </c>
      <c r="T34" s="159"/>
      <c r="U34" s="159"/>
      <c r="V34" s="159"/>
      <c r="W34" s="159"/>
      <c r="X34" s="160"/>
      <c r="Y34" s="156">
        <f>SUM(AB34:AF34)</f>
        <v>3251</v>
      </c>
      <c r="Z34" s="154">
        <v>2560</v>
      </c>
      <c r="AA34" s="157">
        <v>691</v>
      </c>
      <c r="AB34" s="161">
        <v>3251</v>
      </c>
      <c r="AC34" s="154">
        <f t="shared" ref="AB34:AF39" si="35">SUM(O34+U34)</f>
        <v>0</v>
      </c>
      <c r="AD34" s="157">
        <f t="shared" si="35"/>
        <v>0</v>
      </c>
      <c r="AE34" s="154">
        <f t="shared" si="35"/>
        <v>0</v>
      </c>
      <c r="AF34" s="157">
        <f t="shared" si="35"/>
        <v>0</v>
      </c>
      <c r="AG34" s="156">
        <f>SUM(AJ34:AL34)</f>
        <v>3225</v>
      </c>
      <c r="AH34" s="154">
        <v>2552</v>
      </c>
      <c r="AI34" s="157">
        <f>AG34-AH34</f>
        <v>673</v>
      </c>
      <c r="AJ34" s="154">
        <v>3225</v>
      </c>
      <c r="AK34" s="154">
        <v>0</v>
      </c>
      <c r="AL34" s="157">
        <v>0</v>
      </c>
    </row>
    <row r="35" spans="1:38" s="98" customFormat="1" ht="14.25" customHeight="1">
      <c r="A35" s="174"/>
      <c r="B35" s="152" t="s">
        <v>1469</v>
      </c>
      <c r="C35" s="153">
        <v>0</v>
      </c>
      <c r="D35" s="154">
        <v>0</v>
      </c>
      <c r="E35" s="155">
        <v>0</v>
      </c>
      <c r="F35" s="154">
        <v>0</v>
      </c>
      <c r="G35" s="154">
        <v>0</v>
      </c>
      <c r="H35" s="154">
        <v>0</v>
      </c>
      <c r="I35" s="154">
        <v>0</v>
      </c>
      <c r="J35" s="154">
        <v>0</v>
      </c>
      <c r="K35" s="156">
        <f>SUM(N35:R35)</f>
        <v>1175</v>
      </c>
      <c r="L35" s="154">
        <f>SUM(K35)/1.27</f>
        <v>925</v>
      </c>
      <c r="M35" s="157">
        <f>SUM(L35)*0.27</f>
        <v>250</v>
      </c>
      <c r="N35" s="154">
        <v>1175</v>
      </c>
      <c r="O35" s="154">
        <v>0</v>
      </c>
      <c r="P35" s="154">
        <v>0</v>
      </c>
      <c r="Q35" s="154">
        <v>0</v>
      </c>
      <c r="R35" s="154">
        <v>0</v>
      </c>
      <c r="S35" s="158">
        <f>SUM(T35:X35)</f>
        <v>0</v>
      </c>
      <c r="T35" s="159"/>
      <c r="U35" s="159"/>
      <c r="V35" s="159"/>
      <c r="W35" s="159"/>
      <c r="X35" s="160"/>
      <c r="Y35" s="156">
        <f>SUM(AB35:AE35)</f>
        <v>1175</v>
      </c>
      <c r="Z35" s="154">
        <f>SUM(Y35)/1.27</f>
        <v>925</v>
      </c>
      <c r="AA35" s="157">
        <f>SUM(Z35)*0.27</f>
        <v>250</v>
      </c>
      <c r="AB35" s="161">
        <f t="shared" si="35"/>
        <v>1175</v>
      </c>
      <c r="AC35" s="154">
        <f t="shared" si="35"/>
        <v>0</v>
      </c>
      <c r="AD35" s="157">
        <f t="shared" si="35"/>
        <v>0</v>
      </c>
      <c r="AE35" s="154">
        <f t="shared" si="35"/>
        <v>0</v>
      </c>
      <c r="AF35" s="157">
        <f t="shared" si="35"/>
        <v>0</v>
      </c>
      <c r="AG35" s="156">
        <f t="shared" ref="AG35:AG39" si="36">SUM(AJ35:AL35)</f>
        <v>1175</v>
      </c>
      <c r="AH35" s="154">
        <v>925</v>
      </c>
      <c r="AI35" s="157">
        <f t="shared" ref="AI35:AI39" si="37">AG35-AH35</f>
        <v>250</v>
      </c>
      <c r="AJ35" s="154">
        <v>1175</v>
      </c>
      <c r="AK35" s="154">
        <v>0</v>
      </c>
      <c r="AL35" s="157">
        <v>0</v>
      </c>
    </row>
    <row r="36" spans="1:38" s="98" customFormat="1" ht="14.25" customHeight="1">
      <c r="A36" s="174"/>
      <c r="B36" s="152" t="s">
        <v>1145</v>
      </c>
      <c r="C36" s="153">
        <v>0</v>
      </c>
      <c r="D36" s="154">
        <v>0</v>
      </c>
      <c r="E36" s="155">
        <v>0</v>
      </c>
      <c r="F36" s="154">
        <v>0</v>
      </c>
      <c r="G36" s="154">
        <v>0</v>
      </c>
      <c r="H36" s="154">
        <v>0</v>
      </c>
      <c r="I36" s="154">
        <v>0</v>
      </c>
      <c r="J36" s="154">
        <v>0</v>
      </c>
      <c r="K36" s="156"/>
      <c r="L36" s="154"/>
      <c r="M36" s="157"/>
      <c r="N36" s="154"/>
      <c r="O36" s="154"/>
      <c r="P36" s="154"/>
      <c r="Q36" s="154"/>
      <c r="R36" s="154"/>
      <c r="S36" s="158"/>
      <c r="T36" s="159"/>
      <c r="U36" s="159"/>
      <c r="V36" s="159"/>
      <c r="W36" s="159"/>
      <c r="X36" s="160"/>
      <c r="Y36" s="156">
        <f t="shared" ref="Y36:Y38" si="38">SUM(AB36:AE36)</f>
        <v>305</v>
      </c>
      <c r="Z36" s="154">
        <v>240</v>
      </c>
      <c r="AA36" s="157">
        <v>65</v>
      </c>
      <c r="AB36" s="161">
        <v>305</v>
      </c>
      <c r="AC36" s="154">
        <v>0</v>
      </c>
      <c r="AD36" s="157">
        <v>0</v>
      </c>
      <c r="AE36" s="154"/>
      <c r="AF36" s="157"/>
      <c r="AG36" s="156">
        <f t="shared" si="36"/>
        <v>189</v>
      </c>
      <c r="AH36" s="154">
        <v>149</v>
      </c>
      <c r="AI36" s="157">
        <f t="shared" si="37"/>
        <v>40</v>
      </c>
      <c r="AJ36" s="154">
        <v>189</v>
      </c>
      <c r="AK36" s="154">
        <v>0</v>
      </c>
      <c r="AL36" s="157">
        <v>0</v>
      </c>
    </row>
    <row r="37" spans="1:38" s="98" customFormat="1" ht="14.25" customHeight="1">
      <c r="A37" s="174"/>
      <c r="B37" s="152" t="s">
        <v>1401</v>
      </c>
      <c r="C37" s="153">
        <v>0</v>
      </c>
      <c r="D37" s="154">
        <v>0</v>
      </c>
      <c r="E37" s="155">
        <v>0</v>
      </c>
      <c r="F37" s="154">
        <v>0</v>
      </c>
      <c r="G37" s="154">
        <v>0</v>
      </c>
      <c r="H37" s="154">
        <v>0</v>
      </c>
      <c r="I37" s="154">
        <v>0</v>
      </c>
      <c r="J37" s="154">
        <v>0</v>
      </c>
      <c r="K37" s="156"/>
      <c r="L37" s="154"/>
      <c r="M37" s="157"/>
      <c r="N37" s="154"/>
      <c r="O37" s="154"/>
      <c r="P37" s="154"/>
      <c r="Q37" s="154"/>
      <c r="R37" s="154"/>
      <c r="S37" s="158"/>
      <c r="T37" s="159"/>
      <c r="U37" s="159"/>
      <c r="V37" s="159"/>
      <c r="W37" s="159"/>
      <c r="X37" s="160"/>
      <c r="Y37" s="156">
        <f t="shared" si="38"/>
        <v>1350</v>
      </c>
      <c r="Z37" s="154">
        <v>1063</v>
      </c>
      <c r="AA37" s="157">
        <v>287</v>
      </c>
      <c r="AB37" s="161">
        <v>1350</v>
      </c>
      <c r="AC37" s="154">
        <v>0</v>
      </c>
      <c r="AD37" s="157">
        <v>0</v>
      </c>
      <c r="AE37" s="154"/>
      <c r="AF37" s="157"/>
      <c r="AG37" s="156">
        <f t="shared" si="36"/>
        <v>1350</v>
      </c>
      <c r="AH37" s="154">
        <v>1063</v>
      </c>
      <c r="AI37" s="157">
        <f t="shared" si="37"/>
        <v>287</v>
      </c>
      <c r="AJ37" s="154">
        <v>1350</v>
      </c>
      <c r="AK37" s="154">
        <v>0</v>
      </c>
      <c r="AL37" s="157">
        <v>0</v>
      </c>
    </row>
    <row r="38" spans="1:38" s="98" customFormat="1" ht="14.25" customHeight="1">
      <c r="A38" s="174"/>
      <c r="B38" s="152" t="s">
        <v>1402</v>
      </c>
      <c r="C38" s="153">
        <v>0</v>
      </c>
      <c r="D38" s="154">
        <v>0</v>
      </c>
      <c r="E38" s="155">
        <v>0</v>
      </c>
      <c r="F38" s="154">
        <v>0</v>
      </c>
      <c r="G38" s="154">
        <v>0</v>
      </c>
      <c r="H38" s="154">
        <v>0</v>
      </c>
      <c r="I38" s="154">
        <v>0</v>
      </c>
      <c r="J38" s="154">
        <v>0</v>
      </c>
      <c r="K38" s="156"/>
      <c r="L38" s="154"/>
      <c r="M38" s="157"/>
      <c r="N38" s="154"/>
      <c r="O38" s="154"/>
      <c r="P38" s="154"/>
      <c r="Q38" s="154"/>
      <c r="R38" s="154"/>
      <c r="S38" s="158"/>
      <c r="T38" s="159"/>
      <c r="U38" s="159"/>
      <c r="V38" s="159"/>
      <c r="W38" s="159"/>
      <c r="X38" s="160"/>
      <c r="Y38" s="156">
        <f t="shared" si="38"/>
        <v>2794</v>
      </c>
      <c r="Z38" s="154">
        <v>2200</v>
      </c>
      <c r="AA38" s="157">
        <v>594</v>
      </c>
      <c r="AB38" s="161">
        <v>2794</v>
      </c>
      <c r="AC38" s="154">
        <v>0</v>
      </c>
      <c r="AD38" s="157">
        <v>0</v>
      </c>
      <c r="AE38" s="154"/>
      <c r="AF38" s="157"/>
      <c r="AG38" s="156">
        <f t="shared" si="36"/>
        <v>0</v>
      </c>
      <c r="AH38" s="154">
        <v>0</v>
      </c>
      <c r="AI38" s="157">
        <f t="shared" si="37"/>
        <v>0</v>
      </c>
      <c r="AJ38" s="154">
        <v>0</v>
      </c>
      <c r="AK38" s="154">
        <v>0</v>
      </c>
      <c r="AL38" s="157">
        <v>0</v>
      </c>
    </row>
    <row r="39" spans="1:38" s="98" customFormat="1" ht="14.25" customHeight="1">
      <c r="A39" s="115"/>
      <c r="B39" s="152" t="s">
        <v>1144</v>
      </c>
      <c r="C39" s="153">
        <v>0</v>
      </c>
      <c r="D39" s="154">
        <v>0</v>
      </c>
      <c r="E39" s="155">
        <v>0</v>
      </c>
      <c r="F39" s="154">
        <v>0</v>
      </c>
      <c r="G39" s="154">
        <v>0</v>
      </c>
      <c r="H39" s="154">
        <v>0</v>
      </c>
      <c r="I39" s="154">
        <v>0</v>
      </c>
      <c r="J39" s="154">
        <v>0</v>
      </c>
      <c r="K39" s="156">
        <f>SUM(N39:R39)</f>
        <v>645</v>
      </c>
      <c r="L39" s="154">
        <f>SUM(K39)/1.27</f>
        <v>508</v>
      </c>
      <c r="M39" s="157">
        <f>SUM(L39)*0.27</f>
        <v>137</v>
      </c>
      <c r="N39" s="154">
        <v>645</v>
      </c>
      <c r="O39" s="154">
        <v>0</v>
      </c>
      <c r="P39" s="154">
        <v>0</v>
      </c>
      <c r="Q39" s="154">
        <v>0</v>
      </c>
      <c r="R39" s="154">
        <v>0</v>
      </c>
      <c r="S39" s="158">
        <f>SUM(T39:X39)</f>
        <v>0</v>
      </c>
      <c r="T39" s="159"/>
      <c r="U39" s="159"/>
      <c r="V39" s="159"/>
      <c r="W39" s="159"/>
      <c r="X39" s="160"/>
      <c r="Y39" s="156">
        <f>SUM(AB39:AE39)</f>
        <v>645</v>
      </c>
      <c r="Z39" s="154">
        <f>SUM(Y39)/1.27</f>
        <v>508</v>
      </c>
      <c r="AA39" s="157">
        <f>SUM(Z39)*0.27</f>
        <v>137</v>
      </c>
      <c r="AB39" s="161">
        <f t="shared" si="35"/>
        <v>645</v>
      </c>
      <c r="AC39" s="154">
        <f t="shared" si="35"/>
        <v>0</v>
      </c>
      <c r="AD39" s="157">
        <f t="shared" si="35"/>
        <v>0</v>
      </c>
      <c r="AE39" s="154">
        <f t="shared" si="35"/>
        <v>0</v>
      </c>
      <c r="AF39" s="157">
        <f t="shared" si="35"/>
        <v>0</v>
      </c>
      <c r="AG39" s="156">
        <f t="shared" si="36"/>
        <v>645</v>
      </c>
      <c r="AH39" s="154">
        <v>508</v>
      </c>
      <c r="AI39" s="157">
        <f t="shared" si="37"/>
        <v>137</v>
      </c>
      <c r="AJ39" s="154">
        <v>645</v>
      </c>
      <c r="AK39" s="154">
        <v>0</v>
      </c>
      <c r="AL39" s="157">
        <v>0</v>
      </c>
    </row>
    <row r="40" spans="1:38" s="98" customFormat="1" ht="15" customHeight="1">
      <c r="A40" s="115"/>
      <c r="B40" s="152"/>
      <c r="C40" s="164"/>
      <c r="D40" s="96"/>
      <c r="E40" s="165"/>
      <c r="F40" s="120"/>
      <c r="G40" s="121"/>
      <c r="H40" s="121"/>
      <c r="I40" s="121"/>
      <c r="J40" s="121"/>
      <c r="K40" s="166"/>
      <c r="L40" s="96"/>
      <c r="M40" s="167"/>
      <c r="N40" s="125"/>
      <c r="O40" s="121"/>
      <c r="P40" s="121"/>
      <c r="Q40" s="121"/>
      <c r="R40" s="121"/>
      <c r="S40" s="168"/>
      <c r="T40" s="169"/>
      <c r="U40" s="170"/>
      <c r="V40" s="170"/>
      <c r="W40" s="170"/>
      <c r="X40" s="171"/>
      <c r="Y40" s="166"/>
      <c r="Z40" s="172"/>
      <c r="AA40" s="167"/>
      <c r="AB40" s="125"/>
      <c r="AC40" s="121"/>
      <c r="AD40" s="134"/>
      <c r="AE40" s="121"/>
      <c r="AF40" s="134"/>
      <c r="AG40" s="164"/>
      <c r="AH40" s="172"/>
      <c r="AI40" s="165"/>
      <c r="AJ40" s="120"/>
      <c r="AK40" s="121"/>
      <c r="AL40" s="173"/>
    </row>
    <row r="41" spans="1:38" s="98" customFormat="1" ht="14.25" customHeight="1">
      <c r="A41" s="139" t="s">
        <v>196</v>
      </c>
      <c r="B41" s="140"/>
      <c r="C41" s="141">
        <f t="shared" ref="C41:H41" si="39">SUM(C42:C51)</f>
        <v>6146</v>
      </c>
      <c r="D41" s="142">
        <f t="shared" si="39"/>
        <v>4839</v>
      </c>
      <c r="E41" s="143">
        <f t="shared" si="39"/>
        <v>1307</v>
      </c>
      <c r="F41" s="144">
        <f t="shared" si="39"/>
        <v>6146</v>
      </c>
      <c r="G41" s="142">
        <f t="shared" si="39"/>
        <v>0</v>
      </c>
      <c r="H41" s="142">
        <f t="shared" si="39"/>
        <v>0</v>
      </c>
      <c r="I41" s="142">
        <f>SUM(I42:I51)</f>
        <v>0</v>
      </c>
      <c r="J41" s="142">
        <f>SUM(J42:J51)</f>
        <v>0</v>
      </c>
      <c r="K41" s="145">
        <f t="shared" ref="K41:AD41" si="40">SUM(K42:K51)</f>
        <v>8579</v>
      </c>
      <c r="L41" s="146">
        <f t="shared" si="40"/>
        <v>6755</v>
      </c>
      <c r="M41" s="147">
        <f t="shared" si="40"/>
        <v>1824</v>
      </c>
      <c r="N41" s="148">
        <f t="shared" si="40"/>
        <v>8579</v>
      </c>
      <c r="O41" s="146">
        <f t="shared" si="40"/>
        <v>0</v>
      </c>
      <c r="P41" s="146">
        <f t="shared" si="40"/>
        <v>0</v>
      </c>
      <c r="Q41" s="146">
        <f t="shared" si="40"/>
        <v>0</v>
      </c>
      <c r="R41" s="146">
        <f t="shared" si="40"/>
        <v>0</v>
      </c>
      <c r="S41" s="149">
        <f t="shared" si="40"/>
        <v>140</v>
      </c>
      <c r="T41" s="150">
        <f t="shared" si="40"/>
        <v>140</v>
      </c>
      <c r="U41" s="150">
        <f t="shared" si="40"/>
        <v>0</v>
      </c>
      <c r="V41" s="150">
        <f t="shared" si="40"/>
        <v>0</v>
      </c>
      <c r="W41" s="150">
        <f t="shared" si="40"/>
        <v>0</v>
      </c>
      <c r="X41" s="151">
        <f t="shared" si="40"/>
        <v>0</v>
      </c>
      <c r="Y41" s="145">
        <f t="shared" si="40"/>
        <v>28501</v>
      </c>
      <c r="Z41" s="146">
        <f t="shared" si="40"/>
        <v>22441</v>
      </c>
      <c r="AA41" s="147">
        <f t="shared" si="40"/>
        <v>6060</v>
      </c>
      <c r="AB41" s="148">
        <f t="shared" si="40"/>
        <v>26223</v>
      </c>
      <c r="AC41" s="146">
        <f t="shared" si="40"/>
        <v>278</v>
      </c>
      <c r="AD41" s="147">
        <f t="shared" si="40"/>
        <v>2000</v>
      </c>
      <c r="AE41" s="146">
        <f>SUM(AE42:AE51)</f>
        <v>0</v>
      </c>
      <c r="AF41" s="147">
        <f>SUM(AF42:AF51)</f>
        <v>0</v>
      </c>
      <c r="AG41" s="141">
        <f t="shared" ref="AG41:AL41" si="41">SUM(AG42:AG51)</f>
        <v>10598</v>
      </c>
      <c r="AH41" s="142">
        <f t="shared" si="41"/>
        <v>8345</v>
      </c>
      <c r="AI41" s="143">
        <f t="shared" si="41"/>
        <v>2253</v>
      </c>
      <c r="AJ41" s="144">
        <f t="shared" si="41"/>
        <v>10598</v>
      </c>
      <c r="AK41" s="142">
        <f t="shared" si="41"/>
        <v>0</v>
      </c>
      <c r="AL41" s="143">
        <f t="shared" si="41"/>
        <v>0</v>
      </c>
    </row>
    <row r="42" spans="1:38" s="98" customFormat="1" ht="15" customHeight="1">
      <c r="A42" s="115"/>
      <c r="B42" s="152" t="s">
        <v>1143</v>
      </c>
      <c r="C42" s="153">
        <v>5271</v>
      </c>
      <c r="D42" s="154">
        <f>SUM(C42)/1.27</f>
        <v>4150</v>
      </c>
      <c r="E42" s="155">
        <f>SUM(D42)*0.27</f>
        <v>1121</v>
      </c>
      <c r="F42" s="154">
        <v>5271</v>
      </c>
      <c r="G42" s="154">
        <v>0</v>
      </c>
      <c r="H42" s="154">
        <v>0</v>
      </c>
      <c r="I42" s="154">
        <v>0</v>
      </c>
      <c r="J42" s="154">
        <v>0</v>
      </c>
      <c r="K42" s="156">
        <f t="shared" ref="K42:K51" si="42">SUM(N42:R42)</f>
        <v>5271</v>
      </c>
      <c r="L42" s="154">
        <f t="shared" ref="L42:L51" si="43">SUM(K42)/1.27</f>
        <v>4150</v>
      </c>
      <c r="M42" s="157">
        <f t="shared" ref="M42:M51" si="44">SUM(L42)*0.27</f>
        <v>1121</v>
      </c>
      <c r="N42" s="154">
        <v>5271</v>
      </c>
      <c r="O42" s="154">
        <v>0</v>
      </c>
      <c r="P42" s="154">
        <v>0</v>
      </c>
      <c r="Q42" s="154">
        <v>0</v>
      </c>
      <c r="R42" s="154">
        <v>0</v>
      </c>
      <c r="S42" s="158">
        <f t="shared" ref="S42:S51" si="45">SUM(T42:X42)</f>
        <v>0</v>
      </c>
      <c r="T42" s="159"/>
      <c r="U42" s="159"/>
      <c r="V42" s="159"/>
      <c r="W42" s="159"/>
      <c r="X42" s="160"/>
      <c r="Y42" s="156">
        <f t="shared" ref="Y42:Y50" si="46">SUM(AB42:AF42)</f>
        <v>4990</v>
      </c>
      <c r="Z42" s="154">
        <v>3929</v>
      </c>
      <c r="AA42" s="157">
        <v>1061</v>
      </c>
      <c r="AB42" s="161">
        <v>4990</v>
      </c>
      <c r="AC42" s="154">
        <f t="shared" ref="AB42:AF51" si="47">SUM(O42+U42)</f>
        <v>0</v>
      </c>
      <c r="AD42" s="157">
        <f t="shared" si="47"/>
        <v>0</v>
      </c>
      <c r="AE42" s="154">
        <f t="shared" si="47"/>
        <v>0</v>
      </c>
      <c r="AF42" s="157">
        <f t="shared" si="47"/>
        <v>0</v>
      </c>
      <c r="AG42" s="156">
        <f t="shared" ref="AG42:AG51" si="48">SUM(AJ42:AL42)</f>
        <v>4753</v>
      </c>
      <c r="AH42" s="154">
        <v>3743</v>
      </c>
      <c r="AI42" s="157">
        <f t="shared" ref="AI42:AI51" si="49">AG42-AH42</f>
        <v>1010</v>
      </c>
      <c r="AJ42" s="154">
        <v>4753</v>
      </c>
      <c r="AK42" s="154">
        <v>0</v>
      </c>
      <c r="AL42" s="157">
        <v>0</v>
      </c>
    </row>
    <row r="43" spans="1:38" s="98" customFormat="1" ht="15" customHeight="1">
      <c r="A43" s="115"/>
      <c r="B43" s="152" t="s">
        <v>1469</v>
      </c>
      <c r="C43" s="153">
        <v>0</v>
      </c>
      <c r="D43" s="154">
        <v>0</v>
      </c>
      <c r="E43" s="155">
        <v>0</v>
      </c>
      <c r="F43" s="154">
        <v>0</v>
      </c>
      <c r="G43" s="154">
        <v>0</v>
      </c>
      <c r="H43" s="154">
        <v>0</v>
      </c>
      <c r="I43" s="154">
        <v>0</v>
      </c>
      <c r="J43" s="154">
        <v>0</v>
      </c>
      <c r="K43" s="156">
        <f>SUM(N43:R43)</f>
        <v>2433</v>
      </c>
      <c r="L43" s="154">
        <f>SUM(K43)/1.27</f>
        <v>1916</v>
      </c>
      <c r="M43" s="157">
        <f>SUM(L43)*0.27</f>
        <v>517</v>
      </c>
      <c r="N43" s="154">
        <v>2433</v>
      </c>
      <c r="O43" s="154">
        <v>0</v>
      </c>
      <c r="P43" s="154">
        <v>0</v>
      </c>
      <c r="Q43" s="154">
        <v>0</v>
      </c>
      <c r="R43" s="154">
        <v>0</v>
      </c>
      <c r="S43" s="158">
        <f>SUM(T43:X43)</f>
        <v>0</v>
      </c>
      <c r="T43" s="159"/>
      <c r="U43" s="159"/>
      <c r="V43" s="159"/>
      <c r="W43" s="159"/>
      <c r="X43" s="160"/>
      <c r="Y43" s="156">
        <f t="shared" si="46"/>
        <v>2394</v>
      </c>
      <c r="Z43" s="154">
        <v>1885</v>
      </c>
      <c r="AA43" s="157">
        <v>509</v>
      </c>
      <c r="AB43" s="161">
        <v>2394</v>
      </c>
      <c r="AC43" s="154">
        <f>SUM(O43+U43)</f>
        <v>0</v>
      </c>
      <c r="AD43" s="157">
        <f>SUM(P43+V43)</f>
        <v>0</v>
      </c>
      <c r="AE43" s="154">
        <f>SUM(Q43+W43)</f>
        <v>0</v>
      </c>
      <c r="AF43" s="157">
        <f>SUM(R43+X43)</f>
        <v>0</v>
      </c>
      <c r="AG43" s="156">
        <f t="shared" si="48"/>
        <v>2393</v>
      </c>
      <c r="AH43" s="154">
        <v>1884</v>
      </c>
      <c r="AI43" s="157">
        <f t="shared" si="49"/>
        <v>509</v>
      </c>
      <c r="AJ43" s="154">
        <v>2393</v>
      </c>
      <c r="AK43" s="154">
        <v>0</v>
      </c>
      <c r="AL43" s="157">
        <v>0</v>
      </c>
    </row>
    <row r="44" spans="1:38" s="98" customFormat="1" ht="15" customHeight="1">
      <c r="A44" s="115"/>
      <c r="B44" s="152" t="s">
        <v>1145</v>
      </c>
      <c r="C44" s="153">
        <v>375</v>
      </c>
      <c r="D44" s="154">
        <f>SUM(C44)/1.27</f>
        <v>295</v>
      </c>
      <c r="E44" s="155">
        <f>SUM(D44)*0.27</f>
        <v>80</v>
      </c>
      <c r="F44" s="154">
        <v>375</v>
      </c>
      <c r="G44" s="154">
        <v>0</v>
      </c>
      <c r="H44" s="154">
        <v>0</v>
      </c>
      <c r="I44" s="154">
        <v>0</v>
      </c>
      <c r="J44" s="154">
        <v>0</v>
      </c>
      <c r="K44" s="156">
        <f>SUM(N44:R44)</f>
        <v>375</v>
      </c>
      <c r="L44" s="154">
        <f t="shared" si="43"/>
        <v>295</v>
      </c>
      <c r="M44" s="157">
        <f t="shared" si="44"/>
        <v>80</v>
      </c>
      <c r="N44" s="154">
        <v>375</v>
      </c>
      <c r="O44" s="154">
        <v>0</v>
      </c>
      <c r="P44" s="154">
        <v>0</v>
      </c>
      <c r="Q44" s="154">
        <v>0</v>
      </c>
      <c r="R44" s="154">
        <v>0</v>
      </c>
      <c r="S44" s="158">
        <f t="shared" si="45"/>
        <v>0</v>
      </c>
      <c r="T44" s="159"/>
      <c r="U44" s="159"/>
      <c r="V44" s="159"/>
      <c r="W44" s="159"/>
      <c r="X44" s="160"/>
      <c r="Y44" s="156">
        <f t="shared" si="46"/>
        <v>375</v>
      </c>
      <c r="Z44" s="154">
        <v>295</v>
      </c>
      <c r="AA44" s="157">
        <f t="shared" ref="AA44:AA50" si="50">SUM(Z44)*0.27</f>
        <v>80</v>
      </c>
      <c r="AB44" s="161">
        <f t="shared" si="47"/>
        <v>375</v>
      </c>
      <c r="AC44" s="154">
        <f t="shared" si="47"/>
        <v>0</v>
      </c>
      <c r="AD44" s="157">
        <f t="shared" si="47"/>
        <v>0</v>
      </c>
      <c r="AE44" s="154">
        <f t="shared" si="47"/>
        <v>0</v>
      </c>
      <c r="AF44" s="157">
        <f t="shared" si="47"/>
        <v>0</v>
      </c>
      <c r="AG44" s="175">
        <f t="shared" si="48"/>
        <v>253</v>
      </c>
      <c r="AH44" s="176">
        <v>200</v>
      </c>
      <c r="AI44" s="177">
        <f t="shared" si="49"/>
        <v>53</v>
      </c>
      <c r="AJ44" s="176">
        <v>253</v>
      </c>
      <c r="AK44" s="154">
        <v>0</v>
      </c>
      <c r="AL44" s="157">
        <v>0</v>
      </c>
    </row>
    <row r="45" spans="1:38" s="98" customFormat="1" ht="15" customHeight="1">
      <c r="A45" s="115"/>
      <c r="B45" s="152" t="s">
        <v>1146</v>
      </c>
      <c r="C45" s="153">
        <v>500</v>
      </c>
      <c r="D45" s="154">
        <f>SUM(C45)/1.27</f>
        <v>394</v>
      </c>
      <c r="E45" s="155">
        <f>SUM(D45)*0.27</f>
        <v>106</v>
      </c>
      <c r="F45" s="154">
        <v>500</v>
      </c>
      <c r="G45" s="154">
        <v>0</v>
      </c>
      <c r="H45" s="154">
        <v>0</v>
      </c>
      <c r="I45" s="154">
        <v>0</v>
      </c>
      <c r="J45" s="154">
        <v>0</v>
      </c>
      <c r="K45" s="156">
        <f>SUM(N45:R45)</f>
        <v>500</v>
      </c>
      <c r="L45" s="154">
        <f t="shared" si="43"/>
        <v>394</v>
      </c>
      <c r="M45" s="157">
        <f t="shared" si="44"/>
        <v>106</v>
      </c>
      <c r="N45" s="154">
        <v>500</v>
      </c>
      <c r="O45" s="154">
        <v>0</v>
      </c>
      <c r="P45" s="154">
        <v>0</v>
      </c>
      <c r="Q45" s="154">
        <v>0</v>
      </c>
      <c r="R45" s="154">
        <v>0</v>
      </c>
      <c r="S45" s="158">
        <f t="shared" si="45"/>
        <v>0</v>
      </c>
      <c r="T45" s="159"/>
      <c r="U45" s="159"/>
      <c r="V45" s="159"/>
      <c r="W45" s="159"/>
      <c r="X45" s="160"/>
      <c r="Y45" s="156">
        <f t="shared" si="46"/>
        <v>0</v>
      </c>
      <c r="Z45" s="154">
        <v>0</v>
      </c>
      <c r="AA45" s="157">
        <v>0</v>
      </c>
      <c r="AB45" s="161">
        <v>0</v>
      </c>
      <c r="AC45" s="154">
        <f t="shared" si="47"/>
        <v>0</v>
      </c>
      <c r="AD45" s="157">
        <f t="shared" si="47"/>
        <v>0</v>
      </c>
      <c r="AE45" s="154">
        <f t="shared" si="47"/>
        <v>0</v>
      </c>
      <c r="AF45" s="157">
        <f t="shared" si="47"/>
        <v>0</v>
      </c>
      <c r="AG45" s="156">
        <f t="shared" si="48"/>
        <v>0</v>
      </c>
      <c r="AH45" s="154">
        <v>0</v>
      </c>
      <c r="AI45" s="157">
        <f t="shared" si="49"/>
        <v>0</v>
      </c>
      <c r="AJ45" s="154">
        <v>0</v>
      </c>
      <c r="AK45" s="154">
        <v>0</v>
      </c>
      <c r="AL45" s="157">
        <v>0</v>
      </c>
    </row>
    <row r="46" spans="1:38" s="98" customFormat="1" ht="14.25" customHeight="1">
      <c r="A46" s="115"/>
      <c r="B46" s="152" t="s">
        <v>1147</v>
      </c>
      <c r="C46" s="153">
        <v>0</v>
      </c>
      <c r="D46" s="154">
        <v>0</v>
      </c>
      <c r="E46" s="155">
        <v>0</v>
      </c>
      <c r="F46" s="154">
        <v>0</v>
      </c>
      <c r="G46" s="154">
        <v>0</v>
      </c>
      <c r="H46" s="154">
        <v>0</v>
      </c>
      <c r="I46" s="154">
        <v>0</v>
      </c>
      <c r="J46" s="154">
        <v>0</v>
      </c>
      <c r="K46" s="156">
        <f t="shared" si="42"/>
        <v>0</v>
      </c>
      <c r="L46" s="154">
        <f t="shared" si="43"/>
        <v>0</v>
      </c>
      <c r="M46" s="157">
        <f t="shared" si="44"/>
        <v>0</v>
      </c>
      <c r="N46" s="154">
        <v>0</v>
      </c>
      <c r="O46" s="154">
        <v>0</v>
      </c>
      <c r="P46" s="154">
        <v>0</v>
      </c>
      <c r="Q46" s="154">
        <v>0</v>
      </c>
      <c r="R46" s="154">
        <v>0</v>
      </c>
      <c r="S46" s="158">
        <f t="shared" si="45"/>
        <v>140</v>
      </c>
      <c r="T46" s="159">
        <v>140</v>
      </c>
      <c r="U46" s="159"/>
      <c r="V46" s="159"/>
      <c r="W46" s="159"/>
      <c r="X46" s="160"/>
      <c r="Y46" s="156">
        <f t="shared" si="46"/>
        <v>140</v>
      </c>
      <c r="Z46" s="154">
        <f t="shared" ref="Z46" si="51">SUM(Y46)/1.27</f>
        <v>110</v>
      </c>
      <c r="AA46" s="157">
        <f t="shared" si="50"/>
        <v>30</v>
      </c>
      <c r="AB46" s="161">
        <f t="shared" si="47"/>
        <v>140</v>
      </c>
      <c r="AC46" s="154">
        <f t="shared" si="47"/>
        <v>0</v>
      </c>
      <c r="AD46" s="157">
        <f t="shared" si="47"/>
        <v>0</v>
      </c>
      <c r="AE46" s="154">
        <f t="shared" si="47"/>
        <v>0</v>
      </c>
      <c r="AF46" s="157">
        <f t="shared" si="47"/>
        <v>0</v>
      </c>
      <c r="AG46" s="156">
        <f t="shared" si="48"/>
        <v>140</v>
      </c>
      <c r="AH46" s="154">
        <v>110</v>
      </c>
      <c r="AI46" s="157">
        <f t="shared" si="49"/>
        <v>30</v>
      </c>
      <c r="AJ46" s="154">
        <v>140</v>
      </c>
      <c r="AK46" s="154">
        <v>0</v>
      </c>
      <c r="AL46" s="157">
        <v>0</v>
      </c>
    </row>
    <row r="47" spans="1:38" s="98" customFormat="1" ht="14.25" customHeight="1">
      <c r="A47" s="115"/>
      <c r="B47" s="152" t="s">
        <v>1403</v>
      </c>
      <c r="C47" s="153">
        <v>0</v>
      </c>
      <c r="D47" s="154">
        <v>0</v>
      </c>
      <c r="E47" s="155">
        <v>0</v>
      </c>
      <c r="F47" s="154">
        <v>0</v>
      </c>
      <c r="G47" s="154">
        <v>0</v>
      </c>
      <c r="H47" s="154">
        <v>0</v>
      </c>
      <c r="I47" s="154">
        <v>0</v>
      </c>
      <c r="J47" s="154">
        <v>0</v>
      </c>
      <c r="K47" s="156"/>
      <c r="L47" s="154"/>
      <c r="M47" s="157"/>
      <c r="N47" s="154"/>
      <c r="O47" s="154"/>
      <c r="P47" s="154"/>
      <c r="Q47" s="154"/>
      <c r="R47" s="154"/>
      <c r="S47" s="158"/>
      <c r="T47" s="159"/>
      <c r="U47" s="159"/>
      <c r="V47" s="159"/>
      <c r="W47" s="159"/>
      <c r="X47" s="160"/>
      <c r="Y47" s="156">
        <f t="shared" si="46"/>
        <v>281</v>
      </c>
      <c r="Z47" s="154">
        <v>221</v>
      </c>
      <c r="AA47" s="157">
        <v>60</v>
      </c>
      <c r="AB47" s="161">
        <v>281</v>
      </c>
      <c r="AC47" s="154">
        <v>0</v>
      </c>
      <c r="AD47" s="157">
        <v>0</v>
      </c>
      <c r="AE47" s="154"/>
      <c r="AF47" s="157"/>
      <c r="AG47" s="156">
        <f t="shared" si="48"/>
        <v>281</v>
      </c>
      <c r="AH47" s="154">
        <v>221</v>
      </c>
      <c r="AI47" s="157">
        <f t="shared" si="49"/>
        <v>60</v>
      </c>
      <c r="AJ47" s="154">
        <v>281</v>
      </c>
      <c r="AK47" s="154">
        <v>0</v>
      </c>
      <c r="AL47" s="157">
        <v>0</v>
      </c>
    </row>
    <row r="48" spans="1:38" s="98" customFormat="1" ht="14.25" customHeight="1">
      <c r="A48" s="115"/>
      <c r="B48" s="152" t="s">
        <v>1404</v>
      </c>
      <c r="C48" s="153">
        <v>0</v>
      </c>
      <c r="D48" s="154">
        <v>0</v>
      </c>
      <c r="E48" s="155">
        <v>0</v>
      </c>
      <c r="F48" s="154">
        <v>0</v>
      </c>
      <c r="G48" s="154">
        <v>0</v>
      </c>
      <c r="H48" s="154">
        <v>0</v>
      </c>
      <c r="I48" s="154">
        <v>0</v>
      </c>
      <c r="J48" s="154">
        <v>0</v>
      </c>
      <c r="K48" s="156"/>
      <c r="L48" s="154"/>
      <c r="M48" s="157"/>
      <c r="N48" s="154"/>
      <c r="O48" s="154"/>
      <c r="P48" s="154"/>
      <c r="Q48" s="154"/>
      <c r="R48" s="154"/>
      <c r="S48" s="158"/>
      <c r="T48" s="159"/>
      <c r="U48" s="159"/>
      <c r="V48" s="159"/>
      <c r="W48" s="159"/>
      <c r="X48" s="160"/>
      <c r="Y48" s="156">
        <f t="shared" si="46"/>
        <v>15265</v>
      </c>
      <c r="Z48" s="154">
        <v>12020</v>
      </c>
      <c r="AA48" s="157">
        <v>3245</v>
      </c>
      <c r="AB48" s="161">
        <v>15265</v>
      </c>
      <c r="AC48" s="154">
        <v>0</v>
      </c>
      <c r="AD48" s="157">
        <v>0</v>
      </c>
      <c r="AE48" s="154"/>
      <c r="AF48" s="157"/>
      <c r="AG48" s="156">
        <f t="shared" si="48"/>
        <v>0</v>
      </c>
      <c r="AH48" s="154">
        <v>0</v>
      </c>
      <c r="AI48" s="157">
        <f t="shared" si="49"/>
        <v>0</v>
      </c>
      <c r="AJ48" s="154">
        <v>0</v>
      </c>
      <c r="AK48" s="154">
        <v>0</v>
      </c>
      <c r="AL48" s="157">
        <v>0</v>
      </c>
    </row>
    <row r="49" spans="1:38" s="98" customFormat="1" ht="14.25" customHeight="1">
      <c r="A49" s="115"/>
      <c r="B49" s="152" t="s">
        <v>1405</v>
      </c>
      <c r="C49" s="153">
        <v>0</v>
      </c>
      <c r="D49" s="154">
        <v>0</v>
      </c>
      <c r="E49" s="155">
        <v>0</v>
      </c>
      <c r="F49" s="154">
        <v>0</v>
      </c>
      <c r="G49" s="154">
        <v>0</v>
      </c>
      <c r="H49" s="154">
        <v>0</v>
      </c>
      <c r="I49" s="154">
        <v>0</v>
      </c>
      <c r="J49" s="154">
        <v>0</v>
      </c>
      <c r="K49" s="156"/>
      <c r="L49" s="154"/>
      <c r="M49" s="157"/>
      <c r="N49" s="154"/>
      <c r="O49" s="154"/>
      <c r="P49" s="154"/>
      <c r="Q49" s="154"/>
      <c r="R49" s="154"/>
      <c r="S49" s="158"/>
      <c r="T49" s="159"/>
      <c r="U49" s="159"/>
      <c r="V49" s="159"/>
      <c r="W49" s="159"/>
      <c r="X49" s="160"/>
      <c r="Y49" s="156">
        <f t="shared" si="46"/>
        <v>278</v>
      </c>
      <c r="Z49" s="154">
        <v>219</v>
      </c>
      <c r="AA49" s="157">
        <v>59</v>
      </c>
      <c r="AB49" s="161">
        <v>0</v>
      </c>
      <c r="AC49" s="154">
        <v>278</v>
      </c>
      <c r="AD49" s="157"/>
      <c r="AE49" s="154"/>
      <c r="AF49" s="157"/>
      <c r="AG49" s="156">
        <f t="shared" si="48"/>
        <v>0</v>
      </c>
      <c r="AH49" s="154">
        <v>0</v>
      </c>
      <c r="AI49" s="157">
        <f t="shared" si="49"/>
        <v>0</v>
      </c>
      <c r="AJ49" s="154">
        <v>0</v>
      </c>
      <c r="AK49" s="154">
        <v>0</v>
      </c>
      <c r="AL49" s="157">
        <v>0</v>
      </c>
    </row>
    <row r="50" spans="1:38" s="98" customFormat="1" ht="15" customHeight="1">
      <c r="A50" s="115"/>
      <c r="B50" s="152" t="s">
        <v>1406</v>
      </c>
      <c r="C50" s="153">
        <v>0</v>
      </c>
      <c r="D50" s="154">
        <v>0</v>
      </c>
      <c r="E50" s="155">
        <v>0</v>
      </c>
      <c r="F50" s="154">
        <v>0</v>
      </c>
      <c r="G50" s="154">
        <v>0</v>
      </c>
      <c r="H50" s="154">
        <v>0</v>
      </c>
      <c r="I50" s="154">
        <v>0</v>
      </c>
      <c r="J50" s="154">
        <v>0</v>
      </c>
      <c r="K50" s="156">
        <f t="shared" si="42"/>
        <v>0</v>
      </c>
      <c r="L50" s="154">
        <f t="shared" si="43"/>
        <v>0</v>
      </c>
      <c r="M50" s="157">
        <f t="shared" si="44"/>
        <v>0</v>
      </c>
      <c r="N50" s="154">
        <v>0</v>
      </c>
      <c r="O50" s="154">
        <v>0</v>
      </c>
      <c r="P50" s="154">
        <v>0</v>
      </c>
      <c r="Q50" s="154">
        <v>0</v>
      </c>
      <c r="R50" s="154">
        <v>0</v>
      </c>
      <c r="S50" s="158">
        <f t="shared" si="45"/>
        <v>0</v>
      </c>
      <c r="T50" s="159"/>
      <c r="U50" s="159"/>
      <c r="V50" s="159"/>
      <c r="W50" s="159"/>
      <c r="X50" s="160"/>
      <c r="Y50" s="156">
        <f t="shared" si="46"/>
        <v>2000</v>
      </c>
      <c r="Z50" s="154">
        <v>1575</v>
      </c>
      <c r="AA50" s="157">
        <f t="shared" si="50"/>
        <v>425</v>
      </c>
      <c r="AB50" s="161">
        <f t="shared" si="47"/>
        <v>0</v>
      </c>
      <c r="AC50" s="154">
        <f t="shared" si="47"/>
        <v>0</v>
      </c>
      <c r="AD50" s="157">
        <v>2000</v>
      </c>
      <c r="AE50" s="154">
        <f t="shared" si="47"/>
        <v>0</v>
      </c>
      <c r="AF50" s="157">
        <f t="shared" si="47"/>
        <v>0</v>
      </c>
      <c r="AG50" s="156">
        <f t="shared" si="48"/>
        <v>0</v>
      </c>
      <c r="AH50" s="154">
        <v>0</v>
      </c>
      <c r="AI50" s="157">
        <f t="shared" si="49"/>
        <v>0</v>
      </c>
      <c r="AJ50" s="154">
        <v>0</v>
      </c>
      <c r="AK50" s="154">
        <v>0</v>
      </c>
      <c r="AL50" s="157">
        <v>0</v>
      </c>
    </row>
    <row r="51" spans="1:38" s="98" customFormat="1" ht="13.5" customHeight="1">
      <c r="A51" s="115"/>
      <c r="B51" s="152" t="s">
        <v>1407</v>
      </c>
      <c r="C51" s="153">
        <v>0</v>
      </c>
      <c r="D51" s="154">
        <v>0</v>
      </c>
      <c r="E51" s="155">
        <v>0</v>
      </c>
      <c r="F51" s="154">
        <v>0</v>
      </c>
      <c r="G51" s="154">
        <v>0</v>
      </c>
      <c r="H51" s="154">
        <v>0</v>
      </c>
      <c r="I51" s="154">
        <v>0</v>
      </c>
      <c r="J51" s="154">
        <v>0</v>
      </c>
      <c r="K51" s="156">
        <f t="shared" si="42"/>
        <v>0</v>
      </c>
      <c r="L51" s="154">
        <f t="shared" si="43"/>
        <v>0</v>
      </c>
      <c r="M51" s="157">
        <f t="shared" si="44"/>
        <v>0</v>
      </c>
      <c r="N51" s="154">
        <v>0</v>
      </c>
      <c r="O51" s="154">
        <v>0</v>
      </c>
      <c r="P51" s="154">
        <v>0</v>
      </c>
      <c r="Q51" s="154">
        <v>0</v>
      </c>
      <c r="R51" s="154">
        <v>0</v>
      </c>
      <c r="S51" s="158">
        <f t="shared" si="45"/>
        <v>0</v>
      </c>
      <c r="T51" s="159"/>
      <c r="U51" s="159"/>
      <c r="V51" s="159"/>
      <c r="W51" s="159"/>
      <c r="X51" s="160"/>
      <c r="Y51" s="156">
        <f>SUM(AB51:AE51)</f>
        <v>2778</v>
      </c>
      <c r="Z51" s="154">
        <v>2187</v>
      </c>
      <c r="AA51" s="157">
        <v>591</v>
      </c>
      <c r="AB51" s="161">
        <v>2778</v>
      </c>
      <c r="AC51" s="154">
        <f t="shared" si="47"/>
        <v>0</v>
      </c>
      <c r="AD51" s="157">
        <f t="shared" si="47"/>
        <v>0</v>
      </c>
      <c r="AE51" s="154">
        <f t="shared" si="47"/>
        <v>0</v>
      </c>
      <c r="AF51" s="157">
        <f t="shared" si="47"/>
        <v>0</v>
      </c>
      <c r="AG51" s="156">
        <f t="shared" si="48"/>
        <v>2778</v>
      </c>
      <c r="AH51" s="154">
        <v>2187</v>
      </c>
      <c r="AI51" s="157">
        <f t="shared" si="49"/>
        <v>591</v>
      </c>
      <c r="AJ51" s="154">
        <v>2778</v>
      </c>
      <c r="AK51" s="154">
        <v>0</v>
      </c>
      <c r="AL51" s="157">
        <v>0</v>
      </c>
    </row>
    <row r="52" spans="1:38" s="98" customFormat="1" ht="12.75" customHeight="1">
      <c r="A52" s="115"/>
      <c r="B52" s="152"/>
      <c r="C52" s="153"/>
      <c r="D52" s="154"/>
      <c r="E52" s="155"/>
      <c r="F52" s="154"/>
      <c r="G52" s="154"/>
      <c r="H52" s="154"/>
      <c r="I52" s="154"/>
      <c r="J52" s="154"/>
      <c r="K52" s="156"/>
      <c r="L52" s="154"/>
      <c r="M52" s="157"/>
      <c r="N52" s="154"/>
      <c r="O52" s="154"/>
      <c r="P52" s="154"/>
      <c r="Q52" s="154"/>
      <c r="R52" s="154"/>
      <c r="S52" s="178"/>
      <c r="T52" s="179"/>
      <c r="U52" s="179"/>
      <c r="V52" s="179"/>
      <c r="W52" s="179"/>
      <c r="X52" s="180"/>
      <c r="Y52" s="156"/>
      <c r="Z52" s="154"/>
      <c r="AA52" s="157"/>
      <c r="AB52" s="161"/>
      <c r="AC52" s="154"/>
      <c r="AD52" s="157"/>
      <c r="AE52" s="154"/>
      <c r="AF52" s="157"/>
      <c r="AG52" s="153"/>
      <c r="AH52" s="154"/>
      <c r="AI52" s="155"/>
      <c r="AJ52" s="163"/>
      <c r="AK52" s="154"/>
      <c r="AL52" s="155"/>
    </row>
    <row r="53" spans="1:38" s="98" customFormat="1" ht="14.25" customHeight="1">
      <c r="A53" s="139" t="s">
        <v>164</v>
      </c>
      <c r="B53" s="140"/>
      <c r="C53" s="141">
        <f t="shared" ref="C53:H53" si="52">SUM(C54:C55)</f>
        <v>0</v>
      </c>
      <c r="D53" s="142">
        <f t="shared" si="52"/>
        <v>0</v>
      </c>
      <c r="E53" s="143">
        <f t="shared" si="52"/>
        <v>0</v>
      </c>
      <c r="F53" s="144">
        <f t="shared" si="52"/>
        <v>0</v>
      </c>
      <c r="G53" s="142">
        <f t="shared" si="52"/>
        <v>0</v>
      </c>
      <c r="H53" s="142">
        <f t="shared" si="52"/>
        <v>0</v>
      </c>
      <c r="I53" s="142">
        <f>SUM(I54:I55)</f>
        <v>0</v>
      </c>
      <c r="J53" s="142">
        <f>SUM(J54:J55)</f>
        <v>0</v>
      </c>
      <c r="K53" s="145">
        <f>SUM(K54:K55)</f>
        <v>183</v>
      </c>
      <c r="L53" s="146">
        <f t="shared" ref="L53:AD53" si="53">SUM(L54:L55)</f>
        <v>144</v>
      </c>
      <c r="M53" s="147">
        <f t="shared" si="53"/>
        <v>39</v>
      </c>
      <c r="N53" s="148">
        <f t="shared" si="53"/>
        <v>183</v>
      </c>
      <c r="O53" s="146">
        <f t="shared" si="53"/>
        <v>0</v>
      </c>
      <c r="P53" s="146">
        <f t="shared" si="53"/>
        <v>0</v>
      </c>
      <c r="Q53" s="146">
        <f t="shared" si="53"/>
        <v>0</v>
      </c>
      <c r="R53" s="146">
        <f t="shared" si="53"/>
        <v>0</v>
      </c>
      <c r="S53" s="149">
        <f t="shared" si="53"/>
        <v>0</v>
      </c>
      <c r="T53" s="150">
        <f t="shared" si="53"/>
        <v>0</v>
      </c>
      <c r="U53" s="150">
        <f t="shared" si="53"/>
        <v>0</v>
      </c>
      <c r="V53" s="150">
        <f t="shared" si="53"/>
        <v>0</v>
      </c>
      <c r="W53" s="150">
        <f t="shared" si="53"/>
        <v>0</v>
      </c>
      <c r="X53" s="151">
        <f t="shared" si="53"/>
        <v>0</v>
      </c>
      <c r="Y53" s="145">
        <f t="shared" si="53"/>
        <v>183</v>
      </c>
      <c r="Z53" s="146">
        <f t="shared" si="53"/>
        <v>144</v>
      </c>
      <c r="AA53" s="147">
        <f t="shared" si="53"/>
        <v>39</v>
      </c>
      <c r="AB53" s="148">
        <f t="shared" si="53"/>
        <v>183</v>
      </c>
      <c r="AC53" s="146">
        <f t="shared" si="53"/>
        <v>0</v>
      </c>
      <c r="AD53" s="147">
        <f t="shared" si="53"/>
        <v>0</v>
      </c>
      <c r="AE53" s="146">
        <f>SUM(AE54:AE55)</f>
        <v>0</v>
      </c>
      <c r="AF53" s="147">
        <f>SUM(AF54:AF55)</f>
        <v>0</v>
      </c>
      <c r="AG53" s="141">
        <f t="shared" ref="AG53:AL53" si="54">SUM(AG54:AG55)</f>
        <v>172</v>
      </c>
      <c r="AH53" s="142">
        <f t="shared" si="54"/>
        <v>135</v>
      </c>
      <c r="AI53" s="143">
        <f t="shared" si="54"/>
        <v>37</v>
      </c>
      <c r="AJ53" s="144">
        <f t="shared" si="54"/>
        <v>172</v>
      </c>
      <c r="AK53" s="142">
        <f t="shared" si="54"/>
        <v>0</v>
      </c>
      <c r="AL53" s="143">
        <f t="shared" si="54"/>
        <v>0</v>
      </c>
    </row>
    <row r="54" spans="1:38" s="98" customFormat="1" ht="14.25" customHeight="1">
      <c r="A54" s="115"/>
      <c r="B54" s="152" t="s">
        <v>1143</v>
      </c>
      <c r="C54" s="153">
        <v>0</v>
      </c>
      <c r="D54" s="154">
        <v>0</v>
      </c>
      <c r="E54" s="155">
        <v>0</v>
      </c>
      <c r="F54" s="154">
        <v>0</v>
      </c>
      <c r="G54" s="154">
        <v>0</v>
      </c>
      <c r="H54" s="154">
        <v>0</v>
      </c>
      <c r="I54" s="154">
        <v>0</v>
      </c>
      <c r="J54" s="154">
        <v>0</v>
      </c>
      <c r="K54" s="156">
        <f>SUM(N54:R54)</f>
        <v>183</v>
      </c>
      <c r="L54" s="154">
        <f>SUM(K54)/1.27</f>
        <v>144</v>
      </c>
      <c r="M54" s="157">
        <f>SUM(L54)*0.27</f>
        <v>39</v>
      </c>
      <c r="N54" s="154">
        <v>183</v>
      </c>
      <c r="O54" s="154">
        <v>0</v>
      </c>
      <c r="P54" s="154">
        <v>0</v>
      </c>
      <c r="Q54" s="154">
        <v>0</v>
      </c>
      <c r="R54" s="154">
        <v>0</v>
      </c>
      <c r="S54" s="158">
        <f>SUM(T54:X54)</f>
        <v>0</v>
      </c>
      <c r="T54" s="159"/>
      <c r="U54" s="159"/>
      <c r="V54" s="159"/>
      <c r="W54" s="159"/>
      <c r="X54" s="160"/>
      <c r="Y54" s="156">
        <f>SUM(AB54:AF54)</f>
        <v>183</v>
      </c>
      <c r="Z54" s="154">
        <f>SUM(Y54)/1.27</f>
        <v>144</v>
      </c>
      <c r="AA54" s="157">
        <f>SUM(Z54)*0.27</f>
        <v>39</v>
      </c>
      <c r="AB54" s="161">
        <f t="shared" ref="AB54:AF55" si="55">SUM(N54+T54)</f>
        <v>183</v>
      </c>
      <c r="AC54" s="154">
        <f t="shared" si="55"/>
        <v>0</v>
      </c>
      <c r="AD54" s="157">
        <f t="shared" si="55"/>
        <v>0</v>
      </c>
      <c r="AE54" s="154">
        <f t="shared" si="55"/>
        <v>0</v>
      </c>
      <c r="AF54" s="157">
        <f t="shared" si="55"/>
        <v>0</v>
      </c>
      <c r="AG54" s="58">
        <f>SUM(AJ54:AL54)</f>
        <v>172</v>
      </c>
      <c r="AH54" s="61">
        <v>135</v>
      </c>
      <c r="AI54" s="60">
        <v>37</v>
      </c>
      <c r="AJ54" s="59">
        <v>172</v>
      </c>
      <c r="AK54" s="61">
        <v>0</v>
      </c>
      <c r="AL54" s="60">
        <v>0</v>
      </c>
    </row>
    <row r="55" spans="1:38" s="98" customFormat="1" ht="15" hidden="1" customHeight="1">
      <c r="A55" s="115"/>
      <c r="B55" s="181"/>
      <c r="C55" s="153">
        <f>SUM(F55:L55)</f>
        <v>0</v>
      </c>
      <c r="D55" s="154">
        <f>SUM(C55)/1.27</f>
        <v>0</v>
      </c>
      <c r="E55" s="155">
        <f>SUM(D55)*0.27</f>
        <v>0</v>
      </c>
      <c r="F55" s="154">
        <v>0</v>
      </c>
      <c r="G55" s="154">
        <v>0</v>
      </c>
      <c r="H55" s="154">
        <v>0</v>
      </c>
      <c r="I55" s="154">
        <v>0</v>
      </c>
      <c r="J55" s="154">
        <v>0</v>
      </c>
      <c r="K55" s="156">
        <f>SUM(N55:R55)</f>
        <v>0</v>
      </c>
      <c r="L55" s="154">
        <f>SUM(K55)/1.27</f>
        <v>0</v>
      </c>
      <c r="M55" s="157">
        <f>SUM(L55)*0.27</f>
        <v>0</v>
      </c>
      <c r="N55" s="154">
        <v>0</v>
      </c>
      <c r="O55" s="154">
        <v>0</v>
      </c>
      <c r="P55" s="154">
        <v>0</v>
      </c>
      <c r="Q55" s="154">
        <v>0</v>
      </c>
      <c r="R55" s="154">
        <v>0</v>
      </c>
      <c r="S55" s="158">
        <f>SUM(T55:X55)</f>
        <v>0</v>
      </c>
      <c r="T55" s="159"/>
      <c r="U55" s="159"/>
      <c r="V55" s="159"/>
      <c r="W55" s="159"/>
      <c r="X55" s="160"/>
      <c r="Y55" s="156">
        <f>SUM(AB55:AE55)</f>
        <v>0</v>
      </c>
      <c r="Z55" s="154">
        <f>SUM(Y55)/1.27</f>
        <v>0</v>
      </c>
      <c r="AA55" s="157">
        <f>SUM(Z55)*0.27</f>
        <v>0</v>
      </c>
      <c r="AB55" s="161">
        <f t="shared" si="55"/>
        <v>0</v>
      </c>
      <c r="AC55" s="154">
        <f t="shared" si="55"/>
        <v>0</v>
      </c>
      <c r="AD55" s="157">
        <f t="shared" si="55"/>
        <v>0</v>
      </c>
      <c r="AE55" s="154">
        <f t="shared" si="55"/>
        <v>0</v>
      </c>
      <c r="AF55" s="157">
        <f t="shared" si="55"/>
        <v>0</v>
      </c>
      <c r="AG55" s="153">
        <f>SUM(AJ55:AL55)</f>
        <v>0</v>
      </c>
      <c r="AH55" s="154">
        <f>SUM(AG55)/1.27</f>
        <v>0</v>
      </c>
      <c r="AI55" s="155">
        <f>SUM(AH55)*0.27</f>
        <v>0</v>
      </c>
      <c r="AJ55" s="163">
        <f>SUM(T55+AB55)</f>
        <v>0</v>
      </c>
      <c r="AK55" s="154">
        <f>SUM(U55+AC55)</f>
        <v>0</v>
      </c>
      <c r="AL55" s="155">
        <f>SUM(V55+AD55)</f>
        <v>0</v>
      </c>
    </row>
    <row r="56" spans="1:38" s="98" customFormat="1" ht="6" customHeight="1">
      <c r="A56" s="115"/>
      <c r="B56" s="152"/>
      <c r="C56" s="164"/>
      <c r="D56" s="96"/>
      <c r="E56" s="165"/>
      <c r="F56" s="120"/>
      <c r="G56" s="121"/>
      <c r="H56" s="121"/>
      <c r="I56" s="121"/>
      <c r="J56" s="121"/>
      <c r="K56" s="166"/>
      <c r="L56" s="96"/>
      <c r="M56" s="167"/>
      <c r="N56" s="125"/>
      <c r="O56" s="121"/>
      <c r="P56" s="121"/>
      <c r="Q56" s="121"/>
      <c r="R56" s="121"/>
      <c r="S56" s="178"/>
      <c r="T56" s="182"/>
      <c r="U56" s="179"/>
      <c r="V56" s="179"/>
      <c r="W56" s="179"/>
      <c r="X56" s="180"/>
      <c r="Y56" s="166"/>
      <c r="Z56" s="154"/>
      <c r="AA56" s="157"/>
      <c r="AB56" s="125"/>
      <c r="AC56" s="121"/>
      <c r="AD56" s="134"/>
      <c r="AE56" s="121"/>
      <c r="AF56" s="134"/>
      <c r="AG56" s="164"/>
      <c r="AH56" s="154"/>
      <c r="AI56" s="155"/>
      <c r="AJ56" s="120"/>
      <c r="AK56" s="121"/>
      <c r="AL56" s="173"/>
    </row>
    <row r="57" spans="1:38" s="98" customFormat="1" ht="18.75" customHeight="1">
      <c r="A57" s="183" t="s">
        <v>150</v>
      </c>
      <c r="B57" s="140"/>
      <c r="C57" s="141">
        <f t="shared" ref="C57:H57" si="56">SUM(C58:C62)</f>
        <v>1765</v>
      </c>
      <c r="D57" s="142">
        <f t="shared" si="56"/>
        <v>1390</v>
      </c>
      <c r="E57" s="143">
        <f t="shared" si="56"/>
        <v>375</v>
      </c>
      <c r="F57" s="144">
        <f t="shared" si="56"/>
        <v>1765</v>
      </c>
      <c r="G57" s="142">
        <f t="shared" si="56"/>
        <v>0</v>
      </c>
      <c r="H57" s="142">
        <f t="shared" si="56"/>
        <v>0</v>
      </c>
      <c r="I57" s="142">
        <f>SUM(I58:I62)</f>
        <v>0</v>
      </c>
      <c r="J57" s="142">
        <f>SUM(J58:J62)</f>
        <v>0</v>
      </c>
      <c r="K57" s="145">
        <f t="shared" ref="K57:AL57" si="57">SUM(K58:K62)</f>
        <v>1123</v>
      </c>
      <c r="L57" s="146">
        <f t="shared" si="57"/>
        <v>884</v>
      </c>
      <c r="M57" s="147">
        <f t="shared" si="57"/>
        <v>239</v>
      </c>
      <c r="N57" s="148">
        <f t="shared" si="57"/>
        <v>0</v>
      </c>
      <c r="O57" s="146">
        <f t="shared" si="57"/>
        <v>1123</v>
      </c>
      <c r="P57" s="146">
        <f t="shared" si="57"/>
        <v>0</v>
      </c>
      <c r="Q57" s="146">
        <f t="shared" si="57"/>
        <v>0</v>
      </c>
      <c r="R57" s="146">
        <f t="shared" si="57"/>
        <v>0</v>
      </c>
      <c r="S57" s="149">
        <f t="shared" si="57"/>
        <v>0</v>
      </c>
      <c r="T57" s="150">
        <f t="shared" si="57"/>
        <v>0</v>
      </c>
      <c r="U57" s="150">
        <f t="shared" si="57"/>
        <v>0</v>
      </c>
      <c r="V57" s="150">
        <f t="shared" si="57"/>
        <v>0</v>
      </c>
      <c r="W57" s="150">
        <f t="shared" si="57"/>
        <v>0</v>
      </c>
      <c r="X57" s="151">
        <f t="shared" si="57"/>
        <v>0</v>
      </c>
      <c r="Y57" s="145">
        <f t="shared" si="57"/>
        <v>1123</v>
      </c>
      <c r="Z57" s="146">
        <f t="shared" si="57"/>
        <v>884</v>
      </c>
      <c r="AA57" s="147">
        <f t="shared" si="57"/>
        <v>239</v>
      </c>
      <c r="AB57" s="148">
        <f t="shared" si="57"/>
        <v>0</v>
      </c>
      <c r="AC57" s="146">
        <f t="shared" si="57"/>
        <v>1123</v>
      </c>
      <c r="AD57" s="147">
        <f t="shared" si="57"/>
        <v>0</v>
      </c>
      <c r="AE57" s="146">
        <f t="shared" si="57"/>
        <v>0</v>
      </c>
      <c r="AF57" s="147">
        <f t="shared" si="57"/>
        <v>0</v>
      </c>
      <c r="AG57" s="141">
        <f t="shared" si="57"/>
        <v>1123</v>
      </c>
      <c r="AH57" s="142">
        <f t="shared" si="57"/>
        <v>884</v>
      </c>
      <c r="AI57" s="143">
        <f t="shared" si="57"/>
        <v>239</v>
      </c>
      <c r="AJ57" s="144">
        <f t="shared" si="57"/>
        <v>0</v>
      </c>
      <c r="AK57" s="142">
        <f t="shared" si="57"/>
        <v>1123</v>
      </c>
      <c r="AL57" s="143">
        <f t="shared" si="57"/>
        <v>0</v>
      </c>
    </row>
    <row r="58" spans="1:38" s="98" customFormat="1" ht="15" customHeight="1">
      <c r="A58" s="184"/>
      <c r="B58" s="185" t="s">
        <v>1145</v>
      </c>
      <c r="C58" s="153">
        <f>SUM(F58:L58)</f>
        <v>444</v>
      </c>
      <c r="D58" s="154">
        <f>SUM(C58)/1.27</f>
        <v>350</v>
      </c>
      <c r="E58" s="155">
        <v>94</v>
      </c>
      <c r="F58" s="154">
        <v>444</v>
      </c>
      <c r="G58" s="154">
        <v>0</v>
      </c>
      <c r="H58" s="154">
        <v>0</v>
      </c>
      <c r="I58" s="154">
        <v>0</v>
      </c>
      <c r="J58" s="154">
        <v>0</v>
      </c>
      <c r="K58" s="156">
        <f>SUM(N58:R58)</f>
        <v>0</v>
      </c>
      <c r="L58" s="154">
        <f>SUM(K58)/1.27</f>
        <v>0</v>
      </c>
      <c r="M58" s="157">
        <v>0</v>
      </c>
      <c r="N58" s="154">
        <v>0</v>
      </c>
      <c r="O58" s="154">
        <v>0</v>
      </c>
      <c r="P58" s="154">
        <v>0</v>
      </c>
      <c r="Q58" s="154">
        <v>0</v>
      </c>
      <c r="R58" s="154">
        <v>0</v>
      </c>
      <c r="S58" s="158">
        <f>SUM(T58:X58)</f>
        <v>0</v>
      </c>
      <c r="T58" s="159"/>
      <c r="U58" s="159"/>
      <c r="V58" s="159"/>
      <c r="W58" s="159"/>
      <c r="X58" s="160"/>
      <c r="Y58" s="156">
        <f>SUM(AB58:AF58)</f>
        <v>0</v>
      </c>
      <c r="Z58" s="154">
        <f>SUM(Y58)/1.27</f>
        <v>0</v>
      </c>
      <c r="AA58" s="157">
        <f>SUM(Z58)*0.27</f>
        <v>0</v>
      </c>
      <c r="AB58" s="161">
        <f t="shared" ref="AB58:AF62" si="58">SUM(N58+T58)</f>
        <v>0</v>
      </c>
      <c r="AC58" s="154">
        <f t="shared" si="58"/>
        <v>0</v>
      </c>
      <c r="AD58" s="157">
        <f t="shared" si="58"/>
        <v>0</v>
      </c>
      <c r="AE58" s="154">
        <f t="shared" si="58"/>
        <v>0</v>
      </c>
      <c r="AF58" s="157">
        <f t="shared" si="58"/>
        <v>0</v>
      </c>
      <c r="AG58" s="156">
        <f t="shared" ref="AG58:AG61" si="59">SUM(AJ58:AL58)</f>
        <v>0</v>
      </c>
      <c r="AH58" s="154">
        <v>0</v>
      </c>
      <c r="AI58" s="157">
        <f t="shared" ref="AI58:AI61" si="60">AG58-AH58</f>
        <v>0</v>
      </c>
      <c r="AJ58" s="154">
        <v>0</v>
      </c>
      <c r="AK58" s="154">
        <v>0</v>
      </c>
      <c r="AL58" s="157">
        <v>0</v>
      </c>
    </row>
    <row r="59" spans="1:38" s="98" customFormat="1" ht="15" customHeight="1">
      <c r="A59" s="184"/>
      <c r="B59" s="152" t="s">
        <v>1143</v>
      </c>
      <c r="C59" s="153">
        <f>SUM(F59:L59)</f>
        <v>1270</v>
      </c>
      <c r="D59" s="154">
        <f>SUM(C59)/1.27</f>
        <v>1000</v>
      </c>
      <c r="E59" s="155">
        <f>SUM(D59)*0.27</f>
        <v>270</v>
      </c>
      <c r="F59" s="154">
        <v>1270</v>
      </c>
      <c r="G59" s="154">
        <v>0</v>
      </c>
      <c r="H59" s="154">
        <v>0</v>
      </c>
      <c r="I59" s="154">
        <v>0</v>
      </c>
      <c r="J59" s="154">
        <v>0</v>
      </c>
      <c r="K59" s="156">
        <f>SUM(N59:R59)</f>
        <v>0</v>
      </c>
      <c r="L59" s="154">
        <f>SUM(K59)/1.27</f>
        <v>0</v>
      </c>
      <c r="M59" s="157">
        <f>SUM(L59)*0.27</f>
        <v>0</v>
      </c>
      <c r="N59" s="154">
        <v>0</v>
      </c>
      <c r="O59" s="154">
        <v>0</v>
      </c>
      <c r="P59" s="154">
        <v>0</v>
      </c>
      <c r="Q59" s="154">
        <v>0</v>
      </c>
      <c r="R59" s="154">
        <v>0</v>
      </c>
      <c r="S59" s="158">
        <f>SUM(T59:X59)</f>
        <v>0</v>
      </c>
      <c r="T59" s="159"/>
      <c r="U59" s="159"/>
      <c r="V59" s="159"/>
      <c r="W59" s="159"/>
      <c r="X59" s="160"/>
      <c r="Y59" s="156">
        <f>SUM(AB59:AF59)</f>
        <v>0</v>
      </c>
      <c r="Z59" s="154">
        <f>SUM(Y59)/1.27</f>
        <v>0</v>
      </c>
      <c r="AA59" s="157">
        <f>SUM(Z59)*0.27</f>
        <v>0</v>
      </c>
      <c r="AB59" s="161">
        <f t="shared" si="58"/>
        <v>0</v>
      </c>
      <c r="AC59" s="154">
        <f t="shared" si="58"/>
        <v>0</v>
      </c>
      <c r="AD59" s="157">
        <f t="shared" si="58"/>
        <v>0</v>
      </c>
      <c r="AE59" s="154">
        <f t="shared" si="58"/>
        <v>0</v>
      </c>
      <c r="AF59" s="157">
        <f t="shared" si="58"/>
        <v>0</v>
      </c>
      <c r="AG59" s="156">
        <f t="shared" si="59"/>
        <v>0</v>
      </c>
      <c r="AH59" s="154">
        <v>0</v>
      </c>
      <c r="AI59" s="157">
        <f t="shared" si="60"/>
        <v>0</v>
      </c>
      <c r="AJ59" s="154">
        <v>0</v>
      </c>
      <c r="AK59" s="154">
        <v>0</v>
      </c>
      <c r="AL59" s="157">
        <v>0</v>
      </c>
    </row>
    <row r="60" spans="1:38" s="98" customFormat="1" ht="15" customHeight="1">
      <c r="A60" s="184"/>
      <c r="B60" s="152" t="s">
        <v>1148</v>
      </c>
      <c r="C60" s="153">
        <f>SUM(F60:L60)</f>
        <v>51</v>
      </c>
      <c r="D60" s="154">
        <f>SUM(C60)/1.27</f>
        <v>40</v>
      </c>
      <c r="E60" s="155">
        <f>SUM(D60)*0.27</f>
        <v>11</v>
      </c>
      <c r="F60" s="154">
        <v>51</v>
      </c>
      <c r="G60" s="154">
        <v>0</v>
      </c>
      <c r="H60" s="154">
        <v>0</v>
      </c>
      <c r="I60" s="154">
        <v>0</v>
      </c>
      <c r="J60" s="154">
        <v>0</v>
      </c>
      <c r="K60" s="156">
        <f>SUM(N60:R60)</f>
        <v>0</v>
      </c>
      <c r="L60" s="154">
        <f>SUM(K60)/1.27</f>
        <v>0</v>
      </c>
      <c r="M60" s="157">
        <f>SUM(L60)*0.27</f>
        <v>0</v>
      </c>
      <c r="N60" s="154">
        <v>0</v>
      </c>
      <c r="O60" s="154">
        <v>0</v>
      </c>
      <c r="P60" s="154">
        <v>0</v>
      </c>
      <c r="Q60" s="154">
        <v>0</v>
      </c>
      <c r="R60" s="154">
        <v>0</v>
      </c>
      <c r="S60" s="158">
        <f>SUM(T60:X60)</f>
        <v>0</v>
      </c>
      <c r="T60" s="159"/>
      <c r="U60" s="159"/>
      <c r="V60" s="159"/>
      <c r="W60" s="159"/>
      <c r="X60" s="160"/>
      <c r="Y60" s="156">
        <f>SUM(AB60:AF60)</f>
        <v>0</v>
      </c>
      <c r="Z60" s="154">
        <f>SUM(Y60)/1.27</f>
        <v>0</v>
      </c>
      <c r="AA60" s="157">
        <f>SUM(Z60)*0.27</f>
        <v>0</v>
      </c>
      <c r="AB60" s="161">
        <f t="shared" si="58"/>
        <v>0</v>
      </c>
      <c r="AC60" s="154">
        <f t="shared" si="58"/>
        <v>0</v>
      </c>
      <c r="AD60" s="157">
        <f t="shared" si="58"/>
        <v>0</v>
      </c>
      <c r="AE60" s="154">
        <f t="shared" si="58"/>
        <v>0</v>
      </c>
      <c r="AF60" s="157">
        <f t="shared" si="58"/>
        <v>0</v>
      </c>
      <c r="AG60" s="156">
        <f t="shared" si="59"/>
        <v>0</v>
      </c>
      <c r="AH60" s="154">
        <v>0</v>
      </c>
      <c r="AI60" s="157">
        <f t="shared" si="60"/>
        <v>0</v>
      </c>
      <c r="AJ60" s="154">
        <v>0</v>
      </c>
      <c r="AK60" s="154">
        <v>0</v>
      </c>
      <c r="AL60" s="157">
        <v>0</v>
      </c>
    </row>
    <row r="61" spans="1:38" s="98" customFormat="1" ht="15" customHeight="1">
      <c r="A61" s="184"/>
      <c r="B61" s="152" t="s">
        <v>1149</v>
      </c>
      <c r="C61" s="153">
        <v>0</v>
      </c>
      <c r="D61" s="154">
        <v>0</v>
      </c>
      <c r="E61" s="155">
        <v>0</v>
      </c>
      <c r="F61" s="154">
        <v>0</v>
      </c>
      <c r="G61" s="154">
        <v>0</v>
      </c>
      <c r="H61" s="154">
        <v>0</v>
      </c>
      <c r="I61" s="154">
        <v>0</v>
      </c>
      <c r="J61" s="154">
        <v>0</v>
      </c>
      <c r="K61" s="156">
        <f>SUM(N61:R61)</f>
        <v>1123</v>
      </c>
      <c r="L61" s="154">
        <f>SUM(K61)/1.27</f>
        <v>884</v>
      </c>
      <c r="M61" s="157">
        <f>SUM(L61)*0.27</f>
        <v>239</v>
      </c>
      <c r="N61" s="154">
        <v>0</v>
      </c>
      <c r="O61" s="154">
        <v>1123</v>
      </c>
      <c r="P61" s="154">
        <v>0</v>
      </c>
      <c r="Q61" s="154">
        <v>0</v>
      </c>
      <c r="R61" s="154">
        <v>0</v>
      </c>
      <c r="S61" s="158">
        <f>SUM(T61:X61)</f>
        <v>0</v>
      </c>
      <c r="T61" s="159"/>
      <c r="U61" s="159"/>
      <c r="V61" s="159"/>
      <c r="W61" s="159"/>
      <c r="X61" s="160"/>
      <c r="Y61" s="156">
        <f>SUM(AB61:AF61)</f>
        <v>1123</v>
      </c>
      <c r="Z61" s="154">
        <f>SUM(Y61)/1.27</f>
        <v>884</v>
      </c>
      <c r="AA61" s="157">
        <f>SUM(Z61)*0.27</f>
        <v>239</v>
      </c>
      <c r="AB61" s="161">
        <f t="shared" si="58"/>
        <v>0</v>
      </c>
      <c r="AC61" s="154">
        <f t="shared" si="58"/>
        <v>1123</v>
      </c>
      <c r="AD61" s="157">
        <f t="shared" si="58"/>
        <v>0</v>
      </c>
      <c r="AE61" s="154">
        <f t="shared" si="58"/>
        <v>0</v>
      </c>
      <c r="AF61" s="157">
        <f t="shared" si="58"/>
        <v>0</v>
      </c>
      <c r="AG61" s="156">
        <f t="shared" si="59"/>
        <v>1123</v>
      </c>
      <c r="AH61" s="154">
        <v>884</v>
      </c>
      <c r="AI61" s="157">
        <f t="shared" si="60"/>
        <v>239</v>
      </c>
      <c r="AJ61" s="154">
        <v>0</v>
      </c>
      <c r="AK61" s="154">
        <v>1123</v>
      </c>
      <c r="AL61" s="157">
        <v>0</v>
      </c>
    </row>
    <row r="62" spans="1:38" s="98" customFormat="1" ht="15" hidden="1" customHeight="1">
      <c r="A62" s="184"/>
      <c r="B62" s="152"/>
      <c r="C62" s="153">
        <f>SUM(F62:L62)</f>
        <v>0</v>
      </c>
      <c r="D62" s="154">
        <f>SUM(C62)/1.27</f>
        <v>0</v>
      </c>
      <c r="E62" s="155">
        <f>SUM(D62)*0.27</f>
        <v>0</v>
      </c>
      <c r="F62" s="154">
        <v>0</v>
      </c>
      <c r="G62" s="154">
        <v>0</v>
      </c>
      <c r="H62" s="154">
        <v>0</v>
      </c>
      <c r="I62" s="154">
        <v>0</v>
      </c>
      <c r="J62" s="154">
        <v>0</v>
      </c>
      <c r="K62" s="156">
        <f>SUM(N62:R62)</f>
        <v>0</v>
      </c>
      <c r="L62" s="154">
        <f>SUM(K62)/1.27</f>
        <v>0</v>
      </c>
      <c r="M62" s="157">
        <f>SUM(L62)*0.27</f>
        <v>0</v>
      </c>
      <c r="N62" s="154">
        <v>0</v>
      </c>
      <c r="O62" s="154">
        <v>0</v>
      </c>
      <c r="P62" s="154">
        <v>0</v>
      </c>
      <c r="Q62" s="154">
        <v>0</v>
      </c>
      <c r="R62" s="154">
        <v>0</v>
      </c>
      <c r="S62" s="158">
        <f>SUM(T62:X62)</f>
        <v>0</v>
      </c>
      <c r="T62" s="159"/>
      <c r="U62" s="159"/>
      <c r="V62" s="159"/>
      <c r="W62" s="159"/>
      <c r="X62" s="160"/>
      <c r="Y62" s="156">
        <f>SUM(AB62:AF62)</f>
        <v>0</v>
      </c>
      <c r="Z62" s="154">
        <f>SUM(Y62)/1.27</f>
        <v>0</v>
      </c>
      <c r="AA62" s="157">
        <f>SUM(Z62)*0.27</f>
        <v>0</v>
      </c>
      <c r="AB62" s="161">
        <f t="shared" si="58"/>
        <v>0</v>
      </c>
      <c r="AC62" s="154">
        <f t="shared" si="58"/>
        <v>0</v>
      </c>
      <c r="AD62" s="157">
        <f t="shared" si="58"/>
        <v>0</v>
      </c>
      <c r="AE62" s="154">
        <f t="shared" si="58"/>
        <v>0</v>
      </c>
      <c r="AF62" s="157">
        <f t="shared" si="58"/>
        <v>0</v>
      </c>
      <c r="AG62" s="153">
        <f>SUM(AJ62:AL62)</f>
        <v>0</v>
      </c>
      <c r="AH62" s="154">
        <f>SUM(AG62)/1.27</f>
        <v>0</v>
      </c>
      <c r="AI62" s="155">
        <f>SUM(AH62)*0.27</f>
        <v>0</v>
      </c>
      <c r="AJ62" s="163">
        <f>SUM(T62+AB62)</f>
        <v>0</v>
      </c>
      <c r="AK62" s="154">
        <f>SUM(U62+AC62)</f>
        <v>0</v>
      </c>
      <c r="AL62" s="155">
        <f>SUM(V62+AD62)</f>
        <v>0</v>
      </c>
    </row>
    <row r="63" spans="1:38" s="98" customFormat="1" ht="9.75" customHeight="1">
      <c r="A63" s="184"/>
      <c r="B63" s="152"/>
      <c r="C63" s="153"/>
      <c r="D63" s="154"/>
      <c r="E63" s="155"/>
      <c r="F63" s="154"/>
      <c r="G63" s="154"/>
      <c r="H63" s="154"/>
      <c r="I63" s="154"/>
      <c r="J63" s="154"/>
      <c r="K63" s="156"/>
      <c r="L63" s="154"/>
      <c r="M63" s="157"/>
      <c r="N63" s="154"/>
      <c r="O63" s="154"/>
      <c r="P63" s="154"/>
      <c r="Q63" s="154"/>
      <c r="R63" s="154"/>
      <c r="S63" s="186"/>
      <c r="T63" s="176"/>
      <c r="U63" s="176"/>
      <c r="V63" s="176"/>
      <c r="W63" s="176"/>
      <c r="X63" s="177"/>
      <c r="Y63" s="156"/>
      <c r="Z63" s="154"/>
      <c r="AA63" s="157"/>
      <c r="AB63" s="161"/>
      <c r="AC63" s="154"/>
      <c r="AD63" s="157"/>
      <c r="AE63" s="154"/>
      <c r="AF63" s="157"/>
      <c r="AG63" s="153"/>
      <c r="AH63" s="154"/>
      <c r="AI63" s="155"/>
      <c r="AJ63" s="163"/>
      <c r="AK63" s="154"/>
      <c r="AL63" s="155"/>
    </row>
    <row r="64" spans="1:38" s="98" customFormat="1" ht="15" customHeight="1">
      <c r="A64" s="139" t="s">
        <v>165</v>
      </c>
      <c r="B64" s="140"/>
      <c r="C64" s="141">
        <f t="shared" ref="C64:H64" si="61">SUM(C65:C77)</f>
        <v>0</v>
      </c>
      <c r="D64" s="142">
        <f t="shared" si="61"/>
        <v>0</v>
      </c>
      <c r="E64" s="143">
        <f t="shared" si="61"/>
        <v>0</v>
      </c>
      <c r="F64" s="144">
        <f t="shared" si="61"/>
        <v>0</v>
      </c>
      <c r="G64" s="142">
        <f t="shared" si="61"/>
        <v>0</v>
      </c>
      <c r="H64" s="142">
        <f t="shared" si="61"/>
        <v>0</v>
      </c>
      <c r="I64" s="142">
        <f>SUM(I65:I77)</f>
        <v>0</v>
      </c>
      <c r="J64" s="142">
        <f>SUM(J65:J77)</f>
        <v>0</v>
      </c>
      <c r="K64" s="145">
        <f t="shared" ref="K64:AL64" si="62">SUM(K65:K77)</f>
        <v>24675</v>
      </c>
      <c r="L64" s="146">
        <f t="shared" si="62"/>
        <v>19632</v>
      </c>
      <c r="M64" s="147">
        <f t="shared" si="62"/>
        <v>5043</v>
      </c>
      <c r="N64" s="148">
        <f t="shared" si="62"/>
        <v>23725</v>
      </c>
      <c r="O64" s="146">
        <f t="shared" si="62"/>
        <v>950</v>
      </c>
      <c r="P64" s="146">
        <f t="shared" si="62"/>
        <v>0</v>
      </c>
      <c r="Q64" s="146">
        <f t="shared" si="62"/>
        <v>0</v>
      </c>
      <c r="R64" s="146">
        <f t="shared" si="62"/>
        <v>0</v>
      </c>
      <c r="S64" s="149">
        <f t="shared" si="62"/>
        <v>0</v>
      </c>
      <c r="T64" s="150">
        <f t="shared" si="62"/>
        <v>0</v>
      </c>
      <c r="U64" s="150">
        <f t="shared" si="62"/>
        <v>0</v>
      </c>
      <c r="V64" s="150">
        <f t="shared" si="62"/>
        <v>0</v>
      </c>
      <c r="W64" s="150">
        <f t="shared" si="62"/>
        <v>0</v>
      </c>
      <c r="X64" s="151">
        <f t="shared" si="62"/>
        <v>0</v>
      </c>
      <c r="Y64" s="145">
        <f t="shared" si="62"/>
        <v>49872</v>
      </c>
      <c r="Z64" s="146">
        <f t="shared" si="62"/>
        <v>39599</v>
      </c>
      <c r="AA64" s="147">
        <f t="shared" si="62"/>
        <v>10273</v>
      </c>
      <c r="AB64" s="148">
        <f t="shared" si="62"/>
        <v>47663</v>
      </c>
      <c r="AC64" s="146">
        <f t="shared" si="62"/>
        <v>950</v>
      </c>
      <c r="AD64" s="147">
        <f t="shared" si="62"/>
        <v>1259</v>
      </c>
      <c r="AE64" s="146">
        <f t="shared" si="62"/>
        <v>0</v>
      </c>
      <c r="AF64" s="147">
        <f t="shared" si="62"/>
        <v>0</v>
      </c>
      <c r="AG64" s="141">
        <f t="shared" si="62"/>
        <v>43322</v>
      </c>
      <c r="AH64" s="142">
        <f t="shared" si="62"/>
        <v>35300</v>
      </c>
      <c r="AI64" s="143">
        <f t="shared" si="62"/>
        <v>8022</v>
      </c>
      <c r="AJ64" s="144">
        <f t="shared" si="62"/>
        <v>41113</v>
      </c>
      <c r="AK64" s="142">
        <f t="shared" si="62"/>
        <v>950</v>
      </c>
      <c r="AL64" s="143">
        <f t="shared" si="62"/>
        <v>1259</v>
      </c>
    </row>
    <row r="65" spans="1:38" s="98" customFormat="1" ht="15" customHeight="1">
      <c r="A65" s="184"/>
      <c r="B65" s="185" t="s">
        <v>1145</v>
      </c>
      <c r="C65" s="153">
        <v>0</v>
      </c>
      <c r="D65" s="154">
        <v>0</v>
      </c>
      <c r="E65" s="155">
        <v>0</v>
      </c>
      <c r="F65" s="154">
        <v>0</v>
      </c>
      <c r="G65" s="154">
        <v>0</v>
      </c>
      <c r="H65" s="154">
        <v>0</v>
      </c>
      <c r="I65" s="154">
        <v>0</v>
      </c>
      <c r="J65" s="154">
        <v>0</v>
      </c>
      <c r="K65" s="156">
        <f>SUM(N65:R65)</f>
        <v>444</v>
      </c>
      <c r="L65" s="154">
        <f>SUM(K65)/1.27</f>
        <v>350</v>
      </c>
      <c r="M65" s="157">
        <v>94</v>
      </c>
      <c r="N65" s="154">
        <v>444</v>
      </c>
      <c r="O65" s="154">
        <v>0</v>
      </c>
      <c r="P65" s="154">
        <v>0</v>
      </c>
      <c r="Q65" s="154">
        <v>0</v>
      </c>
      <c r="R65" s="154">
        <v>0</v>
      </c>
      <c r="S65" s="158">
        <f>SUM(T65:X65)</f>
        <v>0</v>
      </c>
      <c r="T65" s="159"/>
      <c r="U65" s="159"/>
      <c r="V65" s="159"/>
      <c r="W65" s="159"/>
      <c r="X65" s="160"/>
      <c r="Y65" s="156">
        <v>4097</v>
      </c>
      <c r="Z65" s="154">
        <v>3226</v>
      </c>
      <c r="AA65" s="157">
        <v>871</v>
      </c>
      <c r="AB65" s="161">
        <v>4097</v>
      </c>
      <c r="AC65" s="154">
        <v>0</v>
      </c>
      <c r="AD65" s="157">
        <v>0</v>
      </c>
      <c r="AE65" s="154">
        <f t="shared" ref="AE65:AF66" si="63">SUM(Q65+W65)</f>
        <v>0</v>
      </c>
      <c r="AF65" s="157">
        <f t="shared" si="63"/>
        <v>0</v>
      </c>
      <c r="AG65" s="58">
        <v>4097</v>
      </c>
      <c r="AH65" s="61">
        <v>3226</v>
      </c>
      <c r="AI65" s="60">
        <v>871</v>
      </c>
      <c r="AJ65" s="59">
        <v>4097</v>
      </c>
      <c r="AK65" s="61">
        <v>0</v>
      </c>
      <c r="AL65" s="60">
        <v>0</v>
      </c>
    </row>
    <row r="66" spans="1:38" s="98" customFormat="1" ht="15" customHeight="1">
      <c r="A66" s="184"/>
      <c r="B66" s="152" t="s">
        <v>1143</v>
      </c>
      <c r="C66" s="153">
        <v>0</v>
      </c>
      <c r="D66" s="154">
        <v>0</v>
      </c>
      <c r="E66" s="155">
        <v>0</v>
      </c>
      <c r="F66" s="154">
        <v>0</v>
      </c>
      <c r="G66" s="154">
        <v>0</v>
      </c>
      <c r="H66" s="154">
        <v>0</v>
      </c>
      <c r="I66" s="154">
        <v>0</v>
      </c>
      <c r="J66" s="154">
        <v>0</v>
      </c>
      <c r="K66" s="156">
        <f>SUM(N66:R66)</f>
        <v>1778</v>
      </c>
      <c r="L66" s="154">
        <f>SUM(K66)/1.27</f>
        <v>1400</v>
      </c>
      <c r="M66" s="157">
        <f>SUM(L66)*0.27</f>
        <v>378</v>
      </c>
      <c r="N66" s="154">
        <v>1778</v>
      </c>
      <c r="O66" s="154">
        <v>0</v>
      </c>
      <c r="P66" s="154">
        <v>0</v>
      </c>
      <c r="Q66" s="154">
        <v>0</v>
      </c>
      <c r="R66" s="154">
        <v>0</v>
      </c>
      <c r="S66" s="158">
        <f>SUM(T66:X66)</f>
        <v>0</v>
      </c>
      <c r="T66" s="159"/>
      <c r="U66" s="159"/>
      <c r="V66" s="159"/>
      <c r="W66" s="159"/>
      <c r="X66" s="160"/>
      <c r="Y66" s="156">
        <v>4373</v>
      </c>
      <c r="Z66" s="154">
        <v>3443</v>
      </c>
      <c r="AA66" s="157">
        <v>930</v>
      </c>
      <c r="AB66" s="161">
        <v>4373</v>
      </c>
      <c r="AC66" s="154">
        <v>0</v>
      </c>
      <c r="AD66" s="157">
        <v>0</v>
      </c>
      <c r="AE66" s="154">
        <f t="shared" si="63"/>
        <v>0</v>
      </c>
      <c r="AF66" s="157">
        <f t="shared" si="63"/>
        <v>0</v>
      </c>
      <c r="AG66" s="58">
        <v>4373</v>
      </c>
      <c r="AH66" s="61">
        <v>3443</v>
      </c>
      <c r="AI66" s="60">
        <v>930</v>
      </c>
      <c r="AJ66" s="59">
        <v>4373</v>
      </c>
      <c r="AK66" s="61">
        <v>0</v>
      </c>
      <c r="AL66" s="60">
        <v>0</v>
      </c>
    </row>
    <row r="67" spans="1:38" s="98" customFormat="1" ht="15" customHeight="1">
      <c r="A67" s="184"/>
      <c r="B67" s="152" t="s">
        <v>1148</v>
      </c>
      <c r="C67" s="153">
        <v>0</v>
      </c>
      <c r="D67" s="154">
        <v>0</v>
      </c>
      <c r="E67" s="155">
        <v>0</v>
      </c>
      <c r="F67" s="154">
        <v>0</v>
      </c>
      <c r="G67" s="154">
        <v>0</v>
      </c>
      <c r="H67" s="154">
        <v>0</v>
      </c>
      <c r="I67" s="154">
        <v>0</v>
      </c>
      <c r="J67" s="154">
        <v>0</v>
      </c>
      <c r="K67" s="156">
        <f t="shared" ref="K67:K73" si="64">SUM(N67:R67)</f>
        <v>51</v>
      </c>
      <c r="L67" s="154">
        <f t="shared" ref="L67:L73" si="65">SUM(K67)/1.27</f>
        <v>40</v>
      </c>
      <c r="M67" s="157">
        <f t="shared" ref="M67:M73" si="66">SUM(L67)*0.27</f>
        <v>11</v>
      </c>
      <c r="N67" s="154">
        <v>51</v>
      </c>
      <c r="O67" s="154">
        <v>0</v>
      </c>
      <c r="P67" s="154">
        <v>0</v>
      </c>
      <c r="Q67" s="154">
        <v>0</v>
      </c>
      <c r="R67" s="154">
        <v>0</v>
      </c>
      <c r="S67" s="158">
        <f t="shared" ref="S67:S73" si="67">SUM(T67:X67)</f>
        <v>0</v>
      </c>
      <c r="T67" s="159"/>
      <c r="U67" s="159"/>
      <c r="V67" s="159"/>
      <c r="W67" s="159"/>
      <c r="X67" s="160"/>
      <c r="Y67" s="156">
        <v>51</v>
      </c>
      <c r="Z67" s="154">
        <v>40</v>
      </c>
      <c r="AA67" s="157">
        <v>11</v>
      </c>
      <c r="AB67" s="161">
        <v>51</v>
      </c>
      <c r="AC67" s="154">
        <v>0</v>
      </c>
      <c r="AD67" s="157">
        <v>0</v>
      </c>
      <c r="AE67" s="154">
        <f t="shared" ref="AE67:AE73" si="68">SUM(Q67+W67)</f>
        <v>0</v>
      </c>
      <c r="AF67" s="157">
        <f t="shared" ref="AF67:AF73" si="69">SUM(R67+X67)</f>
        <v>0</v>
      </c>
      <c r="AG67" s="58">
        <v>0</v>
      </c>
      <c r="AH67" s="61">
        <v>0</v>
      </c>
      <c r="AI67" s="60">
        <v>0</v>
      </c>
      <c r="AJ67" s="59">
        <v>0</v>
      </c>
      <c r="AK67" s="61">
        <v>0</v>
      </c>
      <c r="AL67" s="60">
        <v>0</v>
      </c>
    </row>
    <row r="68" spans="1:38" s="98" customFormat="1" ht="15" customHeight="1">
      <c r="A68" s="184"/>
      <c r="B68" s="152" t="s">
        <v>1150</v>
      </c>
      <c r="C68" s="153">
        <v>0</v>
      </c>
      <c r="D68" s="154">
        <v>0</v>
      </c>
      <c r="E68" s="155">
        <v>0</v>
      </c>
      <c r="F68" s="154">
        <v>0</v>
      </c>
      <c r="G68" s="154">
        <v>0</v>
      </c>
      <c r="H68" s="154">
        <v>0</v>
      </c>
      <c r="I68" s="154">
        <v>0</v>
      </c>
      <c r="J68" s="154">
        <v>0</v>
      </c>
      <c r="K68" s="156">
        <f t="shared" si="64"/>
        <v>7076</v>
      </c>
      <c r="L68" s="154">
        <f t="shared" si="65"/>
        <v>5572</v>
      </c>
      <c r="M68" s="157">
        <f t="shared" si="66"/>
        <v>1504</v>
      </c>
      <c r="N68" s="154">
        <v>7076</v>
      </c>
      <c r="O68" s="154">
        <v>0</v>
      </c>
      <c r="P68" s="154">
        <v>0</v>
      </c>
      <c r="Q68" s="154">
        <v>0</v>
      </c>
      <c r="R68" s="154">
        <v>0</v>
      </c>
      <c r="S68" s="158">
        <f t="shared" si="67"/>
        <v>0</v>
      </c>
      <c r="T68" s="159"/>
      <c r="U68" s="159"/>
      <c r="V68" s="159"/>
      <c r="W68" s="159"/>
      <c r="X68" s="160"/>
      <c r="Y68" s="156">
        <v>7076</v>
      </c>
      <c r="Z68" s="154">
        <v>5572</v>
      </c>
      <c r="AA68" s="157">
        <v>1504</v>
      </c>
      <c r="AB68" s="161">
        <v>7076</v>
      </c>
      <c r="AC68" s="154">
        <v>0</v>
      </c>
      <c r="AD68" s="157">
        <v>0</v>
      </c>
      <c r="AE68" s="154">
        <f t="shared" si="68"/>
        <v>0</v>
      </c>
      <c r="AF68" s="157">
        <f t="shared" si="69"/>
        <v>0</v>
      </c>
      <c r="AG68" s="58">
        <v>6560</v>
      </c>
      <c r="AH68" s="61">
        <v>5307</v>
      </c>
      <c r="AI68" s="60">
        <v>1253</v>
      </c>
      <c r="AJ68" s="59">
        <v>6560</v>
      </c>
      <c r="AK68" s="61">
        <v>0</v>
      </c>
      <c r="AL68" s="60">
        <v>0</v>
      </c>
    </row>
    <row r="69" spans="1:38" s="98" customFormat="1" ht="15" customHeight="1">
      <c r="A69" s="184"/>
      <c r="B69" s="152" t="s">
        <v>1151</v>
      </c>
      <c r="C69" s="153">
        <v>0</v>
      </c>
      <c r="D69" s="154">
        <v>0</v>
      </c>
      <c r="E69" s="155">
        <v>0</v>
      </c>
      <c r="F69" s="154">
        <v>0</v>
      </c>
      <c r="G69" s="154">
        <v>0</v>
      </c>
      <c r="H69" s="154">
        <v>0</v>
      </c>
      <c r="I69" s="154">
        <v>0</v>
      </c>
      <c r="J69" s="154">
        <v>0</v>
      </c>
      <c r="K69" s="156">
        <f t="shared" si="64"/>
        <v>950</v>
      </c>
      <c r="L69" s="154">
        <v>950</v>
      </c>
      <c r="M69" s="157">
        <v>0</v>
      </c>
      <c r="N69" s="154">
        <v>0</v>
      </c>
      <c r="O69" s="154">
        <v>950</v>
      </c>
      <c r="P69" s="154">
        <v>0</v>
      </c>
      <c r="Q69" s="154">
        <v>0</v>
      </c>
      <c r="R69" s="154">
        <v>0</v>
      </c>
      <c r="S69" s="158">
        <f t="shared" si="67"/>
        <v>0</v>
      </c>
      <c r="T69" s="159"/>
      <c r="U69" s="159"/>
      <c r="V69" s="159"/>
      <c r="W69" s="159"/>
      <c r="X69" s="160"/>
      <c r="Y69" s="156">
        <v>960</v>
      </c>
      <c r="Z69" s="154">
        <v>960</v>
      </c>
      <c r="AA69" s="157"/>
      <c r="AB69" s="161">
        <v>10</v>
      </c>
      <c r="AC69" s="154">
        <v>950</v>
      </c>
      <c r="AD69" s="157">
        <v>0</v>
      </c>
      <c r="AE69" s="154">
        <f t="shared" si="68"/>
        <v>0</v>
      </c>
      <c r="AF69" s="157">
        <f t="shared" si="69"/>
        <v>0</v>
      </c>
      <c r="AG69" s="58">
        <v>960</v>
      </c>
      <c r="AH69" s="61">
        <v>960</v>
      </c>
      <c r="AI69" s="60">
        <v>0</v>
      </c>
      <c r="AJ69" s="59">
        <v>10</v>
      </c>
      <c r="AK69" s="61">
        <v>950</v>
      </c>
      <c r="AL69" s="60">
        <v>0</v>
      </c>
    </row>
    <row r="70" spans="1:38" s="98" customFormat="1" ht="15" customHeight="1">
      <c r="A70" s="184"/>
      <c r="B70" s="152" t="s">
        <v>1152</v>
      </c>
      <c r="C70" s="153">
        <v>0</v>
      </c>
      <c r="D70" s="154">
        <v>0</v>
      </c>
      <c r="E70" s="155">
        <v>0</v>
      </c>
      <c r="F70" s="154">
        <v>0</v>
      </c>
      <c r="G70" s="154">
        <v>0</v>
      </c>
      <c r="H70" s="154">
        <v>0</v>
      </c>
      <c r="I70" s="154">
        <v>0</v>
      </c>
      <c r="J70" s="154">
        <v>0</v>
      </c>
      <c r="K70" s="156">
        <f t="shared" si="64"/>
        <v>12700</v>
      </c>
      <c r="L70" s="154">
        <f t="shared" si="65"/>
        <v>10000</v>
      </c>
      <c r="M70" s="157">
        <f t="shared" si="66"/>
        <v>2700</v>
      </c>
      <c r="N70" s="154">
        <v>12700</v>
      </c>
      <c r="O70" s="154">
        <v>0</v>
      </c>
      <c r="P70" s="154">
        <v>0</v>
      </c>
      <c r="Q70" s="154">
        <v>0</v>
      </c>
      <c r="R70" s="154">
        <v>0</v>
      </c>
      <c r="S70" s="158">
        <f t="shared" si="67"/>
        <v>0</v>
      </c>
      <c r="T70" s="159"/>
      <c r="U70" s="159"/>
      <c r="V70" s="159"/>
      <c r="W70" s="159"/>
      <c r="X70" s="160"/>
      <c r="Y70" s="156">
        <v>13454</v>
      </c>
      <c r="Z70" s="154">
        <v>10593</v>
      </c>
      <c r="AA70" s="157">
        <v>2861</v>
      </c>
      <c r="AB70" s="161">
        <v>13454</v>
      </c>
      <c r="AC70" s="154">
        <v>0</v>
      </c>
      <c r="AD70" s="157">
        <v>0</v>
      </c>
      <c r="AE70" s="154">
        <f t="shared" si="68"/>
        <v>0</v>
      </c>
      <c r="AF70" s="157">
        <f t="shared" si="69"/>
        <v>0</v>
      </c>
      <c r="AG70" s="58">
        <v>13454</v>
      </c>
      <c r="AH70" s="61">
        <v>10593</v>
      </c>
      <c r="AI70" s="60">
        <v>2861</v>
      </c>
      <c r="AJ70" s="59">
        <v>13454</v>
      </c>
      <c r="AK70" s="61">
        <v>0</v>
      </c>
      <c r="AL70" s="60">
        <v>0</v>
      </c>
    </row>
    <row r="71" spans="1:38" s="98" customFormat="1" ht="15" hidden="1" customHeight="1">
      <c r="A71" s="184"/>
      <c r="B71" s="75" t="s">
        <v>1453</v>
      </c>
      <c r="C71" s="153">
        <v>0</v>
      </c>
      <c r="D71" s="154">
        <v>0</v>
      </c>
      <c r="E71" s="155">
        <v>0</v>
      </c>
      <c r="F71" s="154">
        <v>0</v>
      </c>
      <c r="G71" s="154">
        <v>0</v>
      </c>
      <c r="H71" s="154">
        <v>0</v>
      </c>
      <c r="I71" s="154">
        <v>0</v>
      </c>
      <c r="J71" s="154">
        <v>0</v>
      </c>
      <c r="K71" s="156"/>
      <c r="L71" s="154"/>
      <c r="M71" s="157"/>
      <c r="N71" s="154"/>
      <c r="O71" s="154"/>
      <c r="P71" s="154"/>
      <c r="Q71" s="154"/>
      <c r="R71" s="154"/>
      <c r="S71" s="158"/>
      <c r="T71" s="159"/>
      <c r="U71" s="159"/>
      <c r="V71" s="159"/>
      <c r="W71" s="159"/>
      <c r="X71" s="160"/>
      <c r="Y71" s="156"/>
      <c r="Z71" s="154"/>
      <c r="AA71" s="157"/>
      <c r="AB71" s="161"/>
      <c r="AC71" s="154"/>
      <c r="AD71" s="157"/>
      <c r="AE71" s="154"/>
      <c r="AF71" s="157"/>
      <c r="AG71" s="58">
        <v>-949</v>
      </c>
      <c r="AH71" s="61">
        <v>0</v>
      </c>
      <c r="AI71" s="60">
        <v>-949</v>
      </c>
      <c r="AJ71" s="59">
        <v>-949</v>
      </c>
      <c r="AK71" s="61">
        <v>0</v>
      </c>
      <c r="AL71" s="60">
        <v>0</v>
      </c>
    </row>
    <row r="72" spans="1:38" s="98" customFormat="1" ht="15" customHeight="1">
      <c r="A72" s="184"/>
      <c r="B72" s="152" t="s">
        <v>1153</v>
      </c>
      <c r="C72" s="153">
        <v>0</v>
      </c>
      <c r="D72" s="154">
        <v>0</v>
      </c>
      <c r="E72" s="155">
        <v>0</v>
      </c>
      <c r="F72" s="154">
        <v>0</v>
      </c>
      <c r="G72" s="154">
        <v>0</v>
      </c>
      <c r="H72" s="154">
        <v>0</v>
      </c>
      <c r="I72" s="154">
        <v>0</v>
      </c>
      <c r="J72" s="154">
        <v>0</v>
      </c>
      <c r="K72" s="156">
        <f t="shared" si="64"/>
        <v>1676</v>
      </c>
      <c r="L72" s="154">
        <f t="shared" si="65"/>
        <v>1320</v>
      </c>
      <c r="M72" s="157">
        <f t="shared" si="66"/>
        <v>356</v>
      </c>
      <c r="N72" s="154">
        <v>1676</v>
      </c>
      <c r="O72" s="154">
        <v>0</v>
      </c>
      <c r="P72" s="154">
        <v>0</v>
      </c>
      <c r="Q72" s="154">
        <v>0</v>
      </c>
      <c r="R72" s="154">
        <v>0</v>
      </c>
      <c r="S72" s="158">
        <f t="shared" si="67"/>
        <v>0</v>
      </c>
      <c r="T72" s="159"/>
      <c r="U72" s="159"/>
      <c r="V72" s="159"/>
      <c r="W72" s="159"/>
      <c r="X72" s="160"/>
      <c r="Y72" s="156">
        <v>1676</v>
      </c>
      <c r="Z72" s="154">
        <v>1320</v>
      </c>
      <c r="AA72" s="157">
        <v>356</v>
      </c>
      <c r="AB72" s="161">
        <v>1676</v>
      </c>
      <c r="AC72" s="154">
        <v>0</v>
      </c>
      <c r="AD72" s="157">
        <v>0</v>
      </c>
      <c r="AE72" s="154">
        <f t="shared" si="68"/>
        <v>0</v>
      </c>
      <c r="AF72" s="157">
        <f t="shared" si="69"/>
        <v>0</v>
      </c>
      <c r="AG72" s="58">
        <v>1676</v>
      </c>
      <c r="AH72" s="61">
        <v>1320</v>
      </c>
      <c r="AI72" s="60">
        <v>356</v>
      </c>
      <c r="AJ72" s="59">
        <v>1676</v>
      </c>
      <c r="AK72" s="61">
        <v>0</v>
      </c>
      <c r="AL72" s="60">
        <v>0</v>
      </c>
    </row>
    <row r="73" spans="1:38" s="98" customFormat="1" ht="15" customHeight="1">
      <c r="A73" s="184"/>
      <c r="B73" s="152" t="s">
        <v>1432</v>
      </c>
      <c r="C73" s="153">
        <v>0</v>
      </c>
      <c r="D73" s="154">
        <v>0</v>
      </c>
      <c r="E73" s="155">
        <v>0</v>
      </c>
      <c r="F73" s="154">
        <v>0</v>
      </c>
      <c r="G73" s="154">
        <v>0</v>
      </c>
      <c r="H73" s="154">
        <v>0</v>
      </c>
      <c r="I73" s="154">
        <v>0</v>
      </c>
      <c r="J73" s="154">
        <v>0</v>
      </c>
      <c r="K73" s="156">
        <f t="shared" si="64"/>
        <v>0</v>
      </c>
      <c r="L73" s="154">
        <f t="shared" si="65"/>
        <v>0</v>
      </c>
      <c r="M73" s="157">
        <f t="shared" si="66"/>
        <v>0</v>
      </c>
      <c r="N73" s="154">
        <v>0</v>
      </c>
      <c r="O73" s="154">
        <v>0</v>
      </c>
      <c r="P73" s="154">
        <v>0</v>
      </c>
      <c r="Q73" s="154">
        <v>0</v>
      </c>
      <c r="R73" s="154">
        <v>0</v>
      </c>
      <c r="S73" s="158">
        <f t="shared" si="67"/>
        <v>0</v>
      </c>
      <c r="T73" s="159"/>
      <c r="U73" s="159"/>
      <c r="V73" s="159"/>
      <c r="W73" s="159"/>
      <c r="X73" s="160"/>
      <c r="Y73" s="156">
        <v>375</v>
      </c>
      <c r="Z73" s="154">
        <v>295</v>
      </c>
      <c r="AA73" s="157">
        <v>80</v>
      </c>
      <c r="AB73" s="161">
        <v>375</v>
      </c>
      <c r="AC73" s="154">
        <v>0</v>
      </c>
      <c r="AD73" s="157">
        <v>0</v>
      </c>
      <c r="AE73" s="154">
        <f t="shared" si="68"/>
        <v>0</v>
      </c>
      <c r="AF73" s="157">
        <f t="shared" si="69"/>
        <v>0</v>
      </c>
      <c r="AG73" s="58">
        <v>375</v>
      </c>
      <c r="AH73" s="61">
        <v>295</v>
      </c>
      <c r="AI73" s="60">
        <v>80</v>
      </c>
      <c r="AJ73" s="59">
        <v>375</v>
      </c>
      <c r="AK73" s="61">
        <v>0</v>
      </c>
      <c r="AL73" s="60">
        <v>0</v>
      </c>
    </row>
    <row r="74" spans="1:38" s="98" customFormat="1" ht="15" customHeight="1">
      <c r="A74" s="184"/>
      <c r="B74" s="152" t="s">
        <v>1433</v>
      </c>
      <c r="C74" s="153">
        <v>0</v>
      </c>
      <c r="D74" s="154">
        <v>0</v>
      </c>
      <c r="E74" s="155">
        <v>0</v>
      </c>
      <c r="F74" s="154">
        <v>0</v>
      </c>
      <c r="G74" s="154">
        <v>0</v>
      </c>
      <c r="H74" s="154">
        <v>0</v>
      </c>
      <c r="I74" s="154">
        <v>0</v>
      </c>
      <c r="J74" s="154">
        <v>0</v>
      </c>
      <c r="K74" s="156"/>
      <c r="L74" s="154"/>
      <c r="M74" s="157"/>
      <c r="N74" s="154"/>
      <c r="O74" s="154"/>
      <c r="P74" s="154"/>
      <c r="Q74" s="154"/>
      <c r="R74" s="154"/>
      <c r="S74" s="158"/>
      <c r="T74" s="159"/>
      <c r="U74" s="159"/>
      <c r="V74" s="159"/>
      <c r="W74" s="159"/>
      <c r="X74" s="160"/>
      <c r="Y74" s="156">
        <v>5759</v>
      </c>
      <c r="Z74" s="154">
        <v>4534</v>
      </c>
      <c r="AA74" s="157">
        <v>1225</v>
      </c>
      <c r="AB74" s="161">
        <v>4500</v>
      </c>
      <c r="AC74" s="154">
        <v>0</v>
      </c>
      <c r="AD74" s="157">
        <v>1259</v>
      </c>
      <c r="AE74" s="154"/>
      <c r="AF74" s="157"/>
      <c r="AG74" s="58">
        <v>5759</v>
      </c>
      <c r="AH74" s="61">
        <v>4535</v>
      </c>
      <c r="AI74" s="60">
        <v>1224</v>
      </c>
      <c r="AJ74" s="59">
        <v>4500</v>
      </c>
      <c r="AK74" s="61">
        <v>0</v>
      </c>
      <c r="AL74" s="60">
        <v>1259</v>
      </c>
    </row>
    <row r="75" spans="1:38" s="98" customFormat="1" ht="15" customHeight="1">
      <c r="A75" s="184"/>
      <c r="B75" s="152" t="s">
        <v>1434</v>
      </c>
      <c r="C75" s="153">
        <v>0</v>
      </c>
      <c r="D75" s="154">
        <v>0</v>
      </c>
      <c r="E75" s="155">
        <v>0</v>
      </c>
      <c r="F75" s="154">
        <v>0</v>
      </c>
      <c r="G75" s="154">
        <v>0</v>
      </c>
      <c r="H75" s="154">
        <v>0</v>
      </c>
      <c r="I75" s="154">
        <v>0</v>
      </c>
      <c r="J75" s="154">
        <v>0</v>
      </c>
      <c r="K75" s="156"/>
      <c r="L75" s="154"/>
      <c r="M75" s="157"/>
      <c r="N75" s="154"/>
      <c r="O75" s="154"/>
      <c r="P75" s="154"/>
      <c r="Q75" s="154"/>
      <c r="R75" s="154"/>
      <c r="S75" s="158"/>
      <c r="T75" s="159"/>
      <c r="U75" s="159"/>
      <c r="V75" s="159"/>
      <c r="W75" s="159"/>
      <c r="X75" s="160"/>
      <c r="Y75" s="156">
        <v>600</v>
      </c>
      <c r="Z75" s="154">
        <v>600</v>
      </c>
      <c r="AA75" s="157">
        <v>0</v>
      </c>
      <c r="AB75" s="161">
        <v>600</v>
      </c>
      <c r="AC75" s="154">
        <v>0</v>
      </c>
      <c r="AD75" s="157">
        <v>0</v>
      </c>
      <c r="AE75" s="154"/>
      <c r="AF75" s="157"/>
      <c r="AG75" s="58">
        <v>450</v>
      </c>
      <c r="AH75" s="61">
        <v>450</v>
      </c>
      <c r="AI75" s="60">
        <v>0</v>
      </c>
      <c r="AJ75" s="59">
        <v>450</v>
      </c>
      <c r="AK75" s="61">
        <v>0</v>
      </c>
      <c r="AL75" s="60">
        <v>0</v>
      </c>
    </row>
    <row r="76" spans="1:38" s="98" customFormat="1" ht="15" customHeight="1">
      <c r="A76" s="184"/>
      <c r="B76" s="152" t="s">
        <v>1435</v>
      </c>
      <c r="C76" s="153">
        <f>SUM(F76:L76)</f>
        <v>0</v>
      </c>
      <c r="D76" s="154">
        <f>SUM(C76)/1.27</f>
        <v>0</v>
      </c>
      <c r="E76" s="155">
        <f>SUM(D76)*0.27</f>
        <v>0</v>
      </c>
      <c r="F76" s="154">
        <v>0</v>
      </c>
      <c r="G76" s="154">
        <v>0</v>
      </c>
      <c r="H76" s="154">
        <v>0</v>
      </c>
      <c r="I76" s="154">
        <v>0</v>
      </c>
      <c r="J76" s="154">
        <v>0</v>
      </c>
      <c r="K76" s="156">
        <f>SUM(N76:R76)</f>
        <v>0</v>
      </c>
      <c r="L76" s="154">
        <f>SUM(K76)/1.27</f>
        <v>0</v>
      </c>
      <c r="M76" s="157">
        <f>SUM(L76)*0.27</f>
        <v>0</v>
      </c>
      <c r="N76" s="154">
        <v>0</v>
      </c>
      <c r="O76" s="154">
        <v>0</v>
      </c>
      <c r="P76" s="154">
        <v>0</v>
      </c>
      <c r="Q76" s="154">
        <v>0</v>
      </c>
      <c r="R76" s="154">
        <v>0</v>
      </c>
      <c r="S76" s="158">
        <f>SUM(T76:X76)</f>
        <v>0</v>
      </c>
      <c r="T76" s="159"/>
      <c r="U76" s="159"/>
      <c r="V76" s="159"/>
      <c r="W76" s="159"/>
      <c r="X76" s="160"/>
      <c r="Y76" s="156">
        <v>9768</v>
      </c>
      <c r="Z76" s="154">
        <v>7691</v>
      </c>
      <c r="AA76" s="157">
        <v>2077</v>
      </c>
      <c r="AB76" s="161">
        <v>9768</v>
      </c>
      <c r="AC76" s="154">
        <v>0</v>
      </c>
      <c r="AD76" s="157">
        <v>0</v>
      </c>
      <c r="AE76" s="154">
        <f t="shared" ref="AE76:AF77" si="70">SUM(Q76+W76)</f>
        <v>0</v>
      </c>
      <c r="AF76" s="157">
        <f t="shared" si="70"/>
        <v>0</v>
      </c>
      <c r="AG76" s="58">
        <v>4884</v>
      </c>
      <c r="AH76" s="61">
        <v>3846</v>
      </c>
      <c r="AI76" s="60">
        <v>1038</v>
      </c>
      <c r="AJ76" s="59">
        <v>4884</v>
      </c>
      <c r="AK76" s="61">
        <v>0</v>
      </c>
      <c r="AL76" s="60">
        <v>0</v>
      </c>
    </row>
    <row r="77" spans="1:38" s="98" customFormat="1" ht="15">
      <c r="A77" s="115"/>
      <c r="B77" s="152" t="s">
        <v>1436</v>
      </c>
      <c r="C77" s="153">
        <f>SUM(F77:L77)</f>
        <v>0</v>
      </c>
      <c r="D77" s="154">
        <f>SUM(C77)/1.27</f>
        <v>0</v>
      </c>
      <c r="E77" s="155">
        <f>SUM(D77)*0.27</f>
        <v>0</v>
      </c>
      <c r="F77" s="154">
        <v>0</v>
      </c>
      <c r="G77" s="154">
        <v>0</v>
      </c>
      <c r="H77" s="154">
        <v>0</v>
      </c>
      <c r="I77" s="154">
        <v>0</v>
      </c>
      <c r="J77" s="154">
        <v>0</v>
      </c>
      <c r="K77" s="156">
        <f>SUM(N77:R77)</f>
        <v>0</v>
      </c>
      <c r="L77" s="154">
        <f>SUM(K77)/1.27</f>
        <v>0</v>
      </c>
      <c r="M77" s="157">
        <f>SUM(L77)*0.27</f>
        <v>0</v>
      </c>
      <c r="N77" s="154">
        <v>0</v>
      </c>
      <c r="O77" s="154">
        <v>0</v>
      </c>
      <c r="P77" s="154">
        <v>0</v>
      </c>
      <c r="Q77" s="154">
        <v>0</v>
      </c>
      <c r="R77" s="154">
        <v>0</v>
      </c>
      <c r="S77" s="158">
        <f>SUM(T77:X77)</f>
        <v>0</v>
      </c>
      <c r="T77" s="159"/>
      <c r="U77" s="159"/>
      <c r="V77" s="159"/>
      <c r="W77" s="159"/>
      <c r="X77" s="160"/>
      <c r="Y77" s="156">
        <v>1683</v>
      </c>
      <c r="Z77" s="154">
        <v>1325</v>
      </c>
      <c r="AA77" s="157">
        <v>358</v>
      </c>
      <c r="AB77" s="161">
        <v>1683</v>
      </c>
      <c r="AC77" s="154">
        <v>0</v>
      </c>
      <c r="AD77" s="157">
        <v>0</v>
      </c>
      <c r="AE77" s="154">
        <f t="shared" si="70"/>
        <v>0</v>
      </c>
      <c r="AF77" s="157">
        <f t="shared" si="70"/>
        <v>0</v>
      </c>
      <c r="AG77" s="58">
        <v>1683</v>
      </c>
      <c r="AH77" s="61">
        <v>1325</v>
      </c>
      <c r="AI77" s="60">
        <v>358</v>
      </c>
      <c r="AJ77" s="59">
        <v>1683</v>
      </c>
      <c r="AK77" s="61">
        <v>0</v>
      </c>
      <c r="AL77" s="60">
        <v>0</v>
      </c>
    </row>
    <row r="78" spans="1:38" s="98" customFormat="1" ht="15">
      <c r="A78" s="184"/>
      <c r="B78" s="152"/>
      <c r="C78" s="153"/>
      <c r="D78" s="154"/>
      <c r="E78" s="155"/>
      <c r="F78" s="154"/>
      <c r="G78" s="154"/>
      <c r="H78" s="154"/>
      <c r="I78" s="154"/>
      <c r="J78" s="154"/>
      <c r="K78" s="156"/>
      <c r="L78" s="154"/>
      <c r="M78" s="157"/>
      <c r="N78" s="154"/>
      <c r="O78" s="154"/>
      <c r="P78" s="154"/>
      <c r="Q78" s="154"/>
      <c r="R78" s="154"/>
      <c r="S78" s="186"/>
      <c r="T78" s="176"/>
      <c r="U78" s="176"/>
      <c r="V78" s="176"/>
      <c r="W78" s="176"/>
      <c r="X78" s="177"/>
      <c r="Y78" s="156"/>
      <c r="Z78" s="154"/>
      <c r="AA78" s="157"/>
      <c r="AB78" s="161"/>
      <c r="AC78" s="154"/>
      <c r="AD78" s="157"/>
      <c r="AE78" s="154"/>
      <c r="AF78" s="157"/>
      <c r="AG78" s="58"/>
      <c r="AH78" s="61"/>
      <c r="AI78" s="60"/>
      <c r="AJ78" s="59"/>
      <c r="AK78" s="61"/>
      <c r="AL78" s="60"/>
    </row>
    <row r="79" spans="1:38" s="98" customFormat="1" ht="15" customHeight="1">
      <c r="A79" s="139" t="s">
        <v>1154</v>
      </c>
      <c r="B79" s="140"/>
      <c r="C79" s="141">
        <f t="shared" ref="C79:H79" si="71">SUM(C80:C82)</f>
        <v>396</v>
      </c>
      <c r="D79" s="142">
        <f t="shared" si="71"/>
        <v>312</v>
      </c>
      <c r="E79" s="143">
        <f t="shared" si="71"/>
        <v>84</v>
      </c>
      <c r="F79" s="144">
        <f t="shared" si="71"/>
        <v>396</v>
      </c>
      <c r="G79" s="142">
        <f t="shared" si="71"/>
        <v>0</v>
      </c>
      <c r="H79" s="142">
        <f t="shared" si="71"/>
        <v>0</v>
      </c>
      <c r="I79" s="142">
        <f>SUM(I80:I82)</f>
        <v>0</v>
      </c>
      <c r="J79" s="142">
        <f>SUM(J80:J82)</f>
        <v>0</v>
      </c>
      <c r="K79" s="145">
        <f t="shared" ref="K79:AL79" si="72">SUM(K80:K82)</f>
        <v>396</v>
      </c>
      <c r="L79" s="146">
        <f t="shared" si="72"/>
        <v>312</v>
      </c>
      <c r="M79" s="147">
        <f t="shared" si="72"/>
        <v>84</v>
      </c>
      <c r="N79" s="148">
        <f t="shared" si="72"/>
        <v>396</v>
      </c>
      <c r="O79" s="146">
        <f t="shared" si="72"/>
        <v>0</v>
      </c>
      <c r="P79" s="146">
        <f t="shared" si="72"/>
        <v>0</v>
      </c>
      <c r="Q79" s="146">
        <f t="shared" si="72"/>
        <v>0</v>
      </c>
      <c r="R79" s="146">
        <f t="shared" si="72"/>
        <v>0</v>
      </c>
      <c r="S79" s="149">
        <f t="shared" si="72"/>
        <v>0</v>
      </c>
      <c r="T79" s="150">
        <f t="shared" si="72"/>
        <v>0</v>
      </c>
      <c r="U79" s="150">
        <f t="shared" si="72"/>
        <v>0</v>
      </c>
      <c r="V79" s="150">
        <f t="shared" si="72"/>
        <v>0</v>
      </c>
      <c r="W79" s="150">
        <f t="shared" si="72"/>
        <v>0</v>
      </c>
      <c r="X79" s="151">
        <f t="shared" si="72"/>
        <v>0</v>
      </c>
      <c r="Y79" s="145">
        <f t="shared" si="72"/>
        <v>396</v>
      </c>
      <c r="Z79" s="146">
        <f t="shared" si="72"/>
        <v>312</v>
      </c>
      <c r="AA79" s="147">
        <f t="shared" si="72"/>
        <v>84</v>
      </c>
      <c r="AB79" s="148">
        <f t="shared" si="72"/>
        <v>396</v>
      </c>
      <c r="AC79" s="146">
        <f t="shared" si="72"/>
        <v>0</v>
      </c>
      <c r="AD79" s="147">
        <f t="shared" si="72"/>
        <v>0</v>
      </c>
      <c r="AE79" s="146">
        <f t="shared" si="72"/>
        <v>0</v>
      </c>
      <c r="AF79" s="147">
        <f t="shared" si="72"/>
        <v>0</v>
      </c>
      <c r="AG79" s="141">
        <f t="shared" si="72"/>
        <v>270</v>
      </c>
      <c r="AH79" s="142">
        <f t="shared" si="72"/>
        <v>213</v>
      </c>
      <c r="AI79" s="143">
        <f t="shared" si="72"/>
        <v>57</v>
      </c>
      <c r="AJ79" s="144">
        <f t="shared" si="72"/>
        <v>270</v>
      </c>
      <c r="AK79" s="142">
        <f t="shared" si="72"/>
        <v>0</v>
      </c>
      <c r="AL79" s="143">
        <f t="shared" si="72"/>
        <v>0</v>
      </c>
    </row>
    <row r="80" spans="1:38" s="98" customFormat="1" ht="15" customHeight="1">
      <c r="A80" s="184"/>
      <c r="B80" s="152" t="s">
        <v>1145</v>
      </c>
      <c r="C80" s="153">
        <v>15</v>
      </c>
      <c r="D80" s="154">
        <f>SUM(C80)/1.27</f>
        <v>12</v>
      </c>
      <c r="E80" s="155">
        <f>SUM(D80)*0.27</f>
        <v>3</v>
      </c>
      <c r="F80" s="154">
        <v>15</v>
      </c>
      <c r="G80" s="154">
        <v>0</v>
      </c>
      <c r="H80" s="154">
        <v>0</v>
      </c>
      <c r="I80" s="154">
        <v>0</v>
      </c>
      <c r="J80" s="154">
        <v>0</v>
      </c>
      <c r="K80" s="156">
        <f>SUM(N80:R80)</f>
        <v>15</v>
      </c>
      <c r="L80" s="154">
        <f>SUM(K80)/1.27</f>
        <v>12</v>
      </c>
      <c r="M80" s="157">
        <f>SUM(L80)*0.27</f>
        <v>3</v>
      </c>
      <c r="N80" s="154">
        <v>15</v>
      </c>
      <c r="O80" s="154">
        <v>0</v>
      </c>
      <c r="P80" s="154">
        <v>0</v>
      </c>
      <c r="Q80" s="154">
        <v>0</v>
      </c>
      <c r="R80" s="154">
        <v>0</v>
      </c>
      <c r="S80" s="158">
        <f>SUM(T80:X80)</f>
        <v>0</v>
      </c>
      <c r="T80" s="159"/>
      <c r="U80" s="159"/>
      <c r="V80" s="159"/>
      <c r="W80" s="159"/>
      <c r="X80" s="160"/>
      <c r="Y80" s="156">
        <v>126</v>
      </c>
      <c r="Z80" s="154">
        <v>99</v>
      </c>
      <c r="AA80" s="157">
        <v>27</v>
      </c>
      <c r="AB80" s="161">
        <v>126</v>
      </c>
      <c r="AC80" s="154">
        <v>0</v>
      </c>
      <c r="AD80" s="157">
        <v>0</v>
      </c>
      <c r="AE80" s="154">
        <f t="shared" ref="AE80:AF81" si="73">SUM(Q80+W80)</f>
        <v>0</v>
      </c>
      <c r="AF80" s="157">
        <f t="shared" si="73"/>
        <v>0</v>
      </c>
      <c r="AG80" s="156">
        <f t="shared" ref="AG80:AG82" si="74">SUM(AJ80:AL80)</f>
        <v>126</v>
      </c>
      <c r="AH80" s="154">
        <v>99</v>
      </c>
      <c r="AI80" s="157">
        <f t="shared" ref="AI80:AI82" si="75">AG80-AH80</f>
        <v>27</v>
      </c>
      <c r="AJ80" s="154">
        <v>126</v>
      </c>
      <c r="AK80" s="154">
        <v>0</v>
      </c>
      <c r="AL80" s="157">
        <v>0</v>
      </c>
    </row>
    <row r="81" spans="1:38" s="98" customFormat="1" ht="15" customHeight="1">
      <c r="A81" s="184"/>
      <c r="B81" s="152" t="s">
        <v>1143</v>
      </c>
      <c r="C81" s="153">
        <v>381</v>
      </c>
      <c r="D81" s="154">
        <f>SUM(C81)/1.27</f>
        <v>300</v>
      </c>
      <c r="E81" s="155">
        <f>SUM(D81)*0.27</f>
        <v>81</v>
      </c>
      <c r="F81" s="154">
        <v>381</v>
      </c>
      <c r="G81" s="154">
        <v>0</v>
      </c>
      <c r="H81" s="154">
        <v>0</v>
      </c>
      <c r="I81" s="154">
        <v>0</v>
      </c>
      <c r="J81" s="154">
        <v>0</v>
      </c>
      <c r="K81" s="156">
        <f>SUM(N81:R81)</f>
        <v>381</v>
      </c>
      <c r="L81" s="154">
        <f>SUM(K81)/1.27</f>
        <v>300</v>
      </c>
      <c r="M81" s="157">
        <f>SUM(L81)*0.27</f>
        <v>81</v>
      </c>
      <c r="N81" s="154">
        <v>381</v>
      </c>
      <c r="O81" s="154">
        <v>0</v>
      </c>
      <c r="P81" s="154">
        <v>0</v>
      </c>
      <c r="Q81" s="154">
        <v>0</v>
      </c>
      <c r="R81" s="154">
        <v>0</v>
      </c>
      <c r="S81" s="158">
        <f>SUM(T81:X81)</f>
        <v>0</v>
      </c>
      <c r="T81" s="159"/>
      <c r="U81" s="159"/>
      <c r="V81" s="159"/>
      <c r="W81" s="159"/>
      <c r="X81" s="160"/>
      <c r="Y81" s="156">
        <v>104</v>
      </c>
      <c r="Z81" s="154">
        <v>82</v>
      </c>
      <c r="AA81" s="157">
        <v>22</v>
      </c>
      <c r="AB81" s="161">
        <v>104</v>
      </c>
      <c r="AC81" s="154">
        <v>0</v>
      </c>
      <c r="AD81" s="157">
        <v>0</v>
      </c>
      <c r="AE81" s="154">
        <f t="shared" si="73"/>
        <v>0</v>
      </c>
      <c r="AF81" s="157">
        <f t="shared" si="73"/>
        <v>0</v>
      </c>
      <c r="AG81" s="156">
        <f t="shared" si="74"/>
        <v>104</v>
      </c>
      <c r="AH81" s="154">
        <v>82</v>
      </c>
      <c r="AI81" s="157">
        <f t="shared" si="75"/>
        <v>22</v>
      </c>
      <c r="AJ81" s="154">
        <v>104</v>
      </c>
      <c r="AK81" s="154">
        <v>0</v>
      </c>
      <c r="AL81" s="157">
        <v>0</v>
      </c>
    </row>
    <row r="82" spans="1:38" s="98" customFormat="1" ht="15" customHeight="1">
      <c r="A82" s="115"/>
      <c r="B82" s="152" t="s">
        <v>1143</v>
      </c>
      <c r="C82" s="153">
        <f>SUM(F82:L82)</f>
        <v>0</v>
      </c>
      <c r="D82" s="154">
        <f>SUM(C82)/1.27</f>
        <v>0</v>
      </c>
      <c r="E82" s="155">
        <f>SUM(D82)*0.27</f>
        <v>0</v>
      </c>
      <c r="F82" s="154">
        <v>0</v>
      </c>
      <c r="G82" s="154">
        <v>0</v>
      </c>
      <c r="H82" s="154">
        <v>0</v>
      </c>
      <c r="I82" s="154">
        <v>0</v>
      </c>
      <c r="J82" s="154">
        <v>0</v>
      </c>
      <c r="K82" s="156">
        <f>SUM(N82:R82)</f>
        <v>0</v>
      </c>
      <c r="L82" s="154">
        <f>SUM(K82)/1.27</f>
        <v>0</v>
      </c>
      <c r="M82" s="157">
        <f>SUM(L82)*0.27</f>
        <v>0</v>
      </c>
      <c r="N82" s="154">
        <v>0</v>
      </c>
      <c r="O82" s="154">
        <v>0</v>
      </c>
      <c r="P82" s="154">
        <v>0</v>
      </c>
      <c r="Q82" s="154">
        <v>0</v>
      </c>
      <c r="R82" s="154">
        <v>0</v>
      </c>
      <c r="S82" s="158">
        <f>SUM(T82:X82)</f>
        <v>0</v>
      </c>
      <c r="T82" s="159"/>
      <c r="U82" s="159"/>
      <c r="V82" s="159"/>
      <c r="W82" s="159"/>
      <c r="X82" s="160"/>
      <c r="Y82" s="156">
        <v>166</v>
      </c>
      <c r="Z82" s="154">
        <v>131</v>
      </c>
      <c r="AA82" s="157">
        <v>35</v>
      </c>
      <c r="AB82" s="161">
        <v>166</v>
      </c>
      <c r="AC82" s="154">
        <v>0</v>
      </c>
      <c r="AD82" s="157">
        <v>0</v>
      </c>
      <c r="AE82" s="154">
        <f>SUM(Q82+W82)</f>
        <v>0</v>
      </c>
      <c r="AF82" s="157">
        <f>SUM(R82+X82)</f>
        <v>0</v>
      </c>
      <c r="AG82" s="156">
        <f t="shared" si="74"/>
        <v>40</v>
      </c>
      <c r="AH82" s="154">
        <v>32</v>
      </c>
      <c r="AI82" s="157">
        <f t="shared" si="75"/>
        <v>8</v>
      </c>
      <c r="AJ82" s="154">
        <v>40</v>
      </c>
      <c r="AK82" s="154">
        <v>0</v>
      </c>
      <c r="AL82" s="157">
        <v>0</v>
      </c>
    </row>
    <row r="83" spans="1:38" s="98" customFormat="1" ht="11.25" customHeight="1">
      <c r="A83" s="187"/>
      <c r="B83" s="152"/>
      <c r="C83" s="153"/>
      <c r="D83" s="154"/>
      <c r="E83" s="155"/>
      <c r="F83" s="154"/>
      <c r="G83" s="154"/>
      <c r="H83" s="154"/>
      <c r="I83" s="154"/>
      <c r="J83" s="154"/>
      <c r="K83" s="156"/>
      <c r="L83" s="154"/>
      <c r="M83" s="157"/>
      <c r="N83" s="154"/>
      <c r="O83" s="154"/>
      <c r="P83" s="154"/>
      <c r="Q83" s="154"/>
      <c r="R83" s="154"/>
      <c r="S83" s="186"/>
      <c r="T83" s="176"/>
      <c r="U83" s="176"/>
      <c r="V83" s="176"/>
      <c r="W83" s="176"/>
      <c r="X83" s="177"/>
      <c r="Y83" s="156"/>
      <c r="Z83" s="154"/>
      <c r="AA83" s="157"/>
      <c r="AB83" s="161"/>
      <c r="AC83" s="154"/>
      <c r="AD83" s="157"/>
      <c r="AE83" s="154"/>
      <c r="AF83" s="157"/>
      <c r="AG83" s="153"/>
      <c r="AH83" s="154"/>
      <c r="AI83" s="155"/>
      <c r="AJ83" s="163"/>
      <c r="AK83" s="154"/>
      <c r="AL83" s="155"/>
    </row>
    <row r="84" spans="1:38" s="98" customFormat="1" ht="14.25" customHeight="1">
      <c r="A84" s="139" t="s">
        <v>256</v>
      </c>
      <c r="B84" s="140"/>
      <c r="C84" s="141">
        <f t="shared" ref="C84:H84" si="76">SUM(C85:C86)</f>
        <v>579</v>
      </c>
      <c r="D84" s="142">
        <f t="shared" si="76"/>
        <v>456</v>
      </c>
      <c r="E84" s="143">
        <f t="shared" si="76"/>
        <v>123</v>
      </c>
      <c r="F84" s="144">
        <f t="shared" si="76"/>
        <v>579</v>
      </c>
      <c r="G84" s="142">
        <f t="shared" si="76"/>
        <v>0</v>
      </c>
      <c r="H84" s="142">
        <f t="shared" si="76"/>
        <v>0</v>
      </c>
      <c r="I84" s="142">
        <f>SUM(I85:I86)</f>
        <v>0</v>
      </c>
      <c r="J84" s="142">
        <f>SUM(J85:J86)</f>
        <v>0</v>
      </c>
      <c r="K84" s="145">
        <f t="shared" ref="K84:AL84" si="77">SUM(K85:K86)</f>
        <v>579</v>
      </c>
      <c r="L84" s="146">
        <f t="shared" si="77"/>
        <v>456</v>
      </c>
      <c r="M84" s="147">
        <f t="shared" si="77"/>
        <v>123</v>
      </c>
      <c r="N84" s="148">
        <f t="shared" si="77"/>
        <v>579</v>
      </c>
      <c r="O84" s="146">
        <f t="shared" si="77"/>
        <v>0</v>
      </c>
      <c r="P84" s="146">
        <f t="shared" si="77"/>
        <v>0</v>
      </c>
      <c r="Q84" s="146">
        <f t="shared" si="77"/>
        <v>0</v>
      </c>
      <c r="R84" s="146">
        <f t="shared" si="77"/>
        <v>0</v>
      </c>
      <c r="S84" s="149">
        <f t="shared" si="77"/>
        <v>0</v>
      </c>
      <c r="T84" s="150">
        <f t="shared" si="77"/>
        <v>0</v>
      </c>
      <c r="U84" s="150">
        <f t="shared" si="77"/>
        <v>0</v>
      </c>
      <c r="V84" s="150">
        <f t="shared" si="77"/>
        <v>0</v>
      </c>
      <c r="W84" s="150">
        <f t="shared" si="77"/>
        <v>0</v>
      </c>
      <c r="X84" s="151">
        <f t="shared" si="77"/>
        <v>0</v>
      </c>
      <c r="Y84" s="145">
        <f t="shared" si="77"/>
        <v>2338</v>
      </c>
      <c r="Z84" s="146">
        <f t="shared" si="77"/>
        <v>1841</v>
      </c>
      <c r="AA84" s="147">
        <f t="shared" si="77"/>
        <v>497</v>
      </c>
      <c r="AB84" s="148">
        <f t="shared" si="77"/>
        <v>2338</v>
      </c>
      <c r="AC84" s="146">
        <f t="shared" si="77"/>
        <v>0</v>
      </c>
      <c r="AD84" s="147">
        <f t="shared" si="77"/>
        <v>0</v>
      </c>
      <c r="AE84" s="146">
        <f t="shared" si="77"/>
        <v>0</v>
      </c>
      <c r="AF84" s="147">
        <f t="shared" si="77"/>
        <v>0</v>
      </c>
      <c r="AG84" s="141">
        <f t="shared" si="77"/>
        <v>617</v>
      </c>
      <c r="AH84" s="142">
        <f t="shared" si="77"/>
        <v>486</v>
      </c>
      <c r="AI84" s="143">
        <f t="shared" si="77"/>
        <v>131</v>
      </c>
      <c r="AJ84" s="144">
        <f t="shared" si="77"/>
        <v>617</v>
      </c>
      <c r="AK84" s="142">
        <f t="shared" si="77"/>
        <v>0</v>
      </c>
      <c r="AL84" s="143">
        <f t="shared" si="77"/>
        <v>0</v>
      </c>
    </row>
    <row r="85" spans="1:38" s="98" customFormat="1" ht="14.25" customHeight="1">
      <c r="A85" s="184"/>
      <c r="B85" s="152" t="s">
        <v>1143</v>
      </c>
      <c r="C85" s="153">
        <v>579</v>
      </c>
      <c r="D85" s="154">
        <f>SUM(C85)/1.27</f>
        <v>456</v>
      </c>
      <c r="E85" s="155">
        <f>SUM(D85)*0.27</f>
        <v>123</v>
      </c>
      <c r="F85" s="154">
        <v>579</v>
      </c>
      <c r="G85" s="154">
        <v>0</v>
      </c>
      <c r="H85" s="154">
        <v>0</v>
      </c>
      <c r="I85" s="154">
        <v>0</v>
      </c>
      <c r="J85" s="154">
        <v>0</v>
      </c>
      <c r="K85" s="156">
        <f>SUM(N85:R85)</f>
        <v>579</v>
      </c>
      <c r="L85" s="154">
        <f>SUM(K85)/1.27</f>
        <v>456</v>
      </c>
      <c r="M85" s="157">
        <f>SUM(L85)*0.27</f>
        <v>123</v>
      </c>
      <c r="N85" s="154">
        <v>579</v>
      </c>
      <c r="O85" s="154">
        <v>0</v>
      </c>
      <c r="P85" s="154">
        <v>0</v>
      </c>
      <c r="Q85" s="154">
        <v>0</v>
      </c>
      <c r="R85" s="154">
        <v>0</v>
      </c>
      <c r="S85" s="158">
        <f>SUM(T85:X85)</f>
        <v>0</v>
      </c>
      <c r="T85" s="159"/>
      <c r="U85" s="159"/>
      <c r="V85" s="159"/>
      <c r="W85" s="159"/>
      <c r="X85" s="160"/>
      <c r="Y85" s="156">
        <v>618</v>
      </c>
      <c r="Z85" s="154">
        <v>487</v>
      </c>
      <c r="AA85" s="157">
        <v>131</v>
      </c>
      <c r="AB85" s="161">
        <v>618</v>
      </c>
      <c r="AC85" s="154">
        <v>0</v>
      </c>
      <c r="AD85" s="157">
        <v>0</v>
      </c>
      <c r="AE85" s="154">
        <f t="shared" ref="AE85:AF86" si="78">SUM(Q85+W85)</f>
        <v>0</v>
      </c>
      <c r="AF85" s="157">
        <f t="shared" si="78"/>
        <v>0</v>
      </c>
      <c r="AG85" s="156">
        <f t="shared" ref="AG85:AG86" si="79">SUM(AJ85:AL85)</f>
        <v>617</v>
      </c>
      <c r="AH85" s="154">
        <v>486</v>
      </c>
      <c r="AI85" s="157">
        <f t="shared" ref="AI85:AI86" si="80">AG85-AH85</f>
        <v>131</v>
      </c>
      <c r="AJ85" s="154">
        <v>617</v>
      </c>
      <c r="AK85" s="154">
        <v>0</v>
      </c>
      <c r="AL85" s="157">
        <v>0</v>
      </c>
    </row>
    <row r="86" spans="1:38" s="98" customFormat="1" ht="14.25" customHeight="1">
      <c r="A86" s="184"/>
      <c r="B86" s="152" t="s">
        <v>1408</v>
      </c>
      <c r="C86" s="153">
        <f>SUM(F86:L86)</f>
        <v>0</v>
      </c>
      <c r="D86" s="154">
        <f>SUM(C86)/1.27</f>
        <v>0</v>
      </c>
      <c r="E86" s="155">
        <f>SUM(D86)*0.27</f>
        <v>0</v>
      </c>
      <c r="F86" s="154">
        <v>0</v>
      </c>
      <c r="G86" s="154">
        <v>0</v>
      </c>
      <c r="H86" s="154">
        <v>0</v>
      </c>
      <c r="I86" s="154">
        <v>0</v>
      </c>
      <c r="J86" s="154">
        <v>0</v>
      </c>
      <c r="K86" s="156">
        <f>SUM(N86:R86)</f>
        <v>0</v>
      </c>
      <c r="L86" s="154">
        <f>SUM(K86)/1.27</f>
        <v>0</v>
      </c>
      <c r="M86" s="157">
        <f>SUM(L86)*0.27</f>
        <v>0</v>
      </c>
      <c r="N86" s="154">
        <v>0</v>
      </c>
      <c r="O86" s="154">
        <v>0</v>
      </c>
      <c r="P86" s="154">
        <v>0</v>
      </c>
      <c r="Q86" s="154">
        <v>0</v>
      </c>
      <c r="R86" s="154">
        <v>0</v>
      </c>
      <c r="S86" s="158">
        <f>SUM(T86:X86)</f>
        <v>0</v>
      </c>
      <c r="T86" s="159"/>
      <c r="U86" s="159"/>
      <c r="V86" s="159"/>
      <c r="W86" s="159"/>
      <c r="X86" s="160"/>
      <c r="Y86" s="156">
        <v>1720</v>
      </c>
      <c r="Z86" s="154">
        <v>1354</v>
      </c>
      <c r="AA86" s="157">
        <v>366</v>
      </c>
      <c r="AB86" s="161">
        <v>1720</v>
      </c>
      <c r="AC86" s="154">
        <v>0</v>
      </c>
      <c r="AD86" s="157">
        <v>0</v>
      </c>
      <c r="AE86" s="154">
        <f t="shared" si="78"/>
        <v>0</v>
      </c>
      <c r="AF86" s="157">
        <f t="shared" si="78"/>
        <v>0</v>
      </c>
      <c r="AG86" s="156">
        <f t="shared" si="79"/>
        <v>0</v>
      </c>
      <c r="AH86" s="154">
        <v>0</v>
      </c>
      <c r="AI86" s="157">
        <f t="shared" si="80"/>
        <v>0</v>
      </c>
      <c r="AJ86" s="154">
        <v>0</v>
      </c>
      <c r="AK86" s="154">
        <v>0</v>
      </c>
      <c r="AL86" s="157">
        <v>0</v>
      </c>
    </row>
    <row r="87" spans="1:38" s="98" customFormat="1" ht="7.5" customHeight="1">
      <c r="A87" s="184"/>
      <c r="B87" s="152"/>
      <c r="C87" s="153"/>
      <c r="D87" s="154"/>
      <c r="E87" s="155"/>
      <c r="F87" s="154"/>
      <c r="G87" s="154"/>
      <c r="H87" s="154"/>
      <c r="I87" s="154"/>
      <c r="J87" s="154"/>
      <c r="K87" s="156"/>
      <c r="L87" s="154"/>
      <c r="M87" s="157"/>
      <c r="N87" s="154"/>
      <c r="O87" s="154"/>
      <c r="P87" s="154"/>
      <c r="Q87" s="154"/>
      <c r="R87" s="154"/>
      <c r="S87" s="186"/>
      <c r="T87" s="176"/>
      <c r="U87" s="176"/>
      <c r="V87" s="176"/>
      <c r="W87" s="176"/>
      <c r="X87" s="177"/>
      <c r="Y87" s="156"/>
      <c r="Z87" s="154"/>
      <c r="AA87" s="157"/>
      <c r="AB87" s="161"/>
      <c r="AC87" s="154"/>
      <c r="AD87" s="157"/>
      <c r="AE87" s="154"/>
      <c r="AF87" s="157"/>
      <c r="AG87" s="153"/>
      <c r="AH87" s="154"/>
      <c r="AI87" s="155"/>
      <c r="AJ87" s="163"/>
      <c r="AK87" s="154"/>
      <c r="AL87" s="155"/>
    </row>
    <row r="88" spans="1:38" s="98" customFormat="1" ht="14.25" customHeight="1">
      <c r="A88" s="139" t="s">
        <v>257</v>
      </c>
      <c r="B88" s="140"/>
      <c r="C88" s="141">
        <f t="shared" ref="C88:H88" si="81">SUM(C89:C90)</f>
        <v>607</v>
      </c>
      <c r="D88" s="142">
        <f t="shared" si="81"/>
        <v>478</v>
      </c>
      <c r="E88" s="143">
        <f t="shared" si="81"/>
        <v>129</v>
      </c>
      <c r="F88" s="144">
        <f t="shared" si="81"/>
        <v>607</v>
      </c>
      <c r="G88" s="142">
        <f t="shared" si="81"/>
        <v>0</v>
      </c>
      <c r="H88" s="142">
        <f t="shared" si="81"/>
        <v>0</v>
      </c>
      <c r="I88" s="142">
        <f>SUM(I89:I90)</f>
        <v>0</v>
      </c>
      <c r="J88" s="142">
        <f>SUM(J89:J90)</f>
        <v>0</v>
      </c>
      <c r="K88" s="145">
        <f t="shared" ref="K88:AL88" si="82">SUM(K89:K90)</f>
        <v>607</v>
      </c>
      <c r="L88" s="146">
        <f t="shared" si="82"/>
        <v>478</v>
      </c>
      <c r="M88" s="147">
        <f t="shared" si="82"/>
        <v>129</v>
      </c>
      <c r="N88" s="148">
        <f t="shared" si="82"/>
        <v>607</v>
      </c>
      <c r="O88" s="146">
        <f t="shared" si="82"/>
        <v>0</v>
      </c>
      <c r="P88" s="146">
        <f t="shared" si="82"/>
        <v>0</v>
      </c>
      <c r="Q88" s="146">
        <f t="shared" si="82"/>
        <v>0</v>
      </c>
      <c r="R88" s="146">
        <f t="shared" si="82"/>
        <v>0</v>
      </c>
      <c r="S88" s="149">
        <f t="shared" si="82"/>
        <v>0</v>
      </c>
      <c r="T88" s="150">
        <f t="shared" si="82"/>
        <v>0</v>
      </c>
      <c r="U88" s="150">
        <f t="shared" si="82"/>
        <v>0</v>
      </c>
      <c r="V88" s="150">
        <f t="shared" si="82"/>
        <v>0</v>
      </c>
      <c r="W88" s="150">
        <f t="shared" si="82"/>
        <v>0</v>
      </c>
      <c r="X88" s="151">
        <f t="shared" si="82"/>
        <v>0</v>
      </c>
      <c r="Y88" s="145">
        <f t="shared" si="82"/>
        <v>1107</v>
      </c>
      <c r="Z88" s="146">
        <f t="shared" si="82"/>
        <v>872</v>
      </c>
      <c r="AA88" s="147">
        <f t="shared" si="82"/>
        <v>235</v>
      </c>
      <c r="AB88" s="148">
        <f t="shared" si="82"/>
        <v>1107</v>
      </c>
      <c r="AC88" s="146">
        <f t="shared" si="82"/>
        <v>0</v>
      </c>
      <c r="AD88" s="147">
        <f t="shared" si="82"/>
        <v>0</v>
      </c>
      <c r="AE88" s="146">
        <f t="shared" si="82"/>
        <v>0</v>
      </c>
      <c r="AF88" s="147">
        <f t="shared" si="82"/>
        <v>0</v>
      </c>
      <c r="AG88" s="141">
        <f t="shared" si="82"/>
        <v>1018</v>
      </c>
      <c r="AH88" s="142">
        <f t="shared" si="82"/>
        <v>801</v>
      </c>
      <c r="AI88" s="143">
        <f t="shared" si="82"/>
        <v>217</v>
      </c>
      <c r="AJ88" s="144">
        <f t="shared" si="82"/>
        <v>1018</v>
      </c>
      <c r="AK88" s="142">
        <f t="shared" si="82"/>
        <v>0</v>
      </c>
      <c r="AL88" s="143">
        <f t="shared" si="82"/>
        <v>0</v>
      </c>
    </row>
    <row r="89" spans="1:38" s="98" customFormat="1" ht="14.25" customHeight="1">
      <c r="A89" s="184"/>
      <c r="B89" s="188" t="s">
        <v>1409</v>
      </c>
      <c r="C89" s="153">
        <v>607</v>
      </c>
      <c r="D89" s="154">
        <f>SUM(C89)/1.27</f>
        <v>478</v>
      </c>
      <c r="E89" s="155">
        <f>SUM(D89)*0.27</f>
        <v>129</v>
      </c>
      <c r="F89" s="154">
        <v>607</v>
      </c>
      <c r="G89" s="154">
        <v>0</v>
      </c>
      <c r="H89" s="154">
        <v>0</v>
      </c>
      <c r="I89" s="154">
        <v>0</v>
      </c>
      <c r="J89" s="154">
        <v>0</v>
      </c>
      <c r="K89" s="156">
        <f>SUM(N89:R89)</f>
        <v>607</v>
      </c>
      <c r="L89" s="154">
        <f>SUM(K89)/1.27</f>
        <v>478</v>
      </c>
      <c r="M89" s="157">
        <f>SUM(L89)*0.27</f>
        <v>129</v>
      </c>
      <c r="N89" s="154">
        <v>607</v>
      </c>
      <c r="O89" s="154">
        <v>0</v>
      </c>
      <c r="P89" s="154">
        <v>0</v>
      </c>
      <c r="Q89" s="154">
        <v>0</v>
      </c>
      <c r="R89" s="154">
        <v>0</v>
      </c>
      <c r="S89" s="158">
        <f>SUM(T89:X89)</f>
        <v>0</v>
      </c>
      <c r="T89" s="159"/>
      <c r="U89" s="159"/>
      <c r="V89" s="159"/>
      <c r="W89" s="159"/>
      <c r="X89" s="160"/>
      <c r="Y89" s="156">
        <v>500</v>
      </c>
      <c r="Z89" s="154">
        <v>394</v>
      </c>
      <c r="AA89" s="157">
        <v>106</v>
      </c>
      <c r="AB89" s="161">
        <v>500</v>
      </c>
      <c r="AC89" s="154">
        <v>0</v>
      </c>
      <c r="AD89" s="157">
        <v>0</v>
      </c>
      <c r="AE89" s="154">
        <f t="shared" ref="AE89:AF90" si="83">SUM(Q89+W89)</f>
        <v>0</v>
      </c>
      <c r="AF89" s="157">
        <f t="shared" si="83"/>
        <v>0</v>
      </c>
      <c r="AG89" s="156">
        <f t="shared" ref="AG89:AG90" si="84">SUM(AJ89:AL89)</f>
        <v>500</v>
      </c>
      <c r="AH89" s="154">
        <v>394</v>
      </c>
      <c r="AI89" s="157">
        <f t="shared" ref="AI89:AI90" si="85">AG89-AH89</f>
        <v>106</v>
      </c>
      <c r="AJ89" s="154">
        <v>500</v>
      </c>
      <c r="AK89" s="154">
        <v>0</v>
      </c>
      <c r="AL89" s="157">
        <v>0</v>
      </c>
    </row>
    <row r="90" spans="1:38" s="98" customFormat="1" ht="14.25" customHeight="1">
      <c r="A90" s="184"/>
      <c r="B90" s="152" t="s">
        <v>1143</v>
      </c>
      <c r="C90" s="153">
        <f>SUM(F90:L90)</f>
        <v>0</v>
      </c>
      <c r="D90" s="154">
        <f>SUM(C90)/1.27</f>
        <v>0</v>
      </c>
      <c r="E90" s="155">
        <f>SUM(D90)*0.27</f>
        <v>0</v>
      </c>
      <c r="F90" s="154">
        <v>0</v>
      </c>
      <c r="G90" s="154">
        <v>0</v>
      </c>
      <c r="H90" s="154">
        <v>0</v>
      </c>
      <c r="I90" s="154">
        <v>0</v>
      </c>
      <c r="J90" s="154">
        <v>0</v>
      </c>
      <c r="K90" s="156">
        <f>SUM(N90:R90)</f>
        <v>0</v>
      </c>
      <c r="L90" s="154">
        <f>SUM(K90)/1.27</f>
        <v>0</v>
      </c>
      <c r="M90" s="157">
        <f>SUM(L90)*0.27</f>
        <v>0</v>
      </c>
      <c r="N90" s="154">
        <v>0</v>
      </c>
      <c r="O90" s="154">
        <v>0</v>
      </c>
      <c r="P90" s="154">
        <v>0</v>
      </c>
      <c r="Q90" s="154">
        <v>0</v>
      </c>
      <c r="R90" s="154">
        <v>0</v>
      </c>
      <c r="S90" s="158">
        <f>SUM(T90:X90)</f>
        <v>0</v>
      </c>
      <c r="T90" s="159"/>
      <c r="U90" s="159"/>
      <c r="V90" s="159"/>
      <c r="W90" s="159"/>
      <c r="X90" s="160"/>
      <c r="Y90" s="156">
        <v>607</v>
      </c>
      <c r="Z90" s="154">
        <v>478</v>
      </c>
      <c r="AA90" s="157">
        <v>129</v>
      </c>
      <c r="AB90" s="161">
        <v>607</v>
      </c>
      <c r="AC90" s="154">
        <v>0</v>
      </c>
      <c r="AD90" s="157">
        <v>0</v>
      </c>
      <c r="AE90" s="154">
        <f t="shared" si="83"/>
        <v>0</v>
      </c>
      <c r="AF90" s="157">
        <f t="shared" si="83"/>
        <v>0</v>
      </c>
      <c r="AG90" s="156">
        <f t="shared" si="84"/>
        <v>518</v>
      </c>
      <c r="AH90" s="154">
        <v>407</v>
      </c>
      <c r="AI90" s="157">
        <f t="shared" si="85"/>
        <v>111</v>
      </c>
      <c r="AJ90" s="154">
        <v>518</v>
      </c>
      <c r="AK90" s="154">
        <v>0</v>
      </c>
      <c r="AL90" s="157">
        <v>0</v>
      </c>
    </row>
    <row r="91" spans="1:38" s="98" customFormat="1" ht="14.25" customHeight="1">
      <c r="A91" s="187"/>
      <c r="B91" s="152"/>
      <c r="C91" s="153"/>
      <c r="D91" s="154"/>
      <c r="E91" s="155"/>
      <c r="F91" s="154"/>
      <c r="G91" s="154"/>
      <c r="H91" s="154"/>
      <c r="I91" s="154"/>
      <c r="J91" s="154"/>
      <c r="K91" s="156"/>
      <c r="L91" s="154"/>
      <c r="M91" s="157"/>
      <c r="N91" s="154"/>
      <c r="O91" s="154"/>
      <c r="P91" s="154"/>
      <c r="Q91" s="154"/>
      <c r="R91" s="154"/>
      <c r="S91" s="186"/>
      <c r="T91" s="176"/>
      <c r="U91" s="176"/>
      <c r="V91" s="176"/>
      <c r="W91" s="176"/>
      <c r="X91" s="177"/>
      <c r="Y91" s="156"/>
      <c r="Z91" s="154"/>
      <c r="AA91" s="157"/>
      <c r="AB91" s="161"/>
      <c r="AC91" s="154"/>
      <c r="AD91" s="157"/>
      <c r="AE91" s="154"/>
      <c r="AF91" s="157"/>
      <c r="AG91" s="153"/>
      <c r="AH91" s="154"/>
      <c r="AI91" s="155"/>
      <c r="AJ91" s="163"/>
      <c r="AK91" s="154"/>
      <c r="AL91" s="155"/>
    </row>
    <row r="92" spans="1:38" s="98" customFormat="1" ht="14.25" customHeight="1">
      <c r="A92" s="139" t="s">
        <v>155</v>
      </c>
      <c r="B92" s="140"/>
      <c r="C92" s="141">
        <f t="shared" ref="C92:H92" si="86">SUM(C93:C95)</f>
        <v>1059</v>
      </c>
      <c r="D92" s="142">
        <f t="shared" si="86"/>
        <v>834</v>
      </c>
      <c r="E92" s="143">
        <f t="shared" si="86"/>
        <v>225</v>
      </c>
      <c r="F92" s="144">
        <f t="shared" si="86"/>
        <v>1059</v>
      </c>
      <c r="G92" s="142">
        <f t="shared" si="86"/>
        <v>0</v>
      </c>
      <c r="H92" s="142">
        <f t="shared" si="86"/>
        <v>0</v>
      </c>
      <c r="I92" s="142">
        <f>SUM(I93:I95)</f>
        <v>0</v>
      </c>
      <c r="J92" s="142">
        <f>SUM(J93:J95)</f>
        <v>0</v>
      </c>
      <c r="K92" s="145">
        <f t="shared" ref="K92:AL92" si="87">SUM(K93:K95)</f>
        <v>1059</v>
      </c>
      <c r="L92" s="146">
        <f t="shared" si="87"/>
        <v>834</v>
      </c>
      <c r="M92" s="147">
        <f t="shared" si="87"/>
        <v>225</v>
      </c>
      <c r="N92" s="148">
        <f t="shared" si="87"/>
        <v>1059</v>
      </c>
      <c r="O92" s="146">
        <f t="shared" si="87"/>
        <v>0</v>
      </c>
      <c r="P92" s="146">
        <f t="shared" si="87"/>
        <v>0</v>
      </c>
      <c r="Q92" s="146">
        <f t="shared" si="87"/>
        <v>0</v>
      </c>
      <c r="R92" s="146">
        <f t="shared" si="87"/>
        <v>0</v>
      </c>
      <c r="S92" s="149">
        <f t="shared" si="87"/>
        <v>0</v>
      </c>
      <c r="T92" s="150">
        <f t="shared" si="87"/>
        <v>0</v>
      </c>
      <c r="U92" s="150">
        <f t="shared" si="87"/>
        <v>0</v>
      </c>
      <c r="V92" s="150">
        <f t="shared" si="87"/>
        <v>0</v>
      </c>
      <c r="W92" s="150">
        <f t="shared" si="87"/>
        <v>0</v>
      </c>
      <c r="X92" s="151">
        <f t="shared" si="87"/>
        <v>0</v>
      </c>
      <c r="Y92" s="145">
        <f t="shared" si="87"/>
        <v>1435</v>
      </c>
      <c r="Z92" s="146">
        <f t="shared" si="87"/>
        <v>1130</v>
      </c>
      <c r="AA92" s="147">
        <f t="shared" si="87"/>
        <v>305</v>
      </c>
      <c r="AB92" s="148">
        <f t="shared" si="87"/>
        <v>1435</v>
      </c>
      <c r="AC92" s="146">
        <f t="shared" si="87"/>
        <v>0</v>
      </c>
      <c r="AD92" s="147">
        <f t="shared" si="87"/>
        <v>0</v>
      </c>
      <c r="AE92" s="146">
        <f t="shared" si="87"/>
        <v>0</v>
      </c>
      <c r="AF92" s="147">
        <f t="shared" si="87"/>
        <v>0</v>
      </c>
      <c r="AG92" s="141">
        <f t="shared" si="87"/>
        <v>1435</v>
      </c>
      <c r="AH92" s="142">
        <f t="shared" si="87"/>
        <v>1130</v>
      </c>
      <c r="AI92" s="143">
        <f t="shared" si="87"/>
        <v>305</v>
      </c>
      <c r="AJ92" s="144">
        <f t="shared" si="87"/>
        <v>1435</v>
      </c>
      <c r="AK92" s="142">
        <f t="shared" si="87"/>
        <v>0</v>
      </c>
      <c r="AL92" s="143">
        <f t="shared" si="87"/>
        <v>0</v>
      </c>
    </row>
    <row r="93" spans="1:38" s="98" customFormat="1" ht="14.25" customHeight="1">
      <c r="A93" s="184"/>
      <c r="B93" s="152" t="s">
        <v>1145</v>
      </c>
      <c r="C93" s="153">
        <v>267</v>
      </c>
      <c r="D93" s="154">
        <f>SUM(C93)/1.27</f>
        <v>210</v>
      </c>
      <c r="E93" s="155">
        <f>SUM(D93)*0.27</f>
        <v>57</v>
      </c>
      <c r="F93" s="154">
        <v>267</v>
      </c>
      <c r="G93" s="154">
        <v>0</v>
      </c>
      <c r="H93" s="154">
        <v>0</v>
      </c>
      <c r="I93" s="154">
        <v>0</v>
      </c>
      <c r="J93" s="154">
        <v>0</v>
      </c>
      <c r="K93" s="156">
        <f>SUM(N93:R93)</f>
        <v>267</v>
      </c>
      <c r="L93" s="154">
        <f>SUM(K93)/1.27</f>
        <v>210</v>
      </c>
      <c r="M93" s="157">
        <f>SUM(L93)*0.27</f>
        <v>57</v>
      </c>
      <c r="N93" s="154">
        <v>267</v>
      </c>
      <c r="O93" s="154">
        <v>0</v>
      </c>
      <c r="P93" s="154">
        <v>0</v>
      </c>
      <c r="Q93" s="154">
        <v>0</v>
      </c>
      <c r="R93" s="154">
        <v>0</v>
      </c>
      <c r="S93" s="158">
        <f>SUM(T93:X93)</f>
        <v>0</v>
      </c>
      <c r="T93" s="159"/>
      <c r="U93" s="159"/>
      <c r="V93" s="159"/>
      <c r="W93" s="159"/>
      <c r="X93" s="160"/>
      <c r="Y93" s="156">
        <f>SUM(AB93:AF93)</f>
        <v>183</v>
      </c>
      <c r="Z93" s="154">
        <v>144</v>
      </c>
      <c r="AA93" s="157">
        <v>39</v>
      </c>
      <c r="AB93" s="161">
        <v>183</v>
      </c>
      <c r="AC93" s="154">
        <f t="shared" ref="AC93:AF94" si="88">SUM(O93+U93)</f>
        <v>0</v>
      </c>
      <c r="AD93" s="157">
        <f t="shared" si="88"/>
        <v>0</v>
      </c>
      <c r="AE93" s="154">
        <f t="shared" si="88"/>
        <v>0</v>
      </c>
      <c r="AF93" s="157">
        <f t="shared" si="88"/>
        <v>0</v>
      </c>
      <c r="AG93" s="156">
        <f t="shared" ref="AG93:AG94" si="89">SUM(AJ93:AL93)</f>
        <v>183</v>
      </c>
      <c r="AH93" s="154">
        <v>144</v>
      </c>
      <c r="AI93" s="157">
        <f t="shared" ref="AI93:AI94" si="90">AG93-AH93</f>
        <v>39</v>
      </c>
      <c r="AJ93" s="154">
        <v>183</v>
      </c>
      <c r="AK93" s="154">
        <v>0</v>
      </c>
      <c r="AL93" s="157">
        <v>0</v>
      </c>
    </row>
    <row r="94" spans="1:38" s="98" customFormat="1" ht="14.25" customHeight="1">
      <c r="A94" s="184"/>
      <c r="B94" s="152" t="s">
        <v>1143</v>
      </c>
      <c r="C94" s="153">
        <v>792</v>
      </c>
      <c r="D94" s="154">
        <f>SUM(C94)/1.27</f>
        <v>624</v>
      </c>
      <c r="E94" s="155">
        <f>SUM(D94)*0.27</f>
        <v>168</v>
      </c>
      <c r="F94" s="154">
        <v>792</v>
      </c>
      <c r="G94" s="154">
        <v>0</v>
      </c>
      <c r="H94" s="154">
        <v>0</v>
      </c>
      <c r="I94" s="154">
        <v>0</v>
      </c>
      <c r="J94" s="154">
        <v>0</v>
      </c>
      <c r="K94" s="156">
        <f>SUM(N94:R94)</f>
        <v>792</v>
      </c>
      <c r="L94" s="154">
        <f>SUM(K94)/1.27</f>
        <v>624</v>
      </c>
      <c r="M94" s="157">
        <f>SUM(L94)*0.27</f>
        <v>168</v>
      </c>
      <c r="N94" s="154">
        <v>792</v>
      </c>
      <c r="O94" s="154">
        <v>0</v>
      </c>
      <c r="P94" s="154">
        <v>0</v>
      </c>
      <c r="Q94" s="154">
        <v>0</v>
      </c>
      <c r="R94" s="154">
        <v>0</v>
      </c>
      <c r="S94" s="158">
        <f>SUM(T94:X94)</f>
        <v>0</v>
      </c>
      <c r="T94" s="159"/>
      <c r="U94" s="159"/>
      <c r="V94" s="159"/>
      <c r="W94" s="159"/>
      <c r="X94" s="160"/>
      <c r="Y94" s="156">
        <f>SUM(AB94:AF94)</f>
        <v>1252</v>
      </c>
      <c r="Z94" s="154">
        <v>986</v>
      </c>
      <c r="AA94" s="157">
        <v>266</v>
      </c>
      <c r="AB94" s="161">
        <v>1252</v>
      </c>
      <c r="AC94" s="154">
        <f t="shared" si="88"/>
        <v>0</v>
      </c>
      <c r="AD94" s="157">
        <f t="shared" si="88"/>
        <v>0</v>
      </c>
      <c r="AE94" s="154">
        <f t="shared" si="88"/>
        <v>0</v>
      </c>
      <c r="AF94" s="157">
        <f t="shared" si="88"/>
        <v>0</v>
      </c>
      <c r="AG94" s="156">
        <f t="shared" si="89"/>
        <v>1252</v>
      </c>
      <c r="AH94" s="154">
        <v>986</v>
      </c>
      <c r="AI94" s="157">
        <f t="shared" si="90"/>
        <v>266</v>
      </c>
      <c r="AJ94" s="154">
        <v>1252</v>
      </c>
      <c r="AK94" s="154">
        <v>0</v>
      </c>
      <c r="AL94" s="157">
        <v>0</v>
      </c>
    </row>
    <row r="95" spans="1:38" s="98" customFormat="1" ht="14.25" hidden="1" customHeight="1">
      <c r="A95" s="184"/>
      <c r="B95" s="152"/>
      <c r="C95" s="153">
        <f>SUM(F95:L95)</f>
        <v>0</v>
      </c>
      <c r="D95" s="154">
        <f>SUM(C95)/1.27</f>
        <v>0</v>
      </c>
      <c r="E95" s="155">
        <f>SUM(D95)*0.27</f>
        <v>0</v>
      </c>
      <c r="F95" s="154">
        <v>0</v>
      </c>
      <c r="G95" s="154">
        <v>0</v>
      </c>
      <c r="H95" s="154">
        <v>0</v>
      </c>
      <c r="I95" s="154">
        <v>0</v>
      </c>
      <c r="J95" s="154">
        <v>0</v>
      </c>
      <c r="K95" s="156">
        <f>SUM(N95:R95)</f>
        <v>0</v>
      </c>
      <c r="L95" s="154">
        <f>SUM(K95)/1.27</f>
        <v>0</v>
      </c>
      <c r="M95" s="157">
        <f>SUM(L95)*0.27</f>
        <v>0</v>
      </c>
      <c r="N95" s="154">
        <v>0</v>
      </c>
      <c r="O95" s="154">
        <v>0</v>
      </c>
      <c r="P95" s="154">
        <v>0</v>
      </c>
      <c r="Q95" s="154">
        <v>0</v>
      </c>
      <c r="R95" s="154">
        <v>0</v>
      </c>
      <c r="S95" s="158">
        <f>SUM(T95:X95)</f>
        <v>0</v>
      </c>
      <c r="T95" s="159"/>
      <c r="U95" s="159"/>
      <c r="V95" s="159"/>
      <c r="W95" s="159"/>
      <c r="X95" s="160"/>
      <c r="Y95" s="156">
        <f>SUM(AB95:AF95)</f>
        <v>0</v>
      </c>
      <c r="Z95" s="154">
        <f>SUM(Y95)/1.27</f>
        <v>0</v>
      </c>
      <c r="AA95" s="157">
        <f>SUM(Z95)*0.27</f>
        <v>0</v>
      </c>
      <c r="AB95" s="161">
        <f>SUM(N95+T95)</f>
        <v>0</v>
      </c>
      <c r="AC95" s="154">
        <f>SUM(O95+U95)</f>
        <v>0</v>
      </c>
      <c r="AD95" s="157">
        <f>SUM(P95+V95)</f>
        <v>0</v>
      </c>
      <c r="AE95" s="154">
        <f>SUM(Q95+W95)</f>
        <v>0</v>
      </c>
      <c r="AF95" s="157">
        <f>SUM(R95+X95)</f>
        <v>0</v>
      </c>
      <c r="AG95" s="153">
        <f>SUM(AJ95:AL95)</f>
        <v>0</v>
      </c>
      <c r="AH95" s="154">
        <f>SUM(AG95)/1.27</f>
        <v>0</v>
      </c>
      <c r="AI95" s="155">
        <f>SUM(AH95)*0.27</f>
        <v>0</v>
      </c>
      <c r="AJ95" s="163">
        <f>SUM(T95+AB95)</f>
        <v>0</v>
      </c>
      <c r="AK95" s="154">
        <f>SUM(U95+AC95)</f>
        <v>0</v>
      </c>
      <c r="AL95" s="155">
        <f>SUM(V95+AD95)</f>
        <v>0</v>
      </c>
    </row>
    <row r="96" spans="1:38" s="98" customFormat="1" ht="6.75" customHeight="1">
      <c r="A96" s="184"/>
      <c r="B96" s="152"/>
      <c r="C96" s="153"/>
      <c r="D96" s="154"/>
      <c r="E96" s="155"/>
      <c r="F96" s="154"/>
      <c r="G96" s="154"/>
      <c r="H96" s="154"/>
      <c r="I96" s="154"/>
      <c r="J96" s="154"/>
      <c r="K96" s="156"/>
      <c r="L96" s="154"/>
      <c r="M96" s="157"/>
      <c r="N96" s="154"/>
      <c r="O96" s="154"/>
      <c r="P96" s="154"/>
      <c r="Q96" s="154"/>
      <c r="R96" s="154"/>
      <c r="S96" s="186"/>
      <c r="T96" s="176"/>
      <c r="U96" s="176"/>
      <c r="V96" s="176"/>
      <c r="W96" s="176"/>
      <c r="X96" s="177"/>
      <c r="Y96" s="156"/>
      <c r="Z96" s="154"/>
      <c r="AA96" s="157"/>
      <c r="AB96" s="161"/>
      <c r="AC96" s="154"/>
      <c r="AD96" s="157"/>
      <c r="AE96" s="154"/>
      <c r="AF96" s="154"/>
      <c r="AG96" s="153"/>
      <c r="AH96" s="154"/>
      <c r="AI96" s="155"/>
      <c r="AJ96" s="163"/>
      <c r="AK96" s="154"/>
      <c r="AL96" s="155"/>
    </row>
    <row r="97" spans="1:38" s="98" customFormat="1" ht="14.25" customHeight="1">
      <c r="A97" s="139" t="s">
        <v>156</v>
      </c>
      <c r="B97" s="140"/>
      <c r="C97" s="141">
        <f t="shared" ref="C97:H97" si="91">SUM(C98:C99)</f>
        <v>706</v>
      </c>
      <c r="D97" s="142">
        <f t="shared" si="91"/>
        <v>556</v>
      </c>
      <c r="E97" s="143">
        <f t="shared" si="91"/>
        <v>150</v>
      </c>
      <c r="F97" s="144">
        <f t="shared" si="91"/>
        <v>706</v>
      </c>
      <c r="G97" s="142">
        <f t="shared" si="91"/>
        <v>0</v>
      </c>
      <c r="H97" s="142">
        <f t="shared" si="91"/>
        <v>0</v>
      </c>
      <c r="I97" s="142">
        <f>SUM(I98:I99)</f>
        <v>0</v>
      </c>
      <c r="J97" s="142">
        <f>SUM(J98:J99)</f>
        <v>0</v>
      </c>
      <c r="K97" s="145">
        <f t="shared" ref="K97:AL97" si="92">SUM(K98:K99)</f>
        <v>706</v>
      </c>
      <c r="L97" s="146">
        <f t="shared" si="92"/>
        <v>556</v>
      </c>
      <c r="M97" s="147">
        <f t="shared" si="92"/>
        <v>150</v>
      </c>
      <c r="N97" s="148">
        <f t="shared" si="92"/>
        <v>706</v>
      </c>
      <c r="O97" s="146">
        <f t="shared" si="92"/>
        <v>0</v>
      </c>
      <c r="P97" s="146">
        <f t="shared" si="92"/>
        <v>0</v>
      </c>
      <c r="Q97" s="146">
        <f t="shared" si="92"/>
        <v>0</v>
      </c>
      <c r="R97" s="146">
        <f t="shared" si="92"/>
        <v>0</v>
      </c>
      <c r="S97" s="149">
        <f t="shared" si="92"/>
        <v>0</v>
      </c>
      <c r="T97" s="150">
        <f t="shared" si="92"/>
        <v>0</v>
      </c>
      <c r="U97" s="150">
        <f t="shared" si="92"/>
        <v>0</v>
      </c>
      <c r="V97" s="150">
        <f t="shared" si="92"/>
        <v>0</v>
      </c>
      <c r="W97" s="150">
        <f t="shared" si="92"/>
        <v>0</v>
      </c>
      <c r="X97" s="151">
        <f t="shared" si="92"/>
        <v>0</v>
      </c>
      <c r="Y97" s="145">
        <f t="shared" si="92"/>
        <v>1093</v>
      </c>
      <c r="Z97" s="146">
        <f t="shared" si="92"/>
        <v>861</v>
      </c>
      <c r="AA97" s="147">
        <f t="shared" si="92"/>
        <v>232</v>
      </c>
      <c r="AB97" s="148">
        <f t="shared" si="92"/>
        <v>1093</v>
      </c>
      <c r="AC97" s="146">
        <f t="shared" si="92"/>
        <v>0</v>
      </c>
      <c r="AD97" s="147">
        <f t="shared" si="92"/>
        <v>0</v>
      </c>
      <c r="AE97" s="146">
        <f t="shared" si="92"/>
        <v>0</v>
      </c>
      <c r="AF97" s="147">
        <f t="shared" si="92"/>
        <v>0</v>
      </c>
      <c r="AG97" s="141">
        <f t="shared" si="92"/>
        <v>1008</v>
      </c>
      <c r="AH97" s="142">
        <f t="shared" si="92"/>
        <v>794</v>
      </c>
      <c r="AI97" s="143">
        <f t="shared" si="92"/>
        <v>214</v>
      </c>
      <c r="AJ97" s="144">
        <f t="shared" si="92"/>
        <v>1008</v>
      </c>
      <c r="AK97" s="142">
        <f t="shared" si="92"/>
        <v>0</v>
      </c>
      <c r="AL97" s="143">
        <f t="shared" si="92"/>
        <v>0</v>
      </c>
    </row>
    <row r="98" spans="1:38" s="98" customFormat="1" ht="14.25" customHeight="1">
      <c r="A98" s="184"/>
      <c r="B98" s="152" t="s">
        <v>1143</v>
      </c>
      <c r="C98" s="153">
        <v>706</v>
      </c>
      <c r="D98" s="154">
        <f>SUM(C98)/1.27</f>
        <v>556</v>
      </c>
      <c r="E98" s="155">
        <f>SUM(D98)*0.27</f>
        <v>150</v>
      </c>
      <c r="F98" s="154">
        <v>706</v>
      </c>
      <c r="G98" s="154">
        <v>0</v>
      </c>
      <c r="H98" s="154">
        <v>0</v>
      </c>
      <c r="I98" s="154">
        <v>0</v>
      </c>
      <c r="J98" s="154">
        <v>0</v>
      </c>
      <c r="K98" s="156">
        <f>SUM(N98:R98)</f>
        <v>706</v>
      </c>
      <c r="L98" s="154">
        <f>SUM(K98)/1.27</f>
        <v>556</v>
      </c>
      <c r="M98" s="157">
        <f>SUM(L98)*0.27</f>
        <v>150</v>
      </c>
      <c r="N98" s="154">
        <v>706</v>
      </c>
      <c r="O98" s="154">
        <v>0</v>
      </c>
      <c r="P98" s="154">
        <v>0</v>
      </c>
      <c r="Q98" s="154">
        <v>0</v>
      </c>
      <c r="R98" s="154">
        <v>0</v>
      </c>
      <c r="S98" s="158">
        <f>SUM(T98:X98)</f>
        <v>0</v>
      </c>
      <c r="T98" s="159"/>
      <c r="U98" s="159"/>
      <c r="V98" s="159"/>
      <c r="W98" s="159"/>
      <c r="X98" s="160"/>
      <c r="Y98" s="156">
        <f>SUM(AB98:AF98)</f>
        <v>706</v>
      </c>
      <c r="Z98" s="154">
        <f>SUM(Y98)/1.27</f>
        <v>556</v>
      </c>
      <c r="AA98" s="157">
        <f>SUM(Z98)*0.27</f>
        <v>150</v>
      </c>
      <c r="AB98" s="161">
        <f t="shared" ref="AB98:AF99" si="93">SUM(N98+T98)</f>
        <v>706</v>
      </c>
      <c r="AC98" s="154">
        <f t="shared" si="93"/>
        <v>0</v>
      </c>
      <c r="AD98" s="157">
        <f t="shared" si="93"/>
        <v>0</v>
      </c>
      <c r="AE98" s="154">
        <f t="shared" si="93"/>
        <v>0</v>
      </c>
      <c r="AF98" s="157">
        <f t="shared" si="93"/>
        <v>0</v>
      </c>
      <c r="AG98" s="156">
        <f t="shared" ref="AG98:AG99" si="94">SUM(AJ98:AL98)</f>
        <v>621</v>
      </c>
      <c r="AH98" s="154">
        <v>489</v>
      </c>
      <c r="AI98" s="157">
        <f t="shared" ref="AI98:AI99" si="95">AG98-AH98</f>
        <v>132</v>
      </c>
      <c r="AJ98" s="154">
        <v>621</v>
      </c>
      <c r="AK98" s="154">
        <v>0</v>
      </c>
      <c r="AL98" s="157">
        <v>0</v>
      </c>
    </row>
    <row r="99" spans="1:38" s="98" customFormat="1" ht="14.25" customHeight="1">
      <c r="A99" s="184"/>
      <c r="B99" s="152" t="s">
        <v>1410</v>
      </c>
      <c r="C99" s="153">
        <f>SUM(F99:L99)</f>
        <v>0</v>
      </c>
      <c r="D99" s="154">
        <f>SUM(C99)/1.27</f>
        <v>0</v>
      </c>
      <c r="E99" s="155">
        <f>SUM(D99)*0.27</f>
        <v>0</v>
      </c>
      <c r="F99" s="154">
        <v>0</v>
      </c>
      <c r="G99" s="154">
        <v>0</v>
      </c>
      <c r="H99" s="154">
        <v>0</v>
      </c>
      <c r="I99" s="154">
        <v>0</v>
      </c>
      <c r="J99" s="154">
        <v>0</v>
      </c>
      <c r="K99" s="156">
        <f>SUM(N99:R99)</f>
        <v>0</v>
      </c>
      <c r="L99" s="154">
        <f>SUM(K99)/1.27</f>
        <v>0</v>
      </c>
      <c r="M99" s="157">
        <f>SUM(L99)*0.27</f>
        <v>0</v>
      </c>
      <c r="N99" s="154">
        <v>0</v>
      </c>
      <c r="O99" s="154">
        <v>0</v>
      </c>
      <c r="P99" s="154">
        <v>0</v>
      </c>
      <c r="Q99" s="154">
        <v>0</v>
      </c>
      <c r="R99" s="154">
        <v>0</v>
      </c>
      <c r="S99" s="158">
        <f>SUM(T99:X99)</f>
        <v>0</v>
      </c>
      <c r="T99" s="159"/>
      <c r="U99" s="159"/>
      <c r="V99" s="159"/>
      <c r="W99" s="159"/>
      <c r="X99" s="160"/>
      <c r="Y99" s="156">
        <f>SUM(AB99:AF99)</f>
        <v>387</v>
      </c>
      <c r="Z99" s="154">
        <v>305</v>
      </c>
      <c r="AA99" s="157">
        <v>82</v>
      </c>
      <c r="AB99" s="161">
        <v>387</v>
      </c>
      <c r="AC99" s="154">
        <f t="shared" si="93"/>
        <v>0</v>
      </c>
      <c r="AD99" s="157">
        <f t="shared" si="93"/>
        <v>0</v>
      </c>
      <c r="AE99" s="154">
        <f t="shared" si="93"/>
        <v>0</v>
      </c>
      <c r="AF99" s="157">
        <f t="shared" si="93"/>
        <v>0</v>
      </c>
      <c r="AG99" s="156">
        <f t="shared" si="94"/>
        <v>387</v>
      </c>
      <c r="AH99" s="154">
        <v>305</v>
      </c>
      <c r="AI99" s="157">
        <f t="shared" si="95"/>
        <v>82</v>
      </c>
      <c r="AJ99" s="154">
        <v>387</v>
      </c>
      <c r="AK99" s="154">
        <v>0</v>
      </c>
      <c r="AL99" s="157">
        <v>0</v>
      </c>
    </row>
    <row r="100" spans="1:38" s="98" customFormat="1" ht="8.25" customHeight="1">
      <c r="A100" s="184"/>
      <c r="B100" s="152"/>
      <c r="C100" s="153"/>
      <c r="D100" s="154"/>
      <c r="E100" s="155"/>
      <c r="F100" s="154"/>
      <c r="G100" s="154"/>
      <c r="H100" s="154"/>
      <c r="I100" s="154"/>
      <c r="J100" s="154"/>
      <c r="K100" s="156"/>
      <c r="L100" s="154"/>
      <c r="M100" s="157"/>
      <c r="N100" s="154"/>
      <c r="O100" s="154"/>
      <c r="P100" s="154"/>
      <c r="Q100" s="154"/>
      <c r="R100" s="154"/>
      <c r="S100" s="186"/>
      <c r="T100" s="176"/>
      <c r="U100" s="176"/>
      <c r="V100" s="176"/>
      <c r="W100" s="176"/>
      <c r="X100" s="177"/>
      <c r="Y100" s="156"/>
      <c r="Z100" s="154"/>
      <c r="AA100" s="157"/>
      <c r="AB100" s="161"/>
      <c r="AC100" s="154"/>
      <c r="AD100" s="157"/>
      <c r="AE100" s="154"/>
      <c r="AF100" s="154"/>
      <c r="AG100" s="153"/>
      <c r="AH100" s="154"/>
      <c r="AI100" s="155"/>
      <c r="AJ100" s="163"/>
      <c r="AK100" s="154"/>
      <c r="AL100" s="155"/>
    </row>
    <row r="101" spans="1:38" s="98" customFormat="1" ht="14.25" customHeight="1">
      <c r="A101" s="139" t="s">
        <v>157</v>
      </c>
      <c r="B101" s="140"/>
      <c r="C101" s="141">
        <f t="shared" ref="C101:H101" si="96">SUM(C102:C103)</f>
        <v>432</v>
      </c>
      <c r="D101" s="142">
        <f t="shared" si="96"/>
        <v>340</v>
      </c>
      <c r="E101" s="143">
        <f t="shared" si="96"/>
        <v>92</v>
      </c>
      <c r="F101" s="144">
        <f t="shared" si="96"/>
        <v>432</v>
      </c>
      <c r="G101" s="142">
        <f t="shared" si="96"/>
        <v>0</v>
      </c>
      <c r="H101" s="142">
        <f t="shared" si="96"/>
        <v>0</v>
      </c>
      <c r="I101" s="142">
        <f>SUM(I102:I103)</f>
        <v>0</v>
      </c>
      <c r="J101" s="142">
        <f>SUM(J102:J103)</f>
        <v>0</v>
      </c>
      <c r="K101" s="145">
        <f t="shared" ref="K101:AL101" si="97">SUM(K102:K103)</f>
        <v>432</v>
      </c>
      <c r="L101" s="146">
        <f t="shared" si="97"/>
        <v>340</v>
      </c>
      <c r="M101" s="147">
        <f t="shared" si="97"/>
        <v>92</v>
      </c>
      <c r="N101" s="148">
        <f t="shared" si="97"/>
        <v>432</v>
      </c>
      <c r="O101" s="146">
        <f t="shared" si="97"/>
        <v>0</v>
      </c>
      <c r="P101" s="146">
        <f t="shared" si="97"/>
        <v>0</v>
      </c>
      <c r="Q101" s="146">
        <f t="shared" si="97"/>
        <v>0</v>
      </c>
      <c r="R101" s="146">
        <f t="shared" si="97"/>
        <v>0</v>
      </c>
      <c r="S101" s="149">
        <f t="shared" si="97"/>
        <v>0</v>
      </c>
      <c r="T101" s="150">
        <f t="shared" si="97"/>
        <v>0</v>
      </c>
      <c r="U101" s="150">
        <f t="shared" si="97"/>
        <v>0</v>
      </c>
      <c r="V101" s="150">
        <f t="shared" si="97"/>
        <v>0</v>
      </c>
      <c r="W101" s="150">
        <f t="shared" si="97"/>
        <v>0</v>
      </c>
      <c r="X101" s="151">
        <f t="shared" si="97"/>
        <v>0</v>
      </c>
      <c r="Y101" s="145">
        <f t="shared" si="97"/>
        <v>1050</v>
      </c>
      <c r="Z101" s="146">
        <f t="shared" si="97"/>
        <v>827</v>
      </c>
      <c r="AA101" s="147">
        <f t="shared" si="97"/>
        <v>223</v>
      </c>
      <c r="AB101" s="148">
        <f t="shared" si="97"/>
        <v>1050</v>
      </c>
      <c r="AC101" s="146">
        <f t="shared" si="97"/>
        <v>0</v>
      </c>
      <c r="AD101" s="147">
        <f t="shared" si="97"/>
        <v>0</v>
      </c>
      <c r="AE101" s="146">
        <f t="shared" si="97"/>
        <v>0</v>
      </c>
      <c r="AF101" s="147">
        <f t="shared" si="97"/>
        <v>0</v>
      </c>
      <c r="AG101" s="141">
        <f t="shared" si="97"/>
        <v>978</v>
      </c>
      <c r="AH101" s="142">
        <f t="shared" si="97"/>
        <v>770</v>
      </c>
      <c r="AI101" s="143">
        <f t="shared" si="97"/>
        <v>208</v>
      </c>
      <c r="AJ101" s="144">
        <f t="shared" si="97"/>
        <v>978</v>
      </c>
      <c r="AK101" s="142">
        <f t="shared" si="97"/>
        <v>0</v>
      </c>
      <c r="AL101" s="143">
        <f t="shared" si="97"/>
        <v>0</v>
      </c>
    </row>
    <row r="102" spans="1:38" s="98" customFormat="1" ht="14.25" customHeight="1">
      <c r="A102" s="184"/>
      <c r="B102" s="152" t="s">
        <v>1143</v>
      </c>
      <c r="C102" s="153">
        <v>432</v>
      </c>
      <c r="D102" s="154">
        <f>SUM(C102)/1.27</f>
        <v>340</v>
      </c>
      <c r="E102" s="155">
        <f>SUM(D102)*0.27</f>
        <v>92</v>
      </c>
      <c r="F102" s="154">
        <v>432</v>
      </c>
      <c r="G102" s="154">
        <v>0</v>
      </c>
      <c r="H102" s="154">
        <v>0</v>
      </c>
      <c r="I102" s="154">
        <v>0</v>
      </c>
      <c r="J102" s="154">
        <v>0</v>
      </c>
      <c r="K102" s="156">
        <f>SUM(N102:R102)</f>
        <v>432</v>
      </c>
      <c r="L102" s="154">
        <f>SUM(K102)/1.27</f>
        <v>340</v>
      </c>
      <c r="M102" s="157">
        <f>SUM(L102)*0.27</f>
        <v>92</v>
      </c>
      <c r="N102" s="154">
        <v>432</v>
      </c>
      <c r="O102" s="154">
        <v>0</v>
      </c>
      <c r="P102" s="154">
        <v>0</v>
      </c>
      <c r="Q102" s="154">
        <v>0</v>
      </c>
      <c r="R102" s="154">
        <v>0</v>
      </c>
      <c r="S102" s="158">
        <f>SUM(T102:X102)</f>
        <v>0</v>
      </c>
      <c r="T102" s="159"/>
      <c r="U102" s="159"/>
      <c r="V102" s="159"/>
      <c r="W102" s="159"/>
      <c r="X102" s="160"/>
      <c r="Y102" s="156">
        <f>SUM(AB102:AF102)</f>
        <v>1050</v>
      </c>
      <c r="Z102" s="154">
        <v>827</v>
      </c>
      <c r="AA102" s="157">
        <v>223</v>
      </c>
      <c r="AB102" s="161">
        <v>1050</v>
      </c>
      <c r="AC102" s="154">
        <f t="shared" ref="AB102:AF103" si="98">SUM(O102+U102)</f>
        <v>0</v>
      </c>
      <c r="AD102" s="157">
        <f t="shared" si="98"/>
        <v>0</v>
      </c>
      <c r="AE102" s="154">
        <f t="shared" si="98"/>
        <v>0</v>
      </c>
      <c r="AF102" s="157">
        <f t="shared" si="98"/>
        <v>0</v>
      </c>
      <c r="AG102" s="156">
        <f t="shared" ref="AG102" si="99">SUM(AJ102:AL102)</f>
        <v>978</v>
      </c>
      <c r="AH102" s="154">
        <v>770</v>
      </c>
      <c r="AI102" s="157">
        <f t="shared" ref="AI102" si="100">AG102-AH102</f>
        <v>208</v>
      </c>
      <c r="AJ102" s="154">
        <v>978</v>
      </c>
      <c r="AK102" s="154">
        <v>0</v>
      </c>
      <c r="AL102" s="157">
        <v>0</v>
      </c>
    </row>
    <row r="103" spans="1:38" s="98" customFormat="1" ht="14.25" hidden="1" customHeight="1">
      <c r="A103" s="184"/>
      <c r="B103" s="152"/>
      <c r="C103" s="153">
        <f>SUM(F103:L103)</f>
        <v>0</v>
      </c>
      <c r="D103" s="154">
        <f>SUM(C103)/1.27</f>
        <v>0</v>
      </c>
      <c r="E103" s="155">
        <f>SUM(D103)*0.27</f>
        <v>0</v>
      </c>
      <c r="F103" s="154">
        <v>0</v>
      </c>
      <c r="G103" s="154">
        <v>0</v>
      </c>
      <c r="H103" s="154">
        <v>0</v>
      </c>
      <c r="I103" s="154">
        <v>0</v>
      </c>
      <c r="J103" s="154">
        <v>0</v>
      </c>
      <c r="K103" s="156">
        <f>SUM(N103:R103)</f>
        <v>0</v>
      </c>
      <c r="L103" s="154">
        <f>SUM(K103)/1.27</f>
        <v>0</v>
      </c>
      <c r="M103" s="157">
        <f>SUM(L103)*0.27</f>
        <v>0</v>
      </c>
      <c r="N103" s="154">
        <v>0</v>
      </c>
      <c r="O103" s="154">
        <v>0</v>
      </c>
      <c r="P103" s="154">
        <v>0</v>
      </c>
      <c r="Q103" s="154">
        <v>0</v>
      </c>
      <c r="R103" s="154">
        <v>0</v>
      </c>
      <c r="S103" s="158">
        <f>SUM(T103:X103)</f>
        <v>0</v>
      </c>
      <c r="T103" s="159"/>
      <c r="U103" s="159"/>
      <c r="V103" s="159"/>
      <c r="W103" s="159"/>
      <c r="X103" s="160"/>
      <c r="Y103" s="156">
        <f>SUM(AB103:AF103)</f>
        <v>0</v>
      </c>
      <c r="Z103" s="154">
        <f>SUM(Y103)/1.27</f>
        <v>0</v>
      </c>
      <c r="AA103" s="157">
        <f>SUM(Z103)*0.27</f>
        <v>0</v>
      </c>
      <c r="AB103" s="161">
        <f t="shared" si="98"/>
        <v>0</v>
      </c>
      <c r="AC103" s="154">
        <f t="shared" si="98"/>
        <v>0</v>
      </c>
      <c r="AD103" s="157">
        <f t="shared" si="98"/>
        <v>0</v>
      </c>
      <c r="AE103" s="154">
        <f t="shared" si="98"/>
        <v>0</v>
      </c>
      <c r="AF103" s="157">
        <f t="shared" si="98"/>
        <v>0</v>
      </c>
      <c r="AG103" s="153">
        <f>SUM(AJ103:AL103)</f>
        <v>0</v>
      </c>
      <c r="AH103" s="154">
        <f>SUM(AG103)/1.27</f>
        <v>0</v>
      </c>
      <c r="AI103" s="155">
        <f>SUM(AH103)*0.27</f>
        <v>0</v>
      </c>
      <c r="AJ103" s="163">
        <f>SUM(T103+AB103)</f>
        <v>0</v>
      </c>
      <c r="AK103" s="154">
        <f>SUM(U103+AC103)</f>
        <v>0</v>
      </c>
      <c r="AL103" s="155">
        <f>SUM(V103+AD103)</f>
        <v>0</v>
      </c>
    </row>
    <row r="104" spans="1:38" s="98" customFormat="1" ht="7.5" customHeight="1">
      <c r="A104" s="184"/>
      <c r="B104" s="152"/>
      <c r="C104" s="153"/>
      <c r="D104" s="154"/>
      <c r="E104" s="155"/>
      <c r="F104" s="154"/>
      <c r="G104" s="154"/>
      <c r="H104" s="189"/>
      <c r="I104" s="189"/>
      <c r="J104" s="189"/>
      <c r="K104" s="156"/>
      <c r="L104" s="154"/>
      <c r="M104" s="157"/>
      <c r="N104" s="154"/>
      <c r="O104" s="154"/>
      <c r="P104" s="189"/>
      <c r="Q104" s="189"/>
      <c r="R104" s="189"/>
      <c r="S104" s="190"/>
      <c r="T104" s="94"/>
      <c r="U104" s="94"/>
      <c r="V104" s="94"/>
      <c r="W104" s="94"/>
      <c r="X104" s="191"/>
      <c r="Y104" s="192"/>
      <c r="Z104" s="94"/>
      <c r="AA104" s="191"/>
      <c r="AB104" s="193"/>
      <c r="AC104" s="94"/>
      <c r="AD104" s="191"/>
      <c r="AE104" s="189"/>
      <c r="AF104" s="189"/>
      <c r="AG104" s="194"/>
      <c r="AH104" s="94"/>
      <c r="AI104" s="195"/>
      <c r="AJ104" s="196"/>
      <c r="AK104" s="94"/>
      <c r="AL104" s="195"/>
    </row>
    <row r="105" spans="1:38" s="98" customFormat="1" ht="14.25" customHeight="1">
      <c r="A105" s="139" t="s">
        <v>158</v>
      </c>
      <c r="B105" s="140"/>
      <c r="C105" s="141">
        <f t="shared" ref="C105:H105" si="101">SUM(C106:C107)</f>
        <v>584</v>
      </c>
      <c r="D105" s="142">
        <f t="shared" si="101"/>
        <v>460</v>
      </c>
      <c r="E105" s="143">
        <f t="shared" si="101"/>
        <v>124</v>
      </c>
      <c r="F105" s="144">
        <f t="shared" si="101"/>
        <v>584</v>
      </c>
      <c r="G105" s="142">
        <f t="shared" si="101"/>
        <v>0</v>
      </c>
      <c r="H105" s="142">
        <f t="shared" si="101"/>
        <v>0</v>
      </c>
      <c r="I105" s="142">
        <f>SUM(I106:I107)</f>
        <v>0</v>
      </c>
      <c r="J105" s="142">
        <f>SUM(J106:J107)</f>
        <v>0</v>
      </c>
      <c r="K105" s="145">
        <f t="shared" ref="K105:AL105" si="102">SUM(K106:K107)</f>
        <v>584</v>
      </c>
      <c r="L105" s="146">
        <f t="shared" si="102"/>
        <v>460</v>
      </c>
      <c r="M105" s="147">
        <f t="shared" si="102"/>
        <v>124</v>
      </c>
      <c r="N105" s="148">
        <f t="shared" si="102"/>
        <v>584</v>
      </c>
      <c r="O105" s="146">
        <f t="shared" si="102"/>
        <v>0</v>
      </c>
      <c r="P105" s="146">
        <f t="shared" si="102"/>
        <v>0</v>
      </c>
      <c r="Q105" s="146">
        <f t="shared" si="102"/>
        <v>0</v>
      </c>
      <c r="R105" s="146">
        <f t="shared" si="102"/>
        <v>0</v>
      </c>
      <c r="S105" s="149">
        <f t="shared" si="102"/>
        <v>0</v>
      </c>
      <c r="T105" s="150">
        <f t="shared" si="102"/>
        <v>0</v>
      </c>
      <c r="U105" s="150">
        <f t="shared" si="102"/>
        <v>0</v>
      </c>
      <c r="V105" s="150">
        <f t="shared" si="102"/>
        <v>0</v>
      </c>
      <c r="W105" s="150">
        <f t="shared" si="102"/>
        <v>0</v>
      </c>
      <c r="X105" s="151">
        <f t="shared" si="102"/>
        <v>0</v>
      </c>
      <c r="Y105" s="145">
        <f t="shared" si="102"/>
        <v>584</v>
      </c>
      <c r="Z105" s="146">
        <f t="shared" si="102"/>
        <v>460</v>
      </c>
      <c r="AA105" s="147">
        <f t="shared" si="102"/>
        <v>124</v>
      </c>
      <c r="AB105" s="148">
        <f t="shared" si="102"/>
        <v>584</v>
      </c>
      <c r="AC105" s="146">
        <f t="shared" si="102"/>
        <v>0</v>
      </c>
      <c r="AD105" s="147">
        <f t="shared" si="102"/>
        <v>0</v>
      </c>
      <c r="AE105" s="146">
        <f t="shared" si="102"/>
        <v>0</v>
      </c>
      <c r="AF105" s="147">
        <f t="shared" si="102"/>
        <v>0</v>
      </c>
      <c r="AG105" s="141">
        <f t="shared" si="102"/>
        <v>487</v>
      </c>
      <c r="AH105" s="142">
        <f t="shared" si="102"/>
        <v>383</v>
      </c>
      <c r="AI105" s="143">
        <f t="shared" si="102"/>
        <v>104</v>
      </c>
      <c r="AJ105" s="144">
        <f t="shared" si="102"/>
        <v>487</v>
      </c>
      <c r="AK105" s="142">
        <f t="shared" si="102"/>
        <v>0</v>
      </c>
      <c r="AL105" s="143">
        <f t="shared" si="102"/>
        <v>0</v>
      </c>
    </row>
    <row r="106" spans="1:38" s="98" customFormat="1" ht="14.25" customHeight="1">
      <c r="A106" s="184"/>
      <c r="B106" s="152" t="s">
        <v>1143</v>
      </c>
      <c r="C106" s="153">
        <v>584</v>
      </c>
      <c r="D106" s="154">
        <f>SUM(C106)/1.27</f>
        <v>460</v>
      </c>
      <c r="E106" s="155">
        <f>SUM(D106)*0.27</f>
        <v>124</v>
      </c>
      <c r="F106" s="154">
        <v>584</v>
      </c>
      <c r="G106" s="154">
        <v>0</v>
      </c>
      <c r="H106" s="154">
        <v>0</v>
      </c>
      <c r="I106" s="154">
        <v>0</v>
      </c>
      <c r="J106" s="154">
        <v>0</v>
      </c>
      <c r="K106" s="156">
        <f>SUM(N106:R106)</f>
        <v>584</v>
      </c>
      <c r="L106" s="154">
        <f>SUM(K106)/1.27</f>
        <v>460</v>
      </c>
      <c r="M106" s="157">
        <f>SUM(L106)*0.27</f>
        <v>124</v>
      </c>
      <c r="N106" s="154">
        <v>584</v>
      </c>
      <c r="O106" s="154">
        <v>0</v>
      </c>
      <c r="P106" s="154">
        <v>0</v>
      </c>
      <c r="Q106" s="154">
        <v>0</v>
      </c>
      <c r="R106" s="154">
        <v>0</v>
      </c>
      <c r="S106" s="158">
        <f>SUM(T106:X106)</f>
        <v>0</v>
      </c>
      <c r="T106" s="159"/>
      <c r="U106" s="159"/>
      <c r="V106" s="159"/>
      <c r="W106" s="159"/>
      <c r="X106" s="160"/>
      <c r="Y106" s="156">
        <f>SUM(AB106:AF106)</f>
        <v>352</v>
      </c>
      <c r="Z106" s="154">
        <v>277</v>
      </c>
      <c r="AA106" s="157">
        <v>75</v>
      </c>
      <c r="AB106" s="161">
        <v>352</v>
      </c>
      <c r="AC106" s="154">
        <f t="shared" ref="AC106:AF107" si="103">SUM(O106+U106)</f>
        <v>0</v>
      </c>
      <c r="AD106" s="157">
        <f t="shared" si="103"/>
        <v>0</v>
      </c>
      <c r="AE106" s="154">
        <f t="shared" si="103"/>
        <v>0</v>
      </c>
      <c r="AF106" s="157">
        <f t="shared" si="103"/>
        <v>0</v>
      </c>
      <c r="AG106" s="156">
        <f t="shared" ref="AG106:AG107" si="104">SUM(AJ106:AL106)</f>
        <v>255</v>
      </c>
      <c r="AH106" s="154">
        <v>200</v>
      </c>
      <c r="AI106" s="157">
        <f t="shared" ref="AI106:AI107" si="105">AG106-AH106</f>
        <v>55</v>
      </c>
      <c r="AJ106" s="154">
        <v>255</v>
      </c>
      <c r="AK106" s="154">
        <v>0</v>
      </c>
      <c r="AL106" s="157">
        <v>0</v>
      </c>
    </row>
    <row r="107" spans="1:38" s="98" customFormat="1" ht="14.25" customHeight="1">
      <c r="A107" s="184"/>
      <c r="B107" s="152" t="s">
        <v>1145</v>
      </c>
      <c r="C107" s="153">
        <f>SUM(F107:L107)</f>
        <v>0</v>
      </c>
      <c r="D107" s="154">
        <f>SUM(C107)/1.27</f>
        <v>0</v>
      </c>
      <c r="E107" s="155">
        <f>SUM(D107)*0.27</f>
        <v>0</v>
      </c>
      <c r="F107" s="154">
        <v>0</v>
      </c>
      <c r="G107" s="154">
        <v>0</v>
      </c>
      <c r="H107" s="154">
        <v>0</v>
      </c>
      <c r="I107" s="154">
        <v>0</v>
      </c>
      <c r="J107" s="154">
        <v>0</v>
      </c>
      <c r="K107" s="156">
        <f>SUM(N107:R107)</f>
        <v>0</v>
      </c>
      <c r="L107" s="154">
        <f>SUM(K107)/1.27</f>
        <v>0</v>
      </c>
      <c r="M107" s="157">
        <f>SUM(L107)*0.27</f>
        <v>0</v>
      </c>
      <c r="N107" s="154">
        <v>0</v>
      </c>
      <c r="O107" s="154">
        <v>0</v>
      </c>
      <c r="P107" s="154">
        <v>0</v>
      </c>
      <c r="Q107" s="154">
        <v>0</v>
      </c>
      <c r="R107" s="154">
        <v>0</v>
      </c>
      <c r="S107" s="158">
        <f>SUM(T107:X107)</f>
        <v>0</v>
      </c>
      <c r="T107" s="159"/>
      <c r="U107" s="159"/>
      <c r="V107" s="159"/>
      <c r="W107" s="159"/>
      <c r="X107" s="160"/>
      <c r="Y107" s="156">
        <f>SUM(AB107:AF107)</f>
        <v>232</v>
      </c>
      <c r="Z107" s="154">
        <v>183</v>
      </c>
      <c r="AA107" s="157">
        <v>49</v>
      </c>
      <c r="AB107" s="161">
        <v>232</v>
      </c>
      <c r="AC107" s="154">
        <f t="shared" si="103"/>
        <v>0</v>
      </c>
      <c r="AD107" s="157">
        <f t="shared" si="103"/>
        <v>0</v>
      </c>
      <c r="AE107" s="154">
        <f t="shared" si="103"/>
        <v>0</v>
      </c>
      <c r="AF107" s="157">
        <f t="shared" si="103"/>
        <v>0</v>
      </c>
      <c r="AG107" s="156">
        <f t="shared" si="104"/>
        <v>232</v>
      </c>
      <c r="AH107" s="154">
        <v>183</v>
      </c>
      <c r="AI107" s="157">
        <f t="shared" si="105"/>
        <v>49</v>
      </c>
      <c r="AJ107" s="154">
        <v>232</v>
      </c>
      <c r="AK107" s="154">
        <v>0</v>
      </c>
      <c r="AL107" s="157">
        <v>0</v>
      </c>
    </row>
    <row r="108" spans="1:38" s="98" customFormat="1" ht="7.5" customHeight="1">
      <c r="A108" s="187"/>
      <c r="B108" s="152"/>
      <c r="C108" s="164"/>
      <c r="D108" s="96"/>
      <c r="E108" s="165"/>
      <c r="F108" s="120"/>
      <c r="G108" s="121"/>
      <c r="H108" s="121"/>
      <c r="I108" s="121"/>
      <c r="J108" s="121"/>
      <c r="K108" s="166"/>
      <c r="L108" s="96"/>
      <c r="M108" s="167"/>
      <c r="N108" s="125"/>
      <c r="O108" s="121"/>
      <c r="P108" s="121"/>
      <c r="Q108" s="121"/>
      <c r="R108" s="121"/>
      <c r="S108" s="186"/>
      <c r="T108" s="95"/>
      <c r="U108" s="197"/>
      <c r="V108" s="197"/>
      <c r="W108" s="197"/>
      <c r="X108" s="198"/>
      <c r="Y108" s="166"/>
      <c r="Z108" s="172"/>
      <c r="AA108" s="167"/>
      <c r="AB108" s="125"/>
      <c r="AC108" s="121"/>
      <c r="AD108" s="134"/>
      <c r="AE108" s="121"/>
      <c r="AF108" s="134"/>
      <c r="AG108" s="164"/>
      <c r="AH108" s="172"/>
      <c r="AI108" s="165"/>
      <c r="AJ108" s="120"/>
      <c r="AK108" s="121"/>
      <c r="AL108" s="173"/>
    </row>
    <row r="109" spans="1:38" s="98" customFormat="1" ht="14.25" customHeight="1">
      <c r="A109" s="139" t="s">
        <v>159</v>
      </c>
      <c r="B109" s="140"/>
      <c r="C109" s="141">
        <f t="shared" ref="C109:H109" si="106">SUM(C110:C111)</f>
        <v>394</v>
      </c>
      <c r="D109" s="142">
        <f t="shared" si="106"/>
        <v>310</v>
      </c>
      <c r="E109" s="143">
        <f t="shared" si="106"/>
        <v>84</v>
      </c>
      <c r="F109" s="144">
        <f t="shared" si="106"/>
        <v>394</v>
      </c>
      <c r="G109" s="142">
        <f t="shared" si="106"/>
        <v>0</v>
      </c>
      <c r="H109" s="142">
        <f t="shared" si="106"/>
        <v>0</v>
      </c>
      <c r="I109" s="142">
        <f>SUM(I110:I111)</f>
        <v>0</v>
      </c>
      <c r="J109" s="142">
        <f>SUM(J110:J111)</f>
        <v>0</v>
      </c>
      <c r="K109" s="145">
        <f t="shared" ref="K109:AL109" si="107">SUM(K110:K111)</f>
        <v>394</v>
      </c>
      <c r="L109" s="146">
        <f t="shared" si="107"/>
        <v>310</v>
      </c>
      <c r="M109" s="147">
        <f t="shared" si="107"/>
        <v>84</v>
      </c>
      <c r="N109" s="148">
        <f t="shared" si="107"/>
        <v>394</v>
      </c>
      <c r="O109" s="146">
        <f t="shared" si="107"/>
        <v>0</v>
      </c>
      <c r="P109" s="146">
        <f t="shared" si="107"/>
        <v>0</v>
      </c>
      <c r="Q109" s="146">
        <f t="shared" si="107"/>
        <v>0</v>
      </c>
      <c r="R109" s="146">
        <f t="shared" si="107"/>
        <v>0</v>
      </c>
      <c r="S109" s="149">
        <f t="shared" si="107"/>
        <v>0</v>
      </c>
      <c r="T109" s="150">
        <f t="shared" si="107"/>
        <v>0</v>
      </c>
      <c r="U109" s="150">
        <f t="shared" si="107"/>
        <v>0</v>
      </c>
      <c r="V109" s="150">
        <f t="shared" si="107"/>
        <v>0</v>
      </c>
      <c r="W109" s="150">
        <f t="shared" si="107"/>
        <v>0</v>
      </c>
      <c r="X109" s="151">
        <f t="shared" si="107"/>
        <v>0</v>
      </c>
      <c r="Y109" s="145">
        <f t="shared" si="107"/>
        <v>486</v>
      </c>
      <c r="Z109" s="146">
        <f t="shared" si="107"/>
        <v>383</v>
      </c>
      <c r="AA109" s="147">
        <f t="shared" si="107"/>
        <v>103</v>
      </c>
      <c r="AB109" s="148">
        <f t="shared" si="107"/>
        <v>486</v>
      </c>
      <c r="AC109" s="146">
        <f t="shared" si="107"/>
        <v>0</v>
      </c>
      <c r="AD109" s="147">
        <f t="shared" si="107"/>
        <v>0</v>
      </c>
      <c r="AE109" s="146">
        <f t="shared" si="107"/>
        <v>0</v>
      </c>
      <c r="AF109" s="147">
        <f t="shared" si="107"/>
        <v>0</v>
      </c>
      <c r="AG109" s="141">
        <f t="shared" si="107"/>
        <v>486</v>
      </c>
      <c r="AH109" s="142">
        <f t="shared" si="107"/>
        <v>383</v>
      </c>
      <c r="AI109" s="143">
        <f t="shared" si="107"/>
        <v>103</v>
      </c>
      <c r="AJ109" s="144">
        <f t="shared" si="107"/>
        <v>486</v>
      </c>
      <c r="AK109" s="142">
        <f t="shared" si="107"/>
        <v>0</v>
      </c>
      <c r="AL109" s="143">
        <f t="shared" si="107"/>
        <v>0</v>
      </c>
    </row>
    <row r="110" spans="1:38" s="98" customFormat="1" ht="14.25" customHeight="1">
      <c r="A110" s="184"/>
      <c r="B110" s="152" t="s">
        <v>1143</v>
      </c>
      <c r="C110" s="153">
        <v>394</v>
      </c>
      <c r="D110" s="154">
        <f>SUM(C110)/1.27</f>
        <v>310</v>
      </c>
      <c r="E110" s="155">
        <f>SUM(D110)*0.27</f>
        <v>84</v>
      </c>
      <c r="F110" s="154">
        <v>394</v>
      </c>
      <c r="G110" s="154">
        <v>0</v>
      </c>
      <c r="H110" s="154">
        <v>0</v>
      </c>
      <c r="I110" s="154">
        <v>0</v>
      </c>
      <c r="J110" s="154">
        <v>0</v>
      </c>
      <c r="K110" s="156">
        <f>SUM(N110:Q110)</f>
        <v>394</v>
      </c>
      <c r="L110" s="154">
        <f>SUM(K110)/1.27</f>
        <v>310</v>
      </c>
      <c r="M110" s="157">
        <f>SUM(L110)*0.27</f>
        <v>84</v>
      </c>
      <c r="N110" s="154">
        <v>394</v>
      </c>
      <c r="O110" s="154">
        <v>0</v>
      </c>
      <c r="P110" s="154">
        <v>0</v>
      </c>
      <c r="Q110" s="154">
        <v>0</v>
      </c>
      <c r="R110" s="154"/>
      <c r="S110" s="158">
        <f>SUM(T110:X110)</f>
        <v>0</v>
      </c>
      <c r="T110" s="159"/>
      <c r="U110" s="159"/>
      <c r="V110" s="159"/>
      <c r="W110" s="159"/>
      <c r="X110" s="160"/>
      <c r="Y110" s="156">
        <f>SUM(AB110:AF110)</f>
        <v>471</v>
      </c>
      <c r="Z110" s="154">
        <v>371</v>
      </c>
      <c r="AA110" s="157">
        <v>100</v>
      </c>
      <c r="AB110" s="161">
        <v>471</v>
      </c>
      <c r="AC110" s="154">
        <f t="shared" ref="AC110:AF111" si="108">SUM(O110+U110)</f>
        <v>0</v>
      </c>
      <c r="AD110" s="157">
        <f t="shared" si="108"/>
        <v>0</v>
      </c>
      <c r="AE110" s="154">
        <f t="shared" si="108"/>
        <v>0</v>
      </c>
      <c r="AF110" s="157">
        <f t="shared" si="108"/>
        <v>0</v>
      </c>
      <c r="AG110" s="156">
        <f t="shared" ref="AG110:AG111" si="109">SUM(AJ110:AL110)</f>
        <v>471</v>
      </c>
      <c r="AH110" s="154">
        <v>371</v>
      </c>
      <c r="AI110" s="157">
        <f t="shared" ref="AI110:AI111" si="110">AG110-AH110</f>
        <v>100</v>
      </c>
      <c r="AJ110" s="154">
        <v>471</v>
      </c>
      <c r="AK110" s="154">
        <v>0</v>
      </c>
      <c r="AL110" s="157">
        <v>0</v>
      </c>
    </row>
    <row r="111" spans="1:38" s="98" customFormat="1" ht="14.25" customHeight="1">
      <c r="A111" s="184"/>
      <c r="B111" s="152" t="s">
        <v>1145</v>
      </c>
      <c r="C111" s="153">
        <f>SUM(F111:K111)</f>
        <v>0</v>
      </c>
      <c r="D111" s="154">
        <f>SUM(C111)/1.27</f>
        <v>0</v>
      </c>
      <c r="E111" s="155">
        <f>SUM(D111)*0.27</f>
        <v>0</v>
      </c>
      <c r="F111" s="154">
        <v>0</v>
      </c>
      <c r="G111" s="154">
        <v>0</v>
      </c>
      <c r="H111" s="154">
        <v>0</v>
      </c>
      <c r="I111" s="154">
        <v>0</v>
      </c>
      <c r="J111" s="154">
        <v>0</v>
      </c>
      <c r="K111" s="156">
        <f>SUM(N111:Q111)</f>
        <v>0</v>
      </c>
      <c r="L111" s="154">
        <f>SUM(K111)/1.27</f>
        <v>0</v>
      </c>
      <c r="M111" s="157">
        <f>SUM(L111)*0.27</f>
        <v>0</v>
      </c>
      <c r="N111" s="154">
        <v>0</v>
      </c>
      <c r="O111" s="154">
        <v>0</v>
      </c>
      <c r="P111" s="154">
        <v>0</v>
      </c>
      <c r="Q111" s="154">
        <v>0</v>
      </c>
      <c r="R111" s="154"/>
      <c r="S111" s="158">
        <f>SUM(T111:X111)</f>
        <v>0</v>
      </c>
      <c r="T111" s="159"/>
      <c r="U111" s="159"/>
      <c r="V111" s="159"/>
      <c r="W111" s="159"/>
      <c r="X111" s="160"/>
      <c r="Y111" s="156">
        <f>SUM(AB111:AE111)</f>
        <v>15</v>
      </c>
      <c r="Z111" s="154">
        <v>12</v>
      </c>
      <c r="AA111" s="157">
        <v>3</v>
      </c>
      <c r="AB111" s="161">
        <v>15</v>
      </c>
      <c r="AC111" s="154">
        <f t="shared" si="108"/>
        <v>0</v>
      </c>
      <c r="AD111" s="157">
        <f t="shared" si="108"/>
        <v>0</v>
      </c>
      <c r="AE111" s="154">
        <f t="shared" si="108"/>
        <v>0</v>
      </c>
      <c r="AF111" s="157">
        <f t="shared" si="108"/>
        <v>0</v>
      </c>
      <c r="AG111" s="156">
        <f t="shared" si="109"/>
        <v>15</v>
      </c>
      <c r="AH111" s="154">
        <v>12</v>
      </c>
      <c r="AI111" s="157">
        <f t="shared" si="110"/>
        <v>3</v>
      </c>
      <c r="AJ111" s="154">
        <v>15</v>
      </c>
      <c r="AK111" s="154">
        <v>0</v>
      </c>
      <c r="AL111" s="157">
        <v>0</v>
      </c>
    </row>
    <row r="112" spans="1:38" s="98" customFormat="1" ht="9" customHeight="1">
      <c r="A112" s="184"/>
      <c r="B112" s="152"/>
      <c r="C112" s="153"/>
      <c r="D112" s="154"/>
      <c r="E112" s="155"/>
      <c r="F112" s="154"/>
      <c r="G112" s="154"/>
      <c r="H112" s="154"/>
      <c r="I112" s="154"/>
      <c r="J112" s="154"/>
      <c r="K112" s="156"/>
      <c r="L112" s="154"/>
      <c r="M112" s="157"/>
      <c r="N112" s="154"/>
      <c r="O112" s="154"/>
      <c r="P112" s="154"/>
      <c r="Q112" s="154"/>
      <c r="R112" s="154"/>
      <c r="S112" s="186"/>
      <c r="T112" s="176"/>
      <c r="U112" s="176"/>
      <c r="V112" s="176"/>
      <c r="W112" s="176"/>
      <c r="X112" s="177"/>
      <c r="Y112" s="156"/>
      <c r="Z112" s="154"/>
      <c r="AA112" s="157"/>
      <c r="AB112" s="161"/>
      <c r="AC112" s="154"/>
      <c r="AD112" s="157"/>
      <c r="AE112" s="154"/>
      <c r="AF112" s="157"/>
      <c r="AG112" s="156"/>
      <c r="AH112" s="154"/>
      <c r="AI112" s="157"/>
      <c r="AJ112" s="154"/>
      <c r="AK112" s="154"/>
      <c r="AL112" s="157"/>
    </row>
    <row r="113" spans="1:38" s="98" customFormat="1" ht="14.25" customHeight="1">
      <c r="A113" s="139" t="s">
        <v>160</v>
      </c>
      <c r="B113" s="140"/>
      <c r="C113" s="141">
        <f t="shared" ref="C113:H113" si="111">SUM(C114:C115)</f>
        <v>658</v>
      </c>
      <c r="D113" s="142">
        <f t="shared" si="111"/>
        <v>518</v>
      </c>
      <c r="E113" s="143">
        <f t="shared" si="111"/>
        <v>140</v>
      </c>
      <c r="F113" s="144">
        <f t="shared" si="111"/>
        <v>658</v>
      </c>
      <c r="G113" s="142">
        <f t="shared" si="111"/>
        <v>0</v>
      </c>
      <c r="H113" s="142">
        <f t="shared" si="111"/>
        <v>0</v>
      </c>
      <c r="I113" s="142">
        <f>SUM(I114:I115)</f>
        <v>0</v>
      </c>
      <c r="J113" s="142">
        <f>SUM(J114:J115)</f>
        <v>0</v>
      </c>
      <c r="K113" s="145">
        <f t="shared" ref="K113:AL113" si="112">SUM(K114:K115)</f>
        <v>658</v>
      </c>
      <c r="L113" s="146">
        <f t="shared" si="112"/>
        <v>518</v>
      </c>
      <c r="M113" s="147">
        <f t="shared" si="112"/>
        <v>140</v>
      </c>
      <c r="N113" s="148">
        <f t="shared" si="112"/>
        <v>658</v>
      </c>
      <c r="O113" s="146">
        <f t="shared" si="112"/>
        <v>0</v>
      </c>
      <c r="P113" s="146">
        <f t="shared" si="112"/>
        <v>0</v>
      </c>
      <c r="Q113" s="146">
        <f t="shared" si="112"/>
        <v>0</v>
      </c>
      <c r="R113" s="146">
        <f t="shared" si="112"/>
        <v>0</v>
      </c>
      <c r="S113" s="149">
        <f t="shared" si="112"/>
        <v>0</v>
      </c>
      <c r="T113" s="150">
        <f t="shared" si="112"/>
        <v>0</v>
      </c>
      <c r="U113" s="150">
        <f t="shared" si="112"/>
        <v>0</v>
      </c>
      <c r="V113" s="150">
        <f t="shared" si="112"/>
        <v>0</v>
      </c>
      <c r="W113" s="150">
        <f t="shared" si="112"/>
        <v>0</v>
      </c>
      <c r="X113" s="151">
        <f t="shared" si="112"/>
        <v>0</v>
      </c>
      <c r="Y113" s="145">
        <f t="shared" si="112"/>
        <v>658</v>
      </c>
      <c r="Z113" s="146">
        <f t="shared" si="112"/>
        <v>518</v>
      </c>
      <c r="AA113" s="147">
        <f t="shared" si="112"/>
        <v>140</v>
      </c>
      <c r="AB113" s="148">
        <f t="shared" si="112"/>
        <v>658</v>
      </c>
      <c r="AC113" s="146">
        <f t="shared" si="112"/>
        <v>0</v>
      </c>
      <c r="AD113" s="147">
        <f t="shared" si="112"/>
        <v>0</v>
      </c>
      <c r="AE113" s="146">
        <f t="shared" si="112"/>
        <v>0</v>
      </c>
      <c r="AF113" s="147">
        <f t="shared" si="112"/>
        <v>0</v>
      </c>
      <c r="AG113" s="141">
        <f t="shared" si="112"/>
        <v>621</v>
      </c>
      <c r="AH113" s="142">
        <f t="shared" si="112"/>
        <v>489</v>
      </c>
      <c r="AI113" s="143">
        <f t="shared" si="112"/>
        <v>132</v>
      </c>
      <c r="AJ113" s="144">
        <f t="shared" si="112"/>
        <v>621</v>
      </c>
      <c r="AK113" s="142">
        <f t="shared" si="112"/>
        <v>0</v>
      </c>
      <c r="AL113" s="143">
        <f t="shared" si="112"/>
        <v>0</v>
      </c>
    </row>
    <row r="114" spans="1:38" s="98" customFormat="1" ht="14.25" customHeight="1">
      <c r="A114" s="184"/>
      <c r="B114" s="152" t="s">
        <v>1143</v>
      </c>
      <c r="C114" s="153">
        <v>658</v>
      </c>
      <c r="D114" s="154">
        <f>SUM(C114)/1.27</f>
        <v>518</v>
      </c>
      <c r="E114" s="155">
        <f>SUM(D114)*0.27</f>
        <v>140</v>
      </c>
      <c r="F114" s="154">
        <v>658</v>
      </c>
      <c r="G114" s="154">
        <v>0</v>
      </c>
      <c r="H114" s="154">
        <v>0</v>
      </c>
      <c r="I114" s="154">
        <v>0</v>
      </c>
      <c r="J114" s="154">
        <v>0</v>
      </c>
      <c r="K114" s="156">
        <f>SUM(N114:R114)</f>
        <v>658</v>
      </c>
      <c r="L114" s="154">
        <f>SUM(K114)/1.27</f>
        <v>518</v>
      </c>
      <c r="M114" s="157">
        <f>SUM(L114)*0.27</f>
        <v>140</v>
      </c>
      <c r="N114" s="154">
        <v>658</v>
      </c>
      <c r="O114" s="154">
        <v>0</v>
      </c>
      <c r="P114" s="154">
        <v>0</v>
      </c>
      <c r="Q114" s="154">
        <v>0</v>
      </c>
      <c r="R114" s="154">
        <v>0</v>
      </c>
      <c r="S114" s="158">
        <f>SUM(T114:X114)</f>
        <v>0</v>
      </c>
      <c r="T114" s="159"/>
      <c r="U114" s="159"/>
      <c r="V114" s="159"/>
      <c r="W114" s="159"/>
      <c r="X114" s="160"/>
      <c r="Y114" s="156">
        <f>SUM(AB114:AF114)</f>
        <v>644</v>
      </c>
      <c r="Z114" s="154">
        <v>507</v>
      </c>
      <c r="AA114" s="157">
        <v>137</v>
      </c>
      <c r="AB114" s="161">
        <v>644</v>
      </c>
      <c r="AC114" s="154">
        <f t="shared" ref="AC114:AF115" si="113">SUM(O114+U114)</f>
        <v>0</v>
      </c>
      <c r="AD114" s="157">
        <f t="shared" si="113"/>
        <v>0</v>
      </c>
      <c r="AE114" s="154">
        <f t="shared" si="113"/>
        <v>0</v>
      </c>
      <c r="AF114" s="157">
        <f t="shared" si="113"/>
        <v>0</v>
      </c>
      <c r="AG114" s="156">
        <f t="shared" ref="AG114:AG115" si="114">SUM(AJ114:AL114)</f>
        <v>607</v>
      </c>
      <c r="AH114" s="154">
        <v>478</v>
      </c>
      <c r="AI114" s="157">
        <f t="shared" ref="AI114:AI115" si="115">AG114-AH114</f>
        <v>129</v>
      </c>
      <c r="AJ114" s="154">
        <v>607</v>
      </c>
      <c r="AK114" s="154">
        <v>0</v>
      </c>
      <c r="AL114" s="157">
        <v>0</v>
      </c>
    </row>
    <row r="115" spans="1:38" s="98" customFormat="1" ht="14.25" customHeight="1">
      <c r="A115" s="184"/>
      <c r="B115" s="152" t="s">
        <v>1145</v>
      </c>
      <c r="C115" s="153">
        <f>SUM(F115:L115)</f>
        <v>0</v>
      </c>
      <c r="D115" s="154">
        <f>SUM(C115)/1.27</f>
        <v>0</v>
      </c>
      <c r="E115" s="155">
        <f>SUM(D115)*0.27</f>
        <v>0</v>
      </c>
      <c r="F115" s="154">
        <v>0</v>
      </c>
      <c r="G115" s="154">
        <v>0</v>
      </c>
      <c r="H115" s="154">
        <v>0</v>
      </c>
      <c r="I115" s="154">
        <v>0</v>
      </c>
      <c r="J115" s="154">
        <v>0</v>
      </c>
      <c r="K115" s="156">
        <f>SUM(N115:R115)</f>
        <v>0</v>
      </c>
      <c r="L115" s="154">
        <f>SUM(K115)/1.27</f>
        <v>0</v>
      </c>
      <c r="M115" s="157">
        <f>SUM(L115)*0.27</f>
        <v>0</v>
      </c>
      <c r="N115" s="154">
        <v>0</v>
      </c>
      <c r="O115" s="154">
        <v>0</v>
      </c>
      <c r="P115" s="154">
        <v>0</v>
      </c>
      <c r="Q115" s="154">
        <v>0</v>
      </c>
      <c r="R115" s="154">
        <v>0</v>
      </c>
      <c r="S115" s="158">
        <f>SUM(T115:X115)</f>
        <v>0</v>
      </c>
      <c r="T115" s="159"/>
      <c r="U115" s="159"/>
      <c r="V115" s="159"/>
      <c r="W115" s="159"/>
      <c r="X115" s="160"/>
      <c r="Y115" s="156">
        <f>SUM(AB115:AF115)</f>
        <v>14</v>
      </c>
      <c r="Z115" s="154">
        <v>11</v>
      </c>
      <c r="AA115" s="157">
        <v>3</v>
      </c>
      <c r="AB115" s="161">
        <v>14</v>
      </c>
      <c r="AC115" s="154">
        <f t="shared" si="113"/>
        <v>0</v>
      </c>
      <c r="AD115" s="157">
        <f t="shared" si="113"/>
        <v>0</v>
      </c>
      <c r="AE115" s="154">
        <f t="shared" si="113"/>
        <v>0</v>
      </c>
      <c r="AF115" s="157">
        <f t="shared" si="113"/>
        <v>0</v>
      </c>
      <c r="AG115" s="156">
        <f t="shared" si="114"/>
        <v>14</v>
      </c>
      <c r="AH115" s="154">
        <v>11</v>
      </c>
      <c r="AI115" s="157">
        <f t="shared" si="115"/>
        <v>3</v>
      </c>
      <c r="AJ115" s="154">
        <v>14</v>
      </c>
      <c r="AK115" s="154">
        <v>0</v>
      </c>
      <c r="AL115" s="157">
        <v>0</v>
      </c>
    </row>
    <row r="116" spans="1:38" s="98" customFormat="1" ht="6.75" customHeight="1">
      <c r="A116" s="184"/>
      <c r="B116" s="152"/>
      <c r="C116" s="153"/>
      <c r="D116" s="154"/>
      <c r="E116" s="155"/>
      <c r="F116" s="154"/>
      <c r="G116" s="154"/>
      <c r="H116" s="154"/>
      <c r="I116" s="154"/>
      <c r="J116" s="154"/>
      <c r="K116" s="156"/>
      <c r="L116" s="154"/>
      <c r="M116" s="157"/>
      <c r="N116" s="154"/>
      <c r="O116" s="154"/>
      <c r="P116" s="154"/>
      <c r="Q116" s="154"/>
      <c r="R116" s="154"/>
      <c r="S116" s="186"/>
      <c r="T116" s="176"/>
      <c r="U116" s="176"/>
      <c r="V116" s="176"/>
      <c r="W116" s="176"/>
      <c r="X116" s="177"/>
      <c r="Y116" s="156"/>
      <c r="Z116" s="154"/>
      <c r="AA116" s="157"/>
      <c r="AB116" s="161"/>
      <c r="AC116" s="154"/>
      <c r="AD116" s="157"/>
      <c r="AE116" s="154"/>
      <c r="AF116" s="157"/>
      <c r="AG116" s="153"/>
      <c r="AH116" s="154"/>
      <c r="AI116" s="155"/>
      <c r="AJ116" s="163"/>
      <c r="AK116" s="154"/>
      <c r="AL116" s="155"/>
    </row>
    <row r="117" spans="1:38" s="98" customFormat="1" ht="14.25" customHeight="1">
      <c r="A117" s="139" t="s">
        <v>161</v>
      </c>
      <c r="B117" s="140"/>
      <c r="C117" s="141">
        <f t="shared" ref="C117:H117" si="116">SUM(C118:C120)</f>
        <v>945</v>
      </c>
      <c r="D117" s="142">
        <f t="shared" si="116"/>
        <v>744</v>
      </c>
      <c r="E117" s="143">
        <f t="shared" si="116"/>
        <v>201</v>
      </c>
      <c r="F117" s="144">
        <f t="shared" si="116"/>
        <v>945</v>
      </c>
      <c r="G117" s="142">
        <f t="shared" si="116"/>
        <v>0</v>
      </c>
      <c r="H117" s="142">
        <f t="shared" si="116"/>
        <v>0</v>
      </c>
      <c r="I117" s="142">
        <f>SUM(I118:I120)</f>
        <v>0</v>
      </c>
      <c r="J117" s="142">
        <f>SUM(J118:J120)</f>
        <v>0</v>
      </c>
      <c r="K117" s="145">
        <f t="shared" ref="K117:AL117" si="117">SUM(K118:K120)</f>
        <v>945</v>
      </c>
      <c r="L117" s="146">
        <f t="shared" si="117"/>
        <v>744</v>
      </c>
      <c r="M117" s="147">
        <f t="shared" si="117"/>
        <v>201</v>
      </c>
      <c r="N117" s="148">
        <f t="shared" si="117"/>
        <v>945</v>
      </c>
      <c r="O117" s="146">
        <f t="shared" si="117"/>
        <v>0</v>
      </c>
      <c r="P117" s="146">
        <f t="shared" si="117"/>
        <v>0</v>
      </c>
      <c r="Q117" s="146">
        <f t="shared" si="117"/>
        <v>0</v>
      </c>
      <c r="R117" s="146">
        <f t="shared" si="117"/>
        <v>0</v>
      </c>
      <c r="S117" s="149">
        <f t="shared" si="117"/>
        <v>0</v>
      </c>
      <c r="T117" s="150">
        <f t="shared" si="117"/>
        <v>0</v>
      </c>
      <c r="U117" s="150">
        <f t="shared" si="117"/>
        <v>0</v>
      </c>
      <c r="V117" s="150">
        <f t="shared" si="117"/>
        <v>0</v>
      </c>
      <c r="W117" s="150">
        <f t="shared" si="117"/>
        <v>0</v>
      </c>
      <c r="X117" s="151">
        <f t="shared" si="117"/>
        <v>0</v>
      </c>
      <c r="Y117" s="145">
        <f t="shared" si="117"/>
        <v>1338</v>
      </c>
      <c r="Z117" s="146">
        <f t="shared" si="117"/>
        <v>1059</v>
      </c>
      <c r="AA117" s="147">
        <f t="shared" si="117"/>
        <v>279</v>
      </c>
      <c r="AB117" s="148">
        <f t="shared" si="117"/>
        <v>1338</v>
      </c>
      <c r="AC117" s="146">
        <f t="shared" si="117"/>
        <v>0</v>
      </c>
      <c r="AD117" s="147">
        <f t="shared" si="117"/>
        <v>0</v>
      </c>
      <c r="AE117" s="146">
        <f t="shared" si="117"/>
        <v>0</v>
      </c>
      <c r="AF117" s="147">
        <f t="shared" si="117"/>
        <v>0</v>
      </c>
      <c r="AG117" s="141">
        <f t="shared" si="117"/>
        <v>1338</v>
      </c>
      <c r="AH117" s="142">
        <f t="shared" si="117"/>
        <v>1059</v>
      </c>
      <c r="AI117" s="143">
        <f t="shared" si="117"/>
        <v>279</v>
      </c>
      <c r="AJ117" s="144">
        <f t="shared" si="117"/>
        <v>1338</v>
      </c>
      <c r="AK117" s="142">
        <f t="shared" si="117"/>
        <v>0</v>
      </c>
      <c r="AL117" s="143">
        <f t="shared" si="117"/>
        <v>0</v>
      </c>
    </row>
    <row r="118" spans="1:38" s="98" customFormat="1" ht="14.25" customHeight="1">
      <c r="A118" s="184"/>
      <c r="B118" s="152" t="s">
        <v>1143</v>
      </c>
      <c r="C118" s="153">
        <v>373</v>
      </c>
      <c r="D118" s="154">
        <f>SUM(C118)/1.27</f>
        <v>294</v>
      </c>
      <c r="E118" s="155">
        <f>SUM(D118)*0.27</f>
        <v>79</v>
      </c>
      <c r="F118" s="154">
        <v>373</v>
      </c>
      <c r="G118" s="154">
        <v>0</v>
      </c>
      <c r="H118" s="154">
        <v>0</v>
      </c>
      <c r="I118" s="154">
        <v>0</v>
      </c>
      <c r="J118" s="154">
        <v>0</v>
      </c>
      <c r="K118" s="156">
        <f>SUM(N118:R118)</f>
        <v>373</v>
      </c>
      <c r="L118" s="154">
        <f>SUM(K118)/1.27</f>
        <v>294</v>
      </c>
      <c r="M118" s="157">
        <f>SUM(L118)*0.27</f>
        <v>79</v>
      </c>
      <c r="N118" s="154">
        <v>373</v>
      </c>
      <c r="O118" s="154">
        <v>0</v>
      </c>
      <c r="P118" s="154">
        <v>0</v>
      </c>
      <c r="Q118" s="154">
        <v>0</v>
      </c>
      <c r="R118" s="154">
        <v>0</v>
      </c>
      <c r="S118" s="158">
        <f>SUM(T118:X118)</f>
        <v>0</v>
      </c>
      <c r="T118" s="159"/>
      <c r="U118" s="159"/>
      <c r="V118" s="159"/>
      <c r="W118" s="159"/>
      <c r="X118" s="160"/>
      <c r="Y118" s="156">
        <v>698</v>
      </c>
      <c r="Z118" s="154">
        <v>555</v>
      </c>
      <c r="AA118" s="157">
        <v>143</v>
      </c>
      <c r="AB118" s="161">
        <v>698</v>
      </c>
      <c r="AC118" s="154">
        <v>0</v>
      </c>
      <c r="AD118" s="157">
        <v>0</v>
      </c>
      <c r="AE118" s="154">
        <f t="shared" ref="AE118:AF120" si="118">SUM(Q118+W118)</f>
        <v>0</v>
      </c>
      <c r="AF118" s="157">
        <f t="shared" si="118"/>
        <v>0</v>
      </c>
      <c r="AG118" s="156">
        <f t="shared" ref="AG118:AG120" si="119">SUM(AJ118:AL118)</f>
        <v>698</v>
      </c>
      <c r="AH118" s="154">
        <v>555</v>
      </c>
      <c r="AI118" s="157">
        <f t="shared" ref="AI118:AI120" si="120">AG118-AH118</f>
        <v>143</v>
      </c>
      <c r="AJ118" s="154">
        <v>698</v>
      </c>
      <c r="AK118" s="154">
        <v>0</v>
      </c>
      <c r="AL118" s="157">
        <v>0</v>
      </c>
    </row>
    <row r="119" spans="1:38" s="98" customFormat="1" ht="14.25" customHeight="1">
      <c r="A119" s="184"/>
      <c r="B119" s="152" t="s">
        <v>1155</v>
      </c>
      <c r="C119" s="153">
        <v>572</v>
      </c>
      <c r="D119" s="154">
        <f>SUM(C119)/1.27</f>
        <v>450</v>
      </c>
      <c r="E119" s="155">
        <f>SUM(D119)*0.27</f>
        <v>122</v>
      </c>
      <c r="F119" s="154">
        <v>572</v>
      </c>
      <c r="G119" s="154">
        <v>0</v>
      </c>
      <c r="H119" s="154">
        <v>0</v>
      </c>
      <c r="I119" s="154">
        <v>0</v>
      </c>
      <c r="J119" s="154">
        <v>0</v>
      </c>
      <c r="K119" s="156">
        <f>SUM(N119:R119)</f>
        <v>572</v>
      </c>
      <c r="L119" s="154">
        <f>SUM(K119)/1.27</f>
        <v>450</v>
      </c>
      <c r="M119" s="157">
        <f>SUM(L119)*0.27</f>
        <v>122</v>
      </c>
      <c r="N119" s="154">
        <v>572</v>
      </c>
      <c r="O119" s="154">
        <v>0</v>
      </c>
      <c r="P119" s="154">
        <v>0</v>
      </c>
      <c r="Q119" s="154">
        <v>0</v>
      </c>
      <c r="R119" s="154">
        <v>0</v>
      </c>
      <c r="S119" s="158">
        <f>SUM(T119:X119)</f>
        <v>0</v>
      </c>
      <c r="T119" s="159"/>
      <c r="U119" s="159"/>
      <c r="V119" s="159"/>
      <c r="W119" s="159"/>
      <c r="X119" s="160"/>
      <c r="Y119" s="156">
        <v>583</v>
      </c>
      <c r="Z119" s="154">
        <v>459</v>
      </c>
      <c r="AA119" s="157">
        <v>124</v>
      </c>
      <c r="AB119" s="161">
        <v>583</v>
      </c>
      <c r="AC119" s="154">
        <v>0</v>
      </c>
      <c r="AD119" s="157">
        <v>0</v>
      </c>
      <c r="AE119" s="154">
        <f>SUM(Q119+W119)</f>
        <v>0</v>
      </c>
      <c r="AF119" s="157">
        <f>SUM(R119+X119)</f>
        <v>0</v>
      </c>
      <c r="AG119" s="156">
        <f t="shared" si="119"/>
        <v>583</v>
      </c>
      <c r="AH119" s="154">
        <v>459</v>
      </c>
      <c r="AI119" s="157">
        <f t="shared" si="120"/>
        <v>124</v>
      </c>
      <c r="AJ119" s="154">
        <v>583</v>
      </c>
      <c r="AK119" s="154">
        <v>0</v>
      </c>
      <c r="AL119" s="157">
        <v>0</v>
      </c>
    </row>
    <row r="120" spans="1:38" s="98" customFormat="1" ht="14.25" customHeight="1">
      <c r="A120" s="184"/>
      <c r="B120" s="152" t="s">
        <v>1145</v>
      </c>
      <c r="C120" s="153">
        <f>SUM(F120:L120)</f>
        <v>0</v>
      </c>
      <c r="D120" s="154">
        <f>SUM(C120)/1.27</f>
        <v>0</v>
      </c>
      <c r="E120" s="155">
        <f>SUM(D120)*0.27</f>
        <v>0</v>
      </c>
      <c r="F120" s="154">
        <v>0</v>
      </c>
      <c r="G120" s="154">
        <v>0</v>
      </c>
      <c r="H120" s="154">
        <v>0</v>
      </c>
      <c r="I120" s="154">
        <v>0</v>
      </c>
      <c r="J120" s="154">
        <v>0</v>
      </c>
      <c r="K120" s="156">
        <f>SUM(N120:R120)</f>
        <v>0</v>
      </c>
      <c r="L120" s="154">
        <f>SUM(K120)/1.27</f>
        <v>0</v>
      </c>
      <c r="M120" s="157">
        <f>SUM(L120)*0.27</f>
        <v>0</v>
      </c>
      <c r="N120" s="154">
        <v>0</v>
      </c>
      <c r="O120" s="154">
        <v>0</v>
      </c>
      <c r="P120" s="154">
        <v>0</v>
      </c>
      <c r="Q120" s="154">
        <v>0</v>
      </c>
      <c r="R120" s="154">
        <v>0</v>
      </c>
      <c r="S120" s="158">
        <f>SUM(T120:X120)</f>
        <v>0</v>
      </c>
      <c r="T120" s="159"/>
      <c r="U120" s="159"/>
      <c r="V120" s="159"/>
      <c r="W120" s="159"/>
      <c r="X120" s="160"/>
      <c r="Y120" s="156">
        <v>57</v>
      </c>
      <c r="Z120" s="154">
        <v>45</v>
      </c>
      <c r="AA120" s="157">
        <v>12</v>
      </c>
      <c r="AB120" s="161">
        <v>57</v>
      </c>
      <c r="AC120" s="154">
        <v>0</v>
      </c>
      <c r="AD120" s="157">
        <v>0</v>
      </c>
      <c r="AE120" s="154">
        <f t="shared" si="118"/>
        <v>0</v>
      </c>
      <c r="AF120" s="157">
        <f t="shared" si="118"/>
        <v>0</v>
      </c>
      <c r="AG120" s="156">
        <f t="shared" si="119"/>
        <v>57</v>
      </c>
      <c r="AH120" s="154">
        <v>45</v>
      </c>
      <c r="AI120" s="157">
        <f t="shared" si="120"/>
        <v>12</v>
      </c>
      <c r="AJ120" s="154">
        <v>57</v>
      </c>
      <c r="AK120" s="154">
        <v>0</v>
      </c>
      <c r="AL120" s="157">
        <v>0</v>
      </c>
    </row>
    <row r="121" spans="1:38" s="98" customFormat="1" ht="8.25" customHeight="1">
      <c r="A121" s="184"/>
      <c r="B121" s="152"/>
      <c r="C121" s="153"/>
      <c r="D121" s="154"/>
      <c r="E121" s="155"/>
      <c r="F121" s="154"/>
      <c r="G121" s="154"/>
      <c r="H121" s="154"/>
      <c r="I121" s="154"/>
      <c r="J121" s="154"/>
      <c r="K121" s="156"/>
      <c r="L121" s="154"/>
      <c r="M121" s="157"/>
      <c r="N121" s="154"/>
      <c r="O121" s="154"/>
      <c r="P121" s="154"/>
      <c r="Q121" s="154"/>
      <c r="R121" s="154"/>
      <c r="S121" s="186"/>
      <c r="T121" s="176"/>
      <c r="U121" s="176"/>
      <c r="V121" s="176"/>
      <c r="W121" s="176"/>
      <c r="X121" s="177"/>
      <c r="Y121" s="156"/>
      <c r="Z121" s="154"/>
      <c r="AA121" s="157"/>
      <c r="AB121" s="161"/>
      <c r="AC121" s="154"/>
      <c r="AD121" s="157"/>
      <c r="AE121" s="154"/>
      <c r="AF121" s="157"/>
      <c r="AG121" s="153"/>
      <c r="AH121" s="154"/>
      <c r="AI121" s="155"/>
      <c r="AJ121" s="163"/>
      <c r="AK121" s="154"/>
      <c r="AL121" s="155"/>
    </row>
    <row r="122" spans="1:38" s="98" customFormat="1" ht="14.25" customHeight="1">
      <c r="A122" s="139" t="s">
        <v>162</v>
      </c>
      <c r="B122" s="140"/>
      <c r="C122" s="141">
        <f t="shared" ref="C122:H122" si="121">SUM(C123:C124)</f>
        <v>417</v>
      </c>
      <c r="D122" s="142">
        <f t="shared" si="121"/>
        <v>328</v>
      </c>
      <c r="E122" s="143">
        <f t="shared" si="121"/>
        <v>89</v>
      </c>
      <c r="F122" s="144">
        <f t="shared" si="121"/>
        <v>417</v>
      </c>
      <c r="G122" s="142">
        <f t="shared" si="121"/>
        <v>0</v>
      </c>
      <c r="H122" s="142">
        <f t="shared" si="121"/>
        <v>0</v>
      </c>
      <c r="I122" s="142">
        <f>SUM(I123:I124)</f>
        <v>0</v>
      </c>
      <c r="J122" s="142">
        <f>SUM(J123:J124)</f>
        <v>0</v>
      </c>
      <c r="K122" s="145">
        <f t="shared" ref="K122:AL122" si="122">SUM(K123:K124)</f>
        <v>417</v>
      </c>
      <c r="L122" s="146">
        <f t="shared" si="122"/>
        <v>328</v>
      </c>
      <c r="M122" s="147">
        <f t="shared" si="122"/>
        <v>89</v>
      </c>
      <c r="N122" s="148">
        <f t="shared" si="122"/>
        <v>417</v>
      </c>
      <c r="O122" s="146">
        <f t="shared" si="122"/>
        <v>0</v>
      </c>
      <c r="P122" s="146">
        <f t="shared" si="122"/>
        <v>0</v>
      </c>
      <c r="Q122" s="146">
        <f t="shared" si="122"/>
        <v>0</v>
      </c>
      <c r="R122" s="146">
        <f t="shared" si="122"/>
        <v>0</v>
      </c>
      <c r="S122" s="149">
        <f t="shared" si="122"/>
        <v>0</v>
      </c>
      <c r="T122" s="150">
        <f t="shared" si="122"/>
        <v>0</v>
      </c>
      <c r="U122" s="150">
        <f t="shared" si="122"/>
        <v>0</v>
      </c>
      <c r="V122" s="150">
        <f t="shared" si="122"/>
        <v>0</v>
      </c>
      <c r="W122" s="150">
        <f t="shared" si="122"/>
        <v>0</v>
      </c>
      <c r="X122" s="151">
        <f t="shared" si="122"/>
        <v>0</v>
      </c>
      <c r="Y122" s="145">
        <f t="shared" si="122"/>
        <v>905</v>
      </c>
      <c r="Z122" s="146">
        <f t="shared" si="122"/>
        <v>713</v>
      </c>
      <c r="AA122" s="147">
        <f t="shared" si="122"/>
        <v>192</v>
      </c>
      <c r="AB122" s="148">
        <f t="shared" si="122"/>
        <v>905</v>
      </c>
      <c r="AC122" s="146">
        <f t="shared" si="122"/>
        <v>0</v>
      </c>
      <c r="AD122" s="147">
        <f t="shared" si="122"/>
        <v>0</v>
      </c>
      <c r="AE122" s="146">
        <f t="shared" si="122"/>
        <v>0</v>
      </c>
      <c r="AF122" s="147">
        <f t="shared" si="122"/>
        <v>0</v>
      </c>
      <c r="AG122" s="141">
        <f t="shared" si="122"/>
        <v>905</v>
      </c>
      <c r="AH122" s="142">
        <f t="shared" si="122"/>
        <v>713</v>
      </c>
      <c r="AI122" s="143">
        <f t="shared" si="122"/>
        <v>192</v>
      </c>
      <c r="AJ122" s="144">
        <f t="shared" si="122"/>
        <v>905</v>
      </c>
      <c r="AK122" s="142">
        <f t="shared" si="122"/>
        <v>0</v>
      </c>
      <c r="AL122" s="143">
        <f t="shared" si="122"/>
        <v>0</v>
      </c>
    </row>
    <row r="123" spans="1:38" s="98" customFormat="1" ht="15" customHeight="1">
      <c r="A123" s="184"/>
      <c r="B123" s="152" t="s">
        <v>1143</v>
      </c>
      <c r="C123" s="153">
        <v>417</v>
      </c>
      <c r="D123" s="154">
        <f>SUM(C123)/1.27</f>
        <v>328</v>
      </c>
      <c r="E123" s="155">
        <f>SUM(D123)*0.27</f>
        <v>89</v>
      </c>
      <c r="F123" s="154">
        <v>417</v>
      </c>
      <c r="G123" s="154">
        <v>0</v>
      </c>
      <c r="H123" s="154">
        <v>0</v>
      </c>
      <c r="I123" s="154">
        <v>0</v>
      </c>
      <c r="J123" s="154">
        <v>0</v>
      </c>
      <c r="K123" s="156">
        <f>SUM(N123:R123)</f>
        <v>417</v>
      </c>
      <c r="L123" s="154">
        <f>SUM(K123)/1.27</f>
        <v>328</v>
      </c>
      <c r="M123" s="157">
        <f>SUM(L123)*0.27</f>
        <v>89</v>
      </c>
      <c r="N123" s="154">
        <v>417</v>
      </c>
      <c r="O123" s="154">
        <v>0</v>
      </c>
      <c r="P123" s="154">
        <v>0</v>
      </c>
      <c r="Q123" s="154">
        <v>0</v>
      </c>
      <c r="R123" s="154">
        <v>0</v>
      </c>
      <c r="S123" s="158">
        <f>SUM(T123:X123)</f>
        <v>0</v>
      </c>
      <c r="T123" s="159"/>
      <c r="U123" s="159"/>
      <c r="V123" s="159"/>
      <c r="W123" s="159"/>
      <c r="X123" s="160"/>
      <c r="Y123" s="156">
        <f>SUM(AB123:AF123)</f>
        <v>801</v>
      </c>
      <c r="Z123" s="154">
        <v>631</v>
      </c>
      <c r="AA123" s="157">
        <v>170</v>
      </c>
      <c r="AB123" s="161">
        <v>801</v>
      </c>
      <c r="AC123" s="154">
        <f t="shared" ref="AC123:AF124" si="123">SUM(O123+U123)</f>
        <v>0</v>
      </c>
      <c r="AD123" s="157">
        <f t="shared" si="123"/>
        <v>0</v>
      </c>
      <c r="AE123" s="154">
        <f t="shared" si="123"/>
        <v>0</v>
      </c>
      <c r="AF123" s="157">
        <f t="shared" si="123"/>
        <v>0</v>
      </c>
      <c r="AG123" s="156">
        <f t="shared" ref="AG123:AG124" si="124">SUM(AJ123:AL123)</f>
        <v>801</v>
      </c>
      <c r="AH123" s="154">
        <v>631</v>
      </c>
      <c r="AI123" s="157">
        <f t="shared" ref="AI123:AI124" si="125">AG123-AH123</f>
        <v>170</v>
      </c>
      <c r="AJ123" s="154">
        <v>801</v>
      </c>
      <c r="AK123" s="154">
        <v>0</v>
      </c>
      <c r="AL123" s="157">
        <v>0</v>
      </c>
    </row>
    <row r="124" spans="1:38" s="98" customFormat="1" ht="14.25" customHeight="1">
      <c r="A124" s="184"/>
      <c r="B124" s="152" t="s">
        <v>1145</v>
      </c>
      <c r="C124" s="153">
        <f>SUM(F124:L124)</f>
        <v>0</v>
      </c>
      <c r="D124" s="154">
        <f>SUM(C124)/1.27</f>
        <v>0</v>
      </c>
      <c r="E124" s="155">
        <f>SUM(D124)*0.27</f>
        <v>0</v>
      </c>
      <c r="F124" s="154">
        <v>0</v>
      </c>
      <c r="G124" s="154">
        <v>0</v>
      </c>
      <c r="H124" s="154">
        <v>0</v>
      </c>
      <c r="I124" s="154">
        <v>0</v>
      </c>
      <c r="J124" s="154">
        <v>0</v>
      </c>
      <c r="K124" s="156">
        <f>SUM(N124:R124)</f>
        <v>0</v>
      </c>
      <c r="L124" s="154">
        <f>SUM(K124)/1.27</f>
        <v>0</v>
      </c>
      <c r="M124" s="157">
        <f>SUM(L124)*0.27</f>
        <v>0</v>
      </c>
      <c r="N124" s="154">
        <v>0</v>
      </c>
      <c r="O124" s="154">
        <v>0</v>
      </c>
      <c r="P124" s="154">
        <v>0</v>
      </c>
      <c r="Q124" s="154">
        <v>0</v>
      </c>
      <c r="R124" s="154">
        <v>0</v>
      </c>
      <c r="S124" s="158">
        <f>SUM(T124:X124)</f>
        <v>0</v>
      </c>
      <c r="T124" s="159"/>
      <c r="U124" s="159"/>
      <c r="V124" s="159"/>
      <c r="W124" s="159"/>
      <c r="X124" s="160"/>
      <c r="Y124" s="156">
        <f>SUM(AB124:AF124)</f>
        <v>104</v>
      </c>
      <c r="Z124" s="154">
        <v>82</v>
      </c>
      <c r="AA124" s="157">
        <v>22</v>
      </c>
      <c r="AB124" s="161">
        <v>104</v>
      </c>
      <c r="AC124" s="154">
        <f t="shared" si="123"/>
        <v>0</v>
      </c>
      <c r="AD124" s="157">
        <f t="shared" si="123"/>
        <v>0</v>
      </c>
      <c r="AE124" s="154">
        <f t="shared" si="123"/>
        <v>0</v>
      </c>
      <c r="AF124" s="157">
        <f t="shared" si="123"/>
        <v>0</v>
      </c>
      <c r="AG124" s="156">
        <f t="shared" si="124"/>
        <v>104</v>
      </c>
      <c r="AH124" s="154">
        <v>82</v>
      </c>
      <c r="AI124" s="157">
        <f t="shared" si="125"/>
        <v>22</v>
      </c>
      <c r="AJ124" s="154">
        <v>104</v>
      </c>
      <c r="AK124" s="154">
        <v>0</v>
      </c>
      <c r="AL124" s="157">
        <v>0</v>
      </c>
    </row>
    <row r="125" spans="1:38" s="98" customFormat="1" ht="10.5" customHeight="1">
      <c r="A125" s="199"/>
      <c r="B125" s="152"/>
      <c r="C125" s="153"/>
      <c r="D125" s="154"/>
      <c r="E125" s="155"/>
      <c r="F125" s="154"/>
      <c r="G125" s="154"/>
      <c r="H125" s="154"/>
      <c r="I125" s="154"/>
      <c r="J125" s="154"/>
      <c r="K125" s="156"/>
      <c r="L125" s="154"/>
      <c r="M125" s="157"/>
      <c r="N125" s="154"/>
      <c r="O125" s="154"/>
      <c r="P125" s="154"/>
      <c r="Q125" s="154"/>
      <c r="R125" s="154"/>
      <c r="S125" s="186"/>
      <c r="T125" s="176"/>
      <c r="U125" s="176"/>
      <c r="V125" s="176"/>
      <c r="W125" s="176"/>
      <c r="X125" s="177"/>
      <c r="Y125" s="156"/>
      <c r="Z125" s="154"/>
      <c r="AA125" s="157"/>
      <c r="AB125" s="161"/>
      <c r="AC125" s="154"/>
      <c r="AD125" s="157"/>
      <c r="AE125" s="154"/>
      <c r="AF125" s="157"/>
      <c r="AG125" s="153"/>
      <c r="AH125" s="154"/>
      <c r="AI125" s="155"/>
      <c r="AJ125" s="163"/>
      <c r="AK125" s="154"/>
      <c r="AL125" s="155"/>
    </row>
    <row r="126" spans="1:38" s="98" customFormat="1" ht="14.25" customHeight="1">
      <c r="A126" s="2317" t="s">
        <v>1156</v>
      </c>
      <c r="B126" s="2318"/>
      <c r="C126" s="153"/>
      <c r="D126" s="154"/>
      <c r="E126" s="155"/>
      <c r="F126" s="154"/>
      <c r="G126" s="154"/>
      <c r="H126" s="154"/>
      <c r="I126" s="154"/>
      <c r="J126" s="154"/>
      <c r="K126" s="156"/>
      <c r="L126" s="154"/>
      <c r="M126" s="157"/>
      <c r="N126" s="154"/>
      <c r="O126" s="154"/>
      <c r="P126" s="154"/>
      <c r="Q126" s="154"/>
      <c r="R126" s="154"/>
      <c r="S126" s="186"/>
      <c r="T126" s="176"/>
      <c r="U126" s="176"/>
      <c r="V126" s="176"/>
      <c r="W126" s="176"/>
      <c r="X126" s="177"/>
      <c r="Y126" s="156"/>
      <c r="Z126" s="154"/>
      <c r="AA126" s="157"/>
      <c r="AB126" s="161"/>
      <c r="AC126" s="154"/>
      <c r="AD126" s="157"/>
      <c r="AE126" s="154"/>
      <c r="AF126" s="157"/>
      <c r="AG126" s="153"/>
      <c r="AH126" s="154"/>
      <c r="AI126" s="155"/>
      <c r="AJ126" s="163"/>
      <c r="AK126" s="154"/>
      <c r="AL126" s="155"/>
    </row>
    <row r="127" spans="1:38" s="98" customFormat="1" ht="12" hidden="1" customHeight="1">
      <c r="A127" s="199"/>
      <c r="B127" s="152"/>
      <c r="C127" s="153"/>
      <c r="D127" s="154"/>
      <c r="E127" s="155"/>
      <c r="F127" s="154"/>
      <c r="G127" s="154"/>
      <c r="H127" s="154"/>
      <c r="I127" s="154"/>
      <c r="J127" s="154"/>
      <c r="K127" s="156"/>
      <c r="L127" s="154"/>
      <c r="M127" s="157"/>
      <c r="N127" s="154"/>
      <c r="O127" s="154"/>
      <c r="P127" s="154"/>
      <c r="Q127" s="154"/>
      <c r="R127" s="154"/>
      <c r="S127" s="186"/>
      <c r="T127" s="176"/>
      <c r="U127" s="176"/>
      <c r="V127" s="176"/>
      <c r="W127" s="176"/>
      <c r="X127" s="177"/>
      <c r="Y127" s="156"/>
      <c r="Z127" s="154"/>
      <c r="AA127" s="157"/>
      <c r="AB127" s="161"/>
      <c r="AC127" s="154"/>
      <c r="AD127" s="157"/>
      <c r="AE127" s="154"/>
      <c r="AF127" s="157"/>
      <c r="AG127" s="153"/>
      <c r="AH127" s="154"/>
      <c r="AI127" s="155"/>
      <c r="AJ127" s="163"/>
      <c r="AK127" s="154"/>
      <c r="AL127" s="155"/>
    </row>
    <row r="128" spans="1:38" s="98" customFormat="1" ht="14.25" customHeight="1">
      <c r="A128" s="139" t="s">
        <v>555</v>
      </c>
      <c r="B128" s="140"/>
      <c r="C128" s="141">
        <f t="shared" ref="C128:H128" si="126">SUM(C129:C206)</f>
        <v>36636</v>
      </c>
      <c r="D128" s="142">
        <f t="shared" si="126"/>
        <v>28847</v>
      </c>
      <c r="E128" s="143">
        <f t="shared" si="126"/>
        <v>7789</v>
      </c>
      <c r="F128" s="144">
        <f t="shared" si="126"/>
        <v>36636</v>
      </c>
      <c r="G128" s="142">
        <f t="shared" si="126"/>
        <v>0</v>
      </c>
      <c r="H128" s="142">
        <f t="shared" si="126"/>
        <v>0</v>
      </c>
      <c r="I128" s="142">
        <f>SUM(I129:I206)</f>
        <v>0</v>
      </c>
      <c r="J128" s="142">
        <f>SUM(J129:J206)</f>
        <v>0</v>
      </c>
      <c r="K128" s="145">
        <f t="shared" ref="K128:AD128" si="127">SUM(K129:K206)</f>
        <v>86405</v>
      </c>
      <c r="L128" s="146">
        <f t="shared" si="127"/>
        <v>68035</v>
      </c>
      <c r="M128" s="147">
        <f t="shared" si="127"/>
        <v>18370</v>
      </c>
      <c r="N128" s="148">
        <f t="shared" si="127"/>
        <v>85854</v>
      </c>
      <c r="O128" s="146">
        <f t="shared" si="127"/>
        <v>551</v>
      </c>
      <c r="P128" s="146">
        <f t="shared" si="127"/>
        <v>0</v>
      </c>
      <c r="Q128" s="146">
        <f t="shared" si="127"/>
        <v>0</v>
      </c>
      <c r="R128" s="146">
        <f t="shared" si="127"/>
        <v>0</v>
      </c>
      <c r="S128" s="149">
        <f t="shared" si="127"/>
        <v>2778</v>
      </c>
      <c r="T128" s="150">
        <f t="shared" si="127"/>
        <v>2778</v>
      </c>
      <c r="U128" s="150">
        <f t="shared" si="127"/>
        <v>0</v>
      </c>
      <c r="V128" s="150">
        <f t="shared" si="127"/>
        <v>0</v>
      </c>
      <c r="W128" s="150">
        <f>SUM(W129:W206)</f>
        <v>0</v>
      </c>
      <c r="X128" s="151">
        <f>SUM(X129:X206)</f>
        <v>0</v>
      </c>
      <c r="Y128" s="145">
        <f t="shared" si="127"/>
        <v>94651</v>
      </c>
      <c r="Z128" s="146">
        <f t="shared" si="127"/>
        <v>74530</v>
      </c>
      <c r="AA128" s="147">
        <f t="shared" si="127"/>
        <v>20121</v>
      </c>
      <c r="AB128" s="148">
        <f t="shared" si="127"/>
        <v>93228</v>
      </c>
      <c r="AC128" s="146">
        <f t="shared" si="127"/>
        <v>1423</v>
      </c>
      <c r="AD128" s="147">
        <f t="shared" si="127"/>
        <v>0</v>
      </c>
      <c r="AE128" s="146">
        <f>SUM(AE129:AE206)</f>
        <v>0</v>
      </c>
      <c r="AF128" s="147">
        <f>SUM(AF129:AF206)</f>
        <v>0</v>
      </c>
      <c r="AG128" s="141">
        <f t="shared" ref="AG128:AL128" si="128">SUM(AG129:AG206)</f>
        <v>72198</v>
      </c>
      <c r="AH128" s="142">
        <f t="shared" si="128"/>
        <v>56849</v>
      </c>
      <c r="AI128" s="143">
        <f t="shared" si="128"/>
        <v>15349</v>
      </c>
      <c r="AJ128" s="144">
        <f t="shared" si="128"/>
        <v>70775</v>
      </c>
      <c r="AK128" s="142">
        <f t="shared" si="128"/>
        <v>1423</v>
      </c>
      <c r="AL128" s="143">
        <f t="shared" si="128"/>
        <v>0</v>
      </c>
    </row>
    <row r="129" spans="1:38" s="98" customFormat="1" ht="15.75" customHeight="1">
      <c r="A129" s="184"/>
      <c r="B129" s="152" t="s">
        <v>1157</v>
      </c>
      <c r="C129" s="153">
        <v>2413</v>
      </c>
      <c r="D129" s="154">
        <f>SUM(C129)/1.27</f>
        <v>1900</v>
      </c>
      <c r="E129" s="155">
        <f>SUM(D129)*0.27</f>
        <v>513</v>
      </c>
      <c r="F129" s="154">
        <v>2413</v>
      </c>
      <c r="G129" s="154">
        <v>0</v>
      </c>
      <c r="H129" s="154">
        <v>0</v>
      </c>
      <c r="I129" s="154">
        <v>0</v>
      </c>
      <c r="J129" s="154">
        <v>0</v>
      </c>
      <c r="K129" s="156">
        <f t="shared" ref="K129:K192" si="129">SUM(N129:R129)</f>
        <v>2413</v>
      </c>
      <c r="L129" s="154">
        <f>SUM(K129)/1.27</f>
        <v>1900</v>
      </c>
      <c r="M129" s="157">
        <f>SUM(L129)*0.27</f>
        <v>513</v>
      </c>
      <c r="N129" s="154">
        <v>2413</v>
      </c>
      <c r="O129" s="154">
        <v>0</v>
      </c>
      <c r="P129" s="154">
        <v>0</v>
      </c>
      <c r="Q129" s="154">
        <v>0</v>
      </c>
      <c r="R129" s="154">
        <v>0</v>
      </c>
      <c r="S129" s="158">
        <f t="shared" ref="S129:S192" si="130">SUM(T129:X129)</f>
        <v>0</v>
      </c>
      <c r="T129" s="159"/>
      <c r="U129" s="159"/>
      <c r="V129" s="159"/>
      <c r="W129" s="159"/>
      <c r="X129" s="160"/>
      <c r="Y129" s="156">
        <v>0</v>
      </c>
      <c r="Z129" s="154">
        <v>0</v>
      </c>
      <c r="AA129" s="157">
        <v>0</v>
      </c>
      <c r="AB129" s="161">
        <v>0</v>
      </c>
      <c r="AC129" s="154">
        <v>0</v>
      </c>
      <c r="AD129" s="157">
        <v>0</v>
      </c>
      <c r="AE129" s="154">
        <f t="shared" ref="AE129:AF134" si="131">SUM(Q129+W129)</f>
        <v>0</v>
      </c>
      <c r="AF129" s="157">
        <f t="shared" si="131"/>
        <v>0</v>
      </c>
      <c r="AG129" s="200">
        <f t="shared" ref="AG129:AG132" si="132">SUM(AJ129:AL129)</f>
        <v>0</v>
      </c>
      <c r="AH129" s="201">
        <v>0</v>
      </c>
      <c r="AI129" s="203">
        <f t="shared" ref="AI129:AI132" si="133">AG129-AH129</f>
        <v>0</v>
      </c>
      <c r="AJ129" s="201">
        <v>0</v>
      </c>
      <c r="AK129" s="202">
        <v>0</v>
      </c>
      <c r="AL129" s="203">
        <v>0</v>
      </c>
    </row>
    <row r="130" spans="1:38" s="98" customFormat="1" ht="15.75" customHeight="1">
      <c r="A130" s="184"/>
      <c r="B130" s="181" t="s">
        <v>1158</v>
      </c>
      <c r="C130" s="153">
        <v>1905</v>
      </c>
      <c r="D130" s="154">
        <f>SUM(C130)/1.27</f>
        <v>1500</v>
      </c>
      <c r="E130" s="155">
        <f>SUM(D130)*0.27</f>
        <v>405</v>
      </c>
      <c r="F130" s="154">
        <v>1905</v>
      </c>
      <c r="G130" s="154">
        <v>0</v>
      </c>
      <c r="H130" s="154">
        <v>0</v>
      </c>
      <c r="I130" s="154">
        <v>0</v>
      </c>
      <c r="J130" s="154">
        <v>0</v>
      </c>
      <c r="K130" s="156">
        <f t="shared" si="129"/>
        <v>1905</v>
      </c>
      <c r="L130" s="154">
        <f>SUM(K130)/1.27</f>
        <v>1500</v>
      </c>
      <c r="M130" s="157">
        <f>SUM(L130)*0.27</f>
        <v>405</v>
      </c>
      <c r="N130" s="154">
        <v>1905</v>
      </c>
      <c r="O130" s="154">
        <v>0</v>
      </c>
      <c r="P130" s="154">
        <v>0</v>
      </c>
      <c r="Q130" s="154">
        <v>0</v>
      </c>
      <c r="R130" s="154">
        <v>0</v>
      </c>
      <c r="S130" s="158">
        <f t="shared" si="130"/>
        <v>0</v>
      </c>
      <c r="T130" s="159"/>
      <c r="U130" s="159"/>
      <c r="V130" s="159"/>
      <c r="W130" s="159"/>
      <c r="X130" s="160"/>
      <c r="Y130" s="156">
        <v>0</v>
      </c>
      <c r="Z130" s="154">
        <v>0</v>
      </c>
      <c r="AA130" s="157">
        <v>0</v>
      </c>
      <c r="AB130" s="161">
        <v>0</v>
      </c>
      <c r="AC130" s="154">
        <v>0</v>
      </c>
      <c r="AD130" s="157">
        <v>0</v>
      </c>
      <c r="AE130" s="154">
        <f t="shared" si="131"/>
        <v>0</v>
      </c>
      <c r="AF130" s="157">
        <f t="shared" si="131"/>
        <v>0</v>
      </c>
      <c r="AG130" s="156">
        <f t="shared" si="132"/>
        <v>0</v>
      </c>
      <c r="AH130" s="161">
        <v>0</v>
      </c>
      <c r="AI130" s="157">
        <f t="shared" si="133"/>
        <v>0</v>
      </c>
      <c r="AJ130" s="161">
        <v>0</v>
      </c>
      <c r="AK130" s="154">
        <v>0</v>
      </c>
      <c r="AL130" s="157">
        <v>0</v>
      </c>
    </row>
    <row r="131" spans="1:38" s="98" customFormat="1" ht="15.75" customHeight="1">
      <c r="A131" s="184"/>
      <c r="B131" s="181" t="s">
        <v>1159</v>
      </c>
      <c r="C131" s="153">
        <v>2540</v>
      </c>
      <c r="D131" s="154">
        <f>SUM(C131)/1.27</f>
        <v>2000</v>
      </c>
      <c r="E131" s="155">
        <f>SUM(D131)*0.27</f>
        <v>540</v>
      </c>
      <c r="F131" s="154">
        <v>2540</v>
      </c>
      <c r="G131" s="154">
        <v>0</v>
      </c>
      <c r="H131" s="154">
        <v>0</v>
      </c>
      <c r="I131" s="154">
        <v>0</v>
      </c>
      <c r="J131" s="154">
        <v>0</v>
      </c>
      <c r="K131" s="156">
        <f t="shared" si="129"/>
        <v>2540</v>
      </c>
      <c r="L131" s="154">
        <f>SUM(K131)/1.27</f>
        <v>2000</v>
      </c>
      <c r="M131" s="157">
        <f>SUM(L131)*0.27</f>
        <v>540</v>
      </c>
      <c r="N131" s="154">
        <v>2540</v>
      </c>
      <c r="O131" s="154">
        <v>0</v>
      </c>
      <c r="P131" s="154">
        <v>0</v>
      </c>
      <c r="Q131" s="154">
        <v>0</v>
      </c>
      <c r="R131" s="154">
        <v>0</v>
      </c>
      <c r="S131" s="158">
        <f t="shared" si="130"/>
        <v>0</v>
      </c>
      <c r="T131" s="159"/>
      <c r="U131" s="159"/>
      <c r="V131" s="159"/>
      <c r="W131" s="159"/>
      <c r="X131" s="160"/>
      <c r="Y131" s="156">
        <v>2540</v>
      </c>
      <c r="Z131" s="154">
        <v>2000</v>
      </c>
      <c r="AA131" s="157">
        <v>540</v>
      </c>
      <c r="AB131" s="161">
        <v>2540</v>
      </c>
      <c r="AC131" s="154">
        <v>0</v>
      </c>
      <c r="AD131" s="157">
        <v>0</v>
      </c>
      <c r="AE131" s="154">
        <f t="shared" si="131"/>
        <v>0</v>
      </c>
      <c r="AF131" s="157">
        <f t="shared" si="131"/>
        <v>0</v>
      </c>
      <c r="AG131" s="156">
        <f t="shared" si="132"/>
        <v>2430</v>
      </c>
      <c r="AH131" s="161">
        <v>1914</v>
      </c>
      <c r="AI131" s="157">
        <f t="shared" si="133"/>
        <v>516</v>
      </c>
      <c r="AJ131" s="161">
        <v>2430</v>
      </c>
      <c r="AK131" s="154">
        <v>0</v>
      </c>
      <c r="AL131" s="157">
        <v>0</v>
      </c>
    </row>
    <row r="132" spans="1:38" s="98" customFormat="1" ht="15.75" customHeight="1">
      <c r="A132" s="184"/>
      <c r="B132" s="152" t="s">
        <v>1145</v>
      </c>
      <c r="C132" s="153">
        <v>9760</v>
      </c>
      <c r="D132" s="154">
        <f>SUM(C132)/1.27</f>
        <v>7685</v>
      </c>
      <c r="E132" s="155">
        <f>SUM(D132)*0.27</f>
        <v>2075</v>
      </c>
      <c r="F132" s="154">
        <v>9760</v>
      </c>
      <c r="G132" s="154">
        <v>0</v>
      </c>
      <c r="H132" s="154">
        <v>0</v>
      </c>
      <c r="I132" s="154">
        <v>0</v>
      </c>
      <c r="J132" s="154">
        <v>0</v>
      </c>
      <c r="K132" s="156">
        <f t="shared" si="129"/>
        <v>9760</v>
      </c>
      <c r="L132" s="154">
        <f>SUM(K132)/1.27</f>
        <v>7685</v>
      </c>
      <c r="M132" s="157">
        <f>SUM(L132)*0.27</f>
        <v>2075</v>
      </c>
      <c r="N132" s="154">
        <v>9760</v>
      </c>
      <c r="O132" s="154">
        <v>0</v>
      </c>
      <c r="P132" s="154">
        <v>0</v>
      </c>
      <c r="Q132" s="154">
        <v>0</v>
      </c>
      <c r="R132" s="154">
        <v>0</v>
      </c>
      <c r="S132" s="158">
        <f t="shared" si="130"/>
        <v>-59</v>
      </c>
      <c r="T132" s="159">
        <v>-59</v>
      </c>
      <c r="U132" s="159"/>
      <c r="V132" s="159"/>
      <c r="W132" s="159"/>
      <c r="X132" s="160"/>
      <c r="Y132" s="156">
        <v>6782</v>
      </c>
      <c r="Z132" s="154">
        <v>5340</v>
      </c>
      <c r="AA132" s="157">
        <v>1442</v>
      </c>
      <c r="AB132" s="161">
        <v>6782</v>
      </c>
      <c r="AC132" s="154">
        <v>0</v>
      </c>
      <c r="AD132" s="157">
        <v>0</v>
      </c>
      <c r="AE132" s="154">
        <f t="shared" si="131"/>
        <v>0</v>
      </c>
      <c r="AF132" s="157">
        <f t="shared" si="131"/>
        <v>0</v>
      </c>
      <c r="AG132" s="156">
        <f t="shared" si="132"/>
        <v>6482</v>
      </c>
      <c r="AH132" s="161">
        <v>5104</v>
      </c>
      <c r="AI132" s="157">
        <f t="shared" si="133"/>
        <v>1378</v>
      </c>
      <c r="AJ132" s="161">
        <v>6482</v>
      </c>
      <c r="AK132" s="154">
        <v>0</v>
      </c>
      <c r="AL132" s="157">
        <v>0</v>
      </c>
    </row>
    <row r="133" spans="1:38" s="98" customFormat="1" ht="15.75" hidden="1" customHeight="1">
      <c r="A133" s="184"/>
      <c r="B133" s="152" t="s">
        <v>1470</v>
      </c>
      <c r="C133" s="153"/>
      <c r="D133" s="154"/>
      <c r="E133" s="155"/>
      <c r="F133" s="154"/>
      <c r="G133" s="154">
        <v>0</v>
      </c>
      <c r="H133" s="154">
        <v>0</v>
      </c>
      <c r="I133" s="154">
        <v>0</v>
      </c>
      <c r="J133" s="154">
        <v>0</v>
      </c>
      <c r="K133" s="156">
        <f>SUM(N133:R133)</f>
        <v>0</v>
      </c>
      <c r="L133" s="154">
        <f>SUM(K133)/1.27</f>
        <v>0</v>
      </c>
      <c r="M133" s="157">
        <f>SUM(L133)*0.27</f>
        <v>0</v>
      </c>
      <c r="N133" s="154">
        <v>0</v>
      </c>
      <c r="O133" s="154">
        <v>0</v>
      </c>
      <c r="P133" s="154">
        <v>0</v>
      </c>
      <c r="Q133" s="154">
        <v>0</v>
      </c>
      <c r="R133" s="154">
        <v>0</v>
      </c>
      <c r="S133" s="158">
        <f>SUM(T133:X133)</f>
        <v>0</v>
      </c>
      <c r="T133" s="159"/>
      <c r="U133" s="159"/>
      <c r="V133" s="159"/>
      <c r="W133" s="159"/>
      <c r="X133" s="160"/>
      <c r="Y133" s="156">
        <v>0</v>
      </c>
      <c r="Z133" s="154">
        <v>0</v>
      </c>
      <c r="AA133" s="157">
        <v>0</v>
      </c>
      <c r="AB133" s="161">
        <v>0</v>
      </c>
      <c r="AC133" s="154">
        <v>0</v>
      </c>
      <c r="AD133" s="157">
        <v>0</v>
      </c>
      <c r="AE133" s="154">
        <f>SUM(Q133+W133)</f>
        <v>0</v>
      </c>
      <c r="AF133" s="157">
        <f>SUM(R133+X133)</f>
        <v>0</v>
      </c>
      <c r="AG133" s="156"/>
      <c r="AH133" s="161"/>
      <c r="AI133" s="157"/>
      <c r="AJ133" s="161"/>
      <c r="AK133" s="154"/>
      <c r="AL133" s="157"/>
    </row>
    <row r="134" spans="1:38" s="98" customFormat="1" ht="15.75" customHeight="1">
      <c r="A134" s="184"/>
      <c r="B134" s="152" t="s">
        <v>1143</v>
      </c>
      <c r="C134" s="153">
        <v>12661</v>
      </c>
      <c r="D134" s="154">
        <f>SUM(C134)/1.27</f>
        <v>9969</v>
      </c>
      <c r="E134" s="155">
        <f>SUM(D134)*0.27</f>
        <v>2692</v>
      </c>
      <c r="F134" s="154">
        <v>12661</v>
      </c>
      <c r="G134" s="154">
        <v>0</v>
      </c>
      <c r="H134" s="154">
        <v>0</v>
      </c>
      <c r="I134" s="154">
        <v>0</v>
      </c>
      <c r="J134" s="154">
        <v>0</v>
      </c>
      <c r="K134" s="156">
        <f t="shared" si="129"/>
        <v>12092</v>
      </c>
      <c r="L134" s="154">
        <f t="shared" ref="L134:L168" si="134">SUM(K134)/1.27</f>
        <v>9521</v>
      </c>
      <c r="M134" s="157">
        <f t="shared" ref="M134:M168" si="135">SUM(L134)*0.27</f>
        <v>2571</v>
      </c>
      <c r="N134" s="154">
        <v>12092</v>
      </c>
      <c r="O134" s="154">
        <v>0</v>
      </c>
      <c r="P134" s="154">
        <v>0</v>
      </c>
      <c r="Q134" s="154">
        <v>0</v>
      </c>
      <c r="R134" s="154">
        <v>0</v>
      </c>
      <c r="S134" s="158">
        <f t="shared" si="130"/>
        <v>-1018</v>
      </c>
      <c r="T134" s="159">
        <v>-1018</v>
      </c>
      <c r="U134" s="159"/>
      <c r="V134" s="159"/>
      <c r="W134" s="159"/>
      <c r="X134" s="160"/>
      <c r="Y134" s="156">
        <v>7547</v>
      </c>
      <c r="Z134" s="154">
        <v>5944</v>
      </c>
      <c r="AA134" s="157">
        <v>1603</v>
      </c>
      <c r="AB134" s="161">
        <v>7547</v>
      </c>
      <c r="AC134" s="154">
        <v>0</v>
      </c>
      <c r="AD134" s="157">
        <v>0</v>
      </c>
      <c r="AE134" s="154">
        <f t="shared" si="131"/>
        <v>0</v>
      </c>
      <c r="AF134" s="157">
        <f t="shared" si="131"/>
        <v>0</v>
      </c>
      <c r="AG134" s="156">
        <f t="shared" ref="AG134" si="136">SUM(AJ134:AL134)</f>
        <v>4406</v>
      </c>
      <c r="AH134" s="161">
        <v>3469</v>
      </c>
      <c r="AI134" s="157">
        <f t="shared" ref="AI134" si="137">AG134-AH134</f>
        <v>937</v>
      </c>
      <c r="AJ134" s="161">
        <v>4406</v>
      </c>
      <c r="AK134" s="154">
        <v>0</v>
      </c>
      <c r="AL134" s="157">
        <v>0</v>
      </c>
    </row>
    <row r="135" spans="1:38" s="98" customFormat="1" ht="15.75" hidden="1" customHeight="1">
      <c r="A135" s="184"/>
      <c r="B135" s="152" t="s">
        <v>1471</v>
      </c>
      <c r="C135" s="153"/>
      <c r="D135" s="154"/>
      <c r="E135" s="155"/>
      <c r="F135" s="154"/>
      <c r="G135" s="154">
        <v>0</v>
      </c>
      <c r="H135" s="154">
        <v>0</v>
      </c>
      <c r="I135" s="154">
        <v>0</v>
      </c>
      <c r="J135" s="154">
        <v>0</v>
      </c>
      <c r="K135" s="156">
        <f>SUM(N135:R135)</f>
        <v>0</v>
      </c>
      <c r="L135" s="154">
        <f>SUM(K135)/1.27</f>
        <v>0</v>
      </c>
      <c r="M135" s="157">
        <f>SUM(L135)*0.27</f>
        <v>0</v>
      </c>
      <c r="N135" s="154">
        <v>0</v>
      </c>
      <c r="O135" s="154">
        <v>0</v>
      </c>
      <c r="P135" s="154">
        <v>0</v>
      </c>
      <c r="Q135" s="154">
        <v>0</v>
      </c>
      <c r="R135" s="154">
        <v>0</v>
      </c>
      <c r="S135" s="158">
        <f>SUM(T135:X135)</f>
        <v>0</v>
      </c>
      <c r="T135" s="159"/>
      <c r="U135" s="159"/>
      <c r="V135" s="159"/>
      <c r="W135" s="159"/>
      <c r="X135" s="160"/>
      <c r="Y135" s="156">
        <v>0</v>
      </c>
      <c r="Z135" s="154">
        <v>0</v>
      </c>
      <c r="AA135" s="157">
        <v>0</v>
      </c>
      <c r="AB135" s="161">
        <v>0</v>
      </c>
      <c r="AC135" s="154">
        <v>0</v>
      </c>
      <c r="AD135" s="157">
        <v>0</v>
      </c>
      <c r="AE135" s="154">
        <f>SUM(Q135+W135)</f>
        <v>0</v>
      </c>
      <c r="AF135" s="157">
        <f>SUM(R135+X135)</f>
        <v>0</v>
      </c>
      <c r="AG135" s="205"/>
      <c r="AH135" s="187"/>
      <c r="AI135" s="206"/>
      <c r="AJ135" s="187"/>
      <c r="AK135" s="207"/>
      <c r="AL135" s="206"/>
    </row>
    <row r="136" spans="1:38" s="98" customFormat="1" ht="15.75" hidden="1" customHeight="1">
      <c r="A136" s="184"/>
      <c r="B136" s="152" t="s">
        <v>1150</v>
      </c>
      <c r="C136" s="153">
        <v>7357</v>
      </c>
      <c r="D136" s="154">
        <f>SUM(C136)/1.27</f>
        <v>5793</v>
      </c>
      <c r="E136" s="155">
        <f>SUM(D136)*0.27</f>
        <v>1564</v>
      </c>
      <c r="F136" s="154">
        <v>7357</v>
      </c>
      <c r="G136" s="154">
        <v>0</v>
      </c>
      <c r="H136" s="154">
        <v>0</v>
      </c>
      <c r="I136" s="154">
        <v>0</v>
      </c>
      <c r="J136" s="154">
        <v>0</v>
      </c>
      <c r="K136" s="156">
        <f t="shared" si="129"/>
        <v>281</v>
      </c>
      <c r="L136" s="154">
        <f t="shared" si="134"/>
        <v>221</v>
      </c>
      <c r="M136" s="157">
        <f t="shared" si="135"/>
        <v>60</v>
      </c>
      <c r="N136" s="154">
        <v>281</v>
      </c>
      <c r="O136" s="154">
        <v>0</v>
      </c>
      <c r="P136" s="154">
        <v>0</v>
      </c>
      <c r="Q136" s="154">
        <v>0</v>
      </c>
      <c r="R136" s="154">
        <v>0</v>
      </c>
      <c r="S136" s="158">
        <f t="shared" si="130"/>
        <v>0</v>
      </c>
      <c r="T136" s="159"/>
      <c r="U136" s="159"/>
      <c r="V136" s="159"/>
      <c r="W136" s="159"/>
      <c r="X136" s="160"/>
      <c r="Y136" s="156">
        <v>0</v>
      </c>
      <c r="Z136" s="154">
        <v>0</v>
      </c>
      <c r="AA136" s="157">
        <v>0</v>
      </c>
      <c r="AB136" s="161">
        <v>0</v>
      </c>
      <c r="AC136" s="154">
        <v>0</v>
      </c>
      <c r="AD136" s="157">
        <v>0</v>
      </c>
      <c r="AE136" s="154">
        <f t="shared" ref="AE136:AF177" si="138">SUM(Q136+W136)</f>
        <v>0</v>
      </c>
      <c r="AF136" s="157">
        <f t="shared" ref="AF136:AF199" si="139">SUM(R136+X136)</f>
        <v>0</v>
      </c>
      <c r="AG136" s="205"/>
      <c r="AH136" s="187"/>
      <c r="AI136" s="206"/>
      <c r="AJ136" s="187"/>
      <c r="AK136" s="207"/>
      <c r="AL136" s="206"/>
    </row>
    <row r="137" spans="1:38" s="98" customFormat="1" ht="15.75" customHeight="1">
      <c r="A137" s="184"/>
      <c r="B137" s="152" t="s">
        <v>1472</v>
      </c>
      <c r="C137" s="153"/>
      <c r="D137" s="154"/>
      <c r="E137" s="155"/>
      <c r="F137" s="154"/>
      <c r="G137" s="154">
        <v>0</v>
      </c>
      <c r="H137" s="154">
        <v>0</v>
      </c>
      <c r="I137" s="154">
        <v>0</v>
      </c>
      <c r="J137" s="154">
        <v>0</v>
      </c>
      <c r="K137" s="156">
        <f t="shared" si="129"/>
        <v>410</v>
      </c>
      <c r="L137" s="154">
        <f t="shared" si="134"/>
        <v>323</v>
      </c>
      <c r="M137" s="157">
        <f t="shared" si="135"/>
        <v>87</v>
      </c>
      <c r="N137" s="154">
        <v>410</v>
      </c>
      <c r="O137" s="154">
        <v>0</v>
      </c>
      <c r="P137" s="154">
        <v>0</v>
      </c>
      <c r="Q137" s="154">
        <v>0</v>
      </c>
      <c r="R137" s="154">
        <v>0</v>
      </c>
      <c r="S137" s="158">
        <f t="shared" si="130"/>
        <v>0</v>
      </c>
      <c r="T137" s="159"/>
      <c r="U137" s="159"/>
      <c r="V137" s="159"/>
      <c r="W137" s="159"/>
      <c r="X137" s="160"/>
      <c r="Y137" s="156">
        <v>390</v>
      </c>
      <c r="Z137" s="154">
        <v>307</v>
      </c>
      <c r="AA137" s="157">
        <v>83</v>
      </c>
      <c r="AB137" s="161">
        <v>390</v>
      </c>
      <c r="AC137" s="154">
        <v>0</v>
      </c>
      <c r="AD137" s="157">
        <v>0</v>
      </c>
      <c r="AE137" s="154">
        <f t="shared" si="138"/>
        <v>0</v>
      </c>
      <c r="AF137" s="157">
        <f t="shared" si="139"/>
        <v>0</v>
      </c>
      <c r="AG137" s="156">
        <f t="shared" ref="AG137:AG142" si="140">SUM(AJ137:AL137)</f>
        <v>390</v>
      </c>
      <c r="AH137" s="161">
        <v>307</v>
      </c>
      <c r="AI137" s="157">
        <f t="shared" ref="AI137:AI142" si="141">AG137-AH137</f>
        <v>83</v>
      </c>
      <c r="AJ137" s="161">
        <v>390</v>
      </c>
      <c r="AK137" s="154">
        <v>0</v>
      </c>
      <c r="AL137" s="157">
        <v>0</v>
      </c>
    </row>
    <row r="138" spans="1:38" s="98" customFormat="1" ht="15.75" customHeight="1">
      <c r="A138" s="184"/>
      <c r="B138" s="152" t="s">
        <v>1160</v>
      </c>
      <c r="C138" s="153"/>
      <c r="D138" s="154"/>
      <c r="E138" s="155"/>
      <c r="F138" s="154"/>
      <c r="G138" s="154">
        <v>0</v>
      </c>
      <c r="H138" s="154">
        <v>0</v>
      </c>
      <c r="I138" s="154">
        <v>0</v>
      </c>
      <c r="J138" s="154">
        <v>0</v>
      </c>
      <c r="K138" s="156">
        <f t="shared" si="129"/>
        <v>551</v>
      </c>
      <c r="L138" s="154">
        <f t="shared" si="134"/>
        <v>434</v>
      </c>
      <c r="M138" s="157">
        <f t="shared" si="135"/>
        <v>117</v>
      </c>
      <c r="N138" s="154">
        <v>0</v>
      </c>
      <c r="O138" s="154">
        <v>551</v>
      </c>
      <c r="P138" s="154">
        <v>0</v>
      </c>
      <c r="Q138" s="154">
        <v>0</v>
      </c>
      <c r="R138" s="154">
        <v>0</v>
      </c>
      <c r="S138" s="158">
        <f t="shared" si="130"/>
        <v>0</v>
      </c>
      <c r="T138" s="159"/>
      <c r="U138" s="159"/>
      <c r="V138" s="159"/>
      <c r="W138" s="159"/>
      <c r="X138" s="160"/>
      <c r="Y138" s="156">
        <v>815</v>
      </c>
      <c r="Z138" s="154">
        <v>642</v>
      </c>
      <c r="AA138" s="157">
        <v>173</v>
      </c>
      <c r="AB138" s="161">
        <v>12</v>
      </c>
      <c r="AC138" s="154">
        <v>803</v>
      </c>
      <c r="AD138" s="157">
        <v>0</v>
      </c>
      <c r="AE138" s="154">
        <f t="shared" si="138"/>
        <v>0</v>
      </c>
      <c r="AF138" s="157">
        <f t="shared" si="139"/>
        <v>0</v>
      </c>
      <c r="AG138" s="156">
        <f t="shared" si="140"/>
        <v>815</v>
      </c>
      <c r="AH138" s="161">
        <v>642</v>
      </c>
      <c r="AI138" s="157">
        <f t="shared" si="141"/>
        <v>173</v>
      </c>
      <c r="AJ138" s="161">
        <v>12</v>
      </c>
      <c r="AK138" s="154">
        <v>803</v>
      </c>
      <c r="AL138" s="157">
        <v>0</v>
      </c>
    </row>
    <row r="139" spans="1:38" s="98" customFormat="1" ht="15.75" customHeight="1">
      <c r="A139" s="184"/>
      <c r="B139" s="152" t="s">
        <v>1411</v>
      </c>
      <c r="C139" s="153"/>
      <c r="D139" s="154"/>
      <c r="E139" s="155"/>
      <c r="F139" s="154"/>
      <c r="G139" s="154">
        <v>0</v>
      </c>
      <c r="H139" s="154">
        <v>0</v>
      </c>
      <c r="I139" s="154">
        <v>0</v>
      </c>
      <c r="J139" s="154">
        <v>0</v>
      </c>
      <c r="K139" s="156"/>
      <c r="L139" s="154"/>
      <c r="M139" s="157"/>
      <c r="N139" s="154"/>
      <c r="O139" s="154"/>
      <c r="P139" s="154"/>
      <c r="Q139" s="154"/>
      <c r="R139" s="154"/>
      <c r="S139" s="158"/>
      <c r="T139" s="159"/>
      <c r="U139" s="159"/>
      <c r="V139" s="159"/>
      <c r="W139" s="159"/>
      <c r="X139" s="160"/>
      <c r="Y139" s="156">
        <v>577</v>
      </c>
      <c r="Z139" s="154">
        <v>454</v>
      </c>
      <c r="AA139" s="157">
        <v>123</v>
      </c>
      <c r="AB139" s="161">
        <v>0</v>
      </c>
      <c r="AC139" s="154">
        <v>577</v>
      </c>
      <c r="AD139" s="157">
        <v>0</v>
      </c>
      <c r="AE139" s="154"/>
      <c r="AF139" s="157"/>
      <c r="AG139" s="156">
        <f t="shared" si="140"/>
        <v>577</v>
      </c>
      <c r="AH139" s="161">
        <v>454</v>
      </c>
      <c r="AI139" s="157">
        <f t="shared" si="141"/>
        <v>123</v>
      </c>
      <c r="AJ139" s="161">
        <v>0</v>
      </c>
      <c r="AK139" s="154">
        <v>577</v>
      </c>
      <c r="AL139" s="157">
        <v>0</v>
      </c>
    </row>
    <row r="140" spans="1:38" s="98" customFormat="1" ht="15.75" customHeight="1">
      <c r="A140" s="184"/>
      <c r="B140" s="152" t="s">
        <v>1412</v>
      </c>
      <c r="C140" s="153"/>
      <c r="D140" s="154"/>
      <c r="E140" s="155"/>
      <c r="F140" s="154"/>
      <c r="G140" s="154">
        <v>0</v>
      </c>
      <c r="H140" s="154">
        <v>0</v>
      </c>
      <c r="I140" s="154">
        <v>0</v>
      </c>
      <c r="J140" s="154">
        <v>0</v>
      </c>
      <c r="K140" s="156"/>
      <c r="L140" s="154"/>
      <c r="M140" s="157"/>
      <c r="N140" s="154"/>
      <c r="O140" s="154"/>
      <c r="P140" s="154"/>
      <c r="Q140" s="154"/>
      <c r="R140" s="154"/>
      <c r="S140" s="158"/>
      <c r="T140" s="159"/>
      <c r="U140" s="159"/>
      <c r="V140" s="159"/>
      <c r="W140" s="159"/>
      <c r="X140" s="160"/>
      <c r="Y140" s="156">
        <v>43</v>
      </c>
      <c r="Z140" s="154">
        <v>34</v>
      </c>
      <c r="AA140" s="157">
        <v>9</v>
      </c>
      <c r="AB140" s="161">
        <v>0</v>
      </c>
      <c r="AC140" s="154">
        <v>43</v>
      </c>
      <c r="AD140" s="157">
        <v>0</v>
      </c>
      <c r="AE140" s="154"/>
      <c r="AF140" s="157"/>
      <c r="AG140" s="156">
        <f t="shared" si="140"/>
        <v>43</v>
      </c>
      <c r="AH140" s="161">
        <v>34</v>
      </c>
      <c r="AI140" s="157">
        <f t="shared" si="141"/>
        <v>9</v>
      </c>
      <c r="AJ140" s="161">
        <v>0</v>
      </c>
      <c r="AK140" s="154">
        <v>43</v>
      </c>
      <c r="AL140" s="157">
        <v>0</v>
      </c>
    </row>
    <row r="141" spans="1:38" s="98" customFormat="1" ht="15.75" customHeight="1">
      <c r="A141" s="184"/>
      <c r="B141" s="152" t="s">
        <v>1473</v>
      </c>
      <c r="C141" s="153"/>
      <c r="D141" s="154"/>
      <c r="E141" s="155"/>
      <c r="F141" s="154"/>
      <c r="G141" s="154">
        <v>0</v>
      </c>
      <c r="H141" s="154">
        <v>0</v>
      </c>
      <c r="I141" s="154">
        <v>0</v>
      </c>
      <c r="J141" s="154">
        <v>0</v>
      </c>
      <c r="K141" s="156">
        <f t="shared" si="129"/>
        <v>7995</v>
      </c>
      <c r="L141" s="154">
        <f t="shared" si="134"/>
        <v>6295</v>
      </c>
      <c r="M141" s="157">
        <f t="shared" si="135"/>
        <v>1700</v>
      </c>
      <c r="N141" s="154">
        <v>7995</v>
      </c>
      <c r="O141" s="154">
        <v>0</v>
      </c>
      <c r="P141" s="154">
        <v>0</v>
      </c>
      <c r="Q141" s="154">
        <v>0</v>
      </c>
      <c r="R141" s="154">
        <v>0</v>
      </c>
      <c r="S141" s="158">
        <f t="shared" si="130"/>
        <v>0</v>
      </c>
      <c r="T141" s="159"/>
      <c r="U141" s="159"/>
      <c r="V141" s="159"/>
      <c r="W141" s="159"/>
      <c r="X141" s="160"/>
      <c r="Y141" s="156">
        <v>7995</v>
      </c>
      <c r="Z141" s="154">
        <v>6295</v>
      </c>
      <c r="AA141" s="157">
        <v>1700</v>
      </c>
      <c r="AB141" s="161">
        <v>7995</v>
      </c>
      <c r="AC141" s="154">
        <v>0</v>
      </c>
      <c r="AD141" s="157">
        <v>0</v>
      </c>
      <c r="AE141" s="154">
        <f t="shared" si="138"/>
        <v>0</v>
      </c>
      <c r="AF141" s="157">
        <f t="shared" si="139"/>
        <v>0</v>
      </c>
      <c r="AG141" s="156">
        <f t="shared" si="140"/>
        <v>7995</v>
      </c>
      <c r="AH141" s="161">
        <v>6295</v>
      </c>
      <c r="AI141" s="157">
        <f t="shared" si="141"/>
        <v>1700</v>
      </c>
      <c r="AJ141" s="161">
        <v>7995</v>
      </c>
      <c r="AK141" s="154">
        <v>0</v>
      </c>
      <c r="AL141" s="157">
        <v>0</v>
      </c>
    </row>
    <row r="142" spans="1:38" s="98" customFormat="1" ht="15.75" customHeight="1">
      <c r="A142" s="184"/>
      <c r="B142" s="152" t="s">
        <v>1161</v>
      </c>
      <c r="C142" s="153"/>
      <c r="D142" s="154"/>
      <c r="E142" s="155"/>
      <c r="F142" s="154"/>
      <c r="G142" s="154">
        <v>0</v>
      </c>
      <c r="H142" s="154">
        <v>0</v>
      </c>
      <c r="I142" s="154">
        <v>0</v>
      </c>
      <c r="J142" s="154">
        <v>0</v>
      </c>
      <c r="K142" s="156">
        <f>SUM(N142:R142)</f>
        <v>15875</v>
      </c>
      <c r="L142" s="154">
        <f t="shared" si="134"/>
        <v>12500</v>
      </c>
      <c r="M142" s="157">
        <f t="shared" si="135"/>
        <v>3375</v>
      </c>
      <c r="N142" s="154">
        <v>15875</v>
      </c>
      <c r="O142" s="154">
        <v>0</v>
      </c>
      <c r="P142" s="154">
        <v>0</v>
      </c>
      <c r="Q142" s="154">
        <v>0</v>
      </c>
      <c r="R142" s="154">
        <v>0</v>
      </c>
      <c r="S142" s="158">
        <f>SUM(T142:X142)</f>
        <v>0</v>
      </c>
      <c r="T142" s="159"/>
      <c r="U142" s="159"/>
      <c r="V142" s="159"/>
      <c r="W142" s="159"/>
      <c r="X142" s="160"/>
      <c r="Y142" s="156">
        <v>15304</v>
      </c>
      <c r="Z142" s="154">
        <v>12050</v>
      </c>
      <c r="AA142" s="157">
        <v>3254</v>
      </c>
      <c r="AB142" s="161">
        <v>15304</v>
      </c>
      <c r="AC142" s="154">
        <v>0</v>
      </c>
      <c r="AD142" s="157">
        <v>0</v>
      </c>
      <c r="AE142" s="154">
        <f>SUM(Q142+W142)</f>
        <v>0</v>
      </c>
      <c r="AF142" s="157">
        <f>SUM(R142+X142)</f>
        <v>0</v>
      </c>
      <c r="AG142" s="175">
        <f t="shared" si="140"/>
        <v>825</v>
      </c>
      <c r="AH142" s="208">
        <v>650</v>
      </c>
      <c r="AI142" s="177">
        <f t="shared" si="141"/>
        <v>175</v>
      </c>
      <c r="AJ142" s="208">
        <v>825</v>
      </c>
      <c r="AK142" s="154">
        <v>0</v>
      </c>
      <c r="AL142" s="157">
        <v>0</v>
      </c>
    </row>
    <row r="143" spans="1:38" s="98" customFormat="1" ht="15.75" hidden="1" customHeight="1">
      <c r="A143" s="184"/>
      <c r="B143" s="152" t="s">
        <v>1162</v>
      </c>
      <c r="C143" s="153"/>
      <c r="D143" s="154"/>
      <c r="E143" s="155"/>
      <c r="F143" s="154"/>
      <c r="G143" s="154">
        <v>0</v>
      </c>
      <c r="H143" s="154">
        <v>0</v>
      </c>
      <c r="I143" s="154">
        <v>0</v>
      </c>
      <c r="J143" s="154">
        <v>0</v>
      </c>
      <c r="K143" s="156">
        <f t="shared" si="129"/>
        <v>0</v>
      </c>
      <c r="L143" s="154">
        <f t="shared" si="134"/>
        <v>0</v>
      </c>
      <c r="M143" s="157">
        <f t="shared" si="135"/>
        <v>0</v>
      </c>
      <c r="N143" s="154">
        <v>0</v>
      </c>
      <c r="O143" s="154">
        <v>0</v>
      </c>
      <c r="P143" s="154">
        <v>0</v>
      </c>
      <c r="Q143" s="154">
        <v>0</v>
      </c>
      <c r="R143" s="154">
        <v>0</v>
      </c>
      <c r="S143" s="158">
        <f t="shared" si="130"/>
        <v>0</v>
      </c>
      <c r="T143" s="159"/>
      <c r="U143" s="159"/>
      <c r="V143" s="159"/>
      <c r="W143" s="159"/>
      <c r="X143" s="160"/>
      <c r="Y143" s="156">
        <v>0</v>
      </c>
      <c r="Z143" s="154">
        <v>0</v>
      </c>
      <c r="AA143" s="157">
        <v>0</v>
      </c>
      <c r="AB143" s="161">
        <v>0</v>
      </c>
      <c r="AC143" s="154">
        <v>0</v>
      </c>
      <c r="AD143" s="157">
        <v>0</v>
      </c>
      <c r="AE143" s="154">
        <f t="shared" si="138"/>
        <v>0</v>
      </c>
      <c r="AF143" s="157">
        <f t="shared" si="139"/>
        <v>0</v>
      </c>
      <c r="AG143" s="205"/>
      <c r="AH143" s="187"/>
      <c r="AI143" s="206"/>
      <c r="AJ143" s="187"/>
      <c r="AK143" s="207"/>
      <c r="AL143" s="206"/>
    </row>
    <row r="144" spans="1:38" s="98" customFormat="1" ht="15.75" customHeight="1">
      <c r="A144" s="184"/>
      <c r="B144" s="152" t="s">
        <v>1163</v>
      </c>
      <c r="C144" s="153"/>
      <c r="D144" s="154"/>
      <c r="E144" s="155"/>
      <c r="F144" s="154"/>
      <c r="G144" s="154">
        <v>0</v>
      </c>
      <c r="H144" s="154">
        <v>0</v>
      </c>
      <c r="I144" s="154">
        <v>0</v>
      </c>
      <c r="J144" s="154">
        <v>0</v>
      </c>
      <c r="K144" s="156">
        <f t="shared" si="129"/>
        <v>953</v>
      </c>
      <c r="L144" s="154">
        <f t="shared" si="134"/>
        <v>750</v>
      </c>
      <c r="M144" s="157">
        <f t="shared" si="135"/>
        <v>203</v>
      </c>
      <c r="N144" s="154">
        <v>953</v>
      </c>
      <c r="O144" s="154">
        <v>0</v>
      </c>
      <c r="P144" s="154">
        <v>0</v>
      </c>
      <c r="Q144" s="154">
        <v>0</v>
      </c>
      <c r="R144" s="154">
        <v>0</v>
      </c>
      <c r="S144" s="158">
        <f t="shared" si="130"/>
        <v>0</v>
      </c>
      <c r="T144" s="159"/>
      <c r="U144" s="159"/>
      <c r="V144" s="159"/>
      <c r="W144" s="159"/>
      <c r="X144" s="160"/>
      <c r="Y144" s="156">
        <v>579</v>
      </c>
      <c r="Z144" s="154">
        <v>456</v>
      </c>
      <c r="AA144" s="157">
        <v>123</v>
      </c>
      <c r="AB144" s="161">
        <v>579</v>
      </c>
      <c r="AC144" s="154">
        <v>0</v>
      </c>
      <c r="AD144" s="157">
        <v>0</v>
      </c>
      <c r="AE144" s="154">
        <f t="shared" si="138"/>
        <v>0</v>
      </c>
      <c r="AF144" s="157">
        <f t="shared" si="139"/>
        <v>0</v>
      </c>
      <c r="AG144" s="175">
        <f t="shared" ref="AG144:AG169" si="142">SUM(AJ144:AL144)</f>
        <v>579</v>
      </c>
      <c r="AH144" s="208">
        <v>456</v>
      </c>
      <c r="AI144" s="177">
        <f t="shared" ref="AI144:AI169" si="143">AG144-AH144</f>
        <v>123</v>
      </c>
      <c r="AJ144" s="208">
        <v>579</v>
      </c>
      <c r="AK144" s="154">
        <v>0</v>
      </c>
      <c r="AL144" s="157">
        <v>0</v>
      </c>
    </row>
    <row r="145" spans="1:38" s="98" customFormat="1" ht="15.75" customHeight="1">
      <c r="A145" s="184"/>
      <c r="B145" s="152" t="s">
        <v>1164</v>
      </c>
      <c r="C145" s="153"/>
      <c r="D145" s="154"/>
      <c r="E145" s="155"/>
      <c r="F145" s="154"/>
      <c r="G145" s="154">
        <v>0</v>
      </c>
      <c r="H145" s="154">
        <v>0</v>
      </c>
      <c r="I145" s="154">
        <v>0</v>
      </c>
      <c r="J145" s="154">
        <v>0</v>
      </c>
      <c r="K145" s="156">
        <f t="shared" si="129"/>
        <v>4</v>
      </c>
      <c r="L145" s="154">
        <f t="shared" si="134"/>
        <v>3</v>
      </c>
      <c r="M145" s="157">
        <f t="shared" si="135"/>
        <v>1</v>
      </c>
      <c r="N145" s="154">
        <v>4</v>
      </c>
      <c r="O145" s="154">
        <v>0</v>
      </c>
      <c r="P145" s="154">
        <v>0</v>
      </c>
      <c r="Q145" s="154">
        <v>0</v>
      </c>
      <c r="R145" s="154">
        <v>0</v>
      </c>
      <c r="S145" s="158">
        <f t="shared" si="130"/>
        <v>401</v>
      </c>
      <c r="T145" s="159">
        <v>401</v>
      </c>
      <c r="U145" s="159"/>
      <c r="V145" s="159"/>
      <c r="W145" s="159"/>
      <c r="X145" s="160"/>
      <c r="Y145" s="156">
        <v>743</v>
      </c>
      <c r="Z145" s="154">
        <v>585</v>
      </c>
      <c r="AA145" s="157">
        <v>158</v>
      </c>
      <c r="AB145" s="161">
        <v>743</v>
      </c>
      <c r="AC145" s="154">
        <v>0</v>
      </c>
      <c r="AD145" s="157">
        <v>0</v>
      </c>
      <c r="AE145" s="154">
        <f t="shared" si="138"/>
        <v>0</v>
      </c>
      <c r="AF145" s="157">
        <f t="shared" si="139"/>
        <v>0</v>
      </c>
      <c r="AG145" s="175">
        <f t="shared" si="142"/>
        <v>743</v>
      </c>
      <c r="AH145" s="208">
        <v>585</v>
      </c>
      <c r="AI145" s="177">
        <f t="shared" si="143"/>
        <v>158</v>
      </c>
      <c r="AJ145" s="208">
        <v>743</v>
      </c>
      <c r="AK145" s="154">
        <v>0</v>
      </c>
      <c r="AL145" s="157">
        <v>0</v>
      </c>
    </row>
    <row r="146" spans="1:38" s="98" customFormat="1" ht="15.75" customHeight="1">
      <c r="A146" s="184"/>
      <c r="B146" s="152" t="s">
        <v>1165</v>
      </c>
      <c r="C146" s="153"/>
      <c r="D146" s="154"/>
      <c r="E146" s="155"/>
      <c r="F146" s="154"/>
      <c r="G146" s="154">
        <v>0</v>
      </c>
      <c r="H146" s="154">
        <v>0</v>
      </c>
      <c r="I146" s="154">
        <v>0</v>
      </c>
      <c r="J146" s="154">
        <v>0</v>
      </c>
      <c r="K146" s="156">
        <f>SUM(N146:R146)</f>
        <v>0</v>
      </c>
      <c r="L146" s="154">
        <f>SUM(K146)/1.27</f>
        <v>0</v>
      </c>
      <c r="M146" s="157">
        <f>SUM(L146)*0.27</f>
        <v>0</v>
      </c>
      <c r="N146" s="154">
        <v>0</v>
      </c>
      <c r="O146" s="154">
        <v>0</v>
      </c>
      <c r="P146" s="154">
        <v>0</v>
      </c>
      <c r="Q146" s="154">
        <v>0</v>
      </c>
      <c r="R146" s="154">
        <v>0</v>
      </c>
      <c r="S146" s="158">
        <f>SUM(T146:X146)</f>
        <v>10</v>
      </c>
      <c r="T146" s="159">
        <v>10</v>
      </c>
      <c r="U146" s="159"/>
      <c r="V146" s="159"/>
      <c r="W146" s="159"/>
      <c r="X146" s="160"/>
      <c r="Y146" s="156">
        <v>569</v>
      </c>
      <c r="Z146" s="154">
        <v>448</v>
      </c>
      <c r="AA146" s="157">
        <v>121</v>
      </c>
      <c r="AB146" s="161">
        <v>569</v>
      </c>
      <c r="AC146" s="154">
        <v>0</v>
      </c>
      <c r="AD146" s="157">
        <v>0</v>
      </c>
      <c r="AE146" s="154">
        <f>SUM(Q146+W146)</f>
        <v>0</v>
      </c>
      <c r="AF146" s="157">
        <f>SUM(R146+X146)</f>
        <v>0</v>
      </c>
      <c r="AG146" s="175">
        <f t="shared" si="142"/>
        <v>569</v>
      </c>
      <c r="AH146" s="208">
        <v>448</v>
      </c>
      <c r="AI146" s="177">
        <f t="shared" si="143"/>
        <v>121</v>
      </c>
      <c r="AJ146" s="208">
        <v>569</v>
      </c>
      <c r="AK146" s="154">
        <v>0</v>
      </c>
      <c r="AL146" s="157">
        <v>0</v>
      </c>
    </row>
    <row r="147" spans="1:38" s="98" customFormat="1" ht="15.75" customHeight="1">
      <c r="A147" s="184"/>
      <c r="B147" s="152" t="s">
        <v>1166</v>
      </c>
      <c r="C147" s="153"/>
      <c r="D147" s="154"/>
      <c r="E147" s="155"/>
      <c r="F147" s="154"/>
      <c r="G147" s="154">
        <v>0</v>
      </c>
      <c r="H147" s="154">
        <v>0</v>
      </c>
      <c r="I147" s="154">
        <v>0</v>
      </c>
      <c r="J147" s="154">
        <v>0</v>
      </c>
      <c r="K147" s="156">
        <f t="shared" si="129"/>
        <v>24</v>
      </c>
      <c r="L147" s="154">
        <f t="shared" si="134"/>
        <v>19</v>
      </c>
      <c r="M147" s="157">
        <f t="shared" si="135"/>
        <v>5</v>
      </c>
      <c r="N147" s="154">
        <v>24</v>
      </c>
      <c r="O147" s="154">
        <v>0</v>
      </c>
      <c r="P147" s="154">
        <v>0</v>
      </c>
      <c r="Q147" s="154">
        <v>0</v>
      </c>
      <c r="R147" s="154">
        <v>0</v>
      </c>
      <c r="S147" s="158">
        <f t="shared" si="130"/>
        <v>139</v>
      </c>
      <c r="T147" s="159">
        <v>139</v>
      </c>
      <c r="U147" s="159"/>
      <c r="V147" s="159"/>
      <c r="W147" s="159"/>
      <c r="X147" s="160"/>
      <c r="Y147" s="156">
        <v>429</v>
      </c>
      <c r="Z147" s="154">
        <v>337</v>
      </c>
      <c r="AA147" s="157">
        <v>92</v>
      </c>
      <c r="AB147" s="161">
        <v>429</v>
      </c>
      <c r="AC147" s="154">
        <v>0</v>
      </c>
      <c r="AD147" s="157">
        <v>0</v>
      </c>
      <c r="AE147" s="154">
        <f t="shared" si="138"/>
        <v>0</v>
      </c>
      <c r="AF147" s="157">
        <f t="shared" si="139"/>
        <v>0</v>
      </c>
      <c r="AG147" s="175">
        <f t="shared" si="142"/>
        <v>428</v>
      </c>
      <c r="AH147" s="208">
        <v>337</v>
      </c>
      <c r="AI147" s="177">
        <f t="shared" si="143"/>
        <v>91</v>
      </c>
      <c r="AJ147" s="208">
        <v>428</v>
      </c>
      <c r="AK147" s="154">
        <v>0</v>
      </c>
      <c r="AL147" s="157">
        <v>0</v>
      </c>
    </row>
    <row r="148" spans="1:38" s="98" customFormat="1" ht="15.75" customHeight="1">
      <c r="A148" s="184"/>
      <c r="B148" s="152" t="s">
        <v>1167</v>
      </c>
      <c r="C148" s="153"/>
      <c r="D148" s="154"/>
      <c r="E148" s="155"/>
      <c r="F148" s="154"/>
      <c r="G148" s="154">
        <v>0</v>
      </c>
      <c r="H148" s="154">
        <v>0</v>
      </c>
      <c r="I148" s="154">
        <v>0</v>
      </c>
      <c r="J148" s="154">
        <v>0</v>
      </c>
      <c r="K148" s="156">
        <f>SUM(N148:R148)</f>
        <v>0</v>
      </c>
      <c r="L148" s="154">
        <f>SUM(K148)/1.27</f>
        <v>0</v>
      </c>
      <c r="M148" s="157">
        <f>SUM(L148)*0.27</f>
        <v>0</v>
      </c>
      <c r="N148" s="154">
        <v>0</v>
      </c>
      <c r="O148" s="154">
        <v>0</v>
      </c>
      <c r="P148" s="154">
        <v>0</v>
      </c>
      <c r="Q148" s="154">
        <v>0</v>
      </c>
      <c r="R148" s="154">
        <v>0</v>
      </c>
      <c r="S148" s="158">
        <f>SUM(T148:X148)</f>
        <v>50</v>
      </c>
      <c r="T148" s="159">
        <v>50</v>
      </c>
      <c r="U148" s="159"/>
      <c r="V148" s="159"/>
      <c r="W148" s="159"/>
      <c r="X148" s="160"/>
      <c r="Y148" s="156">
        <v>390</v>
      </c>
      <c r="Z148" s="154">
        <v>307</v>
      </c>
      <c r="AA148" s="157">
        <v>83</v>
      </c>
      <c r="AB148" s="161">
        <v>390</v>
      </c>
      <c r="AC148" s="154">
        <v>0</v>
      </c>
      <c r="AD148" s="157">
        <v>0</v>
      </c>
      <c r="AE148" s="154">
        <f t="shared" si="138"/>
        <v>0</v>
      </c>
      <c r="AF148" s="157">
        <f t="shared" si="138"/>
        <v>0</v>
      </c>
      <c r="AG148" s="175">
        <f t="shared" si="142"/>
        <v>390</v>
      </c>
      <c r="AH148" s="208">
        <v>307</v>
      </c>
      <c r="AI148" s="177">
        <f t="shared" si="143"/>
        <v>83</v>
      </c>
      <c r="AJ148" s="208">
        <v>390</v>
      </c>
      <c r="AK148" s="154">
        <v>0</v>
      </c>
      <c r="AL148" s="157">
        <v>0</v>
      </c>
    </row>
    <row r="149" spans="1:38" s="98" customFormat="1" ht="15.75" customHeight="1">
      <c r="A149" s="184"/>
      <c r="B149" s="152" t="s">
        <v>1168</v>
      </c>
      <c r="C149" s="153"/>
      <c r="D149" s="154"/>
      <c r="E149" s="155"/>
      <c r="F149" s="154"/>
      <c r="G149" s="154">
        <v>0</v>
      </c>
      <c r="H149" s="154">
        <v>0</v>
      </c>
      <c r="I149" s="154">
        <v>0</v>
      </c>
      <c r="J149" s="154">
        <v>0</v>
      </c>
      <c r="K149" s="156">
        <f>SUM(N149:R149)</f>
        <v>0</v>
      </c>
      <c r="L149" s="154">
        <f>SUM(K149)/1.27</f>
        <v>0</v>
      </c>
      <c r="M149" s="157">
        <f>SUM(L149)*0.27</f>
        <v>0</v>
      </c>
      <c r="N149" s="154">
        <v>0</v>
      </c>
      <c r="O149" s="154">
        <v>0</v>
      </c>
      <c r="P149" s="154">
        <v>0</v>
      </c>
      <c r="Q149" s="154">
        <v>0</v>
      </c>
      <c r="R149" s="154">
        <v>0</v>
      </c>
      <c r="S149" s="158">
        <f>SUM(T149:X149)</f>
        <v>20</v>
      </c>
      <c r="T149" s="159">
        <v>20</v>
      </c>
      <c r="U149" s="159"/>
      <c r="V149" s="159"/>
      <c r="W149" s="159"/>
      <c r="X149" s="160"/>
      <c r="Y149" s="156">
        <v>331</v>
      </c>
      <c r="Z149" s="154">
        <v>261</v>
      </c>
      <c r="AA149" s="157">
        <v>70</v>
      </c>
      <c r="AB149" s="161">
        <v>331</v>
      </c>
      <c r="AC149" s="154">
        <v>0</v>
      </c>
      <c r="AD149" s="157">
        <v>0</v>
      </c>
      <c r="AE149" s="154">
        <f t="shared" si="138"/>
        <v>0</v>
      </c>
      <c r="AF149" s="157">
        <f t="shared" si="138"/>
        <v>0</v>
      </c>
      <c r="AG149" s="175">
        <f t="shared" si="142"/>
        <v>331</v>
      </c>
      <c r="AH149" s="208">
        <v>261</v>
      </c>
      <c r="AI149" s="177">
        <f t="shared" si="143"/>
        <v>70</v>
      </c>
      <c r="AJ149" s="208">
        <v>331</v>
      </c>
      <c r="AK149" s="154">
        <v>0</v>
      </c>
      <c r="AL149" s="157">
        <v>0</v>
      </c>
    </row>
    <row r="150" spans="1:38" s="98" customFormat="1" ht="15.75" customHeight="1">
      <c r="A150" s="184"/>
      <c r="B150" s="152" t="s">
        <v>1169</v>
      </c>
      <c r="C150" s="153"/>
      <c r="D150" s="154"/>
      <c r="E150" s="155"/>
      <c r="F150" s="154"/>
      <c r="G150" s="154">
        <v>0</v>
      </c>
      <c r="H150" s="154">
        <v>0</v>
      </c>
      <c r="I150" s="154">
        <v>0</v>
      </c>
      <c r="J150" s="154">
        <v>0</v>
      </c>
      <c r="K150" s="156">
        <f t="shared" si="129"/>
        <v>16</v>
      </c>
      <c r="L150" s="154">
        <f t="shared" si="134"/>
        <v>13</v>
      </c>
      <c r="M150" s="157">
        <v>3</v>
      </c>
      <c r="N150" s="154">
        <v>16</v>
      </c>
      <c r="O150" s="154">
        <v>0</v>
      </c>
      <c r="P150" s="154">
        <v>0</v>
      </c>
      <c r="Q150" s="154">
        <v>0</v>
      </c>
      <c r="R150" s="154">
        <v>0</v>
      </c>
      <c r="S150" s="158">
        <f t="shared" si="130"/>
        <v>129</v>
      </c>
      <c r="T150" s="159">
        <v>129</v>
      </c>
      <c r="U150" s="159"/>
      <c r="V150" s="159"/>
      <c r="W150" s="159"/>
      <c r="X150" s="160"/>
      <c r="Y150" s="156">
        <v>170</v>
      </c>
      <c r="Z150" s="154">
        <v>134</v>
      </c>
      <c r="AA150" s="157">
        <v>36</v>
      </c>
      <c r="AB150" s="161">
        <v>170</v>
      </c>
      <c r="AC150" s="154">
        <v>0</v>
      </c>
      <c r="AD150" s="157">
        <v>0</v>
      </c>
      <c r="AE150" s="154">
        <f t="shared" si="138"/>
        <v>0</v>
      </c>
      <c r="AF150" s="157">
        <f t="shared" si="139"/>
        <v>0</v>
      </c>
      <c r="AG150" s="175">
        <f t="shared" si="142"/>
        <v>169</v>
      </c>
      <c r="AH150" s="208">
        <v>133</v>
      </c>
      <c r="AI150" s="177">
        <f t="shared" si="143"/>
        <v>36</v>
      </c>
      <c r="AJ150" s="208">
        <v>169</v>
      </c>
      <c r="AK150" s="154">
        <v>0</v>
      </c>
      <c r="AL150" s="157">
        <v>0</v>
      </c>
    </row>
    <row r="151" spans="1:38" s="98" customFormat="1" ht="15.75" customHeight="1">
      <c r="A151" s="184"/>
      <c r="B151" s="152" t="s">
        <v>1170</v>
      </c>
      <c r="C151" s="153"/>
      <c r="D151" s="154"/>
      <c r="E151" s="155"/>
      <c r="F151" s="154"/>
      <c r="G151" s="154">
        <v>0</v>
      </c>
      <c r="H151" s="154">
        <v>0</v>
      </c>
      <c r="I151" s="154">
        <v>0</v>
      </c>
      <c r="J151" s="154">
        <v>0</v>
      </c>
      <c r="K151" s="156">
        <f>SUM(N151:R151)</f>
        <v>0</v>
      </c>
      <c r="L151" s="154">
        <f>SUM(K151)/1.27</f>
        <v>0</v>
      </c>
      <c r="M151" s="157">
        <v>0</v>
      </c>
      <c r="N151" s="154">
        <v>0</v>
      </c>
      <c r="O151" s="154">
        <v>0</v>
      </c>
      <c r="P151" s="154">
        <v>0</v>
      </c>
      <c r="Q151" s="154">
        <v>0</v>
      </c>
      <c r="R151" s="154">
        <v>0</v>
      </c>
      <c r="S151" s="158">
        <f>SUM(T151:X151)</f>
        <v>36</v>
      </c>
      <c r="T151" s="159">
        <v>36</v>
      </c>
      <c r="U151" s="159"/>
      <c r="V151" s="159"/>
      <c r="W151" s="159"/>
      <c r="X151" s="160"/>
      <c r="Y151" s="156">
        <v>359</v>
      </c>
      <c r="Z151" s="154">
        <v>283</v>
      </c>
      <c r="AA151" s="157">
        <v>76</v>
      </c>
      <c r="AB151" s="161">
        <v>359</v>
      </c>
      <c r="AC151" s="154">
        <v>0</v>
      </c>
      <c r="AD151" s="157">
        <v>0</v>
      </c>
      <c r="AE151" s="154">
        <f>SUM(Q151+W151)</f>
        <v>0</v>
      </c>
      <c r="AF151" s="157">
        <f>SUM(R151+X151)</f>
        <v>0</v>
      </c>
      <c r="AG151" s="175">
        <f t="shared" si="142"/>
        <v>359</v>
      </c>
      <c r="AH151" s="208">
        <v>283</v>
      </c>
      <c r="AI151" s="177">
        <f t="shared" si="143"/>
        <v>76</v>
      </c>
      <c r="AJ151" s="208">
        <v>359</v>
      </c>
      <c r="AK151" s="154">
        <v>0</v>
      </c>
      <c r="AL151" s="157">
        <v>0</v>
      </c>
    </row>
    <row r="152" spans="1:38" s="98" customFormat="1" ht="15.75" customHeight="1">
      <c r="A152" s="184"/>
      <c r="B152" s="152" t="s">
        <v>1171</v>
      </c>
      <c r="C152" s="153"/>
      <c r="D152" s="154"/>
      <c r="E152" s="155"/>
      <c r="F152" s="154"/>
      <c r="G152" s="154">
        <v>0</v>
      </c>
      <c r="H152" s="154">
        <v>0</v>
      </c>
      <c r="I152" s="154">
        <v>0</v>
      </c>
      <c r="J152" s="154">
        <v>0</v>
      </c>
      <c r="K152" s="156">
        <f t="shared" si="129"/>
        <v>17</v>
      </c>
      <c r="L152" s="154">
        <f t="shared" si="134"/>
        <v>13</v>
      </c>
      <c r="M152" s="157">
        <f t="shared" si="135"/>
        <v>4</v>
      </c>
      <c r="N152" s="154">
        <v>17</v>
      </c>
      <c r="O152" s="154">
        <v>0</v>
      </c>
      <c r="P152" s="154">
        <v>0</v>
      </c>
      <c r="Q152" s="154">
        <v>0</v>
      </c>
      <c r="R152" s="154">
        <v>0</v>
      </c>
      <c r="S152" s="158">
        <f t="shared" si="130"/>
        <v>84</v>
      </c>
      <c r="T152" s="159">
        <v>84</v>
      </c>
      <c r="U152" s="159"/>
      <c r="V152" s="159"/>
      <c r="W152" s="159"/>
      <c r="X152" s="160"/>
      <c r="Y152" s="156">
        <v>345</v>
      </c>
      <c r="Z152" s="154">
        <v>272</v>
      </c>
      <c r="AA152" s="157">
        <v>73</v>
      </c>
      <c r="AB152" s="161">
        <v>345</v>
      </c>
      <c r="AC152" s="154">
        <v>0</v>
      </c>
      <c r="AD152" s="157">
        <v>0</v>
      </c>
      <c r="AE152" s="154">
        <f t="shared" si="138"/>
        <v>0</v>
      </c>
      <c r="AF152" s="157">
        <f t="shared" si="139"/>
        <v>0</v>
      </c>
      <c r="AG152" s="175">
        <f t="shared" si="142"/>
        <v>345</v>
      </c>
      <c r="AH152" s="208">
        <v>272</v>
      </c>
      <c r="AI152" s="177">
        <f t="shared" si="143"/>
        <v>73</v>
      </c>
      <c r="AJ152" s="208">
        <v>345</v>
      </c>
      <c r="AK152" s="154">
        <v>0</v>
      </c>
      <c r="AL152" s="157">
        <v>0</v>
      </c>
    </row>
    <row r="153" spans="1:38" s="98" customFormat="1" ht="15.75" customHeight="1">
      <c r="A153" s="184"/>
      <c r="B153" s="152" t="s">
        <v>1172</v>
      </c>
      <c r="C153" s="153"/>
      <c r="D153" s="154"/>
      <c r="E153" s="155"/>
      <c r="F153" s="154"/>
      <c r="G153" s="154">
        <v>0</v>
      </c>
      <c r="H153" s="154">
        <v>0</v>
      </c>
      <c r="I153" s="154">
        <v>0</v>
      </c>
      <c r="J153" s="154">
        <v>0</v>
      </c>
      <c r="K153" s="156">
        <f>SUM(N153:R153)</f>
        <v>0</v>
      </c>
      <c r="L153" s="154">
        <f>SUM(K153)/1.27</f>
        <v>0</v>
      </c>
      <c r="M153" s="157">
        <f>SUM(L153)*0.27</f>
        <v>0</v>
      </c>
      <c r="N153" s="154">
        <v>0</v>
      </c>
      <c r="O153" s="154">
        <v>0</v>
      </c>
      <c r="P153" s="154">
        <v>0</v>
      </c>
      <c r="Q153" s="154">
        <v>0</v>
      </c>
      <c r="R153" s="154">
        <v>0</v>
      </c>
      <c r="S153" s="158">
        <f>SUM(T153:X153)</f>
        <v>190</v>
      </c>
      <c r="T153" s="159">
        <v>190</v>
      </c>
      <c r="U153" s="159"/>
      <c r="V153" s="159"/>
      <c r="W153" s="159"/>
      <c r="X153" s="160"/>
      <c r="Y153" s="156">
        <v>330</v>
      </c>
      <c r="Z153" s="154">
        <v>260</v>
      </c>
      <c r="AA153" s="157">
        <v>70</v>
      </c>
      <c r="AB153" s="161">
        <v>330</v>
      </c>
      <c r="AC153" s="154">
        <v>0</v>
      </c>
      <c r="AD153" s="157">
        <v>0</v>
      </c>
      <c r="AE153" s="154">
        <f t="shared" si="138"/>
        <v>0</v>
      </c>
      <c r="AF153" s="157">
        <f t="shared" si="138"/>
        <v>0</v>
      </c>
      <c r="AG153" s="175">
        <f t="shared" si="142"/>
        <v>273</v>
      </c>
      <c r="AH153" s="208">
        <v>215</v>
      </c>
      <c r="AI153" s="177">
        <f t="shared" si="143"/>
        <v>58</v>
      </c>
      <c r="AJ153" s="208">
        <v>273</v>
      </c>
      <c r="AK153" s="154">
        <v>0</v>
      </c>
      <c r="AL153" s="157">
        <v>0</v>
      </c>
    </row>
    <row r="154" spans="1:38" s="98" customFormat="1" ht="15.75" customHeight="1">
      <c r="A154" s="184"/>
      <c r="B154" s="152" t="s">
        <v>1173</v>
      </c>
      <c r="C154" s="153"/>
      <c r="D154" s="154"/>
      <c r="E154" s="155"/>
      <c r="F154" s="154"/>
      <c r="G154" s="154">
        <v>0</v>
      </c>
      <c r="H154" s="154">
        <v>0</v>
      </c>
      <c r="I154" s="154">
        <v>0</v>
      </c>
      <c r="J154" s="154">
        <v>0</v>
      </c>
      <c r="K154" s="156">
        <f>SUM(N154:R154)</f>
        <v>0</v>
      </c>
      <c r="L154" s="154">
        <f>SUM(K154)/1.27</f>
        <v>0</v>
      </c>
      <c r="M154" s="157">
        <f>SUM(L154)*0.27</f>
        <v>0</v>
      </c>
      <c r="N154" s="154">
        <v>0</v>
      </c>
      <c r="O154" s="154">
        <v>0</v>
      </c>
      <c r="P154" s="154">
        <v>0</v>
      </c>
      <c r="Q154" s="154">
        <v>0</v>
      </c>
      <c r="R154" s="154">
        <v>0</v>
      </c>
      <c r="S154" s="158">
        <f>SUM(T154:X154)</f>
        <v>18</v>
      </c>
      <c r="T154" s="159">
        <v>18</v>
      </c>
      <c r="U154" s="159"/>
      <c r="V154" s="159"/>
      <c r="W154" s="159"/>
      <c r="X154" s="160"/>
      <c r="Y154" s="156">
        <v>155</v>
      </c>
      <c r="Z154" s="154">
        <v>122</v>
      </c>
      <c r="AA154" s="157">
        <v>33</v>
      </c>
      <c r="AB154" s="161">
        <v>155</v>
      </c>
      <c r="AC154" s="154">
        <v>0</v>
      </c>
      <c r="AD154" s="157">
        <v>0</v>
      </c>
      <c r="AE154" s="154">
        <f t="shared" si="138"/>
        <v>0</v>
      </c>
      <c r="AF154" s="157">
        <f t="shared" si="138"/>
        <v>0</v>
      </c>
      <c r="AG154" s="175">
        <f t="shared" si="142"/>
        <v>155</v>
      </c>
      <c r="AH154" s="208">
        <v>122</v>
      </c>
      <c r="AI154" s="177">
        <f t="shared" si="143"/>
        <v>33</v>
      </c>
      <c r="AJ154" s="208">
        <v>155</v>
      </c>
      <c r="AK154" s="154">
        <v>0</v>
      </c>
      <c r="AL154" s="157">
        <v>0</v>
      </c>
    </row>
    <row r="155" spans="1:38" s="98" customFormat="1" ht="15.75" customHeight="1">
      <c r="A155" s="184"/>
      <c r="B155" s="152" t="s">
        <v>1413</v>
      </c>
      <c r="C155" s="153"/>
      <c r="D155" s="154"/>
      <c r="E155" s="155"/>
      <c r="F155" s="154"/>
      <c r="G155" s="154">
        <v>0</v>
      </c>
      <c r="H155" s="154">
        <v>0</v>
      </c>
      <c r="I155" s="154">
        <v>0</v>
      </c>
      <c r="J155" s="154">
        <v>0</v>
      </c>
      <c r="K155" s="156"/>
      <c r="L155" s="154"/>
      <c r="M155" s="157"/>
      <c r="N155" s="154"/>
      <c r="O155" s="154"/>
      <c r="P155" s="154"/>
      <c r="Q155" s="154"/>
      <c r="R155" s="154"/>
      <c r="S155" s="158"/>
      <c r="T155" s="159"/>
      <c r="U155" s="159"/>
      <c r="V155" s="159"/>
      <c r="W155" s="159"/>
      <c r="X155" s="160"/>
      <c r="Y155" s="156">
        <v>407</v>
      </c>
      <c r="Z155" s="154">
        <v>320</v>
      </c>
      <c r="AA155" s="157">
        <v>87</v>
      </c>
      <c r="AB155" s="161">
        <v>407</v>
      </c>
      <c r="AC155" s="154">
        <v>0</v>
      </c>
      <c r="AD155" s="157">
        <v>0</v>
      </c>
      <c r="AE155" s="154"/>
      <c r="AF155" s="157"/>
      <c r="AG155" s="175">
        <f t="shared" si="142"/>
        <v>407</v>
      </c>
      <c r="AH155" s="208">
        <v>320</v>
      </c>
      <c r="AI155" s="177">
        <f t="shared" si="143"/>
        <v>87</v>
      </c>
      <c r="AJ155" s="208">
        <v>407</v>
      </c>
      <c r="AK155" s="154">
        <v>0</v>
      </c>
      <c r="AL155" s="157">
        <v>0</v>
      </c>
    </row>
    <row r="156" spans="1:38" s="98" customFormat="1" ht="15.75" customHeight="1">
      <c r="A156" s="184"/>
      <c r="B156" s="152" t="s">
        <v>1414</v>
      </c>
      <c r="C156" s="153"/>
      <c r="D156" s="154"/>
      <c r="E156" s="155"/>
      <c r="F156" s="154"/>
      <c r="G156" s="154">
        <v>0</v>
      </c>
      <c r="H156" s="154">
        <v>0</v>
      </c>
      <c r="I156" s="154">
        <v>0</v>
      </c>
      <c r="J156" s="154">
        <v>0</v>
      </c>
      <c r="K156" s="156"/>
      <c r="L156" s="154"/>
      <c r="M156" s="157"/>
      <c r="N156" s="154"/>
      <c r="O156" s="154"/>
      <c r="P156" s="154"/>
      <c r="Q156" s="154"/>
      <c r="R156" s="154"/>
      <c r="S156" s="158"/>
      <c r="T156" s="159"/>
      <c r="U156" s="159"/>
      <c r="V156" s="159"/>
      <c r="W156" s="159"/>
      <c r="X156" s="160"/>
      <c r="Y156" s="156">
        <v>917</v>
      </c>
      <c r="Z156" s="154">
        <v>722</v>
      </c>
      <c r="AA156" s="157">
        <v>195</v>
      </c>
      <c r="AB156" s="161">
        <v>917</v>
      </c>
      <c r="AC156" s="154">
        <v>0</v>
      </c>
      <c r="AD156" s="157">
        <v>0</v>
      </c>
      <c r="AE156" s="154"/>
      <c r="AF156" s="157"/>
      <c r="AG156" s="156">
        <f t="shared" si="142"/>
        <v>916</v>
      </c>
      <c r="AH156" s="161">
        <v>722</v>
      </c>
      <c r="AI156" s="157">
        <f t="shared" si="143"/>
        <v>194</v>
      </c>
      <c r="AJ156" s="161">
        <v>916</v>
      </c>
      <c r="AK156" s="154">
        <v>0</v>
      </c>
      <c r="AL156" s="157">
        <v>0</v>
      </c>
    </row>
    <row r="157" spans="1:38" s="98" customFormat="1" ht="15.75" customHeight="1">
      <c r="A157" s="184"/>
      <c r="B157" s="152" t="s">
        <v>1415</v>
      </c>
      <c r="C157" s="153"/>
      <c r="D157" s="154"/>
      <c r="E157" s="155"/>
      <c r="F157" s="154"/>
      <c r="G157" s="154">
        <v>0</v>
      </c>
      <c r="H157" s="154">
        <v>0</v>
      </c>
      <c r="I157" s="154">
        <v>0</v>
      </c>
      <c r="J157" s="154">
        <v>0</v>
      </c>
      <c r="K157" s="156"/>
      <c r="L157" s="154"/>
      <c r="M157" s="157"/>
      <c r="N157" s="154"/>
      <c r="O157" s="154"/>
      <c r="P157" s="154"/>
      <c r="Q157" s="154"/>
      <c r="R157" s="154"/>
      <c r="S157" s="158"/>
      <c r="T157" s="159"/>
      <c r="U157" s="159"/>
      <c r="V157" s="159"/>
      <c r="W157" s="159"/>
      <c r="X157" s="160"/>
      <c r="Y157" s="156">
        <v>1</v>
      </c>
      <c r="Z157" s="154">
        <v>1</v>
      </c>
      <c r="AA157" s="157">
        <v>0</v>
      </c>
      <c r="AB157" s="161">
        <v>1</v>
      </c>
      <c r="AC157" s="154">
        <v>0</v>
      </c>
      <c r="AD157" s="157">
        <v>0</v>
      </c>
      <c r="AE157" s="154"/>
      <c r="AF157" s="157"/>
      <c r="AG157" s="156">
        <f t="shared" si="142"/>
        <v>1</v>
      </c>
      <c r="AH157" s="161">
        <v>1</v>
      </c>
      <c r="AI157" s="157">
        <f t="shared" si="143"/>
        <v>0</v>
      </c>
      <c r="AJ157" s="161">
        <v>1</v>
      </c>
      <c r="AK157" s="154">
        <v>0</v>
      </c>
      <c r="AL157" s="157">
        <v>0</v>
      </c>
    </row>
    <row r="158" spans="1:38" s="98" customFormat="1" ht="15.75" customHeight="1">
      <c r="A158" s="184"/>
      <c r="B158" s="152" t="s">
        <v>1174</v>
      </c>
      <c r="C158" s="153"/>
      <c r="D158" s="154"/>
      <c r="E158" s="155"/>
      <c r="F158" s="154"/>
      <c r="G158" s="154">
        <v>0</v>
      </c>
      <c r="H158" s="154">
        <v>0</v>
      </c>
      <c r="I158" s="154">
        <v>0</v>
      </c>
      <c r="J158" s="154">
        <v>0</v>
      </c>
      <c r="K158" s="156">
        <f t="shared" si="129"/>
        <v>3810</v>
      </c>
      <c r="L158" s="154">
        <f t="shared" si="134"/>
        <v>3000</v>
      </c>
      <c r="M158" s="157">
        <f t="shared" si="135"/>
        <v>810</v>
      </c>
      <c r="N158" s="154">
        <v>3810</v>
      </c>
      <c r="O158" s="154">
        <v>0</v>
      </c>
      <c r="P158" s="154">
        <v>0</v>
      </c>
      <c r="Q158" s="154">
        <v>0</v>
      </c>
      <c r="R158" s="154">
        <v>0</v>
      </c>
      <c r="S158" s="158">
        <f t="shared" si="130"/>
        <v>0</v>
      </c>
      <c r="T158" s="159"/>
      <c r="U158" s="159"/>
      <c r="V158" s="159"/>
      <c r="W158" s="159"/>
      <c r="X158" s="160"/>
      <c r="Y158" s="156">
        <v>3810</v>
      </c>
      <c r="Z158" s="154">
        <v>3000</v>
      </c>
      <c r="AA158" s="157">
        <v>810</v>
      </c>
      <c r="AB158" s="161">
        <v>3810</v>
      </c>
      <c r="AC158" s="154">
        <v>0</v>
      </c>
      <c r="AD158" s="157">
        <v>0</v>
      </c>
      <c r="AE158" s="154">
        <f t="shared" si="138"/>
        <v>0</v>
      </c>
      <c r="AF158" s="157">
        <f t="shared" si="139"/>
        <v>0</v>
      </c>
      <c r="AG158" s="156">
        <f t="shared" si="142"/>
        <v>3810</v>
      </c>
      <c r="AH158" s="161">
        <v>3000</v>
      </c>
      <c r="AI158" s="157">
        <f t="shared" si="143"/>
        <v>810</v>
      </c>
      <c r="AJ158" s="161">
        <v>3810</v>
      </c>
      <c r="AK158" s="154">
        <v>0</v>
      </c>
      <c r="AL158" s="157">
        <v>0</v>
      </c>
    </row>
    <row r="159" spans="1:38" s="98" customFormat="1" ht="15.75" customHeight="1">
      <c r="A159" s="184"/>
      <c r="B159" s="152" t="s">
        <v>1474</v>
      </c>
      <c r="C159" s="153"/>
      <c r="D159" s="154"/>
      <c r="E159" s="155"/>
      <c r="F159" s="154"/>
      <c r="G159" s="154">
        <v>0</v>
      </c>
      <c r="H159" s="154">
        <v>0</v>
      </c>
      <c r="I159" s="154">
        <v>0</v>
      </c>
      <c r="J159" s="154">
        <v>0</v>
      </c>
      <c r="K159" s="156">
        <f t="shared" si="129"/>
        <v>3364</v>
      </c>
      <c r="L159" s="154">
        <f t="shared" si="134"/>
        <v>2649</v>
      </c>
      <c r="M159" s="157">
        <f t="shared" si="135"/>
        <v>715</v>
      </c>
      <c r="N159" s="154">
        <v>3364</v>
      </c>
      <c r="O159" s="154">
        <v>0</v>
      </c>
      <c r="P159" s="154">
        <v>0</v>
      </c>
      <c r="Q159" s="154">
        <v>0</v>
      </c>
      <c r="R159" s="154">
        <v>0</v>
      </c>
      <c r="S159" s="158">
        <f t="shared" si="130"/>
        <v>0</v>
      </c>
      <c r="T159" s="159"/>
      <c r="U159" s="159"/>
      <c r="V159" s="159"/>
      <c r="W159" s="159"/>
      <c r="X159" s="160"/>
      <c r="Y159" s="156">
        <v>3364</v>
      </c>
      <c r="Z159" s="154">
        <v>2649</v>
      </c>
      <c r="AA159" s="157">
        <v>715</v>
      </c>
      <c r="AB159" s="161">
        <v>3364</v>
      </c>
      <c r="AC159" s="154">
        <v>0</v>
      </c>
      <c r="AD159" s="157">
        <v>0</v>
      </c>
      <c r="AE159" s="154">
        <f t="shared" si="138"/>
        <v>0</v>
      </c>
      <c r="AF159" s="157">
        <f t="shared" si="139"/>
        <v>0</v>
      </c>
      <c r="AG159" s="156">
        <f t="shared" si="142"/>
        <v>3364</v>
      </c>
      <c r="AH159" s="161">
        <v>2649</v>
      </c>
      <c r="AI159" s="157">
        <f t="shared" si="143"/>
        <v>715</v>
      </c>
      <c r="AJ159" s="161">
        <v>3364</v>
      </c>
      <c r="AK159" s="154">
        <v>0</v>
      </c>
      <c r="AL159" s="157">
        <v>0</v>
      </c>
    </row>
    <row r="160" spans="1:38" s="98" customFormat="1" ht="15.75" customHeight="1">
      <c r="A160" s="184"/>
      <c r="B160" s="152" t="s">
        <v>1475</v>
      </c>
      <c r="C160" s="153"/>
      <c r="D160" s="154"/>
      <c r="E160" s="155"/>
      <c r="F160" s="154"/>
      <c r="G160" s="154">
        <v>0</v>
      </c>
      <c r="H160" s="154">
        <v>0</v>
      </c>
      <c r="I160" s="154">
        <v>0</v>
      </c>
      <c r="J160" s="154">
        <v>0</v>
      </c>
      <c r="K160" s="156">
        <f t="shared" si="129"/>
        <v>155</v>
      </c>
      <c r="L160" s="154">
        <f t="shared" si="134"/>
        <v>122</v>
      </c>
      <c r="M160" s="157">
        <f t="shared" si="135"/>
        <v>33</v>
      </c>
      <c r="N160" s="154">
        <v>155</v>
      </c>
      <c r="O160" s="154">
        <v>0</v>
      </c>
      <c r="P160" s="154">
        <v>0</v>
      </c>
      <c r="Q160" s="154">
        <v>0</v>
      </c>
      <c r="R160" s="154">
        <v>0</v>
      </c>
      <c r="S160" s="158">
        <f t="shared" si="130"/>
        <v>0</v>
      </c>
      <c r="T160" s="159"/>
      <c r="U160" s="159"/>
      <c r="V160" s="159"/>
      <c r="W160" s="159"/>
      <c r="X160" s="160"/>
      <c r="Y160" s="156">
        <v>155</v>
      </c>
      <c r="Z160" s="154">
        <v>122</v>
      </c>
      <c r="AA160" s="157">
        <v>33</v>
      </c>
      <c r="AB160" s="161">
        <v>155</v>
      </c>
      <c r="AC160" s="154">
        <v>0</v>
      </c>
      <c r="AD160" s="157">
        <v>0</v>
      </c>
      <c r="AE160" s="154">
        <f t="shared" si="138"/>
        <v>0</v>
      </c>
      <c r="AF160" s="157">
        <f t="shared" si="139"/>
        <v>0</v>
      </c>
      <c r="AG160" s="156">
        <f t="shared" si="142"/>
        <v>155</v>
      </c>
      <c r="AH160" s="161">
        <v>122</v>
      </c>
      <c r="AI160" s="157">
        <f t="shared" si="143"/>
        <v>33</v>
      </c>
      <c r="AJ160" s="161">
        <v>155</v>
      </c>
      <c r="AK160" s="154">
        <v>0</v>
      </c>
      <c r="AL160" s="157">
        <v>0</v>
      </c>
    </row>
    <row r="161" spans="1:38" s="98" customFormat="1" ht="15.75" customHeight="1">
      <c r="A161" s="184"/>
      <c r="B161" s="152" t="s">
        <v>1175</v>
      </c>
      <c r="C161" s="153"/>
      <c r="D161" s="154"/>
      <c r="E161" s="155"/>
      <c r="F161" s="154"/>
      <c r="G161" s="154">
        <v>0</v>
      </c>
      <c r="H161" s="154">
        <v>0</v>
      </c>
      <c r="I161" s="154">
        <v>0</v>
      </c>
      <c r="J161" s="154">
        <v>0</v>
      </c>
      <c r="K161" s="156">
        <f t="shared" si="129"/>
        <v>4300</v>
      </c>
      <c r="L161" s="154">
        <f t="shared" si="134"/>
        <v>3386</v>
      </c>
      <c r="M161" s="157">
        <f t="shared" si="135"/>
        <v>914</v>
      </c>
      <c r="N161" s="154">
        <v>4300</v>
      </c>
      <c r="O161" s="154">
        <v>0</v>
      </c>
      <c r="P161" s="154">
        <v>0</v>
      </c>
      <c r="Q161" s="154">
        <v>0</v>
      </c>
      <c r="R161" s="154">
        <v>0</v>
      </c>
      <c r="S161" s="158">
        <f t="shared" si="130"/>
        <v>0</v>
      </c>
      <c r="T161" s="159"/>
      <c r="U161" s="159"/>
      <c r="V161" s="159"/>
      <c r="W161" s="159"/>
      <c r="X161" s="160"/>
      <c r="Y161" s="156">
        <v>5400</v>
      </c>
      <c r="Z161" s="154">
        <v>4252</v>
      </c>
      <c r="AA161" s="157">
        <v>1148</v>
      </c>
      <c r="AB161" s="161">
        <v>5400</v>
      </c>
      <c r="AC161" s="154">
        <v>0</v>
      </c>
      <c r="AD161" s="157">
        <v>0</v>
      </c>
      <c r="AE161" s="154">
        <f t="shared" si="138"/>
        <v>0</v>
      </c>
      <c r="AF161" s="157">
        <f t="shared" si="139"/>
        <v>0</v>
      </c>
      <c r="AG161" s="156">
        <f t="shared" si="142"/>
        <v>5243</v>
      </c>
      <c r="AH161" s="161">
        <v>4128</v>
      </c>
      <c r="AI161" s="157">
        <f t="shared" si="143"/>
        <v>1115</v>
      </c>
      <c r="AJ161" s="161">
        <v>5243</v>
      </c>
      <c r="AK161" s="154">
        <v>0</v>
      </c>
      <c r="AL161" s="157">
        <v>0</v>
      </c>
    </row>
    <row r="162" spans="1:38" s="98" customFormat="1" ht="15.75" customHeight="1">
      <c r="A162" s="184"/>
      <c r="B162" s="152" t="s">
        <v>1176</v>
      </c>
      <c r="C162" s="153"/>
      <c r="D162" s="154"/>
      <c r="E162" s="155"/>
      <c r="F162" s="154"/>
      <c r="G162" s="154">
        <v>0</v>
      </c>
      <c r="H162" s="154">
        <v>0</v>
      </c>
      <c r="I162" s="154">
        <v>0</v>
      </c>
      <c r="J162" s="154">
        <v>0</v>
      </c>
      <c r="K162" s="156">
        <f t="shared" si="129"/>
        <v>19940</v>
      </c>
      <c r="L162" s="154">
        <f t="shared" si="134"/>
        <v>15701</v>
      </c>
      <c r="M162" s="157">
        <f t="shared" si="135"/>
        <v>4239</v>
      </c>
      <c r="N162" s="154">
        <v>19940</v>
      </c>
      <c r="O162" s="154">
        <v>0</v>
      </c>
      <c r="P162" s="154">
        <v>0</v>
      </c>
      <c r="Q162" s="154">
        <v>0</v>
      </c>
      <c r="R162" s="154">
        <v>0</v>
      </c>
      <c r="S162" s="158">
        <f t="shared" si="130"/>
        <v>0</v>
      </c>
      <c r="T162" s="159"/>
      <c r="U162" s="159"/>
      <c r="V162" s="159"/>
      <c r="W162" s="159"/>
      <c r="X162" s="160"/>
      <c r="Y162" s="156">
        <v>20086</v>
      </c>
      <c r="Z162" s="154">
        <v>15816</v>
      </c>
      <c r="AA162" s="157">
        <v>4270</v>
      </c>
      <c r="AB162" s="161">
        <v>20086</v>
      </c>
      <c r="AC162" s="154">
        <v>0</v>
      </c>
      <c r="AD162" s="157">
        <v>0</v>
      </c>
      <c r="AE162" s="154">
        <f t="shared" si="138"/>
        <v>0</v>
      </c>
      <c r="AF162" s="157">
        <f t="shared" si="139"/>
        <v>0</v>
      </c>
      <c r="AG162" s="156">
        <f t="shared" si="142"/>
        <v>19830</v>
      </c>
      <c r="AH162" s="161">
        <v>15613</v>
      </c>
      <c r="AI162" s="157">
        <f t="shared" si="143"/>
        <v>4217</v>
      </c>
      <c r="AJ162" s="161">
        <v>19830</v>
      </c>
      <c r="AK162" s="154">
        <v>0</v>
      </c>
      <c r="AL162" s="157">
        <v>0</v>
      </c>
    </row>
    <row r="163" spans="1:38" s="98" customFormat="1" ht="15.75" customHeight="1">
      <c r="A163" s="184"/>
      <c r="B163" s="152" t="s">
        <v>1147</v>
      </c>
      <c r="C163" s="153"/>
      <c r="D163" s="154"/>
      <c r="E163" s="155"/>
      <c r="F163" s="154"/>
      <c r="G163" s="154">
        <v>0</v>
      </c>
      <c r="H163" s="154">
        <v>0</v>
      </c>
      <c r="I163" s="154">
        <v>0</v>
      </c>
      <c r="J163" s="154">
        <v>0</v>
      </c>
      <c r="K163" s="156">
        <f t="shared" si="129"/>
        <v>0</v>
      </c>
      <c r="L163" s="154">
        <f t="shared" si="134"/>
        <v>0</v>
      </c>
      <c r="M163" s="157">
        <f t="shared" si="135"/>
        <v>0</v>
      </c>
      <c r="N163" s="154">
        <v>0</v>
      </c>
      <c r="O163" s="154">
        <v>0</v>
      </c>
      <c r="P163" s="154">
        <v>0</v>
      </c>
      <c r="Q163" s="154">
        <v>0</v>
      </c>
      <c r="R163" s="154">
        <v>0</v>
      </c>
      <c r="S163" s="158">
        <f t="shared" si="130"/>
        <v>228</v>
      </c>
      <c r="T163" s="159">
        <v>228</v>
      </c>
      <c r="U163" s="159"/>
      <c r="V163" s="159"/>
      <c r="W163" s="159"/>
      <c r="X163" s="160"/>
      <c r="Y163" s="156">
        <v>275</v>
      </c>
      <c r="Z163" s="154">
        <v>217</v>
      </c>
      <c r="AA163" s="157">
        <v>58</v>
      </c>
      <c r="AB163" s="161">
        <v>275</v>
      </c>
      <c r="AC163" s="154">
        <v>0</v>
      </c>
      <c r="AD163" s="157">
        <v>0</v>
      </c>
      <c r="AE163" s="154">
        <f t="shared" si="138"/>
        <v>0</v>
      </c>
      <c r="AF163" s="157">
        <f t="shared" si="139"/>
        <v>0</v>
      </c>
      <c r="AG163" s="156">
        <f t="shared" si="142"/>
        <v>275</v>
      </c>
      <c r="AH163" s="161">
        <v>217</v>
      </c>
      <c r="AI163" s="157">
        <f t="shared" si="143"/>
        <v>58</v>
      </c>
      <c r="AJ163" s="161">
        <v>275</v>
      </c>
      <c r="AK163" s="154">
        <v>0</v>
      </c>
      <c r="AL163" s="157">
        <v>0</v>
      </c>
    </row>
    <row r="164" spans="1:38" s="98" customFormat="1" ht="15.75" customHeight="1">
      <c r="A164" s="184"/>
      <c r="B164" s="152" t="s">
        <v>1177</v>
      </c>
      <c r="C164" s="153"/>
      <c r="D164" s="154"/>
      <c r="E164" s="155"/>
      <c r="F164" s="154"/>
      <c r="G164" s="154">
        <v>0</v>
      </c>
      <c r="H164" s="154">
        <v>0</v>
      </c>
      <c r="I164" s="154">
        <v>0</v>
      </c>
      <c r="J164" s="154">
        <v>0</v>
      </c>
      <c r="K164" s="156">
        <f t="shared" si="129"/>
        <v>0</v>
      </c>
      <c r="L164" s="154">
        <f t="shared" si="134"/>
        <v>0</v>
      </c>
      <c r="M164" s="157">
        <f t="shared" si="135"/>
        <v>0</v>
      </c>
      <c r="N164" s="154">
        <v>0</v>
      </c>
      <c r="O164" s="154">
        <v>0</v>
      </c>
      <c r="P164" s="154">
        <v>0</v>
      </c>
      <c r="Q164" s="154">
        <v>0</v>
      </c>
      <c r="R164" s="154">
        <v>0</v>
      </c>
      <c r="S164" s="158">
        <f t="shared" si="130"/>
        <v>54</v>
      </c>
      <c r="T164" s="159">
        <v>54</v>
      </c>
      <c r="U164" s="159"/>
      <c r="V164" s="159"/>
      <c r="W164" s="159"/>
      <c r="X164" s="160"/>
      <c r="Y164" s="156">
        <v>54</v>
      </c>
      <c r="Z164" s="154">
        <v>43</v>
      </c>
      <c r="AA164" s="157">
        <v>11</v>
      </c>
      <c r="AB164" s="161">
        <v>54</v>
      </c>
      <c r="AC164" s="154">
        <v>0</v>
      </c>
      <c r="AD164" s="157">
        <v>0</v>
      </c>
      <c r="AE164" s="154">
        <f t="shared" si="138"/>
        <v>0</v>
      </c>
      <c r="AF164" s="157">
        <f t="shared" si="139"/>
        <v>0</v>
      </c>
      <c r="AG164" s="156">
        <f t="shared" si="142"/>
        <v>54</v>
      </c>
      <c r="AH164" s="161">
        <v>43</v>
      </c>
      <c r="AI164" s="157">
        <f t="shared" si="143"/>
        <v>11</v>
      </c>
      <c r="AJ164" s="161">
        <v>54</v>
      </c>
      <c r="AK164" s="154">
        <v>0</v>
      </c>
      <c r="AL164" s="157">
        <v>0</v>
      </c>
    </row>
    <row r="165" spans="1:38" s="98" customFormat="1" ht="15.75" customHeight="1">
      <c r="A165" s="199"/>
      <c r="B165" s="152" t="s">
        <v>1178</v>
      </c>
      <c r="C165" s="153"/>
      <c r="D165" s="154"/>
      <c r="E165" s="155"/>
      <c r="F165" s="154"/>
      <c r="G165" s="154">
        <v>0</v>
      </c>
      <c r="H165" s="154">
        <v>0</v>
      </c>
      <c r="I165" s="154">
        <v>0</v>
      </c>
      <c r="J165" s="154">
        <v>0</v>
      </c>
      <c r="K165" s="156">
        <f t="shared" si="129"/>
        <v>0</v>
      </c>
      <c r="L165" s="154">
        <f t="shared" si="134"/>
        <v>0</v>
      </c>
      <c r="M165" s="157">
        <f t="shared" si="135"/>
        <v>0</v>
      </c>
      <c r="N165" s="154">
        <v>0</v>
      </c>
      <c r="O165" s="154">
        <v>0</v>
      </c>
      <c r="P165" s="154">
        <v>0</v>
      </c>
      <c r="Q165" s="154">
        <v>0</v>
      </c>
      <c r="R165" s="154">
        <v>0</v>
      </c>
      <c r="S165" s="158">
        <f t="shared" si="130"/>
        <v>25</v>
      </c>
      <c r="T165" s="159">
        <v>25</v>
      </c>
      <c r="U165" s="159"/>
      <c r="V165" s="159"/>
      <c r="W165" s="159"/>
      <c r="X165" s="160"/>
      <c r="Y165" s="156">
        <v>25</v>
      </c>
      <c r="Z165" s="154">
        <v>20</v>
      </c>
      <c r="AA165" s="157">
        <v>5</v>
      </c>
      <c r="AB165" s="161">
        <v>25</v>
      </c>
      <c r="AC165" s="154">
        <v>0</v>
      </c>
      <c r="AD165" s="157">
        <v>0</v>
      </c>
      <c r="AE165" s="154">
        <f t="shared" si="138"/>
        <v>0</v>
      </c>
      <c r="AF165" s="157">
        <f t="shared" si="139"/>
        <v>0</v>
      </c>
      <c r="AG165" s="156">
        <f t="shared" si="142"/>
        <v>25</v>
      </c>
      <c r="AH165" s="161">
        <v>20</v>
      </c>
      <c r="AI165" s="157">
        <f t="shared" si="143"/>
        <v>5</v>
      </c>
      <c r="AJ165" s="161">
        <v>25</v>
      </c>
      <c r="AK165" s="154">
        <v>0</v>
      </c>
      <c r="AL165" s="157">
        <v>0</v>
      </c>
    </row>
    <row r="166" spans="1:38" s="98" customFormat="1" ht="15" customHeight="1">
      <c r="A166" s="199"/>
      <c r="B166" s="152" t="s">
        <v>1179</v>
      </c>
      <c r="C166" s="153"/>
      <c r="D166" s="154"/>
      <c r="E166" s="155"/>
      <c r="F166" s="154"/>
      <c r="G166" s="154">
        <v>0</v>
      </c>
      <c r="H166" s="154">
        <v>0</v>
      </c>
      <c r="I166" s="154">
        <v>0</v>
      </c>
      <c r="J166" s="154">
        <v>0</v>
      </c>
      <c r="K166" s="156">
        <f t="shared" si="129"/>
        <v>0</v>
      </c>
      <c r="L166" s="154">
        <f t="shared" si="134"/>
        <v>0</v>
      </c>
      <c r="M166" s="157">
        <f t="shared" si="135"/>
        <v>0</v>
      </c>
      <c r="N166" s="154">
        <v>0</v>
      </c>
      <c r="O166" s="154">
        <v>0</v>
      </c>
      <c r="P166" s="154">
        <v>0</v>
      </c>
      <c r="Q166" s="154">
        <v>0</v>
      </c>
      <c r="R166" s="154">
        <v>0</v>
      </c>
      <c r="S166" s="158">
        <f t="shared" si="130"/>
        <v>2471</v>
      </c>
      <c r="T166" s="159">
        <v>2471</v>
      </c>
      <c r="U166" s="159"/>
      <c r="V166" s="159"/>
      <c r="W166" s="159"/>
      <c r="X166" s="160"/>
      <c r="Y166" s="156">
        <v>2471</v>
      </c>
      <c r="Z166" s="154">
        <v>1946</v>
      </c>
      <c r="AA166" s="157">
        <v>525</v>
      </c>
      <c r="AB166" s="161">
        <v>2471</v>
      </c>
      <c r="AC166" s="154">
        <v>0</v>
      </c>
      <c r="AD166" s="157">
        <v>0</v>
      </c>
      <c r="AE166" s="154">
        <f t="shared" si="138"/>
        <v>0</v>
      </c>
      <c r="AF166" s="157">
        <f t="shared" si="139"/>
        <v>0</v>
      </c>
      <c r="AG166" s="156">
        <f t="shared" si="142"/>
        <v>2471</v>
      </c>
      <c r="AH166" s="161">
        <v>1946</v>
      </c>
      <c r="AI166" s="157">
        <f t="shared" si="143"/>
        <v>525</v>
      </c>
      <c r="AJ166" s="161">
        <v>2471</v>
      </c>
      <c r="AK166" s="154">
        <v>0</v>
      </c>
      <c r="AL166" s="157">
        <v>0</v>
      </c>
    </row>
    <row r="167" spans="1:38" s="98" customFormat="1" ht="15" customHeight="1">
      <c r="A167" s="199"/>
      <c r="B167" s="152" t="s">
        <v>1416</v>
      </c>
      <c r="C167" s="153"/>
      <c r="D167" s="154"/>
      <c r="E167" s="155"/>
      <c r="F167" s="154"/>
      <c r="G167" s="154">
        <v>0</v>
      </c>
      <c r="H167" s="154">
        <v>0</v>
      </c>
      <c r="I167" s="154">
        <v>0</v>
      </c>
      <c r="J167" s="154">
        <v>0</v>
      </c>
      <c r="K167" s="156">
        <f t="shared" si="129"/>
        <v>0</v>
      </c>
      <c r="L167" s="154">
        <f t="shared" si="134"/>
        <v>0</v>
      </c>
      <c r="M167" s="157">
        <f t="shared" si="135"/>
        <v>0</v>
      </c>
      <c r="N167" s="154">
        <v>0</v>
      </c>
      <c r="O167" s="154">
        <v>0</v>
      </c>
      <c r="P167" s="154">
        <v>0</v>
      </c>
      <c r="Q167" s="154">
        <v>0</v>
      </c>
      <c r="R167" s="154">
        <v>0</v>
      </c>
      <c r="S167" s="158">
        <f t="shared" si="130"/>
        <v>0</v>
      </c>
      <c r="T167" s="159"/>
      <c r="U167" s="159"/>
      <c r="V167" s="159"/>
      <c r="W167" s="159"/>
      <c r="X167" s="160"/>
      <c r="Y167" s="156">
        <v>5486</v>
      </c>
      <c r="Z167" s="154">
        <v>4320</v>
      </c>
      <c r="AA167" s="157">
        <v>1166</v>
      </c>
      <c r="AB167" s="161">
        <v>5486</v>
      </c>
      <c r="AC167" s="154">
        <v>0</v>
      </c>
      <c r="AD167" s="157">
        <v>0</v>
      </c>
      <c r="AE167" s="154">
        <f t="shared" si="138"/>
        <v>0</v>
      </c>
      <c r="AF167" s="157">
        <f t="shared" si="139"/>
        <v>0</v>
      </c>
      <c r="AG167" s="156">
        <f t="shared" si="142"/>
        <v>5029</v>
      </c>
      <c r="AH167" s="161">
        <v>3960</v>
      </c>
      <c r="AI167" s="157">
        <f t="shared" si="143"/>
        <v>1069</v>
      </c>
      <c r="AJ167" s="161">
        <v>5029</v>
      </c>
      <c r="AK167" s="154">
        <v>0</v>
      </c>
      <c r="AL167" s="157">
        <v>0</v>
      </c>
    </row>
    <row r="168" spans="1:38" s="98" customFormat="1" ht="15" customHeight="1">
      <c r="A168" s="199"/>
      <c r="B168" s="152" t="s">
        <v>1417</v>
      </c>
      <c r="C168" s="153"/>
      <c r="D168" s="154"/>
      <c r="E168" s="155"/>
      <c r="F168" s="154"/>
      <c r="G168" s="154">
        <v>0</v>
      </c>
      <c r="H168" s="154">
        <v>0</v>
      </c>
      <c r="I168" s="154">
        <v>0</v>
      </c>
      <c r="J168" s="154">
        <v>0</v>
      </c>
      <c r="K168" s="156">
        <f t="shared" si="129"/>
        <v>0</v>
      </c>
      <c r="L168" s="154">
        <f t="shared" si="134"/>
        <v>0</v>
      </c>
      <c r="M168" s="157">
        <f t="shared" si="135"/>
        <v>0</v>
      </c>
      <c r="N168" s="154">
        <v>0</v>
      </c>
      <c r="O168" s="154">
        <v>0</v>
      </c>
      <c r="P168" s="154">
        <v>0</v>
      </c>
      <c r="Q168" s="154">
        <v>0</v>
      </c>
      <c r="R168" s="154">
        <v>0</v>
      </c>
      <c r="S168" s="158">
        <f t="shared" si="130"/>
        <v>0</v>
      </c>
      <c r="T168" s="159"/>
      <c r="U168" s="159"/>
      <c r="V168" s="159"/>
      <c r="W168" s="159"/>
      <c r="X168" s="160"/>
      <c r="Y168" s="156">
        <v>1905</v>
      </c>
      <c r="Z168" s="154">
        <v>1500</v>
      </c>
      <c r="AA168" s="157">
        <v>405</v>
      </c>
      <c r="AB168" s="161">
        <v>1905</v>
      </c>
      <c r="AC168" s="154">
        <v>0</v>
      </c>
      <c r="AD168" s="157">
        <v>0</v>
      </c>
      <c r="AE168" s="154">
        <f t="shared" si="138"/>
        <v>0</v>
      </c>
      <c r="AF168" s="157">
        <f t="shared" si="139"/>
        <v>0</v>
      </c>
      <c r="AG168" s="156">
        <f t="shared" si="142"/>
        <v>140</v>
      </c>
      <c r="AH168" s="161">
        <v>110</v>
      </c>
      <c r="AI168" s="157">
        <f t="shared" si="143"/>
        <v>30</v>
      </c>
      <c r="AJ168" s="161">
        <v>140</v>
      </c>
      <c r="AK168" s="154">
        <v>0</v>
      </c>
      <c r="AL168" s="157">
        <v>0</v>
      </c>
    </row>
    <row r="169" spans="1:38" s="98" customFormat="1" ht="15" customHeight="1">
      <c r="A169" s="199"/>
      <c r="B169" s="152" t="s">
        <v>1418</v>
      </c>
      <c r="C169" s="153"/>
      <c r="D169" s="154"/>
      <c r="E169" s="155"/>
      <c r="F169" s="154"/>
      <c r="G169" s="154">
        <v>0</v>
      </c>
      <c r="H169" s="154">
        <v>0</v>
      </c>
      <c r="I169" s="154">
        <v>0</v>
      </c>
      <c r="J169" s="154">
        <v>0</v>
      </c>
      <c r="K169" s="156">
        <f>SUM(N169:R169)</f>
        <v>0</v>
      </c>
      <c r="L169" s="154">
        <f t="shared" ref="L169:L177" si="144">SUM(K169)/1.27</f>
        <v>0</v>
      </c>
      <c r="M169" s="157">
        <f>SUM(L169)*0.27</f>
        <v>0</v>
      </c>
      <c r="N169" s="154">
        <v>0</v>
      </c>
      <c r="O169" s="154">
        <v>0</v>
      </c>
      <c r="P169" s="154">
        <v>0</v>
      </c>
      <c r="Q169" s="154">
        <v>0</v>
      </c>
      <c r="R169" s="154">
        <v>0</v>
      </c>
      <c r="S169" s="158">
        <f>SUM(T169:X169)</f>
        <v>0</v>
      </c>
      <c r="T169" s="159"/>
      <c r="U169" s="159"/>
      <c r="V169" s="159"/>
      <c r="W169" s="159"/>
      <c r="X169" s="160"/>
      <c r="Y169" s="156">
        <v>557</v>
      </c>
      <c r="Z169" s="154">
        <v>438</v>
      </c>
      <c r="AA169" s="157">
        <v>119</v>
      </c>
      <c r="AB169" s="161">
        <v>557</v>
      </c>
      <c r="AC169" s="154">
        <v>0</v>
      </c>
      <c r="AD169" s="157">
        <v>0</v>
      </c>
      <c r="AE169" s="154">
        <f>SUM(Q169+W169)</f>
        <v>0</v>
      </c>
      <c r="AF169" s="157">
        <f>SUM(R169+X169)</f>
        <v>0</v>
      </c>
      <c r="AG169" s="175">
        <f t="shared" si="142"/>
        <v>557</v>
      </c>
      <c r="AH169" s="208">
        <v>438</v>
      </c>
      <c r="AI169" s="177">
        <f t="shared" si="143"/>
        <v>119</v>
      </c>
      <c r="AJ169" s="208">
        <v>557</v>
      </c>
      <c r="AK169" s="154">
        <v>0</v>
      </c>
      <c r="AL169" s="157">
        <v>0</v>
      </c>
    </row>
    <row r="170" spans="1:38" s="98" customFormat="1" ht="15" hidden="1" customHeight="1">
      <c r="A170" s="199"/>
      <c r="B170" s="152" t="s">
        <v>1437</v>
      </c>
      <c r="C170" s="153"/>
      <c r="D170" s="154"/>
      <c r="E170" s="155"/>
      <c r="F170" s="154"/>
      <c r="G170" s="154">
        <v>0</v>
      </c>
      <c r="H170" s="154">
        <v>0</v>
      </c>
      <c r="I170" s="154">
        <v>0</v>
      </c>
      <c r="J170" s="154">
        <v>0</v>
      </c>
      <c r="K170" s="156">
        <f t="shared" si="129"/>
        <v>0</v>
      </c>
      <c r="L170" s="154">
        <f t="shared" si="144"/>
        <v>0</v>
      </c>
      <c r="M170" s="157">
        <f t="shared" ref="M170:M177" si="145">SUM(L170)*0.27</f>
        <v>0</v>
      </c>
      <c r="N170" s="154">
        <v>0</v>
      </c>
      <c r="O170" s="154">
        <v>0</v>
      </c>
      <c r="P170" s="154">
        <v>0</v>
      </c>
      <c r="Q170" s="154">
        <v>0</v>
      </c>
      <c r="R170" s="154">
        <v>0</v>
      </c>
      <c r="S170" s="158">
        <f t="shared" si="130"/>
        <v>0</v>
      </c>
      <c r="T170" s="159"/>
      <c r="U170" s="159"/>
      <c r="V170" s="159"/>
      <c r="W170" s="159"/>
      <c r="X170" s="160"/>
      <c r="Y170" s="156">
        <v>0</v>
      </c>
      <c r="Z170" s="154">
        <v>0</v>
      </c>
      <c r="AA170" s="157">
        <v>0</v>
      </c>
      <c r="AB170" s="161">
        <v>0</v>
      </c>
      <c r="AC170" s="154">
        <v>0</v>
      </c>
      <c r="AD170" s="157">
        <v>0</v>
      </c>
      <c r="AE170" s="154">
        <f t="shared" si="138"/>
        <v>0</v>
      </c>
      <c r="AF170" s="157">
        <f t="shared" si="139"/>
        <v>0</v>
      </c>
      <c r="AG170" s="205"/>
      <c r="AH170" s="187"/>
      <c r="AI170" s="206"/>
      <c r="AJ170" s="187"/>
      <c r="AK170" s="207"/>
      <c r="AL170" s="206"/>
    </row>
    <row r="171" spans="1:38" s="98" customFormat="1" ht="15" customHeight="1">
      <c r="A171" s="199"/>
      <c r="B171" s="152" t="s">
        <v>1419</v>
      </c>
      <c r="C171" s="153"/>
      <c r="D171" s="154"/>
      <c r="E171" s="155"/>
      <c r="F171" s="154"/>
      <c r="G171" s="154">
        <v>0</v>
      </c>
      <c r="H171" s="154">
        <v>0</v>
      </c>
      <c r="I171" s="154">
        <v>0</v>
      </c>
      <c r="J171" s="154">
        <v>0</v>
      </c>
      <c r="K171" s="156">
        <f t="shared" si="129"/>
        <v>0</v>
      </c>
      <c r="L171" s="154">
        <f t="shared" si="144"/>
        <v>0</v>
      </c>
      <c r="M171" s="157">
        <f t="shared" si="145"/>
        <v>0</v>
      </c>
      <c r="N171" s="154">
        <v>0</v>
      </c>
      <c r="O171" s="154">
        <v>0</v>
      </c>
      <c r="P171" s="154">
        <v>0</v>
      </c>
      <c r="Q171" s="154">
        <v>0</v>
      </c>
      <c r="R171" s="154">
        <v>0</v>
      </c>
      <c r="S171" s="158">
        <f t="shared" si="130"/>
        <v>0</v>
      </c>
      <c r="T171" s="159"/>
      <c r="U171" s="159"/>
      <c r="V171" s="159"/>
      <c r="W171" s="159"/>
      <c r="X171" s="160"/>
      <c r="Y171" s="156">
        <v>83</v>
      </c>
      <c r="Z171" s="154">
        <v>65</v>
      </c>
      <c r="AA171" s="157">
        <v>18</v>
      </c>
      <c r="AB171" s="161">
        <v>83</v>
      </c>
      <c r="AC171" s="154">
        <v>0</v>
      </c>
      <c r="AD171" s="157">
        <v>0</v>
      </c>
      <c r="AE171" s="154">
        <f t="shared" si="138"/>
        <v>0</v>
      </c>
      <c r="AF171" s="157">
        <f t="shared" si="139"/>
        <v>0</v>
      </c>
      <c r="AG171" s="156">
        <f t="shared" ref="AG171:AG177" si="146">SUM(AJ171:AL171)</f>
        <v>83</v>
      </c>
      <c r="AH171" s="161">
        <v>65</v>
      </c>
      <c r="AI171" s="157">
        <f t="shared" ref="AI171:AI177" si="147">AG171-AH171</f>
        <v>18</v>
      </c>
      <c r="AJ171" s="161">
        <v>83</v>
      </c>
      <c r="AK171" s="154">
        <v>0</v>
      </c>
      <c r="AL171" s="157">
        <v>0</v>
      </c>
    </row>
    <row r="172" spans="1:38" s="98" customFormat="1" ht="15" customHeight="1">
      <c r="A172" s="199"/>
      <c r="B172" s="152" t="s">
        <v>1420</v>
      </c>
      <c r="C172" s="153"/>
      <c r="D172" s="154"/>
      <c r="E172" s="155"/>
      <c r="F172" s="154"/>
      <c r="G172" s="154">
        <v>0</v>
      </c>
      <c r="H172" s="154">
        <v>0</v>
      </c>
      <c r="I172" s="154">
        <v>0</v>
      </c>
      <c r="J172" s="154">
        <v>0</v>
      </c>
      <c r="K172" s="156">
        <f t="shared" si="129"/>
        <v>0</v>
      </c>
      <c r="L172" s="154">
        <f t="shared" si="144"/>
        <v>0</v>
      </c>
      <c r="M172" s="157">
        <f t="shared" si="145"/>
        <v>0</v>
      </c>
      <c r="N172" s="154">
        <v>0</v>
      </c>
      <c r="O172" s="154">
        <v>0</v>
      </c>
      <c r="P172" s="154">
        <v>0</v>
      </c>
      <c r="Q172" s="154">
        <v>0</v>
      </c>
      <c r="R172" s="154">
        <v>0</v>
      </c>
      <c r="S172" s="158">
        <f t="shared" si="130"/>
        <v>0</v>
      </c>
      <c r="T172" s="159"/>
      <c r="U172" s="159"/>
      <c r="V172" s="159"/>
      <c r="W172" s="159"/>
      <c r="X172" s="160"/>
      <c r="Y172" s="156">
        <v>263</v>
      </c>
      <c r="Z172" s="154">
        <v>207</v>
      </c>
      <c r="AA172" s="157">
        <v>56</v>
      </c>
      <c r="AB172" s="161">
        <v>263</v>
      </c>
      <c r="AC172" s="154">
        <v>0</v>
      </c>
      <c r="AD172" s="157">
        <v>0</v>
      </c>
      <c r="AE172" s="154">
        <f t="shared" si="138"/>
        <v>0</v>
      </c>
      <c r="AF172" s="157">
        <f t="shared" si="139"/>
        <v>0</v>
      </c>
      <c r="AG172" s="156">
        <f t="shared" si="146"/>
        <v>263</v>
      </c>
      <c r="AH172" s="161">
        <v>207</v>
      </c>
      <c r="AI172" s="157">
        <f t="shared" si="147"/>
        <v>56</v>
      </c>
      <c r="AJ172" s="161">
        <v>263</v>
      </c>
      <c r="AK172" s="154">
        <v>0</v>
      </c>
      <c r="AL172" s="157">
        <v>0</v>
      </c>
    </row>
    <row r="173" spans="1:38" s="98" customFormat="1" ht="15" customHeight="1">
      <c r="A173" s="199"/>
      <c r="B173" s="152" t="s">
        <v>1421</v>
      </c>
      <c r="C173" s="153"/>
      <c r="D173" s="154"/>
      <c r="E173" s="155"/>
      <c r="F173" s="154"/>
      <c r="G173" s="154">
        <v>0</v>
      </c>
      <c r="H173" s="154">
        <v>0</v>
      </c>
      <c r="I173" s="154">
        <v>0</v>
      </c>
      <c r="J173" s="154">
        <v>0</v>
      </c>
      <c r="K173" s="156">
        <f t="shared" si="129"/>
        <v>0</v>
      </c>
      <c r="L173" s="154">
        <f t="shared" si="144"/>
        <v>0</v>
      </c>
      <c r="M173" s="157">
        <f t="shared" si="145"/>
        <v>0</v>
      </c>
      <c r="N173" s="154">
        <v>0</v>
      </c>
      <c r="O173" s="154">
        <v>0</v>
      </c>
      <c r="P173" s="154">
        <v>0</v>
      </c>
      <c r="Q173" s="154">
        <v>0</v>
      </c>
      <c r="R173" s="154">
        <v>0</v>
      </c>
      <c r="S173" s="158">
        <f t="shared" si="130"/>
        <v>0</v>
      </c>
      <c r="T173" s="159"/>
      <c r="U173" s="159"/>
      <c r="V173" s="159"/>
      <c r="W173" s="159"/>
      <c r="X173" s="160"/>
      <c r="Y173" s="156">
        <v>272</v>
      </c>
      <c r="Z173" s="154">
        <v>214</v>
      </c>
      <c r="AA173" s="157">
        <v>58</v>
      </c>
      <c r="AB173" s="161">
        <v>272</v>
      </c>
      <c r="AC173" s="154">
        <v>0</v>
      </c>
      <c r="AD173" s="157">
        <v>0</v>
      </c>
      <c r="AE173" s="154">
        <f t="shared" si="138"/>
        <v>0</v>
      </c>
      <c r="AF173" s="157">
        <f t="shared" si="139"/>
        <v>0</v>
      </c>
      <c r="AG173" s="156">
        <f t="shared" si="146"/>
        <v>272</v>
      </c>
      <c r="AH173" s="161">
        <v>214</v>
      </c>
      <c r="AI173" s="157">
        <f t="shared" si="147"/>
        <v>58</v>
      </c>
      <c r="AJ173" s="161">
        <v>272</v>
      </c>
      <c r="AK173" s="154">
        <v>0</v>
      </c>
      <c r="AL173" s="157">
        <v>0</v>
      </c>
    </row>
    <row r="174" spans="1:38" s="98" customFormat="1" ht="15" customHeight="1">
      <c r="A174" s="199"/>
      <c r="B174" s="152" t="s">
        <v>1422</v>
      </c>
      <c r="C174" s="153"/>
      <c r="D174" s="154"/>
      <c r="E174" s="155"/>
      <c r="F174" s="154"/>
      <c r="G174" s="154">
        <v>0</v>
      </c>
      <c r="H174" s="154">
        <v>0</v>
      </c>
      <c r="I174" s="154">
        <v>0</v>
      </c>
      <c r="J174" s="154">
        <v>0</v>
      </c>
      <c r="K174" s="156">
        <f t="shared" si="129"/>
        <v>0</v>
      </c>
      <c r="L174" s="154">
        <f t="shared" si="144"/>
        <v>0</v>
      </c>
      <c r="M174" s="157">
        <f t="shared" si="145"/>
        <v>0</v>
      </c>
      <c r="N174" s="154">
        <v>0</v>
      </c>
      <c r="O174" s="154">
        <v>0</v>
      </c>
      <c r="P174" s="154">
        <v>0</v>
      </c>
      <c r="Q174" s="154">
        <v>0</v>
      </c>
      <c r="R174" s="154">
        <v>0</v>
      </c>
      <c r="S174" s="158">
        <f t="shared" si="130"/>
        <v>0</v>
      </c>
      <c r="T174" s="159"/>
      <c r="U174" s="159"/>
      <c r="V174" s="159"/>
      <c r="W174" s="159"/>
      <c r="X174" s="160"/>
      <c r="Y174" s="156">
        <v>195</v>
      </c>
      <c r="Z174" s="154">
        <v>153</v>
      </c>
      <c r="AA174" s="157">
        <v>42</v>
      </c>
      <c r="AB174" s="161">
        <v>195</v>
      </c>
      <c r="AC174" s="154">
        <v>0</v>
      </c>
      <c r="AD174" s="157">
        <v>0</v>
      </c>
      <c r="AE174" s="154">
        <f t="shared" si="138"/>
        <v>0</v>
      </c>
      <c r="AF174" s="157">
        <f t="shared" si="139"/>
        <v>0</v>
      </c>
      <c r="AG174" s="156">
        <f t="shared" si="146"/>
        <v>0</v>
      </c>
      <c r="AH174" s="161">
        <v>0</v>
      </c>
      <c r="AI174" s="157">
        <f t="shared" si="147"/>
        <v>0</v>
      </c>
      <c r="AJ174" s="161">
        <v>0</v>
      </c>
      <c r="AK174" s="154">
        <v>0</v>
      </c>
      <c r="AL174" s="157">
        <v>0</v>
      </c>
    </row>
    <row r="175" spans="1:38" s="98" customFormat="1" ht="15" customHeight="1">
      <c r="A175" s="199"/>
      <c r="B175" s="152" t="s">
        <v>1423</v>
      </c>
      <c r="C175" s="153"/>
      <c r="D175" s="154"/>
      <c r="E175" s="155"/>
      <c r="F175" s="154"/>
      <c r="G175" s="154">
        <v>0</v>
      </c>
      <c r="H175" s="154">
        <v>0</v>
      </c>
      <c r="I175" s="154">
        <v>0</v>
      </c>
      <c r="J175" s="154">
        <v>0</v>
      </c>
      <c r="K175" s="156">
        <f t="shared" si="129"/>
        <v>0</v>
      </c>
      <c r="L175" s="154">
        <f t="shared" si="144"/>
        <v>0</v>
      </c>
      <c r="M175" s="157">
        <f t="shared" si="145"/>
        <v>0</v>
      </c>
      <c r="N175" s="154">
        <v>0</v>
      </c>
      <c r="O175" s="154">
        <v>0</v>
      </c>
      <c r="P175" s="154">
        <v>0</v>
      </c>
      <c r="Q175" s="154">
        <v>0</v>
      </c>
      <c r="R175" s="154">
        <v>0</v>
      </c>
      <c r="S175" s="158">
        <f t="shared" si="130"/>
        <v>0</v>
      </c>
      <c r="T175" s="159"/>
      <c r="U175" s="159"/>
      <c r="V175" s="159"/>
      <c r="W175" s="159"/>
      <c r="X175" s="160"/>
      <c r="Y175" s="156">
        <v>281</v>
      </c>
      <c r="Z175" s="154">
        <v>221</v>
      </c>
      <c r="AA175" s="157">
        <v>60</v>
      </c>
      <c r="AB175" s="161">
        <v>281</v>
      </c>
      <c r="AC175" s="154">
        <v>0</v>
      </c>
      <c r="AD175" s="157">
        <v>0</v>
      </c>
      <c r="AE175" s="154">
        <f t="shared" si="138"/>
        <v>0</v>
      </c>
      <c r="AF175" s="157">
        <f t="shared" si="139"/>
        <v>0</v>
      </c>
      <c r="AG175" s="156">
        <f t="shared" si="146"/>
        <v>281</v>
      </c>
      <c r="AH175" s="161">
        <v>221</v>
      </c>
      <c r="AI175" s="157">
        <f t="shared" si="147"/>
        <v>60</v>
      </c>
      <c r="AJ175" s="161">
        <v>281</v>
      </c>
      <c r="AK175" s="154">
        <v>0</v>
      </c>
      <c r="AL175" s="157">
        <v>0</v>
      </c>
    </row>
    <row r="176" spans="1:38" s="98" customFormat="1" ht="15" customHeight="1">
      <c r="A176" s="199"/>
      <c r="B176" s="152" t="s">
        <v>1424</v>
      </c>
      <c r="C176" s="153"/>
      <c r="D176" s="154"/>
      <c r="E176" s="155"/>
      <c r="F176" s="154"/>
      <c r="G176" s="154">
        <v>0</v>
      </c>
      <c r="H176" s="154">
        <v>0</v>
      </c>
      <c r="I176" s="154">
        <v>0</v>
      </c>
      <c r="J176" s="154">
        <v>0</v>
      </c>
      <c r="K176" s="156">
        <f t="shared" si="129"/>
        <v>0</v>
      </c>
      <c r="L176" s="154">
        <f t="shared" si="144"/>
        <v>0</v>
      </c>
      <c r="M176" s="157">
        <f t="shared" si="145"/>
        <v>0</v>
      </c>
      <c r="N176" s="154">
        <v>0</v>
      </c>
      <c r="O176" s="154">
        <v>0</v>
      </c>
      <c r="P176" s="154">
        <v>0</v>
      </c>
      <c r="Q176" s="154">
        <v>0</v>
      </c>
      <c r="R176" s="154">
        <v>0</v>
      </c>
      <c r="S176" s="158">
        <f t="shared" si="130"/>
        <v>0</v>
      </c>
      <c r="T176" s="159"/>
      <c r="U176" s="159"/>
      <c r="V176" s="159"/>
      <c r="W176" s="159"/>
      <c r="X176" s="160"/>
      <c r="Y176" s="156">
        <v>1137</v>
      </c>
      <c r="Z176" s="154">
        <v>895</v>
      </c>
      <c r="AA176" s="157">
        <v>242</v>
      </c>
      <c r="AB176" s="161">
        <v>1137</v>
      </c>
      <c r="AC176" s="154">
        <v>0</v>
      </c>
      <c r="AD176" s="157">
        <v>0</v>
      </c>
      <c r="AE176" s="154">
        <f t="shared" si="138"/>
        <v>0</v>
      </c>
      <c r="AF176" s="157">
        <f t="shared" si="139"/>
        <v>0</v>
      </c>
      <c r="AG176" s="156">
        <f t="shared" si="146"/>
        <v>570</v>
      </c>
      <c r="AH176" s="161">
        <v>448</v>
      </c>
      <c r="AI176" s="157">
        <f t="shared" si="147"/>
        <v>122</v>
      </c>
      <c r="AJ176" s="161">
        <v>570</v>
      </c>
      <c r="AK176" s="154">
        <v>0</v>
      </c>
      <c r="AL176" s="157">
        <v>0</v>
      </c>
    </row>
    <row r="177" spans="1:38" s="98" customFormat="1" ht="15" customHeight="1">
      <c r="A177" s="199"/>
      <c r="B177" s="152" t="s">
        <v>1425</v>
      </c>
      <c r="C177" s="153"/>
      <c r="D177" s="154"/>
      <c r="E177" s="155"/>
      <c r="F177" s="154"/>
      <c r="G177" s="154">
        <v>0</v>
      </c>
      <c r="H177" s="154">
        <v>0</v>
      </c>
      <c r="I177" s="154">
        <v>0</v>
      </c>
      <c r="J177" s="154">
        <v>0</v>
      </c>
      <c r="K177" s="156">
        <f t="shared" si="129"/>
        <v>0</v>
      </c>
      <c r="L177" s="154">
        <f t="shared" si="144"/>
        <v>0</v>
      </c>
      <c r="M177" s="157">
        <f t="shared" si="145"/>
        <v>0</v>
      </c>
      <c r="N177" s="154">
        <v>0</v>
      </c>
      <c r="O177" s="154">
        <v>0</v>
      </c>
      <c r="P177" s="154">
        <v>0</v>
      </c>
      <c r="Q177" s="154">
        <v>0</v>
      </c>
      <c r="R177" s="154">
        <v>0</v>
      </c>
      <c r="S177" s="158">
        <f t="shared" si="130"/>
        <v>0</v>
      </c>
      <c r="T177" s="159"/>
      <c r="U177" s="159"/>
      <c r="V177" s="159"/>
      <c r="W177" s="159"/>
      <c r="X177" s="160"/>
      <c r="Y177" s="156">
        <v>148</v>
      </c>
      <c r="Z177" s="154">
        <v>117</v>
      </c>
      <c r="AA177" s="157">
        <v>31</v>
      </c>
      <c r="AB177" s="161">
        <v>148</v>
      </c>
      <c r="AC177" s="154">
        <v>0</v>
      </c>
      <c r="AD177" s="157">
        <v>0</v>
      </c>
      <c r="AE177" s="154">
        <f t="shared" si="138"/>
        <v>0</v>
      </c>
      <c r="AF177" s="157">
        <f t="shared" si="139"/>
        <v>0</v>
      </c>
      <c r="AG177" s="156">
        <f t="shared" si="146"/>
        <v>148</v>
      </c>
      <c r="AH177" s="161">
        <v>117</v>
      </c>
      <c r="AI177" s="157">
        <f t="shared" si="147"/>
        <v>31</v>
      </c>
      <c r="AJ177" s="161">
        <v>148</v>
      </c>
      <c r="AK177" s="154">
        <v>0</v>
      </c>
      <c r="AL177" s="157">
        <v>0</v>
      </c>
    </row>
    <row r="178" spans="1:38" s="98" customFormat="1" ht="15" customHeight="1">
      <c r="A178" s="199"/>
      <c r="B178" s="152" t="s">
        <v>1426</v>
      </c>
      <c r="C178" s="153"/>
      <c r="D178" s="154"/>
      <c r="E178" s="155"/>
      <c r="F178" s="154"/>
      <c r="G178" s="154">
        <v>0</v>
      </c>
      <c r="H178" s="154">
        <v>0</v>
      </c>
      <c r="I178" s="154">
        <v>0</v>
      </c>
      <c r="J178" s="154">
        <v>0</v>
      </c>
      <c r="K178" s="156">
        <f t="shared" si="129"/>
        <v>0</v>
      </c>
      <c r="L178" s="154">
        <f t="shared" ref="L178:L206" si="148">SUM(K178)/1.27</f>
        <v>0</v>
      </c>
      <c r="M178" s="157">
        <f t="shared" ref="M178:M206" si="149">SUM(L178)*0.27</f>
        <v>0</v>
      </c>
      <c r="N178" s="154">
        <v>0</v>
      </c>
      <c r="O178" s="154">
        <v>0</v>
      </c>
      <c r="P178" s="154">
        <v>0</v>
      </c>
      <c r="Q178" s="154">
        <v>0</v>
      </c>
      <c r="R178" s="154">
        <v>0</v>
      </c>
      <c r="S178" s="158">
        <f t="shared" si="130"/>
        <v>0</v>
      </c>
      <c r="T178" s="159"/>
      <c r="U178" s="159"/>
      <c r="V178" s="159"/>
      <c r="W178" s="159"/>
      <c r="X178" s="160"/>
      <c r="Y178" s="156">
        <v>966</v>
      </c>
      <c r="Z178" s="154">
        <v>761</v>
      </c>
      <c r="AA178" s="157">
        <v>205</v>
      </c>
      <c r="AB178" s="161">
        <v>966</v>
      </c>
      <c r="AC178" s="154">
        <v>0</v>
      </c>
      <c r="AD178" s="157">
        <v>0</v>
      </c>
      <c r="AE178" s="154">
        <f t="shared" ref="AE178:AE206" si="150">SUM(Q178+W178)</f>
        <v>0</v>
      </c>
      <c r="AF178" s="157">
        <f t="shared" si="139"/>
        <v>0</v>
      </c>
      <c r="AG178" s="156">
        <v>0</v>
      </c>
      <c r="AH178" s="161">
        <v>0</v>
      </c>
      <c r="AI178" s="157">
        <v>0</v>
      </c>
      <c r="AJ178" s="161">
        <v>0</v>
      </c>
      <c r="AK178" s="154">
        <v>0</v>
      </c>
      <c r="AL178" s="157">
        <v>0</v>
      </c>
    </row>
    <row r="179" spans="1:38" s="98" customFormat="1" ht="15" hidden="1" customHeight="1">
      <c r="A179" s="199"/>
      <c r="B179" s="152"/>
      <c r="C179" s="153">
        <f t="shared" ref="C179:C206" si="151">SUM(F179:L179)</f>
        <v>0</v>
      </c>
      <c r="D179" s="154">
        <f t="shared" ref="D179:D206" si="152">SUM(C179)/1.27</f>
        <v>0</v>
      </c>
      <c r="E179" s="155">
        <f t="shared" ref="E179:E206" si="153">SUM(D179)*0.27</f>
        <v>0</v>
      </c>
      <c r="F179" s="154">
        <v>0</v>
      </c>
      <c r="G179" s="154">
        <v>0</v>
      </c>
      <c r="H179" s="154">
        <v>0</v>
      </c>
      <c r="I179" s="154">
        <v>0</v>
      </c>
      <c r="J179" s="154">
        <v>0</v>
      </c>
      <c r="K179" s="156">
        <f t="shared" si="129"/>
        <v>0</v>
      </c>
      <c r="L179" s="154">
        <f t="shared" si="148"/>
        <v>0</v>
      </c>
      <c r="M179" s="157">
        <f t="shared" si="149"/>
        <v>0</v>
      </c>
      <c r="N179" s="154">
        <v>0</v>
      </c>
      <c r="O179" s="154">
        <v>0</v>
      </c>
      <c r="P179" s="154">
        <v>0</v>
      </c>
      <c r="Q179" s="154">
        <v>0</v>
      </c>
      <c r="R179" s="154">
        <v>0</v>
      </c>
      <c r="S179" s="158">
        <f t="shared" si="130"/>
        <v>0</v>
      </c>
      <c r="T179" s="159"/>
      <c r="U179" s="159"/>
      <c r="V179" s="159"/>
      <c r="W179" s="159"/>
      <c r="X179" s="160"/>
      <c r="Y179" s="156">
        <f t="shared" ref="Y179:Y206" si="154">SUM(AB179:AF179)</f>
        <v>0</v>
      </c>
      <c r="Z179" s="154">
        <f t="shared" ref="Z179:Z206" si="155">SUM(Y179)/1.27</f>
        <v>0</v>
      </c>
      <c r="AA179" s="157">
        <f t="shared" ref="AA179:AA206" si="156">SUM(Z179)*0.27</f>
        <v>0</v>
      </c>
      <c r="AB179" s="161">
        <f t="shared" ref="AB179:AB206" si="157">SUM(N179+T179)</f>
        <v>0</v>
      </c>
      <c r="AC179" s="154">
        <f t="shared" ref="AC179:AD206" si="158">SUM(O179+U179)</f>
        <v>0</v>
      </c>
      <c r="AD179" s="157">
        <f t="shared" si="158"/>
        <v>0</v>
      </c>
      <c r="AE179" s="154">
        <f t="shared" si="150"/>
        <v>0</v>
      </c>
      <c r="AF179" s="157">
        <f t="shared" si="139"/>
        <v>0</v>
      </c>
      <c r="AG179" s="156"/>
      <c r="AH179" s="161"/>
      <c r="AI179" s="157"/>
      <c r="AJ179" s="161"/>
      <c r="AK179" s="154"/>
      <c r="AL179" s="157"/>
    </row>
    <row r="180" spans="1:38" s="98" customFormat="1" ht="15" hidden="1" customHeight="1">
      <c r="A180" s="199"/>
      <c r="B180" s="152"/>
      <c r="C180" s="153">
        <f t="shared" si="151"/>
        <v>0</v>
      </c>
      <c r="D180" s="154">
        <f t="shared" si="152"/>
        <v>0</v>
      </c>
      <c r="E180" s="155">
        <f t="shared" si="153"/>
        <v>0</v>
      </c>
      <c r="F180" s="154">
        <v>0</v>
      </c>
      <c r="G180" s="154">
        <v>0</v>
      </c>
      <c r="H180" s="154">
        <v>0</v>
      </c>
      <c r="I180" s="154">
        <v>0</v>
      </c>
      <c r="J180" s="154">
        <v>0</v>
      </c>
      <c r="K180" s="156">
        <f t="shared" si="129"/>
        <v>0</v>
      </c>
      <c r="L180" s="154">
        <f t="shared" si="148"/>
        <v>0</v>
      </c>
      <c r="M180" s="157">
        <f t="shared" si="149"/>
        <v>0</v>
      </c>
      <c r="N180" s="154">
        <v>0</v>
      </c>
      <c r="O180" s="154">
        <v>0</v>
      </c>
      <c r="P180" s="154">
        <v>0</v>
      </c>
      <c r="Q180" s="154">
        <v>0</v>
      </c>
      <c r="R180" s="154">
        <v>0</v>
      </c>
      <c r="S180" s="158">
        <f t="shared" si="130"/>
        <v>0</v>
      </c>
      <c r="T180" s="159"/>
      <c r="U180" s="159"/>
      <c r="V180" s="159"/>
      <c r="W180" s="159"/>
      <c r="X180" s="160"/>
      <c r="Y180" s="156">
        <f t="shared" si="154"/>
        <v>0</v>
      </c>
      <c r="Z180" s="154">
        <f t="shared" si="155"/>
        <v>0</v>
      </c>
      <c r="AA180" s="157">
        <f t="shared" si="156"/>
        <v>0</v>
      </c>
      <c r="AB180" s="161">
        <f t="shared" si="157"/>
        <v>0</v>
      </c>
      <c r="AC180" s="154">
        <f t="shared" si="158"/>
        <v>0</v>
      </c>
      <c r="AD180" s="157">
        <f t="shared" si="158"/>
        <v>0</v>
      </c>
      <c r="AE180" s="154">
        <f t="shared" si="150"/>
        <v>0</v>
      </c>
      <c r="AF180" s="157">
        <f t="shared" si="139"/>
        <v>0</v>
      </c>
      <c r="AG180" s="156"/>
      <c r="AH180" s="161"/>
      <c r="AI180" s="157"/>
      <c r="AJ180" s="161"/>
      <c r="AK180" s="154"/>
      <c r="AL180" s="157"/>
    </row>
    <row r="181" spans="1:38" s="98" customFormat="1" ht="15" hidden="1" customHeight="1">
      <c r="A181" s="199"/>
      <c r="B181" s="152"/>
      <c r="C181" s="153">
        <f t="shared" si="151"/>
        <v>0</v>
      </c>
      <c r="D181" s="154">
        <f t="shared" si="152"/>
        <v>0</v>
      </c>
      <c r="E181" s="155">
        <f t="shared" si="153"/>
        <v>0</v>
      </c>
      <c r="F181" s="154">
        <v>0</v>
      </c>
      <c r="G181" s="154">
        <v>0</v>
      </c>
      <c r="H181" s="154">
        <v>0</v>
      </c>
      <c r="I181" s="154">
        <v>0</v>
      </c>
      <c r="J181" s="154">
        <v>0</v>
      </c>
      <c r="K181" s="156">
        <f t="shared" si="129"/>
        <v>0</v>
      </c>
      <c r="L181" s="154">
        <f t="shared" si="148"/>
        <v>0</v>
      </c>
      <c r="M181" s="157">
        <f t="shared" si="149"/>
        <v>0</v>
      </c>
      <c r="N181" s="154">
        <v>0</v>
      </c>
      <c r="O181" s="154">
        <v>0</v>
      </c>
      <c r="P181" s="154">
        <v>0</v>
      </c>
      <c r="Q181" s="154">
        <v>0</v>
      </c>
      <c r="R181" s="154">
        <v>0</v>
      </c>
      <c r="S181" s="158">
        <f t="shared" si="130"/>
        <v>0</v>
      </c>
      <c r="T181" s="159"/>
      <c r="U181" s="159"/>
      <c r="V181" s="159"/>
      <c r="W181" s="159"/>
      <c r="X181" s="160"/>
      <c r="Y181" s="156">
        <f t="shared" si="154"/>
        <v>0</v>
      </c>
      <c r="Z181" s="154">
        <f t="shared" si="155"/>
        <v>0</v>
      </c>
      <c r="AA181" s="157">
        <f t="shared" si="156"/>
        <v>0</v>
      </c>
      <c r="AB181" s="161">
        <f t="shared" si="157"/>
        <v>0</v>
      </c>
      <c r="AC181" s="154">
        <f t="shared" si="158"/>
        <v>0</v>
      </c>
      <c r="AD181" s="157">
        <f t="shared" si="158"/>
        <v>0</v>
      </c>
      <c r="AE181" s="154">
        <f t="shared" si="150"/>
        <v>0</v>
      </c>
      <c r="AF181" s="157">
        <f t="shared" si="139"/>
        <v>0</v>
      </c>
      <c r="AG181" s="156"/>
      <c r="AH181" s="161"/>
      <c r="AI181" s="157"/>
      <c r="AJ181" s="161"/>
      <c r="AK181" s="154"/>
      <c r="AL181" s="157"/>
    </row>
    <row r="182" spans="1:38" s="98" customFormat="1" ht="15" hidden="1" customHeight="1">
      <c r="A182" s="199"/>
      <c r="B182" s="152"/>
      <c r="C182" s="153">
        <f t="shared" si="151"/>
        <v>0</v>
      </c>
      <c r="D182" s="154">
        <f t="shared" si="152"/>
        <v>0</v>
      </c>
      <c r="E182" s="155">
        <f t="shared" si="153"/>
        <v>0</v>
      </c>
      <c r="F182" s="154">
        <v>0</v>
      </c>
      <c r="G182" s="154">
        <v>0</v>
      </c>
      <c r="H182" s="154">
        <v>0</v>
      </c>
      <c r="I182" s="154">
        <v>0</v>
      </c>
      <c r="J182" s="154">
        <v>0</v>
      </c>
      <c r="K182" s="156">
        <f t="shared" si="129"/>
        <v>0</v>
      </c>
      <c r="L182" s="154">
        <f t="shared" si="148"/>
        <v>0</v>
      </c>
      <c r="M182" s="157">
        <f t="shared" si="149"/>
        <v>0</v>
      </c>
      <c r="N182" s="154">
        <v>0</v>
      </c>
      <c r="O182" s="154">
        <v>0</v>
      </c>
      <c r="P182" s="154">
        <v>0</v>
      </c>
      <c r="Q182" s="154">
        <v>0</v>
      </c>
      <c r="R182" s="154">
        <v>0</v>
      </c>
      <c r="S182" s="158">
        <f t="shared" si="130"/>
        <v>0</v>
      </c>
      <c r="T182" s="159"/>
      <c r="U182" s="159"/>
      <c r="V182" s="159"/>
      <c r="W182" s="159"/>
      <c r="X182" s="160"/>
      <c r="Y182" s="156">
        <f t="shared" si="154"/>
        <v>0</v>
      </c>
      <c r="Z182" s="154">
        <f t="shared" si="155"/>
        <v>0</v>
      </c>
      <c r="AA182" s="157">
        <f t="shared" si="156"/>
        <v>0</v>
      </c>
      <c r="AB182" s="161">
        <f t="shared" si="157"/>
        <v>0</v>
      </c>
      <c r="AC182" s="154">
        <f t="shared" si="158"/>
        <v>0</v>
      </c>
      <c r="AD182" s="157">
        <f t="shared" si="158"/>
        <v>0</v>
      </c>
      <c r="AE182" s="154">
        <f t="shared" si="150"/>
        <v>0</v>
      </c>
      <c r="AF182" s="157">
        <f t="shared" si="139"/>
        <v>0</v>
      </c>
      <c r="AG182" s="156"/>
      <c r="AH182" s="161"/>
      <c r="AI182" s="157"/>
      <c r="AJ182" s="161"/>
      <c r="AK182" s="154"/>
      <c r="AL182" s="157"/>
    </row>
    <row r="183" spans="1:38" s="98" customFormat="1" ht="29.25" hidden="1" customHeight="1">
      <c r="A183" s="199"/>
      <c r="B183" s="152"/>
      <c r="C183" s="153">
        <f t="shared" si="151"/>
        <v>0</v>
      </c>
      <c r="D183" s="154">
        <f t="shared" si="152"/>
        <v>0</v>
      </c>
      <c r="E183" s="155">
        <f t="shared" si="153"/>
        <v>0</v>
      </c>
      <c r="F183" s="154">
        <v>0</v>
      </c>
      <c r="G183" s="154">
        <v>0</v>
      </c>
      <c r="H183" s="154">
        <v>0</v>
      </c>
      <c r="I183" s="154">
        <v>0</v>
      </c>
      <c r="J183" s="154">
        <v>0</v>
      </c>
      <c r="K183" s="156">
        <f t="shared" si="129"/>
        <v>0</v>
      </c>
      <c r="L183" s="154">
        <f t="shared" si="148"/>
        <v>0</v>
      </c>
      <c r="M183" s="157">
        <f t="shared" si="149"/>
        <v>0</v>
      </c>
      <c r="N183" s="154">
        <v>0</v>
      </c>
      <c r="O183" s="154">
        <v>0</v>
      </c>
      <c r="P183" s="154">
        <v>0</v>
      </c>
      <c r="Q183" s="154">
        <v>0</v>
      </c>
      <c r="R183" s="154">
        <v>0</v>
      </c>
      <c r="S183" s="158">
        <f t="shared" si="130"/>
        <v>0</v>
      </c>
      <c r="T183" s="159"/>
      <c r="U183" s="159"/>
      <c r="V183" s="159"/>
      <c r="W183" s="159"/>
      <c r="X183" s="160"/>
      <c r="Y183" s="156">
        <f t="shared" si="154"/>
        <v>0</v>
      </c>
      <c r="Z183" s="154">
        <f t="shared" si="155"/>
        <v>0</v>
      </c>
      <c r="AA183" s="157">
        <f t="shared" si="156"/>
        <v>0</v>
      </c>
      <c r="AB183" s="161">
        <f t="shared" si="157"/>
        <v>0</v>
      </c>
      <c r="AC183" s="154">
        <f t="shared" si="158"/>
        <v>0</v>
      </c>
      <c r="AD183" s="157">
        <f t="shared" si="158"/>
        <v>0</v>
      </c>
      <c r="AE183" s="154">
        <f t="shared" si="150"/>
        <v>0</v>
      </c>
      <c r="AF183" s="157">
        <f t="shared" si="139"/>
        <v>0</v>
      </c>
      <c r="AG183" s="156"/>
      <c r="AH183" s="161"/>
      <c r="AI183" s="157"/>
      <c r="AJ183" s="161"/>
      <c r="AK183" s="154"/>
      <c r="AL183" s="157"/>
    </row>
    <row r="184" spans="1:38" s="98" customFormat="1" ht="15" hidden="1" customHeight="1">
      <c r="A184" s="199"/>
      <c r="B184" s="152"/>
      <c r="C184" s="153">
        <f t="shared" si="151"/>
        <v>0</v>
      </c>
      <c r="D184" s="154">
        <f t="shared" si="152"/>
        <v>0</v>
      </c>
      <c r="E184" s="155">
        <f t="shared" si="153"/>
        <v>0</v>
      </c>
      <c r="F184" s="154">
        <v>0</v>
      </c>
      <c r="G184" s="154">
        <v>0</v>
      </c>
      <c r="H184" s="154">
        <v>0</v>
      </c>
      <c r="I184" s="154">
        <v>0</v>
      </c>
      <c r="J184" s="154">
        <v>0</v>
      </c>
      <c r="K184" s="156">
        <f t="shared" si="129"/>
        <v>0</v>
      </c>
      <c r="L184" s="154">
        <f t="shared" si="148"/>
        <v>0</v>
      </c>
      <c r="M184" s="157">
        <f t="shared" si="149"/>
        <v>0</v>
      </c>
      <c r="N184" s="154">
        <v>0</v>
      </c>
      <c r="O184" s="154">
        <v>0</v>
      </c>
      <c r="P184" s="154">
        <v>0</v>
      </c>
      <c r="Q184" s="154">
        <v>0</v>
      </c>
      <c r="R184" s="154">
        <v>0</v>
      </c>
      <c r="S184" s="158">
        <f t="shared" si="130"/>
        <v>0</v>
      </c>
      <c r="T184" s="159"/>
      <c r="U184" s="159"/>
      <c r="V184" s="159"/>
      <c r="W184" s="159"/>
      <c r="X184" s="160"/>
      <c r="Y184" s="156">
        <f t="shared" si="154"/>
        <v>0</v>
      </c>
      <c r="Z184" s="154">
        <f t="shared" si="155"/>
        <v>0</v>
      </c>
      <c r="AA184" s="157">
        <f t="shared" si="156"/>
        <v>0</v>
      </c>
      <c r="AB184" s="161">
        <f t="shared" si="157"/>
        <v>0</v>
      </c>
      <c r="AC184" s="154">
        <f t="shared" si="158"/>
        <v>0</v>
      </c>
      <c r="AD184" s="157">
        <f t="shared" si="158"/>
        <v>0</v>
      </c>
      <c r="AE184" s="154">
        <f t="shared" si="150"/>
        <v>0</v>
      </c>
      <c r="AF184" s="157">
        <f t="shared" si="139"/>
        <v>0</v>
      </c>
      <c r="AG184" s="156"/>
      <c r="AH184" s="161"/>
      <c r="AI184" s="157"/>
      <c r="AJ184" s="161"/>
      <c r="AK184" s="154"/>
      <c r="AL184" s="157"/>
    </row>
    <row r="185" spans="1:38" s="98" customFormat="1" ht="15" hidden="1" customHeight="1">
      <c r="A185" s="199"/>
      <c r="B185" s="152"/>
      <c r="C185" s="153">
        <f t="shared" si="151"/>
        <v>0</v>
      </c>
      <c r="D185" s="154">
        <f t="shared" si="152"/>
        <v>0</v>
      </c>
      <c r="E185" s="155">
        <f t="shared" si="153"/>
        <v>0</v>
      </c>
      <c r="F185" s="154">
        <v>0</v>
      </c>
      <c r="G185" s="154">
        <v>0</v>
      </c>
      <c r="H185" s="154">
        <v>0</v>
      </c>
      <c r="I185" s="154">
        <v>0</v>
      </c>
      <c r="J185" s="154">
        <v>0</v>
      </c>
      <c r="K185" s="156">
        <f t="shared" si="129"/>
        <v>0</v>
      </c>
      <c r="L185" s="154">
        <f t="shared" si="148"/>
        <v>0</v>
      </c>
      <c r="M185" s="157">
        <f t="shared" si="149"/>
        <v>0</v>
      </c>
      <c r="N185" s="154">
        <v>0</v>
      </c>
      <c r="O185" s="154">
        <v>0</v>
      </c>
      <c r="P185" s="154">
        <v>0</v>
      </c>
      <c r="Q185" s="154">
        <v>0</v>
      </c>
      <c r="R185" s="154">
        <v>0</v>
      </c>
      <c r="S185" s="158">
        <f t="shared" si="130"/>
        <v>0</v>
      </c>
      <c r="T185" s="159"/>
      <c r="U185" s="159"/>
      <c r="V185" s="159"/>
      <c r="W185" s="159"/>
      <c r="X185" s="160"/>
      <c r="Y185" s="156">
        <f t="shared" si="154"/>
        <v>0</v>
      </c>
      <c r="Z185" s="154">
        <f t="shared" si="155"/>
        <v>0</v>
      </c>
      <c r="AA185" s="157">
        <f t="shared" si="156"/>
        <v>0</v>
      </c>
      <c r="AB185" s="161">
        <f t="shared" si="157"/>
        <v>0</v>
      </c>
      <c r="AC185" s="154">
        <f t="shared" si="158"/>
        <v>0</v>
      </c>
      <c r="AD185" s="157">
        <f t="shared" si="158"/>
        <v>0</v>
      </c>
      <c r="AE185" s="154">
        <f t="shared" si="150"/>
        <v>0</v>
      </c>
      <c r="AF185" s="157">
        <f t="shared" si="139"/>
        <v>0</v>
      </c>
      <c r="AG185" s="156"/>
      <c r="AH185" s="161"/>
      <c r="AI185" s="157"/>
      <c r="AJ185" s="161"/>
      <c r="AK185" s="154"/>
      <c r="AL185" s="157"/>
    </row>
    <row r="186" spans="1:38" s="98" customFormat="1" ht="15" hidden="1" customHeight="1">
      <c r="A186" s="199"/>
      <c r="B186" s="152"/>
      <c r="C186" s="153">
        <f t="shared" si="151"/>
        <v>0</v>
      </c>
      <c r="D186" s="154">
        <f t="shared" si="152"/>
        <v>0</v>
      </c>
      <c r="E186" s="155">
        <f t="shared" si="153"/>
        <v>0</v>
      </c>
      <c r="F186" s="154">
        <v>0</v>
      </c>
      <c r="G186" s="154">
        <v>0</v>
      </c>
      <c r="H186" s="154">
        <v>0</v>
      </c>
      <c r="I186" s="154">
        <v>0</v>
      </c>
      <c r="J186" s="154">
        <v>0</v>
      </c>
      <c r="K186" s="156">
        <f t="shared" si="129"/>
        <v>0</v>
      </c>
      <c r="L186" s="154">
        <f t="shared" si="148"/>
        <v>0</v>
      </c>
      <c r="M186" s="157">
        <f t="shared" si="149"/>
        <v>0</v>
      </c>
      <c r="N186" s="154">
        <v>0</v>
      </c>
      <c r="O186" s="154">
        <v>0</v>
      </c>
      <c r="P186" s="154">
        <v>0</v>
      </c>
      <c r="Q186" s="154">
        <v>0</v>
      </c>
      <c r="R186" s="154">
        <v>0</v>
      </c>
      <c r="S186" s="158">
        <f t="shared" si="130"/>
        <v>0</v>
      </c>
      <c r="T186" s="159"/>
      <c r="U186" s="159"/>
      <c r="V186" s="159"/>
      <c r="W186" s="159"/>
      <c r="X186" s="160"/>
      <c r="Y186" s="156">
        <f t="shared" si="154"/>
        <v>0</v>
      </c>
      <c r="Z186" s="154">
        <f t="shared" si="155"/>
        <v>0</v>
      </c>
      <c r="AA186" s="157">
        <f t="shared" si="156"/>
        <v>0</v>
      </c>
      <c r="AB186" s="161">
        <f t="shared" si="157"/>
        <v>0</v>
      </c>
      <c r="AC186" s="154">
        <f t="shared" si="158"/>
        <v>0</v>
      </c>
      <c r="AD186" s="157">
        <f t="shared" si="158"/>
        <v>0</v>
      </c>
      <c r="AE186" s="154">
        <f t="shared" si="150"/>
        <v>0</v>
      </c>
      <c r="AF186" s="157">
        <f t="shared" si="139"/>
        <v>0</v>
      </c>
      <c r="AG186" s="156"/>
      <c r="AH186" s="161"/>
      <c r="AI186" s="157"/>
      <c r="AJ186" s="161"/>
      <c r="AK186" s="154"/>
      <c r="AL186" s="157"/>
    </row>
    <row r="187" spans="1:38" s="98" customFormat="1" ht="15" hidden="1" customHeight="1">
      <c r="A187" s="199"/>
      <c r="B187" s="152"/>
      <c r="C187" s="153">
        <f t="shared" si="151"/>
        <v>0</v>
      </c>
      <c r="D187" s="154">
        <f t="shared" si="152"/>
        <v>0</v>
      </c>
      <c r="E187" s="155">
        <f t="shared" si="153"/>
        <v>0</v>
      </c>
      <c r="F187" s="154">
        <v>0</v>
      </c>
      <c r="G187" s="154">
        <v>0</v>
      </c>
      <c r="H187" s="154">
        <v>0</v>
      </c>
      <c r="I187" s="154">
        <v>0</v>
      </c>
      <c r="J187" s="154">
        <v>0</v>
      </c>
      <c r="K187" s="156">
        <f t="shared" si="129"/>
        <v>0</v>
      </c>
      <c r="L187" s="154">
        <f t="shared" si="148"/>
        <v>0</v>
      </c>
      <c r="M187" s="157">
        <f t="shared" si="149"/>
        <v>0</v>
      </c>
      <c r="N187" s="154">
        <v>0</v>
      </c>
      <c r="O187" s="154">
        <v>0</v>
      </c>
      <c r="P187" s="154">
        <v>0</v>
      </c>
      <c r="Q187" s="154">
        <v>0</v>
      </c>
      <c r="R187" s="154">
        <v>0</v>
      </c>
      <c r="S187" s="158">
        <f t="shared" si="130"/>
        <v>0</v>
      </c>
      <c r="T187" s="159"/>
      <c r="U187" s="159"/>
      <c r="V187" s="159"/>
      <c r="W187" s="159"/>
      <c r="X187" s="160"/>
      <c r="Y187" s="156">
        <f t="shared" si="154"/>
        <v>0</v>
      </c>
      <c r="Z187" s="154">
        <f t="shared" si="155"/>
        <v>0</v>
      </c>
      <c r="AA187" s="157">
        <f t="shared" si="156"/>
        <v>0</v>
      </c>
      <c r="AB187" s="161">
        <f t="shared" si="157"/>
        <v>0</v>
      </c>
      <c r="AC187" s="154">
        <f t="shared" si="158"/>
        <v>0</v>
      </c>
      <c r="AD187" s="157">
        <f t="shared" si="158"/>
        <v>0</v>
      </c>
      <c r="AE187" s="154">
        <f t="shared" si="150"/>
        <v>0</v>
      </c>
      <c r="AF187" s="157">
        <f t="shared" si="139"/>
        <v>0</v>
      </c>
      <c r="AG187" s="156"/>
      <c r="AH187" s="161"/>
      <c r="AI187" s="157"/>
      <c r="AJ187" s="161"/>
      <c r="AK187" s="154"/>
      <c r="AL187" s="157"/>
    </row>
    <row r="188" spans="1:38" s="98" customFormat="1" ht="15" hidden="1" customHeight="1">
      <c r="A188" s="199"/>
      <c r="B188" s="152"/>
      <c r="C188" s="153">
        <f t="shared" si="151"/>
        <v>0</v>
      </c>
      <c r="D188" s="154">
        <f t="shared" si="152"/>
        <v>0</v>
      </c>
      <c r="E188" s="155">
        <f t="shared" si="153"/>
        <v>0</v>
      </c>
      <c r="F188" s="154">
        <v>0</v>
      </c>
      <c r="G188" s="154">
        <v>0</v>
      </c>
      <c r="H188" s="154">
        <v>0</v>
      </c>
      <c r="I188" s="154">
        <v>0</v>
      </c>
      <c r="J188" s="154">
        <v>0</v>
      </c>
      <c r="K188" s="156">
        <f t="shared" si="129"/>
        <v>0</v>
      </c>
      <c r="L188" s="154">
        <f t="shared" si="148"/>
        <v>0</v>
      </c>
      <c r="M188" s="157">
        <f t="shared" si="149"/>
        <v>0</v>
      </c>
      <c r="N188" s="154">
        <v>0</v>
      </c>
      <c r="O188" s="154">
        <v>0</v>
      </c>
      <c r="P188" s="154">
        <v>0</v>
      </c>
      <c r="Q188" s="154">
        <v>0</v>
      </c>
      <c r="R188" s="154">
        <v>0</v>
      </c>
      <c r="S188" s="158">
        <f t="shared" si="130"/>
        <v>0</v>
      </c>
      <c r="T188" s="159"/>
      <c r="U188" s="159"/>
      <c r="V188" s="159"/>
      <c r="W188" s="159"/>
      <c r="X188" s="160"/>
      <c r="Y188" s="156">
        <f t="shared" si="154"/>
        <v>0</v>
      </c>
      <c r="Z188" s="154">
        <f t="shared" si="155"/>
        <v>0</v>
      </c>
      <c r="AA188" s="157">
        <f t="shared" si="156"/>
        <v>0</v>
      </c>
      <c r="AB188" s="161">
        <f t="shared" si="157"/>
        <v>0</v>
      </c>
      <c r="AC188" s="154">
        <f t="shared" si="158"/>
        <v>0</v>
      </c>
      <c r="AD188" s="157">
        <f t="shared" si="158"/>
        <v>0</v>
      </c>
      <c r="AE188" s="154">
        <f t="shared" si="150"/>
        <v>0</v>
      </c>
      <c r="AF188" s="157">
        <f t="shared" si="139"/>
        <v>0</v>
      </c>
      <c r="AG188" s="156"/>
      <c r="AH188" s="161"/>
      <c r="AI188" s="157"/>
      <c r="AJ188" s="161"/>
      <c r="AK188" s="154"/>
      <c r="AL188" s="157"/>
    </row>
    <row r="189" spans="1:38" s="98" customFormat="1" ht="15" hidden="1" customHeight="1">
      <c r="A189" s="199"/>
      <c r="B189" s="152"/>
      <c r="C189" s="153">
        <f t="shared" si="151"/>
        <v>0</v>
      </c>
      <c r="D189" s="154">
        <f t="shared" si="152"/>
        <v>0</v>
      </c>
      <c r="E189" s="155">
        <f t="shared" si="153"/>
        <v>0</v>
      </c>
      <c r="F189" s="154">
        <v>0</v>
      </c>
      <c r="G189" s="154">
        <v>0</v>
      </c>
      <c r="H189" s="154">
        <v>0</v>
      </c>
      <c r="I189" s="154">
        <v>0</v>
      </c>
      <c r="J189" s="154">
        <v>0</v>
      </c>
      <c r="K189" s="156">
        <f t="shared" si="129"/>
        <v>0</v>
      </c>
      <c r="L189" s="154">
        <f t="shared" si="148"/>
        <v>0</v>
      </c>
      <c r="M189" s="157">
        <f t="shared" si="149"/>
        <v>0</v>
      </c>
      <c r="N189" s="154">
        <v>0</v>
      </c>
      <c r="O189" s="154">
        <v>0</v>
      </c>
      <c r="P189" s="154">
        <v>0</v>
      </c>
      <c r="Q189" s="154">
        <v>0</v>
      </c>
      <c r="R189" s="154">
        <v>0</v>
      </c>
      <c r="S189" s="158">
        <f t="shared" si="130"/>
        <v>0</v>
      </c>
      <c r="T189" s="159"/>
      <c r="U189" s="159"/>
      <c r="V189" s="159"/>
      <c r="W189" s="159"/>
      <c r="X189" s="160"/>
      <c r="Y189" s="156">
        <f t="shared" si="154"/>
        <v>0</v>
      </c>
      <c r="Z189" s="154">
        <f t="shared" si="155"/>
        <v>0</v>
      </c>
      <c r="AA189" s="157">
        <f t="shared" si="156"/>
        <v>0</v>
      </c>
      <c r="AB189" s="161">
        <f t="shared" si="157"/>
        <v>0</v>
      </c>
      <c r="AC189" s="154">
        <f t="shared" si="158"/>
        <v>0</v>
      </c>
      <c r="AD189" s="157">
        <f t="shared" si="158"/>
        <v>0</v>
      </c>
      <c r="AE189" s="154">
        <f t="shared" si="150"/>
        <v>0</v>
      </c>
      <c r="AF189" s="157">
        <f t="shared" si="139"/>
        <v>0</v>
      </c>
      <c r="AG189" s="156"/>
      <c r="AH189" s="161"/>
      <c r="AI189" s="157"/>
      <c r="AJ189" s="161"/>
      <c r="AK189" s="154"/>
      <c r="AL189" s="157"/>
    </row>
    <row r="190" spans="1:38" s="98" customFormat="1" ht="15" hidden="1" customHeight="1">
      <c r="A190" s="199"/>
      <c r="B190" s="152"/>
      <c r="C190" s="153">
        <f t="shared" si="151"/>
        <v>0</v>
      </c>
      <c r="D190" s="154">
        <f t="shared" si="152"/>
        <v>0</v>
      </c>
      <c r="E190" s="155">
        <f t="shared" si="153"/>
        <v>0</v>
      </c>
      <c r="F190" s="154">
        <v>0</v>
      </c>
      <c r="G190" s="154">
        <v>0</v>
      </c>
      <c r="H190" s="154">
        <v>0</v>
      </c>
      <c r="I190" s="154">
        <v>0</v>
      </c>
      <c r="J190" s="154">
        <v>0</v>
      </c>
      <c r="K190" s="156">
        <f t="shared" si="129"/>
        <v>0</v>
      </c>
      <c r="L190" s="154">
        <f t="shared" si="148"/>
        <v>0</v>
      </c>
      <c r="M190" s="157">
        <f t="shared" si="149"/>
        <v>0</v>
      </c>
      <c r="N190" s="154">
        <v>0</v>
      </c>
      <c r="O190" s="154">
        <v>0</v>
      </c>
      <c r="P190" s="154">
        <v>0</v>
      </c>
      <c r="Q190" s="154">
        <v>0</v>
      </c>
      <c r="R190" s="154">
        <v>0</v>
      </c>
      <c r="S190" s="158">
        <f t="shared" si="130"/>
        <v>0</v>
      </c>
      <c r="T190" s="159"/>
      <c r="U190" s="159"/>
      <c r="V190" s="159"/>
      <c r="W190" s="159"/>
      <c r="X190" s="160"/>
      <c r="Y190" s="156">
        <f t="shared" si="154"/>
        <v>0</v>
      </c>
      <c r="Z190" s="154">
        <f t="shared" si="155"/>
        <v>0</v>
      </c>
      <c r="AA190" s="157">
        <f t="shared" si="156"/>
        <v>0</v>
      </c>
      <c r="AB190" s="161">
        <f t="shared" si="157"/>
        <v>0</v>
      </c>
      <c r="AC190" s="154">
        <f t="shared" si="158"/>
        <v>0</v>
      </c>
      <c r="AD190" s="157">
        <f t="shared" si="158"/>
        <v>0</v>
      </c>
      <c r="AE190" s="154">
        <f t="shared" si="150"/>
        <v>0</v>
      </c>
      <c r="AF190" s="157">
        <f t="shared" si="139"/>
        <v>0</v>
      </c>
      <c r="AG190" s="156"/>
      <c r="AH190" s="161"/>
      <c r="AI190" s="157"/>
      <c r="AJ190" s="161"/>
      <c r="AK190" s="154"/>
      <c r="AL190" s="157"/>
    </row>
    <row r="191" spans="1:38" s="98" customFormat="1" ht="15" hidden="1" customHeight="1">
      <c r="A191" s="199"/>
      <c r="B191" s="152"/>
      <c r="C191" s="153">
        <f t="shared" si="151"/>
        <v>0</v>
      </c>
      <c r="D191" s="154">
        <f t="shared" si="152"/>
        <v>0</v>
      </c>
      <c r="E191" s="155">
        <f t="shared" si="153"/>
        <v>0</v>
      </c>
      <c r="F191" s="154">
        <v>0</v>
      </c>
      <c r="G191" s="154">
        <v>0</v>
      </c>
      <c r="H191" s="154">
        <v>0</v>
      </c>
      <c r="I191" s="154">
        <v>0</v>
      </c>
      <c r="J191" s="154">
        <v>0</v>
      </c>
      <c r="K191" s="156">
        <f t="shared" si="129"/>
        <v>0</v>
      </c>
      <c r="L191" s="154">
        <f t="shared" si="148"/>
        <v>0</v>
      </c>
      <c r="M191" s="157">
        <f t="shared" si="149"/>
        <v>0</v>
      </c>
      <c r="N191" s="154">
        <v>0</v>
      </c>
      <c r="O191" s="154">
        <v>0</v>
      </c>
      <c r="P191" s="154">
        <v>0</v>
      </c>
      <c r="Q191" s="154">
        <v>0</v>
      </c>
      <c r="R191" s="154">
        <v>0</v>
      </c>
      <c r="S191" s="158">
        <f t="shared" si="130"/>
        <v>0</v>
      </c>
      <c r="T191" s="159"/>
      <c r="U191" s="159"/>
      <c r="V191" s="159"/>
      <c r="W191" s="159"/>
      <c r="X191" s="160"/>
      <c r="Y191" s="156">
        <f t="shared" si="154"/>
        <v>0</v>
      </c>
      <c r="Z191" s="154">
        <f t="shared" si="155"/>
        <v>0</v>
      </c>
      <c r="AA191" s="157">
        <f t="shared" si="156"/>
        <v>0</v>
      </c>
      <c r="AB191" s="161">
        <f t="shared" si="157"/>
        <v>0</v>
      </c>
      <c r="AC191" s="154">
        <f t="shared" si="158"/>
        <v>0</v>
      </c>
      <c r="AD191" s="157">
        <f t="shared" si="158"/>
        <v>0</v>
      </c>
      <c r="AE191" s="154">
        <f t="shared" si="150"/>
        <v>0</v>
      </c>
      <c r="AF191" s="157">
        <f t="shared" si="139"/>
        <v>0</v>
      </c>
      <c r="AG191" s="156"/>
      <c r="AH191" s="161"/>
      <c r="AI191" s="157"/>
      <c r="AJ191" s="161"/>
      <c r="AK191" s="154"/>
      <c r="AL191" s="157"/>
    </row>
    <row r="192" spans="1:38" s="98" customFormat="1" ht="15" hidden="1" customHeight="1">
      <c r="A192" s="199"/>
      <c r="B192" s="152"/>
      <c r="C192" s="153">
        <f t="shared" si="151"/>
        <v>0</v>
      </c>
      <c r="D192" s="154">
        <f t="shared" si="152"/>
        <v>0</v>
      </c>
      <c r="E192" s="155">
        <f t="shared" si="153"/>
        <v>0</v>
      </c>
      <c r="F192" s="154">
        <v>0</v>
      </c>
      <c r="G192" s="154">
        <v>0</v>
      </c>
      <c r="H192" s="154">
        <v>0</v>
      </c>
      <c r="I192" s="154">
        <v>0</v>
      </c>
      <c r="J192" s="154">
        <v>0</v>
      </c>
      <c r="K192" s="156">
        <f t="shared" si="129"/>
        <v>0</v>
      </c>
      <c r="L192" s="154">
        <f t="shared" si="148"/>
        <v>0</v>
      </c>
      <c r="M192" s="157">
        <f t="shared" si="149"/>
        <v>0</v>
      </c>
      <c r="N192" s="154">
        <v>0</v>
      </c>
      <c r="O192" s="154">
        <v>0</v>
      </c>
      <c r="P192" s="154">
        <v>0</v>
      </c>
      <c r="Q192" s="154">
        <v>0</v>
      </c>
      <c r="R192" s="154">
        <v>0</v>
      </c>
      <c r="S192" s="158">
        <f t="shared" si="130"/>
        <v>0</v>
      </c>
      <c r="T192" s="159"/>
      <c r="U192" s="159"/>
      <c r="V192" s="159"/>
      <c r="W192" s="159"/>
      <c r="X192" s="160"/>
      <c r="Y192" s="156">
        <f t="shared" si="154"/>
        <v>0</v>
      </c>
      <c r="Z192" s="154">
        <f t="shared" si="155"/>
        <v>0</v>
      </c>
      <c r="AA192" s="157">
        <f t="shared" si="156"/>
        <v>0</v>
      </c>
      <c r="AB192" s="161">
        <f t="shared" si="157"/>
        <v>0</v>
      </c>
      <c r="AC192" s="154">
        <f t="shared" si="158"/>
        <v>0</v>
      </c>
      <c r="AD192" s="157">
        <f t="shared" si="158"/>
        <v>0</v>
      </c>
      <c r="AE192" s="154">
        <f t="shared" si="150"/>
        <v>0</v>
      </c>
      <c r="AF192" s="157">
        <f t="shared" si="139"/>
        <v>0</v>
      </c>
      <c r="AG192" s="156"/>
      <c r="AH192" s="161"/>
      <c r="AI192" s="157"/>
      <c r="AJ192" s="161"/>
      <c r="AK192" s="154"/>
      <c r="AL192" s="157"/>
    </row>
    <row r="193" spans="1:38" s="98" customFormat="1" ht="15" hidden="1" customHeight="1">
      <c r="A193" s="199"/>
      <c r="B193" s="152"/>
      <c r="C193" s="153">
        <f t="shared" si="151"/>
        <v>0</v>
      </c>
      <c r="D193" s="154">
        <f t="shared" si="152"/>
        <v>0</v>
      </c>
      <c r="E193" s="155">
        <f t="shared" si="153"/>
        <v>0</v>
      </c>
      <c r="F193" s="154">
        <v>0</v>
      </c>
      <c r="G193" s="154">
        <v>0</v>
      </c>
      <c r="H193" s="154">
        <v>0</v>
      </c>
      <c r="I193" s="154">
        <v>0</v>
      </c>
      <c r="J193" s="154">
        <v>0</v>
      </c>
      <c r="K193" s="156">
        <f t="shared" ref="K193:K206" si="159">SUM(N193:R193)</f>
        <v>0</v>
      </c>
      <c r="L193" s="154">
        <f t="shared" si="148"/>
        <v>0</v>
      </c>
      <c r="M193" s="157">
        <f t="shared" si="149"/>
        <v>0</v>
      </c>
      <c r="N193" s="154">
        <v>0</v>
      </c>
      <c r="O193" s="154">
        <v>0</v>
      </c>
      <c r="P193" s="154">
        <v>0</v>
      </c>
      <c r="Q193" s="154">
        <v>0</v>
      </c>
      <c r="R193" s="154">
        <v>0</v>
      </c>
      <c r="S193" s="158">
        <f t="shared" ref="S193:S206" si="160">SUM(T193:X193)</f>
        <v>0</v>
      </c>
      <c r="T193" s="159"/>
      <c r="U193" s="159"/>
      <c r="V193" s="159"/>
      <c r="W193" s="159"/>
      <c r="X193" s="160"/>
      <c r="Y193" s="156">
        <f t="shared" si="154"/>
        <v>0</v>
      </c>
      <c r="Z193" s="154">
        <f t="shared" si="155"/>
        <v>0</v>
      </c>
      <c r="AA193" s="157">
        <f t="shared" si="156"/>
        <v>0</v>
      </c>
      <c r="AB193" s="161">
        <f t="shared" si="157"/>
        <v>0</v>
      </c>
      <c r="AC193" s="154">
        <f t="shared" si="158"/>
        <v>0</v>
      </c>
      <c r="AD193" s="157">
        <f t="shared" si="158"/>
        <v>0</v>
      </c>
      <c r="AE193" s="154">
        <f t="shared" si="150"/>
        <v>0</v>
      </c>
      <c r="AF193" s="157">
        <f t="shared" si="139"/>
        <v>0</v>
      </c>
      <c r="AG193" s="156"/>
      <c r="AH193" s="161"/>
      <c r="AI193" s="157"/>
      <c r="AJ193" s="161"/>
      <c r="AK193" s="154"/>
      <c r="AL193" s="157"/>
    </row>
    <row r="194" spans="1:38" s="98" customFormat="1" ht="15" hidden="1" customHeight="1">
      <c r="A194" s="199"/>
      <c r="B194" s="152"/>
      <c r="C194" s="153">
        <f t="shared" si="151"/>
        <v>0</v>
      </c>
      <c r="D194" s="154">
        <f t="shared" si="152"/>
        <v>0</v>
      </c>
      <c r="E194" s="155">
        <f t="shared" si="153"/>
        <v>0</v>
      </c>
      <c r="F194" s="154">
        <v>0</v>
      </c>
      <c r="G194" s="154">
        <v>0</v>
      </c>
      <c r="H194" s="154">
        <v>0</v>
      </c>
      <c r="I194" s="154">
        <v>0</v>
      </c>
      <c r="J194" s="154">
        <v>0</v>
      </c>
      <c r="K194" s="156">
        <f t="shared" si="159"/>
        <v>0</v>
      </c>
      <c r="L194" s="154">
        <f t="shared" si="148"/>
        <v>0</v>
      </c>
      <c r="M194" s="157">
        <f t="shared" si="149"/>
        <v>0</v>
      </c>
      <c r="N194" s="154">
        <v>0</v>
      </c>
      <c r="O194" s="154">
        <v>0</v>
      </c>
      <c r="P194" s="154">
        <v>0</v>
      </c>
      <c r="Q194" s="154">
        <v>0</v>
      </c>
      <c r="R194" s="154">
        <v>0</v>
      </c>
      <c r="S194" s="158">
        <f t="shared" si="160"/>
        <v>0</v>
      </c>
      <c r="T194" s="159"/>
      <c r="U194" s="159"/>
      <c r="V194" s="159"/>
      <c r="W194" s="159"/>
      <c r="X194" s="160"/>
      <c r="Y194" s="156">
        <f t="shared" si="154"/>
        <v>0</v>
      </c>
      <c r="Z194" s="154">
        <f t="shared" si="155"/>
        <v>0</v>
      </c>
      <c r="AA194" s="157">
        <f t="shared" si="156"/>
        <v>0</v>
      </c>
      <c r="AB194" s="161">
        <f t="shared" si="157"/>
        <v>0</v>
      </c>
      <c r="AC194" s="154">
        <f t="shared" si="158"/>
        <v>0</v>
      </c>
      <c r="AD194" s="157">
        <f t="shared" si="158"/>
        <v>0</v>
      </c>
      <c r="AE194" s="154">
        <f t="shared" si="150"/>
        <v>0</v>
      </c>
      <c r="AF194" s="157">
        <f t="shared" si="139"/>
        <v>0</v>
      </c>
      <c r="AG194" s="156"/>
      <c r="AH194" s="161"/>
      <c r="AI194" s="157"/>
      <c r="AJ194" s="161"/>
      <c r="AK194" s="154"/>
      <c r="AL194" s="157"/>
    </row>
    <row r="195" spans="1:38" s="98" customFormat="1" ht="15" hidden="1" customHeight="1">
      <c r="A195" s="199"/>
      <c r="B195" s="152"/>
      <c r="C195" s="153">
        <f t="shared" si="151"/>
        <v>0</v>
      </c>
      <c r="D195" s="154">
        <f t="shared" si="152"/>
        <v>0</v>
      </c>
      <c r="E195" s="155">
        <f t="shared" si="153"/>
        <v>0</v>
      </c>
      <c r="F195" s="154">
        <v>0</v>
      </c>
      <c r="G195" s="154">
        <v>0</v>
      </c>
      <c r="H195" s="154">
        <v>0</v>
      </c>
      <c r="I195" s="154">
        <v>0</v>
      </c>
      <c r="J195" s="154">
        <v>0</v>
      </c>
      <c r="K195" s="156">
        <f t="shared" si="159"/>
        <v>0</v>
      </c>
      <c r="L195" s="154">
        <f t="shared" si="148"/>
        <v>0</v>
      </c>
      <c r="M195" s="157">
        <f t="shared" si="149"/>
        <v>0</v>
      </c>
      <c r="N195" s="154">
        <v>0</v>
      </c>
      <c r="O195" s="154">
        <v>0</v>
      </c>
      <c r="P195" s="154">
        <v>0</v>
      </c>
      <c r="Q195" s="154">
        <v>0</v>
      </c>
      <c r="R195" s="154">
        <v>0</v>
      </c>
      <c r="S195" s="158">
        <f t="shared" si="160"/>
        <v>0</v>
      </c>
      <c r="T195" s="159"/>
      <c r="U195" s="159"/>
      <c r="V195" s="159"/>
      <c r="W195" s="159"/>
      <c r="X195" s="160"/>
      <c r="Y195" s="156">
        <f t="shared" si="154"/>
        <v>0</v>
      </c>
      <c r="Z195" s="154">
        <f t="shared" si="155"/>
        <v>0</v>
      </c>
      <c r="AA195" s="157">
        <f t="shared" si="156"/>
        <v>0</v>
      </c>
      <c r="AB195" s="161">
        <f t="shared" si="157"/>
        <v>0</v>
      </c>
      <c r="AC195" s="154">
        <f t="shared" si="158"/>
        <v>0</v>
      </c>
      <c r="AD195" s="157">
        <f t="shared" si="158"/>
        <v>0</v>
      </c>
      <c r="AE195" s="154">
        <f t="shared" si="150"/>
        <v>0</v>
      </c>
      <c r="AF195" s="157">
        <f t="shared" si="139"/>
        <v>0</v>
      </c>
      <c r="AG195" s="156"/>
      <c r="AH195" s="161"/>
      <c r="AI195" s="157"/>
      <c r="AJ195" s="161"/>
      <c r="AK195" s="154"/>
      <c r="AL195" s="157"/>
    </row>
    <row r="196" spans="1:38" s="98" customFormat="1" ht="15" hidden="1" customHeight="1">
      <c r="A196" s="199"/>
      <c r="B196" s="152"/>
      <c r="C196" s="153">
        <f t="shared" si="151"/>
        <v>0</v>
      </c>
      <c r="D196" s="154">
        <f t="shared" si="152"/>
        <v>0</v>
      </c>
      <c r="E196" s="155">
        <f t="shared" si="153"/>
        <v>0</v>
      </c>
      <c r="F196" s="154">
        <v>0</v>
      </c>
      <c r="G196" s="154">
        <v>0</v>
      </c>
      <c r="H196" s="154">
        <v>0</v>
      </c>
      <c r="I196" s="154">
        <v>0</v>
      </c>
      <c r="J196" s="154">
        <v>0</v>
      </c>
      <c r="K196" s="156">
        <f t="shared" si="159"/>
        <v>0</v>
      </c>
      <c r="L196" s="154">
        <f t="shared" si="148"/>
        <v>0</v>
      </c>
      <c r="M196" s="157">
        <f t="shared" si="149"/>
        <v>0</v>
      </c>
      <c r="N196" s="154">
        <v>0</v>
      </c>
      <c r="O196" s="154">
        <v>0</v>
      </c>
      <c r="P196" s="154">
        <v>0</v>
      </c>
      <c r="Q196" s="154">
        <v>0</v>
      </c>
      <c r="R196" s="154">
        <v>0</v>
      </c>
      <c r="S196" s="158">
        <f t="shared" si="160"/>
        <v>0</v>
      </c>
      <c r="T196" s="159"/>
      <c r="U196" s="159"/>
      <c r="V196" s="159"/>
      <c r="W196" s="159"/>
      <c r="X196" s="160"/>
      <c r="Y196" s="156">
        <f t="shared" si="154"/>
        <v>0</v>
      </c>
      <c r="Z196" s="154">
        <f t="shared" si="155"/>
        <v>0</v>
      </c>
      <c r="AA196" s="157">
        <f t="shared" si="156"/>
        <v>0</v>
      </c>
      <c r="AB196" s="161">
        <f t="shared" si="157"/>
        <v>0</v>
      </c>
      <c r="AC196" s="154">
        <f t="shared" si="158"/>
        <v>0</v>
      </c>
      <c r="AD196" s="157">
        <f t="shared" si="158"/>
        <v>0</v>
      </c>
      <c r="AE196" s="154">
        <f t="shared" si="150"/>
        <v>0</v>
      </c>
      <c r="AF196" s="157">
        <f t="shared" si="139"/>
        <v>0</v>
      </c>
      <c r="AG196" s="156"/>
      <c r="AH196" s="161"/>
      <c r="AI196" s="157"/>
      <c r="AJ196" s="161"/>
      <c r="AK196" s="154"/>
      <c r="AL196" s="157"/>
    </row>
    <row r="197" spans="1:38" s="98" customFormat="1" ht="15" hidden="1" customHeight="1">
      <c r="A197" s="199"/>
      <c r="B197" s="152"/>
      <c r="C197" s="153">
        <f t="shared" si="151"/>
        <v>0</v>
      </c>
      <c r="D197" s="154">
        <f t="shared" si="152"/>
        <v>0</v>
      </c>
      <c r="E197" s="155">
        <f t="shared" si="153"/>
        <v>0</v>
      </c>
      <c r="F197" s="154">
        <v>0</v>
      </c>
      <c r="G197" s="154">
        <v>0</v>
      </c>
      <c r="H197" s="154">
        <v>0</v>
      </c>
      <c r="I197" s="154">
        <v>0</v>
      </c>
      <c r="J197" s="154">
        <v>0</v>
      </c>
      <c r="K197" s="156">
        <f t="shared" si="159"/>
        <v>0</v>
      </c>
      <c r="L197" s="154">
        <f t="shared" si="148"/>
        <v>0</v>
      </c>
      <c r="M197" s="157">
        <f t="shared" si="149"/>
        <v>0</v>
      </c>
      <c r="N197" s="154">
        <v>0</v>
      </c>
      <c r="O197" s="154">
        <v>0</v>
      </c>
      <c r="P197" s="154">
        <v>0</v>
      </c>
      <c r="Q197" s="154">
        <v>0</v>
      </c>
      <c r="R197" s="154">
        <v>0</v>
      </c>
      <c r="S197" s="158">
        <f t="shared" si="160"/>
        <v>0</v>
      </c>
      <c r="T197" s="159"/>
      <c r="U197" s="159"/>
      <c r="V197" s="159"/>
      <c r="W197" s="159"/>
      <c r="X197" s="160"/>
      <c r="Y197" s="156">
        <f t="shared" si="154"/>
        <v>0</v>
      </c>
      <c r="Z197" s="154">
        <f t="shared" si="155"/>
        <v>0</v>
      </c>
      <c r="AA197" s="157">
        <f t="shared" si="156"/>
        <v>0</v>
      </c>
      <c r="AB197" s="161">
        <f t="shared" si="157"/>
        <v>0</v>
      </c>
      <c r="AC197" s="154">
        <f t="shared" si="158"/>
        <v>0</v>
      </c>
      <c r="AD197" s="157">
        <f t="shared" si="158"/>
        <v>0</v>
      </c>
      <c r="AE197" s="154">
        <f t="shared" si="150"/>
        <v>0</v>
      </c>
      <c r="AF197" s="157">
        <f t="shared" si="139"/>
        <v>0</v>
      </c>
      <c r="AG197" s="156"/>
      <c r="AH197" s="161"/>
      <c r="AI197" s="157"/>
      <c r="AJ197" s="161"/>
      <c r="AK197" s="154"/>
      <c r="AL197" s="157"/>
    </row>
    <row r="198" spans="1:38" s="98" customFormat="1" ht="15" hidden="1" customHeight="1">
      <c r="A198" s="199"/>
      <c r="B198" s="152"/>
      <c r="C198" s="153">
        <f t="shared" si="151"/>
        <v>0</v>
      </c>
      <c r="D198" s="154">
        <f t="shared" si="152"/>
        <v>0</v>
      </c>
      <c r="E198" s="155">
        <f t="shared" si="153"/>
        <v>0</v>
      </c>
      <c r="F198" s="154">
        <v>0</v>
      </c>
      <c r="G198" s="154">
        <v>0</v>
      </c>
      <c r="H198" s="154">
        <v>0</v>
      </c>
      <c r="I198" s="154">
        <v>0</v>
      </c>
      <c r="J198" s="154">
        <v>0</v>
      </c>
      <c r="K198" s="156">
        <f t="shared" si="159"/>
        <v>0</v>
      </c>
      <c r="L198" s="154">
        <f t="shared" si="148"/>
        <v>0</v>
      </c>
      <c r="M198" s="157">
        <f t="shared" si="149"/>
        <v>0</v>
      </c>
      <c r="N198" s="154">
        <v>0</v>
      </c>
      <c r="O198" s="154">
        <v>0</v>
      </c>
      <c r="P198" s="154">
        <v>0</v>
      </c>
      <c r="Q198" s="154">
        <v>0</v>
      </c>
      <c r="R198" s="154">
        <v>0</v>
      </c>
      <c r="S198" s="158">
        <f t="shared" si="160"/>
        <v>0</v>
      </c>
      <c r="T198" s="159"/>
      <c r="U198" s="159"/>
      <c r="V198" s="159"/>
      <c r="W198" s="159"/>
      <c r="X198" s="160"/>
      <c r="Y198" s="156">
        <f t="shared" si="154"/>
        <v>0</v>
      </c>
      <c r="Z198" s="154">
        <f t="shared" si="155"/>
        <v>0</v>
      </c>
      <c r="AA198" s="157">
        <f t="shared" si="156"/>
        <v>0</v>
      </c>
      <c r="AB198" s="161">
        <f t="shared" si="157"/>
        <v>0</v>
      </c>
      <c r="AC198" s="154">
        <f t="shared" si="158"/>
        <v>0</v>
      </c>
      <c r="AD198" s="157">
        <f t="shared" si="158"/>
        <v>0</v>
      </c>
      <c r="AE198" s="154">
        <f t="shared" si="150"/>
        <v>0</v>
      </c>
      <c r="AF198" s="157">
        <f t="shared" si="139"/>
        <v>0</v>
      </c>
      <c r="AG198" s="156"/>
      <c r="AH198" s="161"/>
      <c r="AI198" s="157"/>
      <c r="AJ198" s="161"/>
      <c r="AK198" s="154"/>
      <c r="AL198" s="157"/>
    </row>
    <row r="199" spans="1:38" s="98" customFormat="1" ht="15" hidden="1" customHeight="1">
      <c r="A199" s="199"/>
      <c r="B199" s="152"/>
      <c r="C199" s="153">
        <f t="shared" si="151"/>
        <v>0</v>
      </c>
      <c r="D199" s="154">
        <f t="shared" si="152"/>
        <v>0</v>
      </c>
      <c r="E199" s="155">
        <f t="shared" si="153"/>
        <v>0</v>
      </c>
      <c r="F199" s="154">
        <v>0</v>
      </c>
      <c r="G199" s="154">
        <v>0</v>
      </c>
      <c r="H199" s="154">
        <v>0</v>
      </c>
      <c r="I199" s="154">
        <v>0</v>
      </c>
      <c r="J199" s="154">
        <v>0</v>
      </c>
      <c r="K199" s="156">
        <f t="shared" si="159"/>
        <v>0</v>
      </c>
      <c r="L199" s="154">
        <f t="shared" si="148"/>
        <v>0</v>
      </c>
      <c r="M199" s="157">
        <f t="shared" si="149"/>
        <v>0</v>
      </c>
      <c r="N199" s="154">
        <v>0</v>
      </c>
      <c r="O199" s="154">
        <v>0</v>
      </c>
      <c r="P199" s="154">
        <v>0</v>
      </c>
      <c r="Q199" s="154">
        <v>0</v>
      </c>
      <c r="R199" s="154">
        <v>0</v>
      </c>
      <c r="S199" s="158">
        <f t="shared" si="160"/>
        <v>0</v>
      </c>
      <c r="T199" s="159"/>
      <c r="U199" s="159"/>
      <c r="V199" s="159"/>
      <c r="W199" s="159"/>
      <c r="X199" s="160"/>
      <c r="Y199" s="156">
        <f t="shared" si="154"/>
        <v>0</v>
      </c>
      <c r="Z199" s="154">
        <f t="shared" si="155"/>
        <v>0</v>
      </c>
      <c r="AA199" s="157">
        <f t="shared" si="156"/>
        <v>0</v>
      </c>
      <c r="AB199" s="161">
        <f t="shared" si="157"/>
        <v>0</v>
      </c>
      <c r="AC199" s="154">
        <f t="shared" si="158"/>
        <v>0</v>
      </c>
      <c r="AD199" s="157">
        <f t="shared" si="158"/>
        <v>0</v>
      </c>
      <c r="AE199" s="154">
        <f t="shared" si="150"/>
        <v>0</v>
      </c>
      <c r="AF199" s="157">
        <f t="shared" si="139"/>
        <v>0</v>
      </c>
      <c r="AG199" s="156"/>
      <c r="AH199" s="161"/>
      <c r="AI199" s="157"/>
      <c r="AJ199" s="161"/>
      <c r="AK199" s="154"/>
      <c r="AL199" s="157"/>
    </row>
    <row r="200" spans="1:38" s="98" customFormat="1" ht="15" hidden="1" customHeight="1">
      <c r="A200" s="199"/>
      <c r="B200" s="152"/>
      <c r="C200" s="153">
        <f t="shared" si="151"/>
        <v>0</v>
      </c>
      <c r="D200" s="154">
        <f t="shared" si="152"/>
        <v>0</v>
      </c>
      <c r="E200" s="155">
        <f t="shared" si="153"/>
        <v>0</v>
      </c>
      <c r="F200" s="154">
        <v>0</v>
      </c>
      <c r="G200" s="154">
        <v>0</v>
      </c>
      <c r="H200" s="154">
        <v>0</v>
      </c>
      <c r="I200" s="154">
        <v>0</v>
      </c>
      <c r="J200" s="154">
        <v>0</v>
      </c>
      <c r="K200" s="156">
        <f t="shared" si="159"/>
        <v>0</v>
      </c>
      <c r="L200" s="154">
        <f t="shared" si="148"/>
        <v>0</v>
      </c>
      <c r="M200" s="157">
        <f t="shared" si="149"/>
        <v>0</v>
      </c>
      <c r="N200" s="154">
        <v>0</v>
      </c>
      <c r="O200" s="154">
        <v>0</v>
      </c>
      <c r="P200" s="154">
        <v>0</v>
      </c>
      <c r="Q200" s="154">
        <v>0</v>
      </c>
      <c r="R200" s="154">
        <v>0</v>
      </c>
      <c r="S200" s="158">
        <f t="shared" si="160"/>
        <v>0</v>
      </c>
      <c r="T200" s="159"/>
      <c r="U200" s="159"/>
      <c r="V200" s="159"/>
      <c r="W200" s="159"/>
      <c r="X200" s="160"/>
      <c r="Y200" s="156">
        <f t="shared" si="154"/>
        <v>0</v>
      </c>
      <c r="Z200" s="154">
        <f t="shared" si="155"/>
        <v>0</v>
      </c>
      <c r="AA200" s="157">
        <f t="shared" si="156"/>
        <v>0</v>
      </c>
      <c r="AB200" s="161">
        <f t="shared" si="157"/>
        <v>0</v>
      </c>
      <c r="AC200" s="154">
        <f t="shared" si="158"/>
        <v>0</v>
      </c>
      <c r="AD200" s="157">
        <f t="shared" si="158"/>
        <v>0</v>
      </c>
      <c r="AE200" s="154">
        <f t="shared" si="150"/>
        <v>0</v>
      </c>
      <c r="AF200" s="157">
        <f t="shared" ref="AF200:AF206" si="161">SUM(R200+X200)</f>
        <v>0</v>
      </c>
      <c r="AG200" s="156"/>
      <c r="AH200" s="161"/>
      <c r="AI200" s="157"/>
      <c r="AJ200" s="161"/>
      <c r="AK200" s="154"/>
      <c r="AL200" s="157"/>
    </row>
    <row r="201" spans="1:38" s="98" customFormat="1" ht="15" hidden="1" customHeight="1">
      <c r="A201" s="199"/>
      <c r="B201" s="152"/>
      <c r="C201" s="153">
        <f t="shared" si="151"/>
        <v>0</v>
      </c>
      <c r="D201" s="154">
        <f t="shared" si="152"/>
        <v>0</v>
      </c>
      <c r="E201" s="155">
        <f t="shared" si="153"/>
        <v>0</v>
      </c>
      <c r="F201" s="154">
        <v>0</v>
      </c>
      <c r="G201" s="154">
        <v>0</v>
      </c>
      <c r="H201" s="154">
        <v>0</v>
      </c>
      <c r="I201" s="154">
        <v>0</v>
      </c>
      <c r="J201" s="154">
        <v>0</v>
      </c>
      <c r="K201" s="156">
        <f t="shared" si="159"/>
        <v>0</v>
      </c>
      <c r="L201" s="154">
        <f t="shared" si="148"/>
        <v>0</v>
      </c>
      <c r="M201" s="157">
        <f t="shared" si="149"/>
        <v>0</v>
      </c>
      <c r="N201" s="154">
        <v>0</v>
      </c>
      <c r="O201" s="154">
        <v>0</v>
      </c>
      <c r="P201" s="154">
        <v>0</v>
      </c>
      <c r="Q201" s="154">
        <v>0</v>
      </c>
      <c r="R201" s="154">
        <v>0</v>
      </c>
      <c r="S201" s="158">
        <f t="shared" si="160"/>
        <v>0</v>
      </c>
      <c r="T201" s="159"/>
      <c r="U201" s="159"/>
      <c r="V201" s="159"/>
      <c r="W201" s="159"/>
      <c r="X201" s="160"/>
      <c r="Y201" s="156">
        <f t="shared" si="154"/>
        <v>0</v>
      </c>
      <c r="Z201" s="154">
        <f t="shared" si="155"/>
        <v>0</v>
      </c>
      <c r="AA201" s="157">
        <f t="shared" si="156"/>
        <v>0</v>
      </c>
      <c r="AB201" s="161">
        <f t="shared" si="157"/>
        <v>0</v>
      </c>
      <c r="AC201" s="154">
        <f t="shared" si="158"/>
        <v>0</v>
      </c>
      <c r="AD201" s="157">
        <f t="shared" si="158"/>
        <v>0</v>
      </c>
      <c r="AE201" s="154">
        <f t="shared" si="150"/>
        <v>0</v>
      </c>
      <c r="AF201" s="157">
        <f t="shared" si="161"/>
        <v>0</v>
      </c>
      <c r="AG201" s="156"/>
      <c r="AH201" s="161"/>
      <c r="AI201" s="157"/>
      <c r="AJ201" s="161"/>
      <c r="AK201" s="154"/>
      <c r="AL201" s="157"/>
    </row>
    <row r="202" spans="1:38" s="98" customFormat="1" ht="15" hidden="1" customHeight="1">
      <c r="A202" s="199"/>
      <c r="B202" s="152"/>
      <c r="C202" s="153">
        <f t="shared" si="151"/>
        <v>0</v>
      </c>
      <c r="D202" s="154">
        <f t="shared" si="152"/>
        <v>0</v>
      </c>
      <c r="E202" s="155">
        <f t="shared" si="153"/>
        <v>0</v>
      </c>
      <c r="F202" s="154">
        <v>0</v>
      </c>
      <c r="G202" s="154">
        <v>0</v>
      </c>
      <c r="H202" s="154">
        <v>0</v>
      </c>
      <c r="I202" s="154">
        <v>0</v>
      </c>
      <c r="J202" s="154">
        <v>0</v>
      </c>
      <c r="K202" s="156">
        <f t="shared" si="159"/>
        <v>0</v>
      </c>
      <c r="L202" s="154">
        <f t="shared" si="148"/>
        <v>0</v>
      </c>
      <c r="M202" s="157">
        <f t="shared" si="149"/>
        <v>0</v>
      </c>
      <c r="N202" s="154">
        <v>0</v>
      </c>
      <c r="O202" s="154">
        <v>0</v>
      </c>
      <c r="P202" s="154">
        <v>0</v>
      </c>
      <c r="Q202" s="154">
        <v>0</v>
      </c>
      <c r="R202" s="154">
        <v>0</v>
      </c>
      <c r="S202" s="158">
        <f t="shared" si="160"/>
        <v>0</v>
      </c>
      <c r="T202" s="159"/>
      <c r="U202" s="159"/>
      <c r="V202" s="159"/>
      <c r="W202" s="159"/>
      <c r="X202" s="160"/>
      <c r="Y202" s="156">
        <f t="shared" si="154"/>
        <v>0</v>
      </c>
      <c r="Z202" s="154">
        <f t="shared" si="155"/>
        <v>0</v>
      </c>
      <c r="AA202" s="157">
        <f t="shared" si="156"/>
        <v>0</v>
      </c>
      <c r="AB202" s="161">
        <f t="shared" si="157"/>
        <v>0</v>
      </c>
      <c r="AC202" s="154">
        <f t="shared" si="158"/>
        <v>0</v>
      </c>
      <c r="AD202" s="157">
        <f t="shared" si="158"/>
        <v>0</v>
      </c>
      <c r="AE202" s="154">
        <f t="shared" si="150"/>
        <v>0</v>
      </c>
      <c r="AF202" s="157">
        <f t="shared" si="161"/>
        <v>0</v>
      </c>
      <c r="AG202" s="156"/>
      <c r="AH202" s="161"/>
      <c r="AI202" s="157"/>
      <c r="AJ202" s="161"/>
      <c r="AK202" s="154"/>
      <c r="AL202" s="157"/>
    </row>
    <row r="203" spans="1:38" s="98" customFormat="1" ht="15" hidden="1" customHeight="1">
      <c r="A203" s="199"/>
      <c r="B203" s="152"/>
      <c r="C203" s="153">
        <f t="shared" si="151"/>
        <v>0</v>
      </c>
      <c r="D203" s="154">
        <f t="shared" si="152"/>
        <v>0</v>
      </c>
      <c r="E203" s="155">
        <f t="shared" si="153"/>
        <v>0</v>
      </c>
      <c r="F203" s="154">
        <v>0</v>
      </c>
      <c r="G203" s="154">
        <v>0</v>
      </c>
      <c r="H203" s="154">
        <v>0</v>
      </c>
      <c r="I203" s="154">
        <v>0</v>
      </c>
      <c r="J203" s="154">
        <v>0</v>
      </c>
      <c r="K203" s="156">
        <f t="shared" si="159"/>
        <v>0</v>
      </c>
      <c r="L203" s="154">
        <f t="shared" si="148"/>
        <v>0</v>
      </c>
      <c r="M203" s="157">
        <f t="shared" si="149"/>
        <v>0</v>
      </c>
      <c r="N203" s="154">
        <v>0</v>
      </c>
      <c r="O203" s="154">
        <v>0</v>
      </c>
      <c r="P203" s="154">
        <v>0</v>
      </c>
      <c r="Q203" s="154">
        <v>0</v>
      </c>
      <c r="R203" s="154">
        <v>0</v>
      </c>
      <c r="S203" s="158">
        <f t="shared" si="160"/>
        <v>0</v>
      </c>
      <c r="T203" s="159"/>
      <c r="U203" s="159"/>
      <c r="V203" s="159"/>
      <c r="W203" s="159"/>
      <c r="X203" s="160"/>
      <c r="Y203" s="156">
        <f t="shared" si="154"/>
        <v>0</v>
      </c>
      <c r="Z203" s="154">
        <f t="shared" si="155"/>
        <v>0</v>
      </c>
      <c r="AA203" s="157">
        <f t="shared" si="156"/>
        <v>0</v>
      </c>
      <c r="AB203" s="161">
        <f t="shared" si="157"/>
        <v>0</v>
      </c>
      <c r="AC203" s="154">
        <f t="shared" si="158"/>
        <v>0</v>
      </c>
      <c r="AD203" s="157">
        <f t="shared" si="158"/>
        <v>0</v>
      </c>
      <c r="AE203" s="154">
        <f t="shared" si="150"/>
        <v>0</v>
      </c>
      <c r="AF203" s="157">
        <f t="shared" si="161"/>
        <v>0</v>
      </c>
      <c r="AG203" s="156"/>
      <c r="AH203" s="161"/>
      <c r="AI203" s="157"/>
      <c r="AJ203" s="161"/>
      <c r="AK203" s="154"/>
      <c r="AL203" s="157"/>
    </row>
    <row r="204" spans="1:38" s="98" customFormat="1" ht="15" hidden="1" customHeight="1">
      <c r="A204" s="199"/>
      <c r="B204" s="152"/>
      <c r="C204" s="153">
        <f t="shared" si="151"/>
        <v>0</v>
      </c>
      <c r="D204" s="154">
        <f t="shared" si="152"/>
        <v>0</v>
      </c>
      <c r="E204" s="155">
        <f t="shared" si="153"/>
        <v>0</v>
      </c>
      <c r="F204" s="154">
        <v>0</v>
      </c>
      <c r="G204" s="154">
        <v>0</v>
      </c>
      <c r="H204" s="154">
        <v>0</v>
      </c>
      <c r="I204" s="154">
        <v>0</v>
      </c>
      <c r="J204" s="154">
        <v>0</v>
      </c>
      <c r="K204" s="156">
        <f t="shared" si="159"/>
        <v>0</v>
      </c>
      <c r="L204" s="154">
        <f t="shared" si="148"/>
        <v>0</v>
      </c>
      <c r="M204" s="157">
        <f t="shared" si="149"/>
        <v>0</v>
      </c>
      <c r="N204" s="154">
        <v>0</v>
      </c>
      <c r="O204" s="154">
        <v>0</v>
      </c>
      <c r="P204" s="154">
        <v>0</v>
      </c>
      <c r="Q204" s="154">
        <v>0</v>
      </c>
      <c r="R204" s="154">
        <v>0</v>
      </c>
      <c r="S204" s="158">
        <f t="shared" si="160"/>
        <v>0</v>
      </c>
      <c r="T204" s="159"/>
      <c r="U204" s="159"/>
      <c r="V204" s="159"/>
      <c r="W204" s="159"/>
      <c r="X204" s="160"/>
      <c r="Y204" s="156">
        <f t="shared" si="154"/>
        <v>0</v>
      </c>
      <c r="Z204" s="154">
        <f t="shared" si="155"/>
        <v>0</v>
      </c>
      <c r="AA204" s="157">
        <f t="shared" si="156"/>
        <v>0</v>
      </c>
      <c r="AB204" s="161">
        <f t="shared" si="157"/>
        <v>0</v>
      </c>
      <c r="AC204" s="154">
        <f t="shared" si="158"/>
        <v>0</v>
      </c>
      <c r="AD204" s="157">
        <f t="shared" si="158"/>
        <v>0</v>
      </c>
      <c r="AE204" s="154">
        <f t="shared" si="150"/>
        <v>0</v>
      </c>
      <c r="AF204" s="157">
        <f t="shared" si="161"/>
        <v>0</v>
      </c>
      <c r="AG204" s="156"/>
      <c r="AH204" s="161"/>
      <c r="AI204" s="157"/>
      <c r="AJ204" s="161"/>
      <c r="AK204" s="154"/>
      <c r="AL204" s="157"/>
    </row>
    <row r="205" spans="1:38" s="98" customFormat="1" ht="15" hidden="1" customHeight="1">
      <c r="A205" s="199"/>
      <c r="B205" s="152"/>
      <c r="C205" s="153">
        <f t="shared" si="151"/>
        <v>0</v>
      </c>
      <c r="D205" s="154">
        <f t="shared" si="152"/>
        <v>0</v>
      </c>
      <c r="E205" s="155">
        <f t="shared" si="153"/>
        <v>0</v>
      </c>
      <c r="F205" s="154">
        <v>0</v>
      </c>
      <c r="G205" s="154">
        <v>0</v>
      </c>
      <c r="H205" s="154">
        <v>0</v>
      </c>
      <c r="I205" s="154">
        <v>0</v>
      </c>
      <c r="J205" s="154">
        <v>0</v>
      </c>
      <c r="K205" s="156">
        <f t="shared" si="159"/>
        <v>0</v>
      </c>
      <c r="L205" s="154">
        <f t="shared" si="148"/>
        <v>0</v>
      </c>
      <c r="M205" s="157">
        <f t="shared" si="149"/>
        <v>0</v>
      </c>
      <c r="N205" s="154">
        <v>0</v>
      </c>
      <c r="O205" s="154">
        <v>0</v>
      </c>
      <c r="P205" s="154">
        <v>0</v>
      </c>
      <c r="Q205" s="154">
        <v>0</v>
      </c>
      <c r="R205" s="154">
        <v>0</v>
      </c>
      <c r="S205" s="158">
        <f t="shared" si="160"/>
        <v>0</v>
      </c>
      <c r="T205" s="159"/>
      <c r="U205" s="159"/>
      <c r="V205" s="159"/>
      <c r="W205" s="159"/>
      <c r="X205" s="160"/>
      <c r="Y205" s="156">
        <f t="shared" si="154"/>
        <v>0</v>
      </c>
      <c r="Z205" s="154">
        <f t="shared" si="155"/>
        <v>0</v>
      </c>
      <c r="AA205" s="157">
        <f t="shared" si="156"/>
        <v>0</v>
      </c>
      <c r="AB205" s="161">
        <f t="shared" si="157"/>
        <v>0</v>
      </c>
      <c r="AC205" s="154">
        <f t="shared" si="158"/>
        <v>0</v>
      </c>
      <c r="AD205" s="157">
        <f t="shared" si="158"/>
        <v>0</v>
      </c>
      <c r="AE205" s="154">
        <f t="shared" si="150"/>
        <v>0</v>
      </c>
      <c r="AF205" s="157">
        <f t="shared" si="161"/>
        <v>0</v>
      </c>
      <c r="AG205" s="156"/>
      <c r="AH205" s="161"/>
      <c r="AI205" s="157"/>
      <c r="AJ205" s="161"/>
      <c r="AK205" s="154"/>
      <c r="AL205" s="157"/>
    </row>
    <row r="206" spans="1:38" s="98" customFormat="1" ht="14.25" hidden="1" customHeight="1">
      <c r="A206" s="199"/>
      <c r="B206" s="152"/>
      <c r="C206" s="153">
        <f t="shared" si="151"/>
        <v>0</v>
      </c>
      <c r="D206" s="154">
        <f t="shared" si="152"/>
        <v>0</v>
      </c>
      <c r="E206" s="155">
        <f t="shared" si="153"/>
        <v>0</v>
      </c>
      <c r="F206" s="154">
        <v>0</v>
      </c>
      <c r="G206" s="154">
        <v>0</v>
      </c>
      <c r="H206" s="154">
        <v>0</v>
      </c>
      <c r="I206" s="154">
        <v>0</v>
      </c>
      <c r="J206" s="154">
        <v>0</v>
      </c>
      <c r="K206" s="156">
        <f t="shared" si="159"/>
        <v>0</v>
      </c>
      <c r="L206" s="154">
        <f t="shared" si="148"/>
        <v>0</v>
      </c>
      <c r="M206" s="157">
        <f t="shared" si="149"/>
        <v>0</v>
      </c>
      <c r="N206" s="154">
        <v>0</v>
      </c>
      <c r="O206" s="154">
        <v>0</v>
      </c>
      <c r="P206" s="154">
        <v>0</v>
      </c>
      <c r="Q206" s="154">
        <v>0</v>
      </c>
      <c r="R206" s="154">
        <v>0</v>
      </c>
      <c r="S206" s="158">
        <f t="shared" si="160"/>
        <v>0</v>
      </c>
      <c r="T206" s="159"/>
      <c r="U206" s="159"/>
      <c r="V206" s="159"/>
      <c r="W206" s="159"/>
      <c r="X206" s="160"/>
      <c r="Y206" s="156">
        <f t="shared" si="154"/>
        <v>0</v>
      </c>
      <c r="Z206" s="154">
        <f t="shared" si="155"/>
        <v>0</v>
      </c>
      <c r="AA206" s="157">
        <f t="shared" si="156"/>
        <v>0</v>
      </c>
      <c r="AB206" s="161">
        <f t="shared" si="157"/>
        <v>0</v>
      </c>
      <c r="AC206" s="154">
        <f t="shared" si="158"/>
        <v>0</v>
      </c>
      <c r="AD206" s="157">
        <f t="shared" si="158"/>
        <v>0</v>
      </c>
      <c r="AE206" s="154">
        <f t="shared" si="150"/>
        <v>0</v>
      </c>
      <c r="AF206" s="157">
        <f t="shared" si="161"/>
        <v>0</v>
      </c>
      <c r="AG206" s="156"/>
      <c r="AH206" s="161"/>
      <c r="AI206" s="157"/>
      <c r="AJ206" s="154"/>
      <c r="AK206" s="154"/>
      <c r="AL206" s="155"/>
    </row>
    <row r="207" spans="1:38" s="98" customFormat="1" ht="13.5" hidden="1" customHeight="1">
      <c r="A207" s="199"/>
      <c r="B207" s="152"/>
      <c r="C207" s="153"/>
      <c r="D207" s="154"/>
      <c r="E207" s="155"/>
      <c r="F207" s="154"/>
      <c r="G207" s="154"/>
      <c r="H207" s="154"/>
      <c r="I207" s="154"/>
      <c r="J207" s="154"/>
      <c r="K207" s="156"/>
      <c r="L207" s="154"/>
      <c r="M207" s="157"/>
      <c r="N207" s="154"/>
      <c r="O207" s="154"/>
      <c r="P207" s="154"/>
      <c r="Q207" s="154"/>
      <c r="R207" s="154"/>
      <c r="S207" s="186"/>
      <c r="T207" s="176"/>
      <c r="U207" s="176"/>
      <c r="V207" s="176"/>
      <c r="W207" s="176"/>
      <c r="X207" s="177"/>
      <c r="Y207" s="156"/>
      <c r="Z207" s="154"/>
      <c r="AA207" s="157"/>
      <c r="AB207" s="161"/>
      <c r="AC207" s="154"/>
      <c r="AD207" s="157"/>
      <c r="AE207" s="154"/>
      <c r="AF207" s="157"/>
      <c r="AG207" s="156"/>
      <c r="AH207" s="161"/>
      <c r="AI207" s="157"/>
      <c r="AJ207" s="154"/>
      <c r="AK207" s="154"/>
      <c r="AL207" s="155"/>
    </row>
    <row r="208" spans="1:38" s="98" customFormat="1" ht="14.25" hidden="1" customHeight="1">
      <c r="A208" s="139" t="s">
        <v>1180</v>
      </c>
      <c r="B208" s="209"/>
      <c r="C208" s="141">
        <f t="shared" ref="C208:H208" si="162">SUM(C209:C210)</f>
        <v>0</v>
      </c>
      <c r="D208" s="144">
        <f t="shared" si="162"/>
        <v>0</v>
      </c>
      <c r="E208" s="143">
        <f t="shared" si="162"/>
        <v>0</v>
      </c>
      <c r="F208" s="142">
        <f t="shared" si="162"/>
        <v>0</v>
      </c>
      <c r="G208" s="142">
        <f t="shared" si="162"/>
        <v>0</v>
      </c>
      <c r="H208" s="142">
        <f t="shared" si="162"/>
        <v>0</v>
      </c>
      <c r="I208" s="142">
        <f>SUM(I209:I210)</f>
        <v>0</v>
      </c>
      <c r="J208" s="142">
        <f>SUM(J209:J210)</f>
        <v>0</v>
      </c>
      <c r="K208" s="145">
        <f t="shared" ref="K208:AF208" si="163">SUM(K209:K210)</f>
        <v>0</v>
      </c>
      <c r="L208" s="148">
        <f t="shared" si="163"/>
        <v>0</v>
      </c>
      <c r="M208" s="147">
        <f t="shared" si="163"/>
        <v>0</v>
      </c>
      <c r="N208" s="146">
        <f t="shared" si="163"/>
        <v>0</v>
      </c>
      <c r="O208" s="146">
        <f t="shared" si="163"/>
        <v>0</v>
      </c>
      <c r="P208" s="146">
        <f t="shared" si="163"/>
        <v>0</v>
      </c>
      <c r="Q208" s="146">
        <f t="shared" si="163"/>
        <v>0</v>
      </c>
      <c r="R208" s="146">
        <f t="shared" si="163"/>
        <v>0</v>
      </c>
      <c r="S208" s="149">
        <f t="shared" si="163"/>
        <v>0</v>
      </c>
      <c r="T208" s="150">
        <f t="shared" si="163"/>
        <v>0</v>
      </c>
      <c r="U208" s="150">
        <f t="shared" si="163"/>
        <v>0</v>
      </c>
      <c r="V208" s="150">
        <f t="shared" si="163"/>
        <v>0</v>
      </c>
      <c r="W208" s="150">
        <f t="shared" si="163"/>
        <v>0</v>
      </c>
      <c r="X208" s="151">
        <f t="shared" si="163"/>
        <v>0</v>
      </c>
      <c r="Y208" s="145">
        <f t="shared" si="163"/>
        <v>0</v>
      </c>
      <c r="Z208" s="146">
        <f t="shared" si="163"/>
        <v>0</v>
      </c>
      <c r="AA208" s="147">
        <f t="shared" si="163"/>
        <v>0</v>
      </c>
      <c r="AB208" s="148">
        <f t="shared" si="163"/>
        <v>0</v>
      </c>
      <c r="AC208" s="146">
        <f t="shared" si="163"/>
        <v>0</v>
      </c>
      <c r="AD208" s="147">
        <f t="shared" si="163"/>
        <v>0</v>
      </c>
      <c r="AE208" s="146">
        <f t="shared" si="163"/>
        <v>0</v>
      </c>
      <c r="AF208" s="147">
        <f t="shared" si="163"/>
        <v>0</v>
      </c>
      <c r="AG208" s="210"/>
      <c r="AH208" s="211"/>
      <c r="AI208" s="212"/>
      <c r="AJ208" s="142"/>
      <c r="AK208" s="142"/>
      <c r="AL208" s="143"/>
    </row>
    <row r="209" spans="1:38" s="98" customFormat="1" ht="15" hidden="1" customHeight="1">
      <c r="A209" s="199"/>
      <c r="B209" s="152"/>
      <c r="C209" s="153">
        <f>SUM(F209:L209)</f>
        <v>0</v>
      </c>
      <c r="D209" s="213">
        <f>SUM(C209)/1.27</f>
        <v>0</v>
      </c>
      <c r="E209" s="155">
        <f>SUM(D209)*0.27</f>
        <v>0</v>
      </c>
      <c r="F209" s="154">
        <v>0</v>
      </c>
      <c r="G209" s="154">
        <v>0</v>
      </c>
      <c r="H209" s="154">
        <v>0</v>
      </c>
      <c r="I209" s="154">
        <v>0</v>
      </c>
      <c r="J209" s="154">
        <v>0</v>
      </c>
      <c r="K209" s="156">
        <f>SUM(N209:R209)</f>
        <v>0</v>
      </c>
      <c r="L209" s="214">
        <f>SUM(K209)/1.27</f>
        <v>0</v>
      </c>
      <c r="M209" s="157">
        <f>SUM(L209)*0.27</f>
        <v>0</v>
      </c>
      <c r="N209" s="154">
        <v>0</v>
      </c>
      <c r="O209" s="154">
        <v>0</v>
      </c>
      <c r="P209" s="154">
        <v>0</v>
      </c>
      <c r="Q209" s="154">
        <v>0</v>
      </c>
      <c r="R209" s="154">
        <v>0</v>
      </c>
      <c r="S209" s="158">
        <f>SUM(T209:X209)</f>
        <v>0</v>
      </c>
      <c r="T209" s="159"/>
      <c r="U209" s="159"/>
      <c r="V209" s="159"/>
      <c r="W209" s="159"/>
      <c r="X209" s="160"/>
      <c r="Y209" s="156">
        <f>SUM(AB209:AF209)</f>
        <v>0</v>
      </c>
      <c r="Z209" s="154">
        <f>SUM(Y209)/1.27</f>
        <v>0</v>
      </c>
      <c r="AA209" s="157">
        <f>SUM(Z209)*0.27</f>
        <v>0</v>
      </c>
      <c r="AB209" s="161">
        <f t="shared" ref="AB209:AF210" si="164">SUM(N209+T209)</f>
        <v>0</v>
      </c>
      <c r="AC209" s="215">
        <f t="shared" si="164"/>
        <v>0</v>
      </c>
      <c r="AD209" s="216">
        <f t="shared" si="164"/>
        <v>0</v>
      </c>
      <c r="AE209" s="215">
        <f t="shared" si="164"/>
        <v>0</v>
      </c>
      <c r="AF209" s="157">
        <f t="shared" si="164"/>
        <v>0</v>
      </c>
      <c r="AG209" s="156"/>
      <c r="AH209" s="161"/>
      <c r="AI209" s="157"/>
      <c r="AJ209" s="154"/>
      <c r="AK209" s="202"/>
      <c r="AL209" s="217"/>
    </row>
    <row r="210" spans="1:38" s="98" customFormat="1" ht="14.25" hidden="1" customHeight="1">
      <c r="A210" s="199"/>
      <c r="B210" s="152"/>
      <c r="C210" s="153">
        <f>SUM(F210:L210)</f>
        <v>0</v>
      </c>
      <c r="D210" s="163">
        <f>SUM(C210/1.25)</f>
        <v>0</v>
      </c>
      <c r="E210" s="155">
        <f>SUM(D210)*0.25</f>
        <v>0</v>
      </c>
      <c r="F210" s="154"/>
      <c r="G210" s="154"/>
      <c r="H210" s="154"/>
      <c r="I210" s="154"/>
      <c r="J210" s="154"/>
      <c r="K210" s="156">
        <f>SUM(N210:R210)</f>
        <v>0</v>
      </c>
      <c r="L210" s="161">
        <f>SUM(K210/1.25)</f>
        <v>0</v>
      </c>
      <c r="M210" s="157">
        <f>SUM(L210)*0.25</f>
        <v>0</v>
      </c>
      <c r="N210" s="154"/>
      <c r="O210" s="154"/>
      <c r="P210" s="154"/>
      <c r="Q210" s="154"/>
      <c r="R210" s="154"/>
      <c r="S210" s="158">
        <f>SUM(T210:X210)</f>
        <v>0</v>
      </c>
      <c r="T210" s="159"/>
      <c r="U210" s="159"/>
      <c r="V210" s="159"/>
      <c r="W210" s="159"/>
      <c r="X210" s="160"/>
      <c r="Y210" s="156">
        <f>SUM(AB210:AE210)</f>
        <v>0</v>
      </c>
      <c r="Z210" s="154">
        <f>SUM(Y210)/1.27</f>
        <v>0</v>
      </c>
      <c r="AA210" s="157">
        <f>SUM(Z210)*0.27</f>
        <v>0</v>
      </c>
      <c r="AB210" s="161">
        <f t="shared" si="164"/>
        <v>0</v>
      </c>
      <c r="AC210" s="154">
        <f t="shared" si="164"/>
        <v>0</v>
      </c>
      <c r="AD210" s="157">
        <f t="shared" si="164"/>
        <v>0</v>
      </c>
      <c r="AE210" s="154">
        <f t="shared" si="164"/>
        <v>0</v>
      </c>
      <c r="AF210" s="157">
        <f t="shared" si="164"/>
        <v>0</v>
      </c>
      <c r="AG210" s="156"/>
      <c r="AH210" s="161"/>
      <c r="AI210" s="157"/>
      <c r="AJ210" s="154"/>
      <c r="AK210" s="154"/>
      <c r="AL210" s="155"/>
    </row>
    <row r="211" spans="1:38" s="98" customFormat="1" ht="14.25" hidden="1" customHeight="1">
      <c r="A211" s="199"/>
      <c r="B211" s="152"/>
      <c r="C211" s="153"/>
      <c r="D211" s="163"/>
      <c r="E211" s="155"/>
      <c r="F211" s="154"/>
      <c r="G211" s="154"/>
      <c r="H211" s="154"/>
      <c r="I211" s="154"/>
      <c r="J211" s="154"/>
      <c r="K211" s="156"/>
      <c r="L211" s="161"/>
      <c r="M211" s="157"/>
      <c r="N211" s="154"/>
      <c r="O211" s="154"/>
      <c r="P211" s="154"/>
      <c r="Q211" s="154"/>
      <c r="R211" s="154"/>
      <c r="S211" s="186"/>
      <c r="T211" s="176"/>
      <c r="U211" s="176"/>
      <c r="V211" s="176"/>
      <c r="W211" s="176"/>
      <c r="X211" s="177"/>
      <c r="Y211" s="156"/>
      <c r="Z211" s="154"/>
      <c r="AA211" s="157"/>
      <c r="AB211" s="161"/>
      <c r="AC211" s="154"/>
      <c r="AD211" s="157"/>
      <c r="AE211" s="154"/>
      <c r="AF211" s="157"/>
      <c r="AG211" s="156"/>
      <c r="AH211" s="161"/>
      <c r="AI211" s="157"/>
      <c r="AJ211" s="154"/>
      <c r="AK211" s="154"/>
      <c r="AL211" s="155"/>
    </row>
    <row r="212" spans="1:38" s="98" customFormat="1" ht="14.25" hidden="1" customHeight="1">
      <c r="A212" s="199" t="s">
        <v>258</v>
      </c>
      <c r="B212" s="218"/>
      <c r="C212" s="141">
        <f>SUM(C213:C217)</f>
        <v>0</v>
      </c>
      <c r="D212" s="142">
        <f>SUM(D213:D218)</f>
        <v>0</v>
      </c>
      <c r="E212" s="143">
        <f>SUM(E213:E218)</f>
        <v>0</v>
      </c>
      <c r="F212" s="144">
        <f t="shared" ref="F212:K212" si="165">SUM(F213:F217)</f>
        <v>0</v>
      </c>
      <c r="G212" s="142">
        <f t="shared" si="165"/>
        <v>0</v>
      </c>
      <c r="H212" s="142">
        <f t="shared" si="165"/>
        <v>0</v>
      </c>
      <c r="I212" s="142">
        <f t="shared" si="165"/>
        <v>0</v>
      </c>
      <c r="J212" s="142">
        <f t="shared" si="165"/>
        <v>0</v>
      </c>
      <c r="K212" s="145">
        <f t="shared" si="165"/>
        <v>0</v>
      </c>
      <c r="L212" s="146">
        <f>SUM(L213:L218)</f>
        <v>0</v>
      </c>
      <c r="M212" s="147">
        <f>SUM(M213:M218)</f>
        <v>0</v>
      </c>
      <c r="N212" s="148">
        <f t="shared" ref="N212:Y212" si="166">SUM(N213:N217)</f>
        <v>0</v>
      </c>
      <c r="O212" s="146">
        <f t="shared" si="166"/>
        <v>0</v>
      </c>
      <c r="P212" s="146">
        <f t="shared" si="166"/>
        <v>0</v>
      </c>
      <c r="Q212" s="146">
        <f t="shared" si="166"/>
        <v>0</v>
      </c>
      <c r="R212" s="146">
        <f t="shared" si="166"/>
        <v>0</v>
      </c>
      <c r="S212" s="149">
        <f t="shared" si="166"/>
        <v>0</v>
      </c>
      <c r="T212" s="150">
        <f t="shared" si="166"/>
        <v>0</v>
      </c>
      <c r="U212" s="150">
        <f t="shared" si="166"/>
        <v>0</v>
      </c>
      <c r="V212" s="150">
        <f t="shared" si="166"/>
        <v>0</v>
      </c>
      <c r="W212" s="150">
        <f t="shared" si="166"/>
        <v>0</v>
      </c>
      <c r="X212" s="151">
        <f t="shared" si="166"/>
        <v>0</v>
      </c>
      <c r="Y212" s="145">
        <f t="shared" si="166"/>
        <v>0</v>
      </c>
      <c r="Z212" s="146">
        <f>SUM(Z213:Z218)</f>
        <v>0</v>
      </c>
      <c r="AA212" s="147">
        <f>SUM(AA213:AA218)</f>
        <v>0</v>
      </c>
      <c r="AB212" s="148">
        <f t="shared" ref="AB212:AF212" si="167">SUM(AB213:AB217)</f>
        <v>0</v>
      </c>
      <c r="AC212" s="146">
        <f t="shared" si="167"/>
        <v>0</v>
      </c>
      <c r="AD212" s="147">
        <f t="shared" si="167"/>
        <v>0</v>
      </c>
      <c r="AE212" s="146">
        <f t="shared" si="167"/>
        <v>0</v>
      </c>
      <c r="AF212" s="147">
        <f t="shared" si="167"/>
        <v>0</v>
      </c>
      <c r="AG212" s="210"/>
      <c r="AH212" s="211"/>
      <c r="AI212" s="212"/>
      <c r="AJ212" s="142"/>
      <c r="AK212" s="142"/>
      <c r="AL212" s="143"/>
    </row>
    <row r="213" spans="1:38" s="98" customFormat="1" ht="12.75" hidden="1" customHeight="1">
      <c r="A213" s="199"/>
      <c r="B213" s="152"/>
      <c r="C213" s="153">
        <f>SUM(F213:L213)</f>
        <v>0</v>
      </c>
      <c r="D213" s="163">
        <f>SUM(C213)/1.27</f>
        <v>0</v>
      </c>
      <c r="E213" s="155">
        <f>SUM(D213)*0.27</f>
        <v>0</v>
      </c>
      <c r="F213" s="154">
        <v>0</v>
      </c>
      <c r="G213" s="154">
        <v>0</v>
      </c>
      <c r="H213" s="154">
        <v>0</v>
      </c>
      <c r="I213" s="154">
        <v>0</v>
      </c>
      <c r="J213" s="154">
        <v>0</v>
      </c>
      <c r="K213" s="156">
        <f>SUM(N213:R213)</f>
        <v>0</v>
      </c>
      <c r="L213" s="161">
        <f>SUM(K213)/1.27</f>
        <v>0</v>
      </c>
      <c r="M213" s="157">
        <f>SUM(L213)*0.27</f>
        <v>0</v>
      </c>
      <c r="N213" s="154">
        <v>0</v>
      </c>
      <c r="O213" s="154">
        <v>0</v>
      </c>
      <c r="P213" s="154">
        <v>0</v>
      </c>
      <c r="Q213" s="154">
        <v>0</v>
      </c>
      <c r="R213" s="154">
        <v>0</v>
      </c>
      <c r="S213" s="158">
        <f>SUM(T213:X213)</f>
        <v>0</v>
      </c>
      <c r="T213" s="159"/>
      <c r="U213" s="159"/>
      <c r="V213" s="159"/>
      <c r="W213" s="159"/>
      <c r="X213" s="160"/>
      <c r="Y213" s="156">
        <f>SUM(AB213:AF213)</f>
        <v>0</v>
      </c>
      <c r="Z213" s="154">
        <f>SUM(Y213)/1.27</f>
        <v>0</v>
      </c>
      <c r="AA213" s="157">
        <f>SUM(Z213)*0.27</f>
        <v>0</v>
      </c>
      <c r="AB213" s="161">
        <f t="shared" ref="AB213:AF217" si="168">SUM(N213+T213)</f>
        <v>0</v>
      </c>
      <c r="AC213" s="154">
        <f t="shared" si="168"/>
        <v>0</v>
      </c>
      <c r="AD213" s="157">
        <f t="shared" si="168"/>
        <v>0</v>
      </c>
      <c r="AE213" s="154">
        <f t="shared" si="168"/>
        <v>0</v>
      </c>
      <c r="AF213" s="157">
        <f t="shared" si="168"/>
        <v>0</v>
      </c>
      <c r="AG213" s="156"/>
      <c r="AH213" s="161"/>
      <c r="AI213" s="157"/>
      <c r="AJ213" s="154"/>
      <c r="AK213" s="154"/>
      <c r="AL213" s="155"/>
    </row>
    <row r="214" spans="1:38" s="98" customFormat="1" ht="12.75" hidden="1" customHeight="1">
      <c r="A214" s="199"/>
      <c r="B214" s="152"/>
      <c r="C214" s="153">
        <f>SUM(F214:L214)</f>
        <v>0</v>
      </c>
      <c r="D214" s="163">
        <f>SUM(C214)/1.27</f>
        <v>0</v>
      </c>
      <c r="E214" s="155">
        <f>SUM(D214)*0.27</f>
        <v>0</v>
      </c>
      <c r="F214" s="154">
        <v>0</v>
      </c>
      <c r="G214" s="154">
        <v>0</v>
      </c>
      <c r="H214" s="154">
        <v>0</v>
      </c>
      <c r="I214" s="154">
        <v>0</v>
      </c>
      <c r="J214" s="154">
        <v>0</v>
      </c>
      <c r="K214" s="156">
        <f>SUM(N214:R214)</f>
        <v>0</v>
      </c>
      <c r="L214" s="161">
        <f>SUM(K214)/1.27</f>
        <v>0</v>
      </c>
      <c r="M214" s="157">
        <f>SUM(L214)*0.27</f>
        <v>0</v>
      </c>
      <c r="N214" s="154">
        <v>0</v>
      </c>
      <c r="O214" s="154">
        <v>0</v>
      </c>
      <c r="P214" s="154">
        <v>0</v>
      </c>
      <c r="Q214" s="154">
        <v>0</v>
      </c>
      <c r="R214" s="154">
        <v>0</v>
      </c>
      <c r="S214" s="158">
        <f>SUM(T214:X214)</f>
        <v>0</v>
      </c>
      <c r="T214" s="159"/>
      <c r="U214" s="159"/>
      <c r="V214" s="159"/>
      <c r="W214" s="159"/>
      <c r="X214" s="160"/>
      <c r="Y214" s="156">
        <f>SUM(AB214:AF214)</f>
        <v>0</v>
      </c>
      <c r="Z214" s="154">
        <f>SUM(Y214)/1.27</f>
        <v>0</v>
      </c>
      <c r="AA214" s="157">
        <f>SUM(Z214)*0.27</f>
        <v>0</v>
      </c>
      <c r="AB214" s="161">
        <f t="shared" si="168"/>
        <v>0</v>
      </c>
      <c r="AC214" s="154">
        <f t="shared" si="168"/>
        <v>0</v>
      </c>
      <c r="AD214" s="157">
        <f t="shared" si="168"/>
        <v>0</v>
      </c>
      <c r="AE214" s="154">
        <f t="shared" si="168"/>
        <v>0</v>
      </c>
      <c r="AF214" s="157">
        <f t="shared" si="168"/>
        <v>0</v>
      </c>
      <c r="AG214" s="156"/>
      <c r="AH214" s="161"/>
      <c r="AI214" s="157"/>
      <c r="AJ214" s="154"/>
      <c r="AK214" s="154"/>
      <c r="AL214" s="155"/>
    </row>
    <row r="215" spans="1:38" s="98" customFormat="1" ht="12.75" hidden="1" customHeight="1">
      <c r="A215" s="199"/>
      <c r="B215" s="152"/>
      <c r="C215" s="153">
        <f>SUM(F215:L215)</f>
        <v>0</v>
      </c>
      <c r="D215" s="163">
        <f>SUM(C215)/1.27</f>
        <v>0</v>
      </c>
      <c r="E215" s="155">
        <f>SUM(D215)*0.27</f>
        <v>0</v>
      </c>
      <c r="F215" s="154">
        <v>0</v>
      </c>
      <c r="G215" s="154">
        <v>0</v>
      </c>
      <c r="H215" s="154">
        <v>0</v>
      </c>
      <c r="I215" s="154">
        <v>0</v>
      </c>
      <c r="J215" s="154">
        <v>0</v>
      </c>
      <c r="K215" s="156">
        <f>SUM(N215:R215)</f>
        <v>0</v>
      </c>
      <c r="L215" s="161">
        <f>SUM(K215)/1.27</f>
        <v>0</v>
      </c>
      <c r="M215" s="157">
        <f>SUM(L215)*0.27</f>
        <v>0</v>
      </c>
      <c r="N215" s="154">
        <v>0</v>
      </c>
      <c r="O215" s="154">
        <v>0</v>
      </c>
      <c r="P215" s="154">
        <v>0</v>
      </c>
      <c r="Q215" s="154">
        <v>0</v>
      </c>
      <c r="R215" s="154">
        <v>0</v>
      </c>
      <c r="S215" s="158">
        <f>SUM(T215:X215)</f>
        <v>0</v>
      </c>
      <c r="T215" s="159"/>
      <c r="U215" s="159"/>
      <c r="V215" s="159"/>
      <c r="W215" s="159"/>
      <c r="X215" s="160"/>
      <c r="Y215" s="156">
        <f>SUM(AB215:AE215)</f>
        <v>0</v>
      </c>
      <c r="Z215" s="154">
        <f>SUM(Y215)/1.27</f>
        <v>0</v>
      </c>
      <c r="AA215" s="157">
        <f>SUM(Z215)*0.27</f>
        <v>0</v>
      </c>
      <c r="AB215" s="161">
        <f t="shared" si="168"/>
        <v>0</v>
      </c>
      <c r="AC215" s="154">
        <f t="shared" si="168"/>
        <v>0</v>
      </c>
      <c r="AD215" s="157">
        <f t="shared" si="168"/>
        <v>0</v>
      </c>
      <c r="AE215" s="154">
        <f t="shared" si="168"/>
        <v>0</v>
      </c>
      <c r="AF215" s="157">
        <f t="shared" si="168"/>
        <v>0</v>
      </c>
      <c r="AG215" s="156"/>
      <c r="AH215" s="161"/>
      <c r="AI215" s="157"/>
      <c r="AJ215" s="154"/>
      <c r="AK215" s="154"/>
      <c r="AL215" s="155"/>
    </row>
    <row r="216" spans="1:38" s="98" customFormat="1" ht="12.75" hidden="1" customHeight="1">
      <c r="A216" s="199"/>
      <c r="B216" s="152"/>
      <c r="C216" s="153">
        <f>SUM(F216:L216)</f>
        <v>0</v>
      </c>
      <c r="D216" s="163">
        <f>SUM(C216)/1.27</f>
        <v>0</v>
      </c>
      <c r="E216" s="155">
        <f>SUM(D216)*0.27</f>
        <v>0</v>
      </c>
      <c r="F216" s="154">
        <v>0</v>
      </c>
      <c r="G216" s="154">
        <v>0</v>
      </c>
      <c r="H216" s="154">
        <v>0</v>
      </c>
      <c r="I216" s="154">
        <v>0</v>
      </c>
      <c r="J216" s="154">
        <v>0</v>
      </c>
      <c r="K216" s="156">
        <f>SUM(N216:R216)</f>
        <v>0</v>
      </c>
      <c r="L216" s="161">
        <f>SUM(K216)/1.27</f>
        <v>0</v>
      </c>
      <c r="M216" s="157">
        <f>SUM(L216)*0.27</f>
        <v>0</v>
      </c>
      <c r="N216" s="154">
        <v>0</v>
      </c>
      <c r="O216" s="154">
        <v>0</v>
      </c>
      <c r="P216" s="154">
        <v>0</v>
      </c>
      <c r="Q216" s="154">
        <v>0</v>
      </c>
      <c r="R216" s="154">
        <v>0</v>
      </c>
      <c r="S216" s="158">
        <f>SUM(T216:X216)</f>
        <v>0</v>
      </c>
      <c r="T216" s="159"/>
      <c r="U216" s="159"/>
      <c r="V216" s="159"/>
      <c r="W216" s="159"/>
      <c r="X216" s="160"/>
      <c r="Y216" s="156">
        <f>SUM(AB216:AE216)</f>
        <v>0</v>
      </c>
      <c r="Z216" s="154">
        <f>SUM(Y216)/1.27</f>
        <v>0</v>
      </c>
      <c r="AA216" s="157">
        <f>SUM(Z216)*0.27</f>
        <v>0</v>
      </c>
      <c r="AB216" s="161">
        <f t="shared" si="168"/>
        <v>0</v>
      </c>
      <c r="AC216" s="154">
        <f t="shared" si="168"/>
        <v>0</v>
      </c>
      <c r="AD216" s="157">
        <f t="shared" si="168"/>
        <v>0</v>
      </c>
      <c r="AE216" s="154">
        <f t="shared" si="168"/>
        <v>0</v>
      </c>
      <c r="AF216" s="157">
        <f t="shared" si="168"/>
        <v>0</v>
      </c>
      <c r="AG216" s="156"/>
      <c r="AH216" s="161"/>
      <c r="AI216" s="157"/>
      <c r="AJ216" s="154"/>
      <c r="AK216" s="154"/>
      <c r="AL216" s="155"/>
    </row>
    <row r="217" spans="1:38" s="98" customFormat="1" ht="14.25" hidden="1" customHeight="1">
      <c r="A217" s="199"/>
      <c r="B217" s="152"/>
      <c r="C217" s="153">
        <f>SUM(F217:L217)</f>
        <v>0</v>
      </c>
      <c r="D217" s="163">
        <f>SUM(C217)/1.27</f>
        <v>0</v>
      </c>
      <c r="E217" s="155">
        <f>SUM(D217)*0.27</f>
        <v>0</v>
      </c>
      <c r="F217" s="154">
        <v>0</v>
      </c>
      <c r="G217" s="154">
        <v>0</v>
      </c>
      <c r="H217" s="154">
        <v>0</v>
      </c>
      <c r="I217" s="154">
        <v>0</v>
      </c>
      <c r="J217" s="154">
        <v>0</v>
      </c>
      <c r="K217" s="156">
        <f>SUM(N217:R217)</f>
        <v>0</v>
      </c>
      <c r="L217" s="161">
        <f>SUM(K217)/1.27</f>
        <v>0</v>
      </c>
      <c r="M217" s="157">
        <f>SUM(L217)*0.27</f>
        <v>0</v>
      </c>
      <c r="N217" s="154">
        <v>0</v>
      </c>
      <c r="O217" s="154">
        <v>0</v>
      </c>
      <c r="P217" s="154">
        <v>0</v>
      </c>
      <c r="Q217" s="154">
        <v>0</v>
      </c>
      <c r="R217" s="154">
        <v>0</v>
      </c>
      <c r="S217" s="158">
        <f>SUM(T217:X217)</f>
        <v>0</v>
      </c>
      <c r="T217" s="159"/>
      <c r="U217" s="159"/>
      <c r="V217" s="159"/>
      <c r="W217" s="159"/>
      <c r="X217" s="160"/>
      <c r="Y217" s="156">
        <f>SUM(AB217:AE217)</f>
        <v>0</v>
      </c>
      <c r="Z217" s="154">
        <f>SUM(Y217)/1.27</f>
        <v>0</v>
      </c>
      <c r="AA217" s="157">
        <f>SUM(Z217)*0.27</f>
        <v>0</v>
      </c>
      <c r="AB217" s="161">
        <f t="shared" si="168"/>
        <v>0</v>
      </c>
      <c r="AC217" s="154">
        <f t="shared" si="168"/>
        <v>0</v>
      </c>
      <c r="AD217" s="157">
        <f t="shared" si="168"/>
        <v>0</v>
      </c>
      <c r="AE217" s="154">
        <f t="shared" si="168"/>
        <v>0</v>
      </c>
      <c r="AF217" s="157">
        <f t="shared" si="168"/>
        <v>0</v>
      </c>
      <c r="AG217" s="156"/>
      <c r="AH217" s="161"/>
      <c r="AI217" s="157"/>
      <c r="AJ217" s="154"/>
      <c r="AK217" s="154"/>
      <c r="AL217" s="155"/>
    </row>
    <row r="218" spans="1:38" s="98" customFormat="1" ht="12.75" hidden="1" customHeight="1">
      <c r="A218" s="199"/>
      <c r="B218" s="152"/>
      <c r="C218" s="153"/>
      <c r="D218" s="163"/>
      <c r="E218" s="155"/>
      <c r="F218" s="154"/>
      <c r="G218" s="154"/>
      <c r="H218" s="154"/>
      <c r="I218" s="154"/>
      <c r="J218" s="154"/>
      <c r="K218" s="156"/>
      <c r="L218" s="161"/>
      <c r="M218" s="157"/>
      <c r="N218" s="154"/>
      <c r="O218" s="154"/>
      <c r="P218" s="154"/>
      <c r="Q218" s="154"/>
      <c r="R218" s="154"/>
      <c r="S218" s="186"/>
      <c r="T218" s="176"/>
      <c r="U218" s="176"/>
      <c r="V218" s="176"/>
      <c r="W218" s="176"/>
      <c r="X218" s="177"/>
      <c r="Y218" s="156"/>
      <c r="Z218" s="154"/>
      <c r="AA218" s="157"/>
      <c r="AB218" s="161"/>
      <c r="AC218" s="154"/>
      <c r="AD218" s="157"/>
      <c r="AE218" s="154"/>
      <c r="AF218" s="157"/>
      <c r="AG218" s="156"/>
      <c r="AH218" s="161"/>
      <c r="AI218" s="157"/>
      <c r="AJ218" s="154"/>
      <c r="AK218" s="154"/>
      <c r="AL218" s="155"/>
    </row>
    <row r="219" spans="1:38" s="98" customFormat="1" ht="14.25" hidden="1" customHeight="1">
      <c r="A219" s="199" t="s">
        <v>156</v>
      </c>
      <c r="B219" s="218"/>
      <c r="C219" s="141">
        <f t="shared" ref="C219:H219" si="169">SUM(C220:C224)</f>
        <v>0</v>
      </c>
      <c r="D219" s="142">
        <f t="shared" si="169"/>
        <v>0</v>
      </c>
      <c r="E219" s="143">
        <f t="shared" si="169"/>
        <v>0</v>
      </c>
      <c r="F219" s="144">
        <f t="shared" si="169"/>
        <v>0</v>
      </c>
      <c r="G219" s="142">
        <f t="shared" si="169"/>
        <v>0</v>
      </c>
      <c r="H219" s="142">
        <f t="shared" si="169"/>
        <v>0</v>
      </c>
      <c r="I219" s="142">
        <f>SUM(I220:I224)</f>
        <v>0</v>
      </c>
      <c r="J219" s="142">
        <f>SUM(J220:J224)</f>
        <v>0</v>
      </c>
      <c r="K219" s="145">
        <f>SUM(K220:K224)</f>
        <v>0</v>
      </c>
      <c r="L219" s="146">
        <f>SUM(L220:L224)</f>
        <v>0</v>
      </c>
      <c r="M219" s="147">
        <f>SUM(M220:M224)</f>
        <v>0</v>
      </c>
      <c r="N219" s="148">
        <f t="shared" ref="N219:AF219" si="170">SUM(N220:N224)</f>
        <v>0</v>
      </c>
      <c r="O219" s="146">
        <f t="shared" si="170"/>
        <v>0</v>
      </c>
      <c r="P219" s="146">
        <f t="shared" si="170"/>
        <v>0</v>
      </c>
      <c r="Q219" s="146">
        <f t="shared" si="170"/>
        <v>0</v>
      </c>
      <c r="R219" s="146">
        <f t="shared" si="170"/>
        <v>0</v>
      </c>
      <c r="S219" s="149">
        <f t="shared" si="170"/>
        <v>0</v>
      </c>
      <c r="T219" s="150">
        <f t="shared" si="170"/>
        <v>0</v>
      </c>
      <c r="U219" s="150">
        <f t="shared" si="170"/>
        <v>0</v>
      </c>
      <c r="V219" s="150">
        <f t="shared" si="170"/>
        <v>0</v>
      </c>
      <c r="W219" s="150">
        <f t="shared" si="170"/>
        <v>0</v>
      </c>
      <c r="X219" s="151">
        <f t="shared" si="170"/>
        <v>0</v>
      </c>
      <c r="Y219" s="145">
        <f t="shared" si="170"/>
        <v>0</v>
      </c>
      <c r="Z219" s="146">
        <f t="shared" si="170"/>
        <v>0</v>
      </c>
      <c r="AA219" s="147">
        <f t="shared" si="170"/>
        <v>0</v>
      </c>
      <c r="AB219" s="148">
        <f t="shared" si="170"/>
        <v>0</v>
      </c>
      <c r="AC219" s="146">
        <f t="shared" si="170"/>
        <v>0</v>
      </c>
      <c r="AD219" s="147">
        <f t="shared" si="170"/>
        <v>0</v>
      </c>
      <c r="AE219" s="146">
        <f t="shared" si="170"/>
        <v>0</v>
      </c>
      <c r="AF219" s="147">
        <f t="shared" si="170"/>
        <v>0</v>
      </c>
      <c r="AG219" s="210"/>
      <c r="AH219" s="211"/>
      <c r="AI219" s="212"/>
      <c r="AJ219" s="142"/>
      <c r="AK219" s="142"/>
      <c r="AL219" s="143"/>
    </row>
    <row r="220" spans="1:38" s="98" customFormat="1" ht="15" hidden="1" customHeight="1">
      <c r="A220" s="199"/>
      <c r="B220" s="152"/>
      <c r="C220" s="153">
        <f>SUM(F220:L220)</f>
        <v>0</v>
      </c>
      <c r="D220" s="163">
        <f>SUM(C220)/1.27</f>
        <v>0</v>
      </c>
      <c r="E220" s="155">
        <f>SUM(D220)*0.27</f>
        <v>0</v>
      </c>
      <c r="F220" s="154">
        <v>0</v>
      </c>
      <c r="G220" s="154">
        <v>0</v>
      </c>
      <c r="H220" s="154">
        <v>0</v>
      </c>
      <c r="I220" s="154">
        <v>0</v>
      </c>
      <c r="J220" s="154">
        <v>0</v>
      </c>
      <c r="K220" s="156">
        <f>SUM(N220:R220)</f>
        <v>0</v>
      </c>
      <c r="L220" s="161">
        <f>SUM(K220)/1.27</f>
        <v>0</v>
      </c>
      <c r="M220" s="157">
        <f>SUM(L220)*0.27</f>
        <v>0</v>
      </c>
      <c r="N220" s="154">
        <v>0</v>
      </c>
      <c r="O220" s="154">
        <v>0</v>
      </c>
      <c r="P220" s="154">
        <v>0</v>
      </c>
      <c r="Q220" s="154">
        <v>0</v>
      </c>
      <c r="R220" s="154">
        <v>0</v>
      </c>
      <c r="S220" s="158">
        <f>SUM(T220:X220)</f>
        <v>0</v>
      </c>
      <c r="T220" s="159"/>
      <c r="U220" s="159"/>
      <c r="V220" s="159"/>
      <c r="W220" s="159"/>
      <c r="X220" s="160"/>
      <c r="Y220" s="156">
        <f>SUM(AB220:AF220)</f>
        <v>0</v>
      </c>
      <c r="Z220" s="154">
        <f>SUM(Y220)/1.27</f>
        <v>0</v>
      </c>
      <c r="AA220" s="157">
        <f>SUM(Z220)*0.27</f>
        <v>0</v>
      </c>
      <c r="AB220" s="161">
        <f t="shared" ref="AB220:AF224" si="171">SUM(N220+T220)</f>
        <v>0</v>
      </c>
      <c r="AC220" s="154">
        <f t="shared" si="171"/>
        <v>0</v>
      </c>
      <c r="AD220" s="157">
        <f t="shared" si="171"/>
        <v>0</v>
      </c>
      <c r="AE220" s="154">
        <f t="shared" si="171"/>
        <v>0</v>
      </c>
      <c r="AF220" s="157">
        <f t="shared" si="171"/>
        <v>0</v>
      </c>
      <c r="AG220" s="156"/>
      <c r="AH220" s="161"/>
      <c r="AI220" s="157"/>
      <c r="AJ220" s="154"/>
      <c r="AK220" s="154"/>
      <c r="AL220" s="155"/>
    </row>
    <row r="221" spans="1:38" s="98" customFormat="1" ht="14.25" hidden="1" customHeight="1">
      <c r="A221" s="199"/>
      <c r="B221" s="152"/>
      <c r="C221" s="153">
        <f>SUM(F221:L221)</f>
        <v>0</v>
      </c>
      <c r="D221" s="154">
        <f>SUM(C221)/1.27</f>
        <v>0</v>
      </c>
      <c r="E221" s="155">
        <f>SUM(D221)*0.27</f>
        <v>0</v>
      </c>
      <c r="F221" s="154">
        <v>0</v>
      </c>
      <c r="G221" s="154">
        <v>0</v>
      </c>
      <c r="H221" s="154">
        <v>0</v>
      </c>
      <c r="I221" s="154">
        <v>0</v>
      </c>
      <c r="J221" s="154">
        <v>0</v>
      </c>
      <c r="K221" s="156">
        <f>SUM(N221:R221)</f>
        <v>0</v>
      </c>
      <c r="L221" s="154">
        <f>SUM(K221)/1.27</f>
        <v>0</v>
      </c>
      <c r="M221" s="157">
        <f>SUM(L221)*0.27</f>
        <v>0</v>
      </c>
      <c r="N221" s="154">
        <v>0</v>
      </c>
      <c r="O221" s="154">
        <v>0</v>
      </c>
      <c r="P221" s="154">
        <v>0</v>
      </c>
      <c r="Q221" s="154">
        <v>0</v>
      </c>
      <c r="R221" s="154">
        <v>0</v>
      </c>
      <c r="S221" s="158">
        <f>SUM(T221:X221)</f>
        <v>0</v>
      </c>
      <c r="T221" s="159"/>
      <c r="U221" s="159"/>
      <c r="V221" s="159"/>
      <c r="W221" s="159"/>
      <c r="X221" s="160"/>
      <c r="Y221" s="156">
        <f>SUM(AB221:AF221)</f>
        <v>0</v>
      </c>
      <c r="Z221" s="154">
        <f>SUM(Y221)/1.27</f>
        <v>0</v>
      </c>
      <c r="AA221" s="157">
        <f>SUM(Z221)*0.27</f>
        <v>0</v>
      </c>
      <c r="AB221" s="161">
        <f t="shared" si="171"/>
        <v>0</v>
      </c>
      <c r="AC221" s="154">
        <f t="shared" si="171"/>
        <v>0</v>
      </c>
      <c r="AD221" s="157">
        <f t="shared" si="171"/>
        <v>0</v>
      </c>
      <c r="AE221" s="154">
        <f t="shared" si="171"/>
        <v>0</v>
      </c>
      <c r="AF221" s="157">
        <f t="shared" si="171"/>
        <v>0</v>
      </c>
      <c r="AG221" s="156"/>
      <c r="AH221" s="161"/>
      <c r="AI221" s="157"/>
      <c r="AJ221" s="154"/>
      <c r="AK221" s="154"/>
      <c r="AL221" s="155"/>
    </row>
    <row r="222" spans="1:38" s="98" customFormat="1" ht="14.25" hidden="1" customHeight="1">
      <c r="A222" s="199"/>
      <c r="B222" s="152"/>
      <c r="C222" s="153">
        <f>SUM(F222:L222)</f>
        <v>0</v>
      </c>
      <c r="D222" s="154">
        <f>SUM(C222)/1.27</f>
        <v>0</v>
      </c>
      <c r="E222" s="155">
        <f>SUM(D222)*0.27</f>
        <v>0</v>
      </c>
      <c r="F222" s="154">
        <v>0</v>
      </c>
      <c r="G222" s="154">
        <v>0</v>
      </c>
      <c r="H222" s="154">
        <v>0</v>
      </c>
      <c r="I222" s="154">
        <v>0</v>
      </c>
      <c r="J222" s="154">
        <v>0</v>
      </c>
      <c r="K222" s="156">
        <f>SUM(N222:R222)</f>
        <v>0</v>
      </c>
      <c r="L222" s="154">
        <f>SUM(K222)/1.27</f>
        <v>0</v>
      </c>
      <c r="M222" s="157">
        <f>SUM(L222)*0.27</f>
        <v>0</v>
      </c>
      <c r="N222" s="154">
        <v>0</v>
      </c>
      <c r="O222" s="154">
        <v>0</v>
      </c>
      <c r="P222" s="154">
        <v>0</v>
      </c>
      <c r="Q222" s="154">
        <v>0</v>
      </c>
      <c r="R222" s="154">
        <v>0</v>
      </c>
      <c r="S222" s="158">
        <f>SUM(T222:X222)</f>
        <v>0</v>
      </c>
      <c r="T222" s="159"/>
      <c r="U222" s="159"/>
      <c r="V222" s="159"/>
      <c r="W222" s="159"/>
      <c r="X222" s="160"/>
      <c r="Y222" s="156">
        <f>SUM(AB222:AE222)</f>
        <v>0</v>
      </c>
      <c r="Z222" s="154">
        <f>SUM(Y222)/1.27</f>
        <v>0</v>
      </c>
      <c r="AA222" s="157">
        <f>SUM(Z222)*0.27</f>
        <v>0</v>
      </c>
      <c r="AB222" s="161">
        <f t="shared" si="171"/>
        <v>0</v>
      </c>
      <c r="AC222" s="154">
        <f t="shared" si="171"/>
        <v>0</v>
      </c>
      <c r="AD222" s="157">
        <f t="shared" si="171"/>
        <v>0</v>
      </c>
      <c r="AE222" s="154">
        <f t="shared" si="171"/>
        <v>0</v>
      </c>
      <c r="AF222" s="157">
        <f t="shared" si="171"/>
        <v>0</v>
      </c>
      <c r="AG222" s="156"/>
      <c r="AH222" s="161"/>
      <c r="AI222" s="157"/>
      <c r="AJ222" s="154"/>
      <c r="AK222" s="154"/>
      <c r="AL222" s="155"/>
    </row>
    <row r="223" spans="1:38" s="98" customFormat="1" ht="14.25" hidden="1" customHeight="1">
      <c r="A223" s="199"/>
      <c r="B223" s="152"/>
      <c r="C223" s="153">
        <f>SUM(F223:L223)</f>
        <v>0</v>
      </c>
      <c r="D223" s="154">
        <f>SUM(C223)/1.27</f>
        <v>0</v>
      </c>
      <c r="E223" s="155">
        <f>SUM(D223)*0.27</f>
        <v>0</v>
      </c>
      <c r="F223" s="154">
        <v>0</v>
      </c>
      <c r="G223" s="154">
        <v>0</v>
      </c>
      <c r="H223" s="154">
        <v>0</v>
      </c>
      <c r="I223" s="154">
        <v>0</v>
      </c>
      <c r="J223" s="154">
        <v>0</v>
      </c>
      <c r="K223" s="156">
        <f>SUM(N223:R223)</f>
        <v>0</v>
      </c>
      <c r="L223" s="154">
        <f>SUM(K223)/1.27</f>
        <v>0</v>
      </c>
      <c r="M223" s="157">
        <f>SUM(L223)*0.27</f>
        <v>0</v>
      </c>
      <c r="N223" s="154">
        <v>0</v>
      </c>
      <c r="O223" s="154">
        <v>0</v>
      </c>
      <c r="P223" s="154">
        <v>0</v>
      </c>
      <c r="Q223" s="154">
        <v>0</v>
      </c>
      <c r="R223" s="154">
        <v>0</v>
      </c>
      <c r="S223" s="158">
        <f>SUM(T223:X223)</f>
        <v>0</v>
      </c>
      <c r="T223" s="159"/>
      <c r="U223" s="159"/>
      <c r="V223" s="159"/>
      <c r="W223" s="159"/>
      <c r="X223" s="160"/>
      <c r="Y223" s="156">
        <f>SUM(AB223:AE223)</f>
        <v>0</v>
      </c>
      <c r="Z223" s="154">
        <f>SUM(Y223)/1.27</f>
        <v>0</v>
      </c>
      <c r="AA223" s="157">
        <f>SUM(Z223)*0.27</f>
        <v>0</v>
      </c>
      <c r="AB223" s="161">
        <f t="shared" si="171"/>
        <v>0</v>
      </c>
      <c r="AC223" s="154">
        <f t="shared" si="171"/>
        <v>0</v>
      </c>
      <c r="AD223" s="157">
        <f t="shared" si="171"/>
        <v>0</v>
      </c>
      <c r="AE223" s="154">
        <f t="shared" si="171"/>
        <v>0</v>
      </c>
      <c r="AF223" s="157">
        <f t="shared" si="171"/>
        <v>0</v>
      </c>
      <c r="AG223" s="156"/>
      <c r="AH223" s="161"/>
      <c r="AI223" s="157"/>
      <c r="AJ223" s="154"/>
      <c r="AK223" s="154"/>
      <c r="AL223" s="155"/>
    </row>
    <row r="224" spans="1:38" s="98" customFormat="1" ht="14.25" hidden="1" customHeight="1">
      <c r="A224" s="199"/>
      <c r="B224" s="152"/>
      <c r="C224" s="153">
        <f>SUM(F224:L224)</f>
        <v>0</v>
      </c>
      <c r="D224" s="154">
        <f>SUM(C224)/1.27</f>
        <v>0</v>
      </c>
      <c r="E224" s="155">
        <f>SUM(D224)*0.27</f>
        <v>0</v>
      </c>
      <c r="F224" s="154">
        <v>0</v>
      </c>
      <c r="G224" s="154">
        <v>0</v>
      </c>
      <c r="H224" s="154">
        <v>0</v>
      </c>
      <c r="I224" s="154">
        <v>0</v>
      </c>
      <c r="J224" s="154">
        <v>0</v>
      </c>
      <c r="K224" s="156">
        <f>SUM(N224:R224)</f>
        <v>0</v>
      </c>
      <c r="L224" s="154">
        <f>SUM(K224)/1.27</f>
        <v>0</v>
      </c>
      <c r="M224" s="157">
        <f>SUM(L224)*0.27</f>
        <v>0</v>
      </c>
      <c r="N224" s="154">
        <v>0</v>
      </c>
      <c r="O224" s="154">
        <v>0</v>
      </c>
      <c r="P224" s="154">
        <v>0</v>
      </c>
      <c r="Q224" s="154">
        <v>0</v>
      </c>
      <c r="R224" s="154">
        <v>0</v>
      </c>
      <c r="S224" s="158">
        <f>SUM(T224:X224)</f>
        <v>0</v>
      </c>
      <c r="T224" s="159"/>
      <c r="U224" s="159"/>
      <c r="V224" s="159"/>
      <c r="W224" s="159"/>
      <c r="X224" s="160"/>
      <c r="Y224" s="156">
        <f>SUM(AB224:AE224)</f>
        <v>0</v>
      </c>
      <c r="Z224" s="154">
        <f>SUM(Y224)/1.27</f>
        <v>0</v>
      </c>
      <c r="AA224" s="157">
        <f>SUM(Z224)*0.27</f>
        <v>0</v>
      </c>
      <c r="AB224" s="161">
        <f t="shared" si="171"/>
        <v>0</v>
      </c>
      <c r="AC224" s="154">
        <f t="shared" si="171"/>
        <v>0</v>
      </c>
      <c r="AD224" s="157">
        <f t="shared" si="171"/>
        <v>0</v>
      </c>
      <c r="AE224" s="154">
        <f t="shared" si="171"/>
        <v>0</v>
      </c>
      <c r="AF224" s="157">
        <f t="shared" si="171"/>
        <v>0</v>
      </c>
      <c r="AG224" s="156"/>
      <c r="AH224" s="161"/>
      <c r="AI224" s="157"/>
      <c r="AJ224" s="154"/>
      <c r="AK224" s="154"/>
      <c r="AL224" s="155"/>
    </row>
    <row r="225" spans="1:38" s="98" customFormat="1" ht="14.25" hidden="1" customHeight="1">
      <c r="A225" s="184"/>
      <c r="B225" s="152"/>
      <c r="C225" s="153"/>
      <c r="D225" s="154"/>
      <c r="E225" s="155"/>
      <c r="F225" s="154"/>
      <c r="G225" s="154"/>
      <c r="H225" s="154"/>
      <c r="I225" s="154"/>
      <c r="J225" s="154"/>
      <c r="K225" s="156"/>
      <c r="L225" s="154"/>
      <c r="M225" s="157"/>
      <c r="N225" s="154"/>
      <c r="O225" s="154"/>
      <c r="P225" s="154"/>
      <c r="Q225" s="154"/>
      <c r="R225" s="154"/>
      <c r="S225" s="186"/>
      <c r="T225" s="176"/>
      <c r="U225" s="176"/>
      <c r="V225" s="176"/>
      <c r="W225" s="176"/>
      <c r="X225" s="177"/>
      <c r="Y225" s="156"/>
      <c r="Z225" s="154"/>
      <c r="AA225" s="157"/>
      <c r="AB225" s="161"/>
      <c r="AC225" s="154"/>
      <c r="AD225" s="157"/>
      <c r="AE225" s="154"/>
      <c r="AF225" s="157"/>
      <c r="AG225" s="156"/>
      <c r="AH225" s="161"/>
      <c r="AI225" s="157"/>
      <c r="AJ225" s="154"/>
      <c r="AK225" s="154"/>
      <c r="AL225" s="155"/>
    </row>
    <row r="226" spans="1:38" s="98" customFormat="1" ht="14.25" hidden="1" customHeight="1">
      <c r="A226" s="148" t="s">
        <v>162</v>
      </c>
      <c r="B226" s="218"/>
      <c r="C226" s="141">
        <f t="shared" ref="C226:H226" si="172">SUM(C227:C228)</f>
        <v>0</v>
      </c>
      <c r="D226" s="142">
        <f t="shared" si="172"/>
        <v>0</v>
      </c>
      <c r="E226" s="143">
        <f t="shared" si="172"/>
        <v>0</v>
      </c>
      <c r="F226" s="144">
        <f t="shared" si="172"/>
        <v>0</v>
      </c>
      <c r="G226" s="142">
        <f t="shared" si="172"/>
        <v>0</v>
      </c>
      <c r="H226" s="142">
        <f t="shared" si="172"/>
        <v>0</v>
      </c>
      <c r="I226" s="142">
        <f>SUM(I227:I228)</f>
        <v>0</v>
      </c>
      <c r="J226" s="142">
        <f>SUM(J227:J228)</f>
        <v>0</v>
      </c>
      <c r="K226" s="145">
        <f t="shared" ref="K226:AF226" si="173">SUM(K227:K228)</f>
        <v>0</v>
      </c>
      <c r="L226" s="146">
        <f t="shared" si="173"/>
        <v>0</v>
      </c>
      <c r="M226" s="147">
        <f t="shared" si="173"/>
        <v>0</v>
      </c>
      <c r="N226" s="148">
        <f t="shared" si="173"/>
        <v>0</v>
      </c>
      <c r="O226" s="146">
        <f t="shared" si="173"/>
        <v>0</v>
      </c>
      <c r="P226" s="146">
        <f t="shared" si="173"/>
        <v>0</v>
      </c>
      <c r="Q226" s="146">
        <f t="shared" si="173"/>
        <v>0</v>
      </c>
      <c r="R226" s="146">
        <f t="shared" si="173"/>
        <v>0</v>
      </c>
      <c r="S226" s="149">
        <f t="shared" si="173"/>
        <v>0</v>
      </c>
      <c r="T226" s="150">
        <f t="shared" si="173"/>
        <v>0</v>
      </c>
      <c r="U226" s="150">
        <f t="shared" si="173"/>
        <v>0</v>
      </c>
      <c r="V226" s="150">
        <f t="shared" si="173"/>
        <v>0</v>
      </c>
      <c r="W226" s="150">
        <f t="shared" si="173"/>
        <v>0</v>
      </c>
      <c r="X226" s="151">
        <f t="shared" si="173"/>
        <v>0</v>
      </c>
      <c r="Y226" s="145">
        <f t="shared" si="173"/>
        <v>0</v>
      </c>
      <c r="Z226" s="146">
        <f t="shared" si="173"/>
        <v>0</v>
      </c>
      <c r="AA226" s="147">
        <f t="shared" si="173"/>
        <v>0</v>
      </c>
      <c r="AB226" s="148">
        <f t="shared" si="173"/>
        <v>0</v>
      </c>
      <c r="AC226" s="146">
        <f t="shared" si="173"/>
        <v>0</v>
      </c>
      <c r="AD226" s="147">
        <f t="shared" si="173"/>
        <v>0</v>
      </c>
      <c r="AE226" s="146">
        <f t="shared" si="173"/>
        <v>0</v>
      </c>
      <c r="AF226" s="147">
        <f t="shared" si="173"/>
        <v>0</v>
      </c>
      <c r="AG226" s="210"/>
      <c r="AH226" s="211"/>
      <c r="AI226" s="212"/>
      <c r="AJ226" s="142"/>
      <c r="AK226" s="142"/>
      <c r="AL226" s="143"/>
    </row>
    <row r="227" spans="1:38" s="98" customFormat="1" ht="14.25" hidden="1" customHeight="1">
      <c r="A227" s="184"/>
      <c r="B227" s="152"/>
      <c r="C227" s="153">
        <f>SUM(F227:L227)</f>
        <v>0</v>
      </c>
      <c r="D227" s="154">
        <f>SUM(C227)/1.27</f>
        <v>0</v>
      </c>
      <c r="E227" s="155">
        <f>SUM(D227)*0.27</f>
        <v>0</v>
      </c>
      <c r="F227" s="154">
        <v>0</v>
      </c>
      <c r="G227" s="154">
        <v>0</v>
      </c>
      <c r="H227" s="154">
        <v>0</v>
      </c>
      <c r="I227" s="154">
        <v>0</v>
      </c>
      <c r="J227" s="154">
        <v>0</v>
      </c>
      <c r="K227" s="156">
        <f>SUM(N227:R227)</f>
        <v>0</v>
      </c>
      <c r="L227" s="154">
        <f>SUM(K227)/1.27</f>
        <v>0</v>
      </c>
      <c r="M227" s="157">
        <f>SUM(L227)*0.27</f>
        <v>0</v>
      </c>
      <c r="N227" s="154">
        <v>0</v>
      </c>
      <c r="O227" s="154">
        <v>0</v>
      </c>
      <c r="P227" s="154">
        <v>0</v>
      </c>
      <c r="Q227" s="154">
        <v>0</v>
      </c>
      <c r="R227" s="154">
        <v>0</v>
      </c>
      <c r="S227" s="158">
        <f>SUM(T227:X227)</f>
        <v>0</v>
      </c>
      <c r="T227" s="159"/>
      <c r="U227" s="159"/>
      <c r="V227" s="159"/>
      <c r="W227" s="159"/>
      <c r="X227" s="160"/>
      <c r="Y227" s="156">
        <f>SUM(AB227:AE227)</f>
        <v>0</v>
      </c>
      <c r="Z227" s="154">
        <f>SUM(Y227)/1.27</f>
        <v>0</v>
      </c>
      <c r="AA227" s="157">
        <f>SUM(Z227)*0.27</f>
        <v>0</v>
      </c>
      <c r="AB227" s="161">
        <f t="shared" ref="AB227:AF228" si="174">SUM(N227+T227)</f>
        <v>0</v>
      </c>
      <c r="AC227" s="215">
        <f t="shared" si="174"/>
        <v>0</v>
      </c>
      <c r="AD227" s="216">
        <f t="shared" si="174"/>
        <v>0</v>
      </c>
      <c r="AE227" s="215">
        <f t="shared" si="174"/>
        <v>0</v>
      </c>
      <c r="AF227" s="157">
        <f t="shared" si="174"/>
        <v>0</v>
      </c>
      <c r="AG227" s="156"/>
      <c r="AH227" s="161"/>
      <c r="AI227" s="157"/>
      <c r="AJ227" s="154"/>
      <c r="AK227" s="202"/>
      <c r="AL227" s="217"/>
    </row>
    <row r="228" spans="1:38" s="98" customFormat="1" ht="14.25" hidden="1" customHeight="1">
      <c r="A228" s="184"/>
      <c r="B228" s="152"/>
      <c r="C228" s="153">
        <f>SUM(F228:L228)</f>
        <v>0</v>
      </c>
      <c r="D228" s="154">
        <f>SUM(C228)/1.27</f>
        <v>0</v>
      </c>
      <c r="E228" s="155">
        <f>SUM(D228)*0.27</f>
        <v>0</v>
      </c>
      <c r="F228" s="154">
        <v>0</v>
      </c>
      <c r="G228" s="154">
        <v>0</v>
      </c>
      <c r="H228" s="154">
        <v>0</v>
      </c>
      <c r="I228" s="154">
        <v>0</v>
      </c>
      <c r="J228" s="154">
        <v>0</v>
      </c>
      <c r="K228" s="156">
        <f>SUM(N228:R228)</f>
        <v>0</v>
      </c>
      <c r="L228" s="154">
        <f>SUM(K228)/1.27</f>
        <v>0</v>
      </c>
      <c r="M228" s="157">
        <f>SUM(L228)*0.27</f>
        <v>0</v>
      </c>
      <c r="N228" s="154">
        <v>0</v>
      </c>
      <c r="O228" s="154">
        <v>0</v>
      </c>
      <c r="P228" s="154">
        <v>0</v>
      </c>
      <c r="Q228" s="154">
        <v>0</v>
      </c>
      <c r="R228" s="154">
        <v>0</v>
      </c>
      <c r="S228" s="158">
        <f>SUM(T228:X228)</f>
        <v>0</v>
      </c>
      <c r="T228" s="159"/>
      <c r="U228" s="159"/>
      <c r="V228" s="159"/>
      <c r="W228" s="159"/>
      <c r="X228" s="160"/>
      <c r="Y228" s="156">
        <f>SUM(AB228:AE228)</f>
        <v>0</v>
      </c>
      <c r="Z228" s="154">
        <f>SUM(Y228)/1.27</f>
        <v>0</v>
      </c>
      <c r="AA228" s="157">
        <f>SUM(Z228)*0.27</f>
        <v>0</v>
      </c>
      <c r="AB228" s="161">
        <f t="shared" si="174"/>
        <v>0</v>
      </c>
      <c r="AC228" s="154">
        <f t="shared" si="174"/>
        <v>0</v>
      </c>
      <c r="AD228" s="157">
        <f t="shared" si="174"/>
        <v>0</v>
      </c>
      <c r="AE228" s="154">
        <f t="shared" si="174"/>
        <v>0</v>
      </c>
      <c r="AF228" s="157">
        <f t="shared" si="174"/>
        <v>0</v>
      </c>
      <c r="AG228" s="156"/>
      <c r="AH228" s="161"/>
      <c r="AI228" s="157"/>
      <c r="AJ228" s="154"/>
      <c r="AK228" s="154"/>
      <c r="AL228" s="155"/>
    </row>
    <row r="229" spans="1:38" s="98" customFormat="1" ht="14.25" hidden="1" customHeight="1">
      <c r="A229" s="184"/>
      <c r="B229" s="152"/>
      <c r="C229" s="153"/>
      <c r="D229" s="154"/>
      <c r="E229" s="155"/>
      <c r="F229" s="154"/>
      <c r="G229" s="154"/>
      <c r="H229" s="154"/>
      <c r="I229" s="154"/>
      <c r="J229" s="154"/>
      <c r="K229" s="156"/>
      <c r="L229" s="154"/>
      <c r="M229" s="157"/>
      <c r="N229" s="154"/>
      <c r="O229" s="154"/>
      <c r="P229" s="154"/>
      <c r="Q229" s="154"/>
      <c r="R229" s="154"/>
      <c r="S229" s="186"/>
      <c r="T229" s="176"/>
      <c r="U229" s="176"/>
      <c r="V229" s="176"/>
      <c r="W229" s="176"/>
      <c r="X229" s="177"/>
      <c r="Y229" s="156"/>
      <c r="Z229" s="154"/>
      <c r="AA229" s="157"/>
      <c r="AB229" s="161"/>
      <c r="AC229" s="154"/>
      <c r="AD229" s="157"/>
      <c r="AE229" s="154"/>
      <c r="AF229" s="157"/>
      <c r="AG229" s="156"/>
      <c r="AH229" s="161"/>
      <c r="AI229" s="157"/>
      <c r="AJ229" s="154"/>
      <c r="AK229" s="154"/>
      <c r="AL229" s="155"/>
    </row>
    <row r="230" spans="1:38" s="98" customFormat="1" ht="14.25" hidden="1" customHeight="1">
      <c r="A230" s="148" t="s">
        <v>159</v>
      </c>
      <c r="B230" s="218"/>
      <c r="C230" s="141">
        <f t="shared" ref="C230:H230" si="175">SUM(C231:C233)</f>
        <v>0</v>
      </c>
      <c r="D230" s="142">
        <f t="shared" si="175"/>
        <v>0</v>
      </c>
      <c r="E230" s="143">
        <f t="shared" si="175"/>
        <v>0</v>
      </c>
      <c r="F230" s="144">
        <f t="shared" si="175"/>
        <v>0</v>
      </c>
      <c r="G230" s="142">
        <f t="shared" si="175"/>
        <v>0</v>
      </c>
      <c r="H230" s="142">
        <f t="shared" si="175"/>
        <v>0</v>
      </c>
      <c r="I230" s="142">
        <f>SUM(I231:I233)</f>
        <v>0</v>
      </c>
      <c r="J230" s="142">
        <f>SUM(J231:J233)</f>
        <v>0</v>
      </c>
      <c r="K230" s="145">
        <f t="shared" ref="K230:AF230" si="176">SUM(K231:K233)</f>
        <v>0</v>
      </c>
      <c r="L230" s="146">
        <f t="shared" si="176"/>
        <v>0</v>
      </c>
      <c r="M230" s="147">
        <f t="shared" si="176"/>
        <v>0</v>
      </c>
      <c r="N230" s="148">
        <f t="shared" si="176"/>
        <v>0</v>
      </c>
      <c r="O230" s="146">
        <f t="shared" si="176"/>
        <v>0</v>
      </c>
      <c r="P230" s="146">
        <f t="shared" si="176"/>
        <v>0</v>
      </c>
      <c r="Q230" s="146">
        <f t="shared" si="176"/>
        <v>0</v>
      </c>
      <c r="R230" s="146">
        <f t="shared" si="176"/>
        <v>0</v>
      </c>
      <c r="S230" s="149">
        <f t="shared" si="176"/>
        <v>0</v>
      </c>
      <c r="T230" s="150">
        <f t="shared" si="176"/>
        <v>0</v>
      </c>
      <c r="U230" s="150">
        <f t="shared" si="176"/>
        <v>0</v>
      </c>
      <c r="V230" s="150">
        <f t="shared" si="176"/>
        <v>0</v>
      </c>
      <c r="W230" s="150">
        <f t="shared" si="176"/>
        <v>0</v>
      </c>
      <c r="X230" s="151">
        <f t="shared" si="176"/>
        <v>0</v>
      </c>
      <c r="Y230" s="145">
        <f t="shared" si="176"/>
        <v>0</v>
      </c>
      <c r="Z230" s="219">
        <f t="shared" si="176"/>
        <v>0</v>
      </c>
      <c r="AA230" s="220">
        <f t="shared" si="176"/>
        <v>0</v>
      </c>
      <c r="AB230" s="148">
        <f t="shared" si="176"/>
        <v>0</v>
      </c>
      <c r="AC230" s="146">
        <f t="shared" si="176"/>
        <v>0</v>
      </c>
      <c r="AD230" s="147">
        <f t="shared" si="176"/>
        <v>0</v>
      </c>
      <c r="AE230" s="146">
        <f t="shared" si="176"/>
        <v>0</v>
      </c>
      <c r="AF230" s="147">
        <f t="shared" si="176"/>
        <v>0</v>
      </c>
      <c r="AG230" s="210"/>
      <c r="AH230" s="221"/>
      <c r="AI230" s="222"/>
      <c r="AJ230" s="142"/>
      <c r="AK230" s="142"/>
      <c r="AL230" s="143"/>
    </row>
    <row r="231" spans="1:38" s="98" customFormat="1" ht="14.25" hidden="1" customHeight="1">
      <c r="A231" s="204"/>
      <c r="B231" s="152"/>
      <c r="C231" s="153">
        <f>SUM(F231:L231)</f>
        <v>0</v>
      </c>
      <c r="D231" s="154">
        <f>SUM(C231)/1.27</f>
        <v>0</v>
      </c>
      <c r="E231" s="155">
        <f>SUM(D231)*0.27</f>
        <v>0</v>
      </c>
      <c r="F231" s="154">
        <v>0</v>
      </c>
      <c r="G231" s="154">
        <v>0</v>
      </c>
      <c r="H231" s="154">
        <v>0</v>
      </c>
      <c r="I231" s="154">
        <v>0</v>
      </c>
      <c r="J231" s="154">
        <v>0</v>
      </c>
      <c r="K231" s="156">
        <f>SUM(N231:R231)</f>
        <v>0</v>
      </c>
      <c r="L231" s="154">
        <f>SUM(K231)/1.27</f>
        <v>0</v>
      </c>
      <c r="M231" s="157">
        <f>SUM(L231)*0.27</f>
        <v>0</v>
      </c>
      <c r="N231" s="154">
        <v>0</v>
      </c>
      <c r="O231" s="154">
        <v>0</v>
      </c>
      <c r="P231" s="154">
        <v>0</v>
      </c>
      <c r="Q231" s="154">
        <v>0</v>
      </c>
      <c r="R231" s="154">
        <v>0</v>
      </c>
      <c r="S231" s="158">
        <f>SUM(T231:X231)</f>
        <v>0</v>
      </c>
      <c r="T231" s="223"/>
      <c r="U231" s="223"/>
      <c r="V231" s="223"/>
      <c r="W231" s="223"/>
      <c r="X231" s="224"/>
      <c r="Y231" s="156">
        <f>SUM(AB231:AF231)</f>
        <v>0</v>
      </c>
      <c r="Z231" s="154">
        <f>SUM(Y231)/1.27</f>
        <v>0</v>
      </c>
      <c r="AA231" s="157">
        <f>SUM(Z231)*0.27</f>
        <v>0</v>
      </c>
      <c r="AB231" s="161">
        <f t="shared" ref="AB231:AF233" si="177">SUM(N231+T231)</f>
        <v>0</v>
      </c>
      <c r="AC231" s="154">
        <f t="shared" si="177"/>
        <v>0</v>
      </c>
      <c r="AD231" s="157">
        <f t="shared" si="177"/>
        <v>0</v>
      </c>
      <c r="AE231" s="154">
        <f t="shared" si="177"/>
        <v>0</v>
      </c>
      <c r="AF231" s="157">
        <f t="shared" si="177"/>
        <v>0</v>
      </c>
      <c r="AG231" s="156"/>
      <c r="AH231" s="161"/>
      <c r="AI231" s="157"/>
      <c r="AJ231" s="154"/>
      <c r="AK231" s="154"/>
      <c r="AL231" s="155"/>
    </row>
    <row r="232" spans="1:38" s="98" customFormat="1" ht="14.25" hidden="1" customHeight="1">
      <c r="A232" s="204"/>
      <c r="B232" s="152"/>
      <c r="C232" s="153">
        <f>SUM(F232:L232)</f>
        <v>0</v>
      </c>
      <c r="D232" s="154">
        <f>SUM(C232)/1.27</f>
        <v>0</v>
      </c>
      <c r="E232" s="155">
        <f>SUM(D232)*0.27</f>
        <v>0</v>
      </c>
      <c r="F232" s="154">
        <v>0</v>
      </c>
      <c r="G232" s="154">
        <v>0</v>
      </c>
      <c r="H232" s="154">
        <v>0</v>
      </c>
      <c r="I232" s="154">
        <v>0</v>
      </c>
      <c r="J232" s="154">
        <v>0</v>
      </c>
      <c r="K232" s="156">
        <f>SUM(N232:R232)</f>
        <v>0</v>
      </c>
      <c r="L232" s="154">
        <f>SUM(K232)/1.27</f>
        <v>0</v>
      </c>
      <c r="M232" s="157">
        <f>SUM(L232)*0.27</f>
        <v>0</v>
      </c>
      <c r="N232" s="154">
        <v>0</v>
      </c>
      <c r="O232" s="154">
        <v>0</v>
      </c>
      <c r="P232" s="154">
        <v>0</v>
      </c>
      <c r="Q232" s="154">
        <v>0</v>
      </c>
      <c r="R232" s="154">
        <v>0</v>
      </c>
      <c r="S232" s="158">
        <f>SUM(T232:X232)</f>
        <v>0</v>
      </c>
      <c r="T232" s="223"/>
      <c r="U232" s="223"/>
      <c r="V232" s="223"/>
      <c r="W232" s="223"/>
      <c r="X232" s="224"/>
      <c r="Y232" s="156">
        <f>SUM(AB232:AE232)</f>
        <v>0</v>
      </c>
      <c r="Z232" s="154">
        <f>SUM(Y232)/1.27</f>
        <v>0</v>
      </c>
      <c r="AA232" s="157">
        <f>SUM(Z232)*0.27</f>
        <v>0</v>
      </c>
      <c r="AB232" s="161">
        <f t="shared" si="177"/>
        <v>0</v>
      </c>
      <c r="AC232" s="154">
        <f t="shared" si="177"/>
        <v>0</v>
      </c>
      <c r="AD232" s="157">
        <f t="shared" si="177"/>
        <v>0</v>
      </c>
      <c r="AE232" s="154">
        <f t="shared" si="177"/>
        <v>0</v>
      </c>
      <c r="AF232" s="157">
        <f t="shared" si="177"/>
        <v>0</v>
      </c>
      <c r="AG232" s="156"/>
      <c r="AH232" s="161"/>
      <c r="AI232" s="157"/>
      <c r="AJ232" s="154"/>
      <c r="AK232" s="154"/>
      <c r="AL232" s="155"/>
    </row>
    <row r="233" spans="1:38" s="98" customFormat="1" ht="14.25" hidden="1" customHeight="1">
      <c r="A233" s="199"/>
      <c r="B233" s="152"/>
      <c r="C233" s="153">
        <f>SUM(F233:L233)</f>
        <v>0</v>
      </c>
      <c r="D233" s="154">
        <f>SUM(C233)/1.27</f>
        <v>0</v>
      </c>
      <c r="E233" s="155">
        <f>SUM(D233)*0.27</f>
        <v>0</v>
      </c>
      <c r="F233" s="154">
        <v>0</v>
      </c>
      <c r="G233" s="154">
        <v>0</v>
      </c>
      <c r="H233" s="154">
        <v>0</v>
      </c>
      <c r="I233" s="154">
        <v>0</v>
      </c>
      <c r="J233" s="154">
        <v>0</v>
      </c>
      <c r="K233" s="156">
        <f>SUM(N233:R233)</f>
        <v>0</v>
      </c>
      <c r="L233" s="154">
        <f>SUM(K233)/1.27</f>
        <v>0</v>
      </c>
      <c r="M233" s="157">
        <f>SUM(L233)*0.27</f>
        <v>0</v>
      </c>
      <c r="N233" s="154">
        <v>0</v>
      </c>
      <c r="O233" s="154">
        <v>0</v>
      </c>
      <c r="P233" s="154">
        <v>0</v>
      </c>
      <c r="Q233" s="154">
        <v>0</v>
      </c>
      <c r="R233" s="154">
        <v>0</v>
      </c>
      <c r="S233" s="158">
        <f>SUM(T233:X233)</f>
        <v>0</v>
      </c>
      <c r="T233" s="159"/>
      <c r="U233" s="159"/>
      <c r="V233" s="159"/>
      <c r="W233" s="159"/>
      <c r="X233" s="160"/>
      <c r="Y233" s="156">
        <f>SUM(AB233:AE233)</f>
        <v>0</v>
      </c>
      <c r="Z233" s="154">
        <f>SUM(Y233)/1.27</f>
        <v>0</v>
      </c>
      <c r="AA233" s="157">
        <f>SUM(Z233)*0.27</f>
        <v>0</v>
      </c>
      <c r="AB233" s="161">
        <f t="shared" si="177"/>
        <v>0</v>
      </c>
      <c r="AC233" s="154">
        <f t="shared" si="177"/>
        <v>0</v>
      </c>
      <c r="AD233" s="157">
        <f t="shared" si="177"/>
        <v>0</v>
      </c>
      <c r="AE233" s="154">
        <f t="shared" si="177"/>
        <v>0</v>
      </c>
      <c r="AF233" s="157">
        <f t="shared" si="177"/>
        <v>0</v>
      </c>
      <c r="AG233" s="156"/>
      <c r="AH233" s="161"/>
      <c r="AI233" s="157"/>
      <c r="AJ233" s="154"/>
      <c r="AK233" s="154"/>
      <c r="AL233" s="155"/>
    </row>
    <row r="234" spans="1:38" s="98" customFormat="1" ht="13.5" hidden="1" customHeight="1">
      <c r="A234" s="199"/>
      <c r="B234" s="152"/>
      <c r="C234" s="153"/>
      <c r="D234" s="154"/>
      <c r="E234" s="155"/>
      <c r="F234" s="154"/>
      <c r="G234" s="154"/>
      <c r="H234" s="154"/>
      <c r="I234" s="154"/>
      <c r="J234" s="154"/>
      <c r="K234" s="156"/>
      <c r="L234" s="154"/>
      <c r="M234" s="157"/>
      <c r="N234" s="154"/>
      <c r="O234" s="154"/>
      <c r="P234" s="154"/>
      <c r="Q234" s="154"/>
      <c r="R234" s="154"/>
      <c r="S234" s="186"/>
      <c r="T234" s="176"/>
      <c r="U234" s="176"/>
      <c r="V234" s="176"/>
      <c r="W234" s="176"/>
      <c r="X234" s="177"/>
      <c r="Y234" s="156"/>
      <c r="Z234" s="154"/>
      <c r="AA234" s="157"/>
      <c r="AB234" s="161"/>
      <c r="AC234" s="154"/>
      <c r="AD234" s="157"/>
      <c r="AE234" s="154"/>
      <c r="AF234" s="157"/>
      <c r="AG234" s="156"/>
      <c r="AH234" s="161"/>
      <c r="AI234" s="157"/>
      <c r="AJ234" s="154"/>
      <c r="AK234" s="154"/>
      <c r="AL234" s="155"/>
    </row>
    <row r="235" spans="1:38" ht="15.75" thickBot="1">
      <c r="A235" s="193"/>
      <c r="B235" s="152"/>
      <c r="C235" s="225"/>
      <c r="D235" s="154"/>
      <c r="E235" s="155"/>
      <c r="F235" s="163"/>
      <c r="G235" s="154"/>
      <c r="H235" s="154"/>
      <c r="I235" s="154"/>
      <c r="J235" s="154"/>
      <c r="K235" s="226"/>
      <c r="L235" s="154"/>
      <c r="M235" s="157"/>
      <c r="N235" s="161"/>
      <c r="O235" s="154"/>
      <c r="P235" s="154"/>
      <c r="Q235" s="154"/>
      <c r="R235" s="154"/>
      <c r="S235" s="227"/>
      <c r="T235" s="228"/>
      <c r="U235" s="228"/>
      <c r="V235" s="228"/>
      <c r="W235" s="228"/>
      <c r="X235" s="229"/>
      <c r="Y235" s="226"/>
      <c r="Z235" s="154"/>
      <c r="AA235" s="157"/>
      <c r="AB235" s="161"/>
      <c r="AC235" s="154"/>
      <c r="AD235" s="157"/>
      <c r="AE235" s="207"/>
      <c r="AF235" s="206"/>
      <c r="AG235" s="230"/>
      <c r="AH235" s="231"/>
      <c r="AI235" s="232"/>
      <c r="AJ235" s="154"/>
      <c r="AK235" s="154"/>
      <c r="AL235" s="155"/>
    </row>
    <row r="236" spans="1:38" s="248" customFormat="1" ht="19.5" customHeight="1" thickBot="1">
      <c r="A236" s="233" t="s">
        <v>1042</v>
      </c>
      <c r="B236" s="234"/>
      <c r="C236" s="235">
        <f t="shared" ref="C236:H236" si="178">SUM(C6:C235)/2</f>
        <v>118898</v>
      </c>
      <c r="D236" s="236">
        <f t="shared" si="178"/>
        <v>94263</v>
      </c>
      <c r="E236" s="237">
        <f t="shared" si="178"/>
        <v>24635</v>
      </c>
      <c r="F236" s="235">
        <f t="shared" si="178"/>
        <v>118898</v>
      </c>
      <c r="G236" s="238">
        <f t="shared" si="178"/>
        <v>0</v>
      </c>
      <c r="H236" s="238">
        <f t="shared" si="178"/>
        <v>0</v>
      </c>
      <c r="I236" s="238">
        <f>SUM(I6:I235)/2</f>
        <v>0</v>
      </c>
      <c r="J236" s="238">
        <f>SUM(J6:J235)/2</f>
        <v>0</v>
      </c>
      <c r="K236" s="239">
        <f t="shared" ref="K236:AL236" si="179">SUM(K6:K235)/2</f>
        <v>218240</v>
      </c>
      <c r="L236" s="240">
        <f t="shared" si="179"/>
        <v>172049</v>
      </c>
      <c r="M236" s="241">
        <f t="shared" si="179"/>
        <v>46191</v>
      </c>
      <c r="N236" s="239">
        <f t="shared" si="179"/>
        <v>215616</v>
      </c>
      <c r="O236" s="242">
        <f t="shared" si="179"/>
        <v>2624</v>
      </c>
      <c r="P236" s="242">
        <f t="shared" si="179"/>
        <v>0</v>
      </c>
      <c r="Q236" s="242">
        <f t="shared" si="179"/>
        <v>0</v>
      </c>
      <c r="R236" s="243">
        <f t="shared" si="179"/>
        <v>0</v>
      </c>
      <c r="S236" s="244">
        <f t="shared" si="179"/>
        <v>11325</v>
      </c>
      <c r="T236" s="242">
        <f t="shared" si="179"/>
        <v>11325</v>
      </c>
      <c r="U236" s="242">
        <f t="shared" si="179"/>
        <v>0</v>
      </c>
      <c r="V236" s="242">
        <f t="shared" si="179"/>
        <v>0</v>
      </c>
      <c r="W236" s="242">
        <f t="shared" si="179"/>
        <v>0</v>
      </c>
      <c r="X236" s="242">
        <f t="shared" si="179"/>
        <v>0</v>
      </c>
      <c r="Y236" s="240">
        <f t="shared" si="179"/>
        <v>280299</v>
      </c>
      <c r="Z236" s="245">
        <f t="shared" si="179"/>
        <v>221050</v>
      </c>
      <c r="AA236" s="241">
        <f t="shared" si="179"/>
        <v>59249</v>
      </c>
      <c r="AB236" s="239">
        <f t="shared" si="179"/>
        <v>273266</v>
      </c>
      <c r="AC236" s="242">
        <f t="shared" si="179"/>
        <v>3774</v>
      </c>
      <c r="AD236" s="243">
        <f t="shared" si="179"/>
        <v>3259</v>
      </c>
      <c r="AE236" s="245">
        <f t="shared" si="179"/>
        <v>0</v>
      </c>
      <c r="AF236" s="243">
        <f t="shared" si="179"/>
        <v>0</v>
      </c>
      <c r="AG236" s="236">
        <f t="shared" si="179"/>
        <v>201793</v>
      </c>
      <c r="AH236" s="246">
        <f t="shared" si="179"/>
        <v>160106</v>
      </c>
      <c r="AI236" s="237">
        <f t="shared" si="179"/>
        <v>41687</v>
      </c>
      <c r="AJ236" s="235">
        <f t="shared" si="179"/>
        <v>197038</v>
      </c>
      <c r="AK236" s="238">
        <f t="shared" si="179"/>
        <v>3496</v>
      </c>
      <c r="AL236" s="247">
        <f t="shared" si="179"/>
        <v>1259</v>
      </c>
    </row>
    <row r="237" spans="1:38" ht="12" customHeight="1">
      <c r="A237" s="249"/>
      <c r="B237" s="250"/>
      <c r="C237" s="251"/>
      <c r="D237" s="252"/>
      <c r="E237" s="251"/>
      <c r="F237" s="253"/>
      <c r="G237" s="253"/>
      <c r="H237" s="253"/>
      <c r="I237" s="253"/>
      <c r="J237" s="253"/>
      <c r="K237" s="254"/>
      <c r="L237" s="255"/>
      <c r="M237" s="254"/>
      <c r="N237" s="256"/>
      <c r="O237" s="256"/>
      <c r="P237" s="256"/>
      <c r="Q237" s="257"/>
      <c r="R237" s="256"/>
      <c r="S237" s="258"/>
      <c r="T237" s="259"/>
      <c r="U237" s="256"/>
      <c r="V237" s="256"/>
      <c r="W237" s="256"/>
      <c r="X237" s="254"/>
      <c r="Y237" s="260"/>
      <c r="Z237" s="256"/>
      <c r="AA237" s="254"/>
      <c r="AB237" s="255"/>
      <c r="AC237" s="256"/>
      <c r="AD237" s="254"/>
      <c r="AE237" s="261"/>
      <c r="AF237" s="262"/>
      <c r="AG237" s="263"/>
      <c r="AH237" s="253"/>
      <c r="AI237" s="251"/>
      <c r="AJ237" s="252"/>
      <c r="AK237" s="253"/>
      <c r="AL237" s="251"/>
    </row>
    <row r="238" spans="1:38" s="16" customFormat="1" ht="15" customHeight="1">
      <c r="A238" s="46" t="s">
        <v>1181</v>
      </c>
      <c r="B238" s="264"/>
      <c r="C238" s="50">
        <f t="shared" ref="C238:H238" si="180">SUM(C239:C258)</f>
        <v>67311</v>
      </c>
      <c r="D238" s="49">
        <f t="shared" si="180"/>
        <v>53000</v>
      </c>
      <c r="E238" s="50">
        <f t="shared" si="180"/>
        <v>14311</v>
      </c>
      <c r="F238" s="51">
        <f t="shared" si="180"/>
        <v>67311</v>
      </c>
      <c r="G238" s="51">
        <f t="shared" si="180"/>
        <v>0</v>
      </c>
      <c r="H238" s="51">
        <f t="shared" si="180"/>
        <v>0</v>
      </c>
      <c r="I238" s="51">
        <f>SUM(I239:I258)</f>
        <v>0</v>
      </c>
      <c r="J238" s="51">
        <f>SUM(J239:J258)</f>
        <v>0</v>
      </c>
      <c r="K238" s="50">
        <f t="shared" ref="K238:AD238" si="181">SUM(K239:K258)</f>
        <v>120408</v>
      </c>
      <c r="L238" s="49">
        <f t="shared" si="181"/>
        <v>94809</v>
      </c>
      <c r="M238" s="50">
        <f t="shared" si="181"/>
        <v>25599</v>
      </c>
      <c r="N238" s="51">
        <f t="shared" si="181"/>
        <v>120408</v>
      </c>
      <c r="O238" s="51">
        <f t="shared" si="181"/>
        <v>0</v>
      </c>
      <c r="P238" s="51">
        <f t="shared" si="181"/>
        <v>0</v>
      </c>
      <c r="Q238" s="51">
        <f t="shared" si="181"/>
        <v>0</v>
      </c>
      <c r="R238" s="51">
        <f t="shared" si="181"/>
        <v>0</v>
      </c>
      <c r="S238" s="54">
        <f t="shared" si="181"/>
        <v>0</v>
      </c>
      <c r="T238" s="55">
        <f t="shared" si="181"/>
        <v>0</v>
      </c>
      <c r="U238" s="55">
        <f>SUM(U239:U258)</f>
        <v>0</v>
      </c>
      <c r="V238" s="55">
        <f>SUM(V239:V258)</f>
        <v>0</v>
      </c>
      <c r="W238" s="55">
        <f t="shared" si="181"/>
        <v>0</v>
      </c>
      <c r="X238" s="265">
        <f t="shared" si="181"/>
        <v>0</v>
      </c>
      <c r="Y238" s="48">
        <f t="shared" si="181"/>
        <v>106543</v>
      </c>
      <c r="Z238" s="51">
        <f t="shared" si="181"/>
        <v>83892</v>
      </c>
      <c r="AA238" s="50">
        <f t="shared" si="181"/>
        <v>22651</v>
      </c>
      <c r="AB238" s="49">
        <f t="shared" si="181"/>
        <v>106543</v>
      </c>
      <c r="AC238" s="51">
        <f t="shared" si="181"/>
        <v>0</v>
      </c>
      <c r="AD238" s="50">
        <f t="shared" si="181"/>
        <v>0</v>
      </c>
      <c r="AE238" s="51">
        <f>SUM(AE239:AE258)</f>
        <v>0</v>
      </c>
      <c r="AF238" s="50">
        <f>SUM(AF239:AF258)</f>
        <v>0</v>
      </c>
      <c r="AG238" s="48">
        <f t="shared" ref="AG238:AL238" si="182">SUM(AG239:AG258)</f>
        <v>94736</v>
      </c>
      <c r="AH238" s="51">
        <f t="shared" si="182"/>
        <v>74685</v>
      </c>
      <c r="AI238" s="50">
        <f t="shared" si="182"/>
        <v>20051</v>
      </c>
      <c r="AJ238" s="49">
        <f t="shared" si="182"/>
        <v>94736</v>
      </c>
      <c r="AK238" s="51">
        <f t="shared" si="182"/>
        <v>0</v>
      </c>
      <c r="AL238" s="50">
        <f t="shared" si="182"/>
        <v>0</v>
      </c>
    </row>
    <row r="239" spans="1:38" s="16" customFormat="1" ht="18" customHeight="1">
      <c r="A239" s="266" t="s">
        <v>1182</v>
      </c>
      <c r="B239" s="69" t="s">
        <v>1183</v>
      </c>
      <c r="C239" s="60">
        <f>SUM(F239:J239)</f>
        <v>953</v>
      </c>
      <c r="D239" s="59">
        <f>SUM(C239)/1.27</f>
        <v>750</v>
      </c>
      <c r="E239" s="60">
        <f>SUM(D239)*0.27</f>
        <v>203</v>
      </c>
      <c r="F239" s="61">
        <v>952.5</v>
      </c>
      <c r="G239" s="61">
        <v>0</v>
      </c>
      <c r="H239" s="61">
        <v>0</v>
      </c>
      <c r="I239" s="61">
        <v>0</v>
      </c>
      <c r="J239" s="61">
        <v>0</v>
      </c>
      <c r="K239" s="60">
        <f t="shared" ref="K239:K258" si="183">SUM(N239:R239)</f>
        <v>953</v>
      </c>
      <c r="L239" s="59">
        <f t="shared" ref="L239:L247" si="184">SUM(K239)/1.27</f>
        <v>750</v>
      </c>
      <c r="M239" s="60">
        <f t="shared" ref="M239:M247" si="185">SUM(L239)*0.27</f>
        <v>203</v>
      </c>
      <c r="N239" s="61">
        <v>952.5</v>
      </c>
      <c r="O239" s="61">
        <v>0</v>
      </c>
      <c r="P239" s="61">
        <v>0</v>
      </c>
      <c r="Q239" s="61">
        <v>0</v>
      </c>
      <c r="R239" s="61">
        <v>0</v>
      </c>
      <c r="S239" s="62">
        <f t="shared" ref="S239:S248" si="186">SUM(T239:X239)</f>
        <v>0</v>
      </c>
      <c r="T239" s="63"/>
      <c r="U239" s="63"/>
      <c r="V239" s="63"/>
      <c r="W239" s="63"/>
      <c r="X239" s="64"/>
      <c r="Y239" s="58">
        <f t="shared" ref="Y239:Y255" si="187">SUM(AB239:AF239)</f>
        <v>4763</v>
      </c>
      <c r="Z239" s="61">
        <v>3750</v>
      </c>
      <c r="AA239" s="60">
        <f t="shared" ref="AA239:AA255" si="188">SUM(Z239)*0.27</f>
        <v>1013</v>
      </c>
      <c r="AB239" s="59">
        <v>4763</v>
      </c>
      <c r="AC239" s="61">
        <f t="shared" ref="AC239:AF258" si="189">SUM(O239+U239)</f>
        <v>0</v>
      </c>
      <c r="AD239" s="60">
        <f t="shared" si="189"/>
        <v>0</v>
      </c>
      <c r="AE239" s="61">
        <f t="shared" si="189"/>
        <v>0</v>
      </c>
      <c r="AF239" s="60">
        <f t="shared" si="189"/>
        <v>0</v>
      </c>
      <c r="AG239" s="58">
        <v>4358</v>
      </c>
      <c r="AH239" s="61">
        <v>3432</v>
      </c>
      <c r="AI239" s="60">
        <v>926</v>
      </c>
      <c r="AJ239" s="59">
        <f>+AH239+AI239</f>
        <v>4358</v>
      </c>
      <c r="AK239" s="61">
        <f t="shared" ref="AJ239:AL258" si="190">SUM(U239+AC239)</f>
        <v>0</v>
      </c>
      <c r="AL239" s="60">
        <f t="shared" si="190"/>
        <v>0</v>
      </c>
    </row>
    <row r="240" spans="1:38" s="16" customFormat="1" ht="12.75" customHeight="1">
      <c r="A240" s="266" t="s">
        <v>1184</v>
      </c>
      <c r="B240" s="69" t="s">
        <v>1185</v>
      </c>
      <c r="C240" s="60">
        <f t="shared" ref="C240:C255" si="191">SUM(F240:J240)</f>
        <v>2960</v>
      </c>
      <c r="D240" s="59">
        <v>2330</v>
      </c>
      <c r="E240" s="60">
        <v>630</v>
      </c>
      <c r="F240" s="61">
        <v>2960</v>
      </c>
      <c r="G240" s="61">
        <v>0</v>
      </c>
      <c r="H240" s="61">
        <v>0</v>
      </c>
      <c r="I240" s="61">
        <v>0</v>
      </c>
      <c r="J240" s="61">
        <v>0</v>
      </c>
      <c r="K240" s="60">
        <f t="shared" si="183"/>
        <v>2960</v>
      </c>
      <c r="L240" s="59">
        <v>2330</v>
      </c>
      <c r="M240" s="60">
        <v>630</v>
      </c>
      <c r="N240" s="61">
        <v>2960</v>
      </c>
      <c r="O240" s="61">
        <v>0</v>
      </c>
      <c r="P240" s="61">
        <v>0</v>
      </c>
      <c r="Q240" s="61">
        <v>0</v>
      </c>
      <c r="R240" s="61">
        <v>0</v>
      </c>
      <c r="S240" s="62">
        <f t="shared" si="186"/>
        <v>0</v>
      </c>
      <c r="T240" s="63"/>
      <c r="U240" s="63"/>
      <c r="V240" s="63"/>
      <c r="W240" s="63"/>
      <c r="X240" s="64"/>
      <c r="Y240" s="58">
        <f t="shared" si="187"/>
        <v>2960</v>
      </c>
      <c r="Z240" s="59">
        <v>2330</v>
      </c>
      <c r="AA240" s="60">
        <v>630</v>
      </c>
      <c r="AB240" s="59">
        <f t="shared" ref="AB240:AB258" si="192">SUM(N240+T240)</f>
        <v>2960</v>
      </c>
      <c r="AC240" s="61">
        <f t="shared" si="189"/>
        <v>0</v>
      </c>
      <c r="AD240" s="60">
        <f t="shared" si="189"/>
        <v>0</v>
      </c>
      <c r="AE240" s="61">
        <f t="shared" si="189"/>
        <v>0</v>
      </c>
      <c r="AF240" s="60">
        <f t="shared" si="189"/>
        <v>0</v>
      </c>
      <c r="AG240" s="58">
        <v>426</v>
      </c>
      <c r="AH240" s="59">
        <v>335</v>
      </c>
      <c r="AI240" s="60">
        <v>91</v>
      </c>
      <c r="AJ240" s="59">
        <f t="shared" ref="AJ240:AJ255" si="193">+AH240+AI240</f>
        <v>426</v>
      </c>
      <c r="AK240" s="61">
        <f t="shared" si="190"/>
        <v>0</v>
      </c>
      <c r="AL240" s="60">
        <f t="shared" si="190"/>
        <v>0</v>
      </c>
    </row>
    <row r="241" spans="1:38" s="16" customFormat="1" ht="12.75" customHeight="1">
      <c r="A241" s="266" t="s">
        <v>1186</v>
      </c>
      <c r="B241" s="69" t="s">
        <v>1187</v>
      </c>
      <c r="C241" s="60">
        <f t="shared" si="191"/>
        <v>4826</v>
      </c>
      <c r="D241" s="59">
        <f t="shared" ref="D241:D255" si="194">SUM(C241)/1.27</f>
        <v>3800</v>
      </c>
      <c r="E241" s="60">
        <f t="shared" ref="E241:E255" si="195">SUM(D241)*0.27</f>
        <v>1026</v>
      </c>
      <c r="F241" s="61">
        <v>4826</v>
      </c>
      <c r="G241" s="61">
        <v>0</v>
      </c>
      <c r="H241" s="61">
        <v>0</v>
      </c>
      <c r="I241" s="61">
        <v>0</v>
      </c>
      <c r="J241" s="61">
        <v>0</v>
      </c>
      <c r="K241" s="60">
        <f t="shared" si="183"/>
        <v>4826</v>
      </c>
      <c r="L241" s="59">
        <f t="shared" si="184"/>
        <v>3800</v>
      </c>
      <c r="M241" s="60">
        <f t="shared" si="185"/>
        <v>1026</v>
      </c>
      <c r="N241" s="61">
        <v>4826</v>
      </c>
      <c r="O241" s="61">
        <v>0</v>
      </c>
      <c r="P241" s="61">
        <v>0</v>
      </c>
      <c r="Q241" s="61">
        <v>0</v>
      </c>
      <c r="R241" s="61">
        <v>0</v>
      </c>
      <c r="S241" s="62">
        <f t="shared" si="186"/>
        <v>0</v>
      </c>
      <c r="T241" s="63"/>
      <c r="U241" s="63"/>
      <c r="V241" s="63"/>
      <c r="W241" s="63"/>
      <c r="X241" s="64"/>
      <c r="Y241" s="58">
        <f t="shared" si="187"/>
        <v>4826</v>
      </c>
      <c r="Z241" s="61">
        <f t="shared" ref="Z241:Z255" si="196">SUM(Y241)/1.27</f>
        <v>3800</v>
      </c>
      <c r="AA241" s="60">
        <f t="shared" si="188"/>
        <v>1026</v>
      </c>
      <c r="AB241" s="59">
        <f t="shared" si="192"/>
        <v>4826</v>
      </c>
      <c r="AC241" s="61">
        <f t="shared" si="189"/>
        <v>0</v>
      </c>
      <c r="AD241" s="60">
        <f t="shared" si="189"/>
        <v>0</v>
      </c>
      <c r="AE241" s="61">
        <f t="shared" si="189"/>
        <v>0</v>
      </c>
      <c r="AF241" s="60">
        <f t="shared" si="189"/>
        <v>0</v>
      </c>
      <c r="AG241" s="58">
        <v>4228</v>
      </c>
      <c r="AH241" s="61">
        <v>3419</v>
      </c>
      <c r="AI241" s="60">
        <v>809</v>
      </c>
      <c r="AJ241" s="59">
        <f t="shared" si="193"/>
        <v>4228</v>
      </c>
      <c r="AK241" s="61">
        <f t="shared" si="190"/>
        <v>0</v>
      </c>
      <c r="AL241" s="60">
        <f t="shared" si="190"/>
        <v>0</v>
      </c>
    </row>
    <row r="242" spans="1:38" s="16" customFormat="1" ht="12.75" customHeight="1">
      <c r="A242" s="266" t="s">
        <v>1188</v>
      </c>
      <c r="B242" s="69" t="s">
        <v>1189</v>
      </c>
      <c r="C242" s="60">
        <f t="shared" si="191"/>
        <v>2921</v>
      </c>
      <c r="D242" s="59">
        <f t="shared" si="194"/>
        <v>2300</v>
      </c>
      <c r="E242" s="60">
        <f t="shared" si="195"/>
        <v>621</v>
      </c>
      <c r="F242" s="61">
        <v>2921</v>
      </c>
      <c r="G242" s="61">
        <v>0</v>
      </c>
      <c r="H242" s="61">
        <v>0</v>
      </c>
      <c r="I242" s="61">
        <v>0</v>
      </c>
      <c r="J242" s="61">
        <v>0</v>
      </c>
      <c r="K242" s="60">
        <f t="shared" si="183"/>
        <v>2921</v>
      </c>
      <c r="L242" s="59">
        <f t="shared" si="184"/>
        <v>2300</v>
      </c>
      <c r="M242" s="60">
        <f t="shared" si="185"/>
        <v>621</v>
      </c>
      <c r="N242" s="61">
        <v>2921</v>
      </c>
      <c r="O242" s="61">
        <v>0</v>
      </c>
      <c r="P242" s="61">
        <v>0</v>
      </c>
      <c r="Q242" s="61">
        <v>0</v>
      </c>
      <c r="R242" s="61">
        <v>0</v>
      </c>
      <c r="S242" s="62">
        <f t="shared" si="186"/>
        <v>0</v>
      </c>
      <c r="T242" s="63"/>
      <c r="U242" s="63"/>
      <c r="V242" s="63"/>
      <c r="W242" s="63"/>
      <c r="X242" s="64"/>
      <c r="Y242" s="58">
        <f t="shared" si="187"/>
        <v>4699</v>
      </c>
      <c r="Z242" s="61">
        <v>3700</v>
      </c>
      <c r="AA242" s="60">
        <f t="shared" si="188"/>
        <v>999</v>
      </c>
      <c r="AB242" s="59">
        <v>4699</v>
      </c>
      <c r="AC242" s="61">
        <f t="shared" si="189"/>
        <v>0</v>
      </c>
      <c r="AD242" s="60">
        <f t="shared" si="189"/>
        <v>0</v>
      </c>
      <c r="AE242" s="61">
        <f t="shared" si="189"/>
        <v>0</v>
      </c>
      <c r="AF242" s="60">
        <f t="shared" si="189"/>
        <v>0</v>
      </c>
      <c r="AG242" s="58">
        <v>3992</v>
      </c>
      <c r="AH242" s="61">
        <v>3143</v>
      </c>
      <c r="AI242" s="60">
        <v>849</v>
      </c>
      <c r="AJ242" s="59">
        <f t="shared" si="193"/>
        <v>3992</v>
      </c>
      <c r="AK242" s="61">
        <f t="shared" si="190"/>
        <v>0</v>
      </c>
      <c r="AL242" s="60">
        <f t="shared" si="190"/>
        <v>0</v>
      </c>
    </row>
    <row r="243" spans="1:38" s="16" customFormat="1" ht="12.75" customHeight="1">
      <c r="A243" s="266" t="s">
        <v>1190</v>
      </c>
      <c r="B243" s="69" t="s">
        <v>1191</v>
      </c>
      <c r="C243" s="60">
        <f t="shared" si="191"/>
        <v>152</v>
      </c>
      <c r="D243" s="59">
        <f t="shared" si="194"/>
        <v>120</v>
      </c>
      <c r="E243" s="60">
        <f t="shared" si="195"/>
        <v>32</v>
      </c>
      <c r="F243" s="61">
        <v>152.4</v>
      </c>
      <c r="G243" s="61">
        <v>0</v>
      </c>
      <c r="H243" s="61">
        <v>0</v>
      </c>
      <c r="I243" s="61">
        <v>0</v>
      </c>
      <c r="J243" s="61">
        <v>0</v>
      </c>
      <c r="K243" s="60">
        <f t="shared" si="183"/>
        <v>152</v>
      </c>
      <c r="L243" s="59">
        <f t="shared" si="184"/>
        <v>120</v>
      </c>
      <c r="M243" s="60">
        <f t="shared" si="185"/>
        <v>32</v>
      </c>
      <c r="N243" s="61">
        <v>152.4</v>
      </c>
      <c r="O243" s="61">
        <v>0</v>
      </c>
      <c r="P243" s="61">
        <v>0</v>
      </c>
      <c r="Q243" s="61">
        <v>0</v>
      </c>
      <c r="R243" s="61">
        <v>0</v>
      </c>
      <c r="S243" s="62">
        <f t="shared" si="186"/>
        <v>0</v>
      </c>
      <c r="T243" s="63"/>
      <c r="U243" s="63"/>
      <c r="V243" s="63"/>
      <c r="W243" s="63"/>
      <c r="X243" s="64"/>
      <c r="Y243" s="58">
        <f t="shared" si="187"/>
        <v>152</v>
      </c>
      <c r="Z243" s="61">
        <f t="shared" si="196"/>
        <v>120</v>
      </c>
      <c r="AA243" s="60">
        <f t="shared" si="188"/>
        <v>32</v>
      </c>
      <c r="AB243" s="59">
        <f t="shared" si="192"/>
        <v>152</v>
      </c>
      <c r="AC243" s="61">
        <f t="shared" si="189"/>
        <v>0</v>
      </c>
      <c r="AD243" s="60">
        <f t="shared" si="189"/>
        <v>0</v>
      </c>
      <c r="AE243" s="61">
        <f t="shared" si="189"/>
        <v>0</v>
      </c>
      <c r="AF243" s="60">
        <f t="shared" si="189"/>
        <v>0</v>
      </c>
      <c r="AG243" s="58">
        <v>154</v>
      </c>
      <c r="AH243" s="61">
        <v>121</v>
      </c>
      <c r="AI243" s="60">
        <v>33</v>
      </c>
      <c r="AJ243" s="59">
        <f t="shared" si="193"/>
        <v>154</v>
      </c>
      <c r="AK243" s="61">
        <f t="shared" si="190"/>
        <v>0</v>
      </c>
      <c r="AL243" s="60">
        <f t="shared" si="190"/>
        <v>0</v>
      </c>
    </row>
    <row r="244" spans="1:38" s="16" customFormat="1" ht="12.75" customHeight="1">
      <c r="A244" s="266" t="s">
        <v>1192</v>
      </c>
      <c r="B244" s="69" t="s">
        <v>1193</v>
      </c>
      <c r="C244" s="60">
        <f t="shared" si="191"/>
        <v>1524</v>
      </c>
      <c r="D244" s="59">
        <f t="shared" si="194"/>
        <v>1200</v>
      </c>
      <c r="E244" s="60">
        <f t="shared" si="195"/>
        <v>324</v>
      </c>
      <c r="F244" s="61">
        <v>1524</v>
      </c>
      <c r="G244" s="61">
        <v>0</v>
      </c>
      <c r="H244" s="61">
        <v>0</v>
      </c>
      <c r="I244" s="61">
        <v>0</v>
      </c>
      <c r="J244" s="61">
        <v>0</v>
      </c>
      <c r="K244" s="60">
        <f t="shared" si="183"/>
        <v>4064</v>
      </c>
      <c r="L244" s="59">
        <f t="shared" si="184"/>
        <v>3200</v>
      </c>
      <c r="M244" s="60">
        <f t="shared" si="185"/>
        <v>864</v>
      </c>
      <c r="N244" s="61">
        <v>4064</v>
      </c>
      <c r="O244" s="61">
        <v>0</v>
      </c>
      <c r="P244" s="61">
        <v>0</v>
      </c>
      <c r="Q244" s="61">
        <v>0</v>
      </c>
      <c r="R244" s="61">
        <v>0</v>
      </c>
      <c r="S244" s="62">
        <f t="shared" si="186"/>
        <v>0</v>
      </c>
      <c r="T244" s="63"/>
      <c r="U244" s="63"/>
      <c r="V244" s="63"/>
      <c r="W244" s="63"/>
      <c r="X244" s="64"/>
      <c r="Y244" s="58">
        <f t="shared" si="187"/>
        <v>12319</v>
      </c>
      <c r="Z244" s="61">
        <v>9700</v>
      </c>
      <c r="AA244" s="60">
        <v>2619</v>
      </c>
      <c r="AB244" s="59">
        <v>12319</v>
      </c>
      <c r="AC244" s="61">
        <f t="shared" si="189"/>
        <v>0</v>
      </c>
      <c r="AD244" s="60">
        <f t="shared" si="189"/>
        <v>0</v>
      </c>
      <c r="AE244" s="61">
        <f t="shared" si="189"/>
        <v>0</v>
      </c>
      <c r="AF244" s="60">
        <f t="shared" si="189"/>
        <v>0</v>
      </c>
      <c r="AG244" s="58">
        <v>10046</v>
      </c>
      <c r="AH244" s="61">
        <v>7910</v>
      </c>
      <c r="AI244" s="60">
        <v>2136</v>
      </c>
      <c r="AJ244" s="59">
        <f t="shared" si="193"/>
        <v>10046</v>
      </c>
      <c r="AK244" s="61">
        <f t="shared" si="190"/>
        <v>0</v>
      </c>
      <c r="AL244" s="60">
        <f t="shared" si="190"/>
        <v>0</v>
      </c>
    </row>
    <row r="245" spans="1:38" s="16" customFormat="1" ht="12.75" customHeight="1">
      <c r="A245" s="266" t="s">
        <v>1194</v>
      </c>
      <c r="B245" s="69" t="s">
        <v>1195</v>
      </c>
      <c r="C245" s="60">
        <f t="shared" si="191"/>
        <v>2540</v>
      </c>
      <c r="D245" s="267">
        <f t="shared" si="194"/>
        <v>2000</v>
      </c>
      <c r="E245" s="60">
        <f t="shared" si="195"/>
        <v>540</v>
      </c>
      <c r="F245" s="61">
        <v>2540</v>
      </c>
      <c r="G245" s="61">
        <v>0</v>
      </c>
      <c r="H245" s="61">
        <v>0</v>
      </c>
      <c r="I245" s="61">
        <v>0</v>
      </c>
      <c r="J245" s="61">
        <v>0</v>
      </c>
      <c r="K245" s="60">
        <f t="shared" si="183"/>
        <v>2540</v>
      </c>
      <c r="L245" s="267">
        <f t="shared" si="184"/>
        <v>2000</v>
      </c>
      <c r="M245" s="60">
        <f t="shared" si="185"/>
        <v>540</v>
      </c>
      <c r="N245" s="61">
        <v>2540</v>
      </c>
      <c r="O245" s="61">
        <v>0</v>
      </c>
      <c r="P245" s="61">
        <v>0</v>
      </c>
      <c r="Q245" s="61">
        <v>0</v>
      </c>
      <c r="R245" s="61">
        <v>0</v>
      </c>
      <c r="S245" s="62">
        <f t="shared" si="186"/>
        <v>0</v>
      </c>
      <c r="T245" s="63"/>
      <c r="U245" s="63"/>
      <c r="V245" s="63"/>
      <c r="W245" s="63"/>
      <c r="X245" s="64"/>
      <c r="Y245" s="58">
        <f t="shared" si="187"/>
        <v>2540</v>
      </c>
      <c r="Z245" s="61">
        <f t="shared" si="196"/>
        <v>2000</v>
      </c>
      <c r="AA245" s="60">
        <f t="shared" si="188"/>
        <v>540</v>
      </c>
      <c r="AB245" s="59">
        <f t="shared" si="192"/>
        <v>2540</v>
      </c>
      <c r="AC245" s="61">
        <f t="shared" si="189"/>
        <v>0</v>
      </c>
      <c r="AD245" s="60">
        <f t="shared" si="189"/>
        <v>0</v>
      </c>
      <c r="AE245" s="61">
        <f t="shared" si="189"/>
        <v>0</v>
      </c>
      <c r="AF245" s="60">
        <f t="shared" si="189"/>
        <v>0</v>
      </c>
      <c r="AG245" s="58">
        <v>2330</v>
      </c>
      <c r="AH245" s="61">
        <v>1835</v>
      </c>
      <c r="AI245" s="60">
        <v>495</v>
      </c>
      <c r="AJ245" s="59">
        <f t="shared" si="193"/>
        <v>2330</v>
      </c>
      <c r="AK245" s="61">
        <f t="shared" si="190"/>
        <v>0</v>
      </c>
      <c r="AL245" s="60">
        <f t="shared" si="190"/>
        <v>0</v>
      </c>
    </row>
    <row r="246" spans="1:38" s="16" customFormat="1" ht="12.75" hidden="1" customHeight="1">
      <c r="A246" s="266" t="s">
        <v>1196</v>
      </c>
      <c r="B246" s="69" t="s">
        <v>1197</v>
      </c>
      <c r="C246" s="60">
        <f t="shared" si="191"/>
        <v>34925</v>
      </c>
      <c r="D246" s="267">
        <f t="shared" si="194"/>
        <v>27500</v>
      </c>
      <c r="E246" s="60">
        <f t="shared" si="195"/>
        <v>7425</v>
      </c>
      <c r="F246" s="61">
        <v>34925</v>
      </c>
      <c r="G246" s="61">
        <v>0</v>
      </c>
      <c r="H246" s="61">
        <v>0</v>
      </c>
      <c r="I246" s="61">
        <v>0</v>
      </c>
      <c r="J246" s="61">
        <v>0</v>
      </c>
      <c r="K246" s="60">
        <f t="shared" si="183"/>
        <v>34925</v>
      </c>
      <c r="L246" s="267">
        <f t="shared" si="184"/>
        <v>27500</v>
      </c>
      <c r="M246" s="60">
        <f t="shared" si="185"/>
        <v>7425</v>
      </c>
      <c r="N246" s="61">
        <v>34925</v>
      </c>
      <c r="O246" s="61">
        <v>0</v>
      </c>
      <c r="P246" s="61">
        <v>0</v>
      </c>
      <c r="Q246" s="61">
        <v>0</v>
      </c>
      <c r="R246" s="61">
        <v>0</v>
      </c>
      <c r="S246" s="62">
        <f t="shared" si="186"/>
        <v>0</v>
      </c>
      <c r="T246" s="63"/>
      <c r="U246" s="63"/>
      <c r="V246" s="63"/>
      <c r="W246" s="63"/>
      <c r="X246" s="64"/>
      <c r="Y246" s="58">
        <f t="shared" si="187"/>
        <v>0</v>
      </c>
      <c r="Z246" s="61"/>
      <c r="AA246" s="60"/>
      <c r="AB246" s="59"/>
      <c r="AC246" s="61">
        <f t="shared" si="189"/>
        <v>0</v>
      </c>
      <c r="AD246" s="60">
        <f t="shared" si="189"/>
        <v>0</v>
      </c>
      <c r="AE246" s="61">
        <f t="shared" si="189"/>
        <v>0</v>
      </c>
      <c r="AF246" s="60">
        <f t="shared" si="189"/>
        <v>0</v>
      </c>
      <c r="AG246" s="58">
        <f t="shared" ref="AG246:AG258" si="197">SUM(AJ246:AL246)</f>
        <v>0</v>
      </c>
      <c r="AH246" s="61"/>
      <c r="AI246" s="60"/>
      <c r="AJ246" s="59">
        <f t="shared" si="193"/>
        <v>0</v>
      </c>
      <c r="AK246" s="61">
        <f t="shared" si="190"/>
        <v>0</v>
      </c>
      <c r="AL246" s="60">
        <f t="shared" si="190"/>
        <v>0</v>
      </c>
    </row>
    <row r="247" spans="1:38" s="16" customFormat="1" ht="12.75" customHeight="1">
      <c r="A247" s="266" t="s">
        <v>1198</v>
      </c>
      <c r="B247" s="69" t="s">
        <v>1199</v>
      </c>
      <c r="C247" s="60">
        <f t="shared" si="191"/>
        <v>12700</v>
      </c>
      <c r="D247" s="267">
        <f t="shared" si="194"/>
        <v>10000</v>
      </c>
      <c r="E247" s="60">
        <f t="shared" si="195"/>
        <v>2700</v>
      </c>
      <c r="F247" s="61">
        <v>12700</v>
      </c>
      <c r="G247" s="61">
        <v>0</v>
      </c>
      <c r="H247" s="61">
        <v>0</v>
      </c>
      <c r="I247" s="61">
        <v>0</v>
      </c>
      <c r="J247" s="61">
        <v>0</v>
      </c>
      <c r="K247" s="60">
        <f t="shared" si="183"/>
        <v>12700</v>
      </c>
      <c r="L247" s="267">
        <f t="shared" si="184"/>
        <v>10000</v>
      </c>
      <c r="M247" s="60">
        <f t="shared" si="185"/>
        <v>2700</v>
      </c>
      <c r="N247" s="61">
        <v>12700</v>
      </c>
      <c r="O247" s="61">
        <v>0</v>
      </c>
      <c r="P247" s="61">
        <v>0</v>
      </c>
      <c r="Q247" s="61">
        <v>0</v>
      </c>
      <c r="R247" s="61">
        <v>0</v>
      </c>
      <c r="S247" s="62">
        <f t="shared" si="186"/>
        <v>0</v>
      </c>
      <c r="T247" s="63"/>
      <c r="U247" s="63"/>
      <c r="V247" s="63"/>
      <c r="W247" s="63"/>
      <c r="X247" s="64"/>
      <c r="Y247" s="58">
        <f t="shared" si="187"/>
        <v>12700</v>
      </c>
      <c r="Z247" s="61">
        <f t="shared" si="196"/>
        <v>10000</v>
      </c>
      <c r="AA247" s="60">
        <f t="shared" si="188"/>
        <v>2700</v>
      </c>
      <c r="AB247" s="59">
        <f t="shared" si="192"/>
        <v>12700</v>
      </c>
      <c r="AC247" s="61">
        <f t="shared" si="189"/>
        <v>0</v>
      </c>
      <c r="AD247" s="60">
        <f t="shared" si="189"/>
        <v>0</v>
      </c>
      <c r="AE247" s="61">
        <f t="shared" si="189"/>
        <v>0</v>
      </c>
      <c r="AF247" s="60">
        <f t="shared" si="189"/>
        <v>0</v>
      </c>
      <c r="AG247" s="58">
        <v>12536</v>
      </c>
      <c r="AH247" s="61">
        <v>9871</v>
      </c>
      <c r="AI247" s="60">
        <v>2665</v>
      </c>
      <c r="AJ247" s="59">
        <f t="shared" si="193"/>
        <v>12536</v>
      </c>
      <c r="AK247" s="61">
        <f t="shared" si="190"/>
        <v>0</v>
      </c>
      <c r="AL247" s="60">
        <f t="shared" si="190"/>
        <v>0</v>
      </c>
    </row>
    <row r="248" spans="1:38" s="16" customFormat="1" ht="12.75" customHeight="1">
      <c r="A248" s="266" t="s">
        <v>1200</v>
      </c>
      <c r="B248" s="69" t="s">
        <v>1201</v>
      </c>
      <c r="C248" s="60">
        <f t="shared" si="191"/>
        <v>3810</v>
      </c>
      <c r="D248" s="267">
        <f t="shared" si="194"/>
        <v>3000</v>
      </c>
      <c r="E248" s="60">
        <f t="shared" si="195"/>
        <v>810</v>
      </c>
      <c r="F248" s="61">
        <v>3810</v>
      </c>
      <c r="G248" s="61">
        <v>0</v>
      </c>
      <c r="H248" s="61">
        <v>0</v>
      </c>
      <c r="I248" s="61">
        <v>0</v>
      </c>
      <c r="J248" s="61">
        <v>0</v>
      </c>
      <c r="K248" s="60">
        <f t="shared" si="183"/>
        <v>3810</v>
      </c>
      <c r="L248" s="267">
        <f t="shared" ref="L248:L255" si="198">SUM(K248)/1.27</f>
        <v>3000</v>
      </c>
      <c r="M248" s="60">
        <f t="shared" ref="M248:M255" si="199">SUM(L248)*0.27</f>
        <v>810</v>
      </c>
      <c r="N248" s="61">
        <v>3810</v>
      </c>
      <c r="O248" s="61">
        <v>0</v>
      </c>
      <c r="P248" s="61">
        <v>0</v>
      </c>
      <c r="Q248" s="61">
        <v>0</v>
      </c>
      <c r="R248" s="61">
        <v>0</v>
      </c>
      <c r="S248" s="62">
        <f t="shared" si="186"/>
        <v>0</v>
      </c>
      <c r="T248" s="63"/>
      <c r="U248" s="63"/>
      <c r="V248" s="63"/>
      <c r="W248" s="63"/>
      <c r="X248" s="64"/>
      <c r="Y248" s="58">
        <f t="shared" si="187"/>
        <v>3810</v>
      </c>
      <c r="Z248" s="61">
        <f t="shared" si="196"/>
        <v>3000</v>
      </c>
      <c r="AA248" s="60">
        <f t="shared" si="188"/>
        <v>810</v>
      </c>
      <c r="AB248" s="59">
        <f t="shared" si="192"/>
        <v>3810</v>
      </c>
      <c r="AC248" s="61">
        <f t="shared" si="189"/>
        <v>0</v>
      </c>
      <c r="AD248" s="60">
        <f t="shared" si="189"/>
        <v>0</v>
      </c>
      <c r="AE248" s="61">
        <f t="shared" si="189"/>
        <v>0</v>
      </c>
      <c r="AF248" s="60">
        <f t="shared" si="189"/>
        <v>0</v>
      </c>
      <c r="AG248" s="58">
        <v>164</v>
      </c>
      <c r="AH248" s="61">
        <v>129</v>
      </c>
      <c r="AI248" s="60">
        <v>35</v>
      </c>
      <c r="AJ248" s="59">
        <f t="shared" si="193"/>
        <v>164</v>
      </c>
      <c r="AK248" s="61">
        <f t="shared" si="190"/>
        <v>0</v>
      </c>
      <c r="AL248" s="60">
        <f t="shared" si="190"/>
        <v>0</v>
      </c>
    </row>
    <row r="249" spans="1:38" s="16" customFormat="1" ht="12.75" customHeight="1">
      <c r="A249" s="268" t="s">
        <v>1202</v>
      </c>
      <c r="B249" s="69" t="s">
        <v>1203</v>
      </c>
      <c r="C249" s="60">
        <f t="shared" si="191"/>
        <v>0</v>
      </c>
      <c r="D249" s="267">
        <f t="shared" si="194"/>
        <v>0</v>
      </c>
      <c r="E249" s="60">
        <f t="shared" si="195"/>
        <v>0</v>
      </c>
      <c r="F249" s="61"/>
      <c r="G249" s="61">
        <v>0</v>
      </c>
      <c r="H249" s="61">
        <v>0</v>
      </c>
      <c r="I249" s="61">
        <v>0</v>
      </c>
      <c r="J249" s="61">
        <v>0</v>
      </c>
      <c r="K249" s="60">
        <f t="shared" si="183"/>
        <v>10160</v>
      </c>
      <c r="L249" s="267">
        <f t="shared" si="198"/>
        <v>8000</v>
      </c>
      <c r="M249" s="60">
        <f t="shared" si="199"/>
        <v>2160</v>
      </c>
      <c r="N249" s="61">
        <v>10160</v>
      </c>
      <c r="O249" s="61">
        <v>0</v>
      </c>
      <c r="P249" s="61">
        <v>0</v>
      </c>
      <c r="Q249" s="61">
        <v>0</v>
      </c>
      <c r="R249" s="61">
        <v>0</v>
      </c>
      <c r="S249" s="62">
        <f t="shared" ref="S249:S258" si="200">SUM(T249:W249)</f>
        <v>0</v>
      </c>
      <c r="T249" s="63"/>
      <c r="U249" s="63"/>
      <c r="V249" s="63"/>
      <c r="W249" s="63"/>
      <c r="X249" s="64"/>
      <c r="Y249" s="58">
        <f t="shared" si="187"/>
        <v>10160</v>
      </c>
      <c r="Z249" s="61">
        <f t="shared" si="196"/>
        <v>8000</v>
      </c>
      <c r="AA249" s="60">
        <f t="shared" si="188"/>
        <v>2160</v>
      </c>
      <c r="AB249" s="59">
        <f t="shared" si="192"/>
        <v>10160</v>
      </c>
      <c r="AC249" s="61">
        <f t="shared" si="189"/>
        <v>0</v>
      </c>
      <c r="AD249" s="60">
        <f t="shared" si="189"/>
        <v>0</v>
      </c>
      <c r="AE249" s="61">
        <f t="shared" si="189"/>
        <v>0</v>
      </c>
      <c r="AF249" s="60">
        <f t="shared" si="189"/>
        <v>0</v>
      </c>
      <c r="AG249" s="58">
        <v>9073</v>
      </c>
      <c r="AH249" s="61">
        <v>7144</v>
      </c>
      <c r="AI249" s="60">
        <v>1929</v>
      </c>
      <c r="AJ249" s="59">
        <f t="shared" si="193"/>
        <v>9073</v>
      </c>
      <c r="AK249" s="61">
        <f t="shared" si="190"/>
        <v>0</v>
      </c>
      <c r="AL249" s="60">
        <f t="shared" si="190"/>
        <v>0</v>
      </c>
    </row>
    <row r="250" spans="1:38" s="16" customFormat="1" ht="12.75" hidden="1" customHeight="1">
      <c r="A250" s="268" t="s">
        <v>1204</v>
      </c>
      <c r="B250" s="69" t="s">
        <v>1205</v>
      </c>
      <c r="C250" s="60">
        <f t="shared" si="191"/>
        <v>0</v>
      </c>
      <c r="D250" s="267">
        <f t="shared" si="194"/>
        <v>0</v>
      </c>
      <c r="E250" s="60">
        <f t="shared" si="195"/>
        <v>0</v>
      </c>
      <c r="F250" s="61"/>
      <c r="G250" s="61">
        <v>0</v>
      </c>
      <c r="H250" s="61">
        <v>0</v>
      </c>
      <c r="I250" s="61">
        <v>0</v>
      </c>
      <c r="J250" s="61">
        <v>0</v>
      </c>
      <c r="K250" s="60">
        <f>SUM(N250:R250)</f>
        <v>0</v>
      </c>
      <c r="L250" s="267">
        <f>SUM(K250)/1.27</f>
        <v>0</v>
      </c>
      <c r="M250" s="60">
        <f>SUM(L250)*0.27</f>
        <v>0</v>
      </c>
      <c r="N250" s="61">
        <v>0</v>
      </c>
      <c r="O250" s="61">
        <v>0</v>
      </c>
      <c r="P250" s="61">
        <v>0</v>
      </c>
      <c r="Q250" s="61">
        <v>0</v>
      </c>
      <c r="R250" s="61">
        <v>0</v>
      </c>
      <c r="S250" s="62">
        <f t="shared" si="200"/>
        <v>0</v>
      </c>
      <c r="T250" s="63"/>
      <c r="U250" s="63"/>
      <c r="V250" s="63"/>
      <c r="W250" s="63"/>
      <c r="X250" s="64"/>
      <c r="Y250" s="58">
        <f>SUM(AB250:AF250)</f>
        <v>0</v>
      </c>
      <c r="Z250" s="61">
        <f>SUM(Y250)/1.27</f>
        <v>0</v>
      </c>
      <c r="AA250" s="60">
        <f>SUM(Z250)*0.27</f>
        <v>0</v>
      </c>
      <c r="AB250" s="59">
        <f>SUM(N250+T250)</f>
        <v>0</v>
      </c>
      <c r="AC250" s="61">
        <f>SUM(O250+U250)</f>
        <v>0</v>
      </c>
      <c r="AD250" s="60">
        <f>SUM(P250+V250)</f>
        <v>0</v>
      </c>
      <c r="AE250" s="61">
        <f>SUM(Q250+W250)</f>
        <v>0</v>
      </c>
      <c r="AF250" s="60">
        <f>SUM(R250+X250)</f>
        <v>0</v>
      </c>
      <c r="AG250" s="58">
        <f t="shared" si="197"/>
        <v>0</v>
      </c>
      <c r="AH250" s="61"/>
      <c r="AI250" s="60"/>
      <c r="AJ250" s="59">
        <f t="shared" si="193"/>
        <v>0</v>
      </c>
      <c r="AK250" s="61">
        <f t="shared" si="190"/>
        <v>0</v>
      </c>
      <c r="AL250" s="60">
        <f t="shared" si="190"/>
        <v>0</v>
      </c>
    </row>
    <row r="251" spans="1:38" s="16" customFormat="1" ht="12.75" customHeight="1">
      <c r="A251" s="268" t="s">
        <v>1204</v>
      </c>
      <c r="B251" s="269" t="s">
        <v>1206</v>
      </c>
      <c r="C251" s="60">
        <f t="shared" si="191"/>
        <v>0</v>
      </c>
      <c r="D251" s="267">
        <f t="shared" si="194"/>
        <v>0</v>
      </c>
      <c r="E251" s="60">
        <f t="shared" si="195"/>
        <v>0</v>
      </c>
      <c r="F251" s="61"/>
      <c r="G251" s="61">
        <v>0</v>
      </c>
      <c r="H251" s="61">
        <v>0</v>
      </c>
      <c r="I251" s="61">
        <v>0</v>
      </c>
      <c r="J251" s="61">
        <v>0</v>
      </c>
      <c r="K251" s="60">
        <f t="shared" si="183"/>
        <v>3302</v>
      </c>
      <c r="L251" s="267">
        <f t="shared" si="198"/>
        <v>2600</v>
      </c>
      <c r="M251" s="60">
        <f t="shared" si="199"/>
        <v>702</v>
      </c>
      <c r="N251" s="61">
        <v>3302</v>
      </c>
      <c r="O251" s="61">
        <v>0</v>
      </c>
      <c r="P251" s="61">
        <v>0</v>
      </c>
      <c r="Q251" s="61">
        <v>0</v>
      </c>
      <c r="R251" s="61">
        <v>0</v>
      </c>
      <c r="S251" s="62">
        <f t="shared" si="200"/>
        <v>0</v>
      </c>
      <c r="T251" s="63"/>
      <c r="U251" s="63"/>
      <c r="V251" s="63"/>
      <c r="W251" s="63"/>
      <c r="X251" s="64"/>
      <c r="Y251" s="58">
        <f t="shared" si="187"/>
        <v>1524</v>
      </c>
      <c r="Z251" s="61">
        <v>1200</v>
      </c>
      <c r="AA251" s="60">
        <f t="shared" si="188"/>
        <v>324</v>
      </c>
      <c r="AB251" s="59">
        <v>1524</v>
      </c>
      <c r="AC251" s="61">
        <f t="shared" si="189"/>
        <v>0</v>
      </c>
      <c r="AD251" s="60">
        <f t="shared" si="189"/>
        <v>0</v>
      </c>
      <c r="AE251" s="61">
        <f t="shared" si="189"/>
        <v>0</v>
      </c>
      <c r="AF251" s="60">
        <f t="shared" si="189"/>
        <v>0</v>
      </c>
      <c r="AG251" s="58">
        <v>1524</v>
      </c>
      <c r="AH251" s="61">
        <v>1200</v>
      </c>
      <c r="AI251" s="60">
        <v>324</v>
      </c>
      <c r="AJ251" s="59">
        <f t="shared" si="193"/>
        <v>1524</v>
      </c>
      <c r="AK251" s="61">
        <f t="shared" si="190"/>
        <v>0</v>
      </c>
      <c r="AL251" s="60">
        <f t="shared" si="190"/>
        <v>0</v>
      </c>
    </row>
    <row r="252" spans="1:38" s="16" customFormat="1" ht="12.75" customHeight="1">
      <c r="A252" s="270" t="s">
        <v>1207</v>
      </c>
      <c r="B252" s="69" t="s">
        <v>1197</v>
      </c>
      <c r="C252" s="60">
        <f t="shared" si="191"/>
        <v>0</v>
      </c>
      <c r="D252" s="267">
        <f t="shared" si="194"/>
        <v>0</v>
      </c>
      <c r="E252" s="60">
        <f t="shared" si="195"/>
        <v>0</v>
      </c>
      <c r="F252" s="61"/>
      <c r="G252" s="61">
        <v>0</v>
      </c>
      <c r="H252" s="61">
        <v>0</v>
      </c>
      <c r="I252" s="61">
        <v>0</v>
      </c>
      <c r="J252" s="61">
        <v>0</v>
      </c>
      <c r="K252" s="60">
        <f t="shared" si="183"/>
        <v>6976</v>
      </c>
      <c r="L252" s="267">
        <f t="shared" si="198"/>
        <v>5493</v>
      </c>
      <c r="M252" s="60">
        <f t="shared" si="199"/>
        <v>1483</v>
      </c>
      <c r="N252" s="61">
        <v>6976</v>
      </c>
      <c r="O252" s="61">
        <v>0</v>
      </c>
      <c r="P252" s="61">
        <v>0</v>
      </c>
      <c r="Q252" s="61">
        <v>0</v>
      </c>
      <c r="R252" s="61">
        <v>0</v>
      </c>
      <c r="S252" s="62">
        <f t="shared" si="200"/>
        <v>0</v>
      </c>
      <c r="T252" s="63"/>
      <c r="U252" s="63"/>
      <c r="V252" s="63"/>
      <c r="W252" s="63"/>
      <c r="X252" s="64"/>
      <c r="Y252" s="58">
        <f t="shared" si="187"/>
        <v>6976</v>
      </c>
      <c r="Z252" s="61">
        <f t="shared" si="196"/>
        <v>5493</v>
      </c>
      <c r="AA252" s="60">
        <f t="shared" si="188"/>
        <v>1483</v>
      </c>
      <c r="AB252" s="59">
        <f t="shared" si="192"/>
        <v>6976</v>
      </c>
      <c r="AC252" s="61">
        <f t="shared" si="189"/>
        <v>0</v>
      </c>
      <c r="AD252" s="60">
        <f t="shared" si="189"/>
        <v>0</v>
      </c>
      <c r="AE252" s="61">
        <f t="shared" si="189"/>
        <v>0</v>
      </c>
      <c r="AF252" s="60">
        <f t="shared" si="189"/>
        <v>0</v>
      </c>
      <c r="AG252" s="58">
        <f t="shared" si="197"/>
        <v>6976</v>
      </c>
      <c r="AH252" s="61">
        <v>5493</v>
      </c>
      <c r="AI252" s="60">
        <v>1483</v>
      </c>
      <c r="AJ252" s="59">
        <f t="shared" si="193"/>
        <v>6976</v>
      </c>
      <c r="AK252" s="61">
        <f t="shared" si="190"/>
        <v>0</v>
      </c>
      <c r="AL252" s="60">
        <f t="shared" si="190"/>
        <v>0</v>
      </c>
    </row>
    <row r="253" spans="1:38" s="16" customFormat="1" ht="12.75" customHeight="1">
      <c r="A253" s="270" t="s">
        <v>1208</v>
      </c>
      <c r="B253" s="69" t="s">
        <v>1199</v>
      </c>
      <c r="C253" s="60">
        <f t="shared" si="191"/>
        <v>0</v>
      </c>
      <c r="D253" s="267">
        <f t="shared" si="194"/>
        <v>0</v>
      </c>
      <c r="E253" s="60">
        <f t="shared" si="195"/>
        <v>0</v>
      </c>
      <c r="F253" s="61"/>
      <c r="G253" s="61">
        <v>0</v>
      </c>
      <c r="H253" s="61">
        <v>0</v>
      </c>
      <c r="I253" s="61">
        <v>0</v>
      </c>
      <c r="J253" s="61">
        <v>0</v>
      </c>
      <c r="K253" s="60">
        <f t="shared" si="183"/>
        <v>23129</v>
      </c>
      <c r="L253" s="267">
        <f t="shared" si="198"/>
        <v>18212</v>
      </c>
      <c r="M253" s="60">
        <f t="shared" si="199"/>
        <v>4917</v>
      </c>
      <c r="N253" s="61">
        <v>23129</v>
      </c>
      <c r="O253" s="61">
        <v>0</v>
      </c>
      <c r="P253" s="61">
        <v>0</v>
      </c>
      <c r="Q253" s="61">
        <v>0</v>
      </c>
      <c r="R253" s="61">
        <v>0</v>
      </c>
      <c r="S253" s="62">
        <f t="shared" si="200"/>
        <v>0</v>
      </c>
      <c r="T253" s="63"/>
      <c r="U253" s="63"/>
      <c r="V253" s="63"/>
      <c r="W253" s="63"/>
      <c r="X253" s="64"/>
      <c r="Y253" s="58">
        <f t="shared" si="187"/>
        <v>23129</v>
      </c>
      <c r="Z253" s="61">
        <f t="shared" si="196"/>
        <v>18212</v>
      </c>
      <c r="AA253" s="60">
        <f t="shared" si="188"/>
        <v>4917</v>
      </c>
      <c r="AB253" s="59">
        <f t="shared" si="192"/>
        <v>23129</v>
      </c>
      <c r="AC253" s="61">
        <f t="shared" si="189"/>
        <v>0</v>
      </c>
      <c r="AD253" s="60">
        <f t="shared" si="189"/>
        <v>0</v>
      </c>
      <c r="AE253" s="61">
        <f t="shared" si="189"/>
        <v>0</v>
      </c>
      <c r="AF253" s="60">
        <f t="shared" si="189"/>
        <v>0</v>
      </c>
      <c r="AG253" s="58">
        <f t="shared" si="197"/>
        <v>23129</v>
      </c>
      <c r="AH253" s="61">
        <v>18212</v>
      </c>
      <c r="AI253" s="60">
        <v>4917</v>
      </c>
      <c r="AJ253" s="59">
        <f t="shared" si="193"/>
        <v>23129</v>
      </c>
      <c r="AK253" s="61">
        <f t="shared" si="190"/>
        <v>0</v>
      </c>
      <c r="AL253" s="60">
        <f t="shared" si="190"/>
        <v>0</v>
      </c>
    </row>
    <row r="254" spans="1:38" s="16" customFormat="1" ht="12.75" customHeight="1">
      <c r="A254" s="270" t="s">
        <v>1209</v>
      </c>
      <c r="B254" s="69" t="s">
        <v>1201</v>
      </c>
      <c r="C254" s="60">
        <f t="shared" si="191"/>
        <v>0</v>
      </c>
      <c r="D254" s="267">
        <f t="shared" si="194"/>
        <v>0</v>
      </c>
      <c r="E254" s="60">
        <f t="shared" si="195"/>
        <v>0</v>
      </c>
      <c r="F254" s="61"/>
      <c r="G254" s="61">
        <v>0</v>
      </c>
      <c r="H254" s="61">
        <v>0</v>
      </c>
      <c r="I254" s="61">
        <v>0</v>
      </c>
      <c r="J254" s="61">
        <v>0</v>
      </c>
      <c r="K254" s="60">
        <f t="shared" si="183"/>
        <v>6300</v>
      </c>
      <c r="L254" s="267">
        <f t="shared" si="198"/>
        <v>4961</v>
      </c>
      <c r="M254" s="60">
        <f t="shared" si="199"/>
        <v>1339</v>
      </c>
      <c r="N254" s="61">
        <v>6300</v>
      </c>
      <c r="O254" s="61">
        <v>0</v>
      </c>
      <c r="P254" s="61">
        <v>0</v>
      </c>
      <c r="Q254" s="61">
        <v>0</v>
      </c>
      <c r="R254" s="61">
        <v>0</v>
      </c>
      <c r="S254" s="62">
        <f t="shared" si="200"/>
        <v>0</v>
      </c>
      <c r="T254" s="63"/>
      <c r="U254" s="63"/>
      <c r="V254" s="63"/>
      <c r="W254" s="63"/>
      <c r="X254" s="64"/>
      <c r="Y254" s="58">
        <f t="shared" si="187"/>
        <v>6300</v>
      </c>
      <c r="Z254" s="61">
        <f t="shared" si="196"/>
        <v>4961</v>
      </c>
      <c r="AA254" s="60">
        <f t="shared" si="188"/>
        <v>1339</v>
      </c>
      <c r="AB254" s="59">
        <f t="shared" si="192"/>
        <v>6300</v>
      </c>
      <c r="AC254" s="61">
        <f t="shared" si="189"/>
        <v>0</v>
      </c>
      <c r="AD254" s="60">
        <f t="shared" si="189"/>
        <v>0</v>
      </c>
      <c r="AE254" s="61">
        <f t="shared" si="189"/>
        <v>0</v>
      </c>
      <c r="AF254" s="60">
        <f t="shared" si="189"/>
        <v>0</v>
      </c>
      <c r="AG254" s="58">
        <f t="shared" si="197"/>
        <v>6300</v>
      </c>
      <c r="AH254" s="61">
        <v>4961</v>
      </c>
      <c r="AI254" s="60">
        <v>1339</v>
      </c>
      <c r="AJ254" s="59">
        <f t="shared" si="193"/>
        <v>6300</v>
      </c>
      <c r="AK254" s="61">
        <f t="shared" si="190"/>
        <v>0</v>
      </c>
      <c r="AL254" s="60">
        <f t="shared" si="190"/>
        <v>0</v>
      </c>
    </row>
    <row r="255" spans="1:38" s="16" customFormat="1" ht="12.75" customHeight="1">
      <c r="A255" s="270" t="s">
        <v>1210</v>
      </c>
      <c r="B255" s="69" t="s">
        <v>1193</v>
      </c>
      <c r="C255" s="60">
        <f t="shared" si="191"/>
        <v>0</v>
      </c>
      <c r="D255" s="267">
        <f t="shared" si="194"/>
        <v>0</v>
      </c>
      <c r="E255" s="60">
        <f t="shared" si="195"/>
        <v>0</v>
      </c>
      <c r="F255" s="61"/>
      <c r="G255" s="61">
        <v>0</v>
      </c>
      <c r="H255" s="61">
        <v>0</v>
      </c>
      <c r="I255" s="61">
        <v>0</v>
      </c>
      <c r="J255" s="61">
        <v>0</v>
      </c>
      <c r="K255" s="60">
        <f t="shared" si="183"/>
        <v>690</v>
      </c>
      <c r="L255" s="267">
        <f t="shared" si="198"/>
        <v>543</v>
      </c>
      <c r="M255" s="60">
        <f t="shared" si="199"/>
        <v>147</v>
      </c>
      <c r="N255" s="61">
        <v>690</v>
      </c>
      <c r="O255" s="61">
        <v>0</v>
      </c>
      <c r="P255" s="61">
        <v>0</v>
      </c>
      <c r="Q255" s="61">
        <v>0</v>
      </c>
      <c r="R255" s="61">
        <v>0</v>
      </c>
      <c r="S255" s="62">
        <f t="shared" si="200"/>
        <v>0</v>
      </c>
      <c r="T255" s="63"/>
      <c r="U255" s="63"/>
      <c r="V255" s="63"/>
      <c r="W255" s="63"/>
      <c r="X255" s="64"/>
      <c r="Y255" s="58">
        <f t="shared" si="187"/>
        <v>690</v>
      </c>
      <c r="Z255" s="61">
        <f t="shared" si="196"/>
        <v>543</v>
      </c>
      <c r="AA255" s="60">
        <f t="shared" si="188"/>
        <v>147</v>
      </c>
      <c r="AB255" s="59">
        <f t="shared" si="192"/>
        <v>690</v>
      </c>
      <c r="AC255" s="61">
        <f t="shared" si="189"/>
        <v>0</v>
      </c>
      <c r="AD255" s="60">
        <f t="shared" si="189"/>
        <v>0</v>
      </c>
      <c r="AE255" s="61">
        <f t="shared" si="189"/>
        <v>0</v>
      </c>
      <c r="AF255" s="60">
        <f t="shared" si="189"/>
        <v>0</v>
      </c>
      <c r="AG255" s="58">
        <f t="shared" si="197"/>
        <v>690</v>
      </c>
      <c r="AH255" s="61">
        <v>543</v>
      </c>
      <c r="AI255" s="60">
        <v>147</v>
      </c>
      <c r="AJ255" s="59">
        <f t="shared" si="193"/>
        <v>690</v>
      </c>
      <c r="AK255" s="61">
        <f t="shared" si="190"/>
        <v>0</v>
      </c>
      <c r="AL255" s="60">
        <f t="shared" si="190"/>
        <v>0</v>
      </c>
    </row>
    <row r="256" spans="1:38" s="16" customFormat="1" ht="15" customHeight="1">
      <c r="A256" s="271">
        <v>53013</v>
      </c>
      <c r="B256" s="69" t="s">
        <v>1438</v>
      </c>
      <c r="C256" s="60">
        <f>SUM(F256:L256)</f>
        <v>0</v>
      </c>
      <c r="D256" s="59">
        <f>SUM(C256)/1.25</f>
        <v>0</v>
      </c>
      <c r="E256" s="60">
        <f>SUM(D256)*0.25</f>
        <v>0</v>
      </c>
      <c r="F256" s="61"/>
      <c r="G256" s="61">
        <v>0</v>
      </c>
      <c r="H256" s="61">
        <v>0</v>
      </c>
      <c r="I256" s="61">
        <v>0</v>
      </c>
      <c r="J256" s="61">
        <v>0</v>
      </c>
      <c r="K256" s="60">
        <f t="shared" si="183"/>
        <v>0</v>
      </c>
      <c r="L256" s="59">
        <f>SUM(K256)/1.25</f>
        <v>0</v>
      </c>
      <c r="M256" s="60">
        <f>SUM(L256)*0.25</f>
        <v>0</v>
      </c>
      <c r="N256" s="61"/>
      <c r="O256" s="61"/>
      <c r="P256" s="61"/>
      <c r="Q256" s="61"/>
      <c r="R256" s="61"/>
      <c r="S256" s="62">
        <f t="shared" si="200"/>
        <v>0</v>
      </c>
      <c r="T256" s="63"/>
      <c r="U256" s="63"/>
      <c r="V256" s="63"/>
      <c r="W256" s="63"/>
      <c r="X256" s="64"/>
      <c r="Y256" s="58">
        <f>SUM(AB256:AE256)</f>
        <v>8995</v>
      </c>
      <c r="Z256" s="61">
        <v>7083</v>
      </c>
      <c r="AA256" s="60">
        <v>1912</v>
      </c>
      <c r="AB256" s="59">
        <v>8995</v>
      </c>
      <c r="AC256" s="61">
        <f t="shared" si="189"/>
        <v>0</v>
      </c>
      <c r="AD256" s="60">
        <f t="shared" si="189"/>
        <v>0</v>
      </c>
      <c r="AE256" s="61">
        <f t="shared" si="189"/>
        <v>0</v>
      </c>
      <c r="AF256" s="60">
        <f t="shared" si="189"/>
        <v>0</v>
      </c>
      <c r="AG256" s="58">
        <v>8810</v>
      </c>
      <c r="AH256" s="61">
        <v>6937</v>
      </c>
      <c r="AI256" s="60">
        <v>1873</v>
      </c>
      <c r="AJ256" s="59">
        <v>8810</v>
      </c>
      <c r="AK256" s="61">
        <f t="shared" si="190"/>
        <v>0</v>
      </c>
      <c r="AL256" s="60">
        <f t="shared" si="190"/>
        <v>0</v>
      </c>
    </row>
    <row r="257" spans="1:38" s="16" customFormat="1" ht="15" hidden="1" customHeight="1">
      <c r="A257" s="272"/>
      <c r="B257" s="69"/>
      <c r="C257" s="60">
        <f>SUM(F257:L257)</f>
        <v>0</v>
      </c>
      <c r="D257" s="59">
        <f>SUM(C257)/1.25</f>
        <v>0</v>
      </c>
      <c r="E257" s="60">
        <f>SUM(D257)*0.25</f>
        <v>0</v>
      </c>
      <c r="F257" s="61"/>
      <c r="G257" s="61"/>
      <c r="H257" s="61"/>
      <c r="I257" s="61"/>
      <c r="J257" s="61"/>
      <c r="K257" s="60">
        <f t="shared" si="183"/>
        <v>0</v>
      </c>
      <c r="L257" s="59">
        <f>SUM(K257)/1.25</f>
        <v>0</v>
      </c>
      <c r="M257" s="60">
        <f>SUM(L257)*0.25</f>
        <v>0</v>
      </c>
      <c r="N257" s="61"/>
      <c r="O257" s="61"/>
      <c r="P257" s="61"/>
      <c r="Q257" s="61"/>
      <c r="R257" s="61"/>
      <c r="S257" s="62">
        <f t="shared" si="200"/>
        <v>0</v>
      </c>
      <c r="T257" s="63"/>
      <c r="U257" s="63"/>
      <c r="V257" s="63"/>
      <c r="W257" s="63"/>
      <c r="X257" s="64"/>
      <c r="Y257" s="58">
        <f>SUM(AB257:AE257)</f>
        <v>0</v>
      </c>
      <c r="Z257" s="61">
        <f>SUM(Y257)/1.25</f>
        <v>0</v>
      </c>
      <c r="AA257" s="60">
        <f>SUM(Z257)*0.25</f>
        <v>0</v>
      </c>
      <c r="AB257" s="59">
        <f t="shared" si="192"/>
        <v>0</v>
      </c>
      <c r="AC257" s="61">
        <f t="shared" si="189"/>
        <v>0</v>
      </c>
      <c r="AD257" s="60">
        <f t="shared" si="189"/>
        <v>0</v>
      </c>
      <c r="AE257" s="61">
        <f t="shared" si="189"/>
        <v>0</v>
      </c>
      <c r="AF257" s="60">
        <f t="shared" si="189"/>
        <v>0</v>
      </c>
      <c r="AG257" s="58">
        <f t="shared" si="197"/>
        <v>0</v>
      </c>
      <c r="AH257" s="61">
        <f>SUM(AG257)/1.25</f>
        <v>0</v>
      </c>
      <c r="AI257" s="60">
        <f>SUM(AH257)*0.25</f>
        <v>0</v>
      </c>
      <c r="AJ257" s="59">
        <f t="shared" si="190"/>
        <v>0</v>
      </c>
      <c r="AK257" s="61">
        <f t="shared" si="190"/>
        <v>0</v>
      </c>
      <c r="AL257" s="60">
        <f t="shared" si="190"/>
        <v>0</v>
      </c>
    </row>
    <row r="258" spans="1:38" s="16" customFormat="1" ht="15" hidden="1" customHeight="1">
      <c r="A258" s="272"/>
      <c r="B258" s="69"/>
      <c r="C258" s="60">
        <f>SUM(F258:L258)</f>
        <v>0</v>
      </c>
      <c r="D258" s="59">
        <f>SUM(C258)/1.25</f>
        <v>0</v>
      </c>
      <c r="E258" s="60">
        <f>SUM(D258)*0.25</f>
        <v>0</v>
      </c>
      <c r="F258" s="61"/>
      <c r="G258" s="61"/>
      <c r="H258" s="61"/>
      <c r="I258" s="61"/>
      <c r="J258" s="61"/>
      <c r="K258" s="60">
        <f t="shared" si="183"/>
        <v>0</v>
      </c>
      <c r="L258" s="59">
        <f>SUM(K258)/1.25</f>
        <v>0</v>
      </c>
      <c r="M258" s="60">
        <f>SUM(L258)*0.25</f>
        <v>0</v>
      </c>
      <c r="N258" s="61"/>
      <c r="O258" s="61"/>
      <c r="P258" s="61"/>
      <c r="Q258" s="61"/>
      <c r="R258" s="61"/>
      <c r="S258" s="62">
        <f t="shared" si="200"/>
        <v>0</v>
      </c>
      <c r="T258" s="63"/>
      <c r="U258" s="63"/>
      <c r="V258" s="63"/>
      <c r="W258" s="63"/>
      <c r="X258" s="64"/>
      <c r="Y258" s="58">
        <f>SUM(AB258:AE258)</f>
        <v>0</v>
      </c>
      <c r="Z258" s="61">
        <f>SUM(Y258)/1.25</f>
        <v>0</v>
      </c>
      <c r="AA258" s="60">
        <f>SUM(Z258)*0.25</f>
        <v>0</v>
      </c>
      <c r="AB258" s="59">
        <f t="shared" si="192"/>
        <v>0</v>
      </c>
      <c r="AC258" s="61">
        <f t="shared" si="189"/>
        <v>0</v>
      </c>
      <c r="AD258" s="60">
        <f t="shared" si="189"/>
        <v>0</v>
      </c>
      <c r="AE258" s="61">
        <f t="shared" si="189"/>
        <v>0</v>
      </c>
      <c r="AF258" s="60">
        <f t="shared" si="189"/>
        <v>0</v>
      </c>
      <c r="AG258" s="58">
        <f t="shared" si="197"/>
        <v>0</v>
      </c>
      <c r="AH258" s="61">
        <f>SUM(AG258)/1.25</f>
        <v>0</v>
      </c>
      <c r="AI258" s="60">
        <f>SUM(AH258)*0.25</f>
        <v>0</v>
      </c>
      <c r="AJ258" s="59">
        <f t="shared" si="190"/>
        <v>0</v>
      </c>
      <c r="AK258" s="61">
        <f t="shared" si="190"/>
        <v>0</v>
      </c>
      <c r="AL258" s="60">
        <f t="shared" si="190"/>
        <v>0</v>
      </c>
    </row>
    <row r="259" spans="1:38" s="16" customFormat="1" ht="15" customHeight="1" thickBot="1">
      <c r="A259" s="272"/>
      <c r="B259" s="69"/>
      <c r="C259" s="60"/>
      <c r="D259" s="273"/>
      <c r="E259" s="274"/>
      <c r="F259" s="61"/>
      <c r="G259" s="61"/>
      <c r="H259" s="61"/>
      <c r="I259" s="61"/>
      <c r="J259" s="61"/>
      <c r="K259" s="60"/>
      <c r="L259" s="273"/>
      <c r="M259" s="274"/>
      <c r="N259" s="61"/>
      <c r="O259" s="61"/>
      <c r="P259" s="61"/>
      <c r="Q259" s="61"/>
      <c r="R259" s="61"/>
      <c r="S259" s="275"/>
      <c r="T259" s="276"/>
      <c r="U259" s="276"/>
      <c r="V259" s="276"/>
      <c r="W259" s="276"/>
      <c r="X259" s="277"/>
      <c r="Y259" s="58"/>
      <c r="Z259" s="61"/>
      <c r="AA259" s="60"/>
      <c r="AB259" s="59"/>
      <c r="AC259" s="61"/>
      <c r="AD259" s="60"/>
      <c r="AE259" s="61"/>
      <c r="AF259" s="60"/>
      <c r="AG259" s="58"/>
      <c r="AH259" s="61"/>
      <c r="AI259" s="60"/>
      <c r="AJ259" s="59"/>
      <c r="AK259" s="61"/>
      <c r="AL259" s="60"/>
    </row>
    <row r="260" spans="1:38" s="9" customFormat="1" ht="19.5" customHeight="1" thickBot="1">
      <c r="A260" s="76" t="s">
        <v>1211</v>
      </c>
      <c r="B260" s="278"/>
      <c r="C260" s="80">
        <f t="shared" ref="C260:H260" si="201">SUM(C237:C259)/2</f>
        <v>67311</v>
      </c>
      <c r="D260" s="84">
        <f t="shared" si="201"/>
        <v>53000</v>
      </c>
      <c r="E260" s="80">
        <f t="shared" si="201"/>
        <v>14311</v>
      </c>
      <c r="F260" s="279">
        <f t="shared" si="201"/>
        <v>67311</v>
      </c>
      <c r="G260" s="345">
        <f t="shared" si="201"/>
        <v>0</v>
      </c>
      <c r="H260" s="346">
        <f t="shared" si="201"/>
        <v>0</v>
      </c>
      <c r="I260" s="346">
        <f>SUM(I237:I259)/2</f>
        <v>0</v>
      </c>
      <c r="J260" s="347">
        <f>SUM(J237:J259)/2</f>
        <v>0</v>
      </c>
      <c r="K260" s="80">
        <f>SUM(K237:K259)/2</f>
        <v>120408</v>
      </c>
      <c r="L260" s="84">
        <f t="shared" ref="L260:AL260" si="202">SUM(L237:L259)/2</f>
        <v>94809</v>
      </c>
      <c r="M260" s="80">
        <f t="shared" si="202"/>
        <v>25599</v>
      </c>
      <c r="N260" s="279">
        <f t="shared" si="202"/>
        <v>120408</v>
      </c>
      <c r="O260" s="280">
        <f t="shared" si="202"/>
        <v>0</v>
      </c>
      <c r="P260" s="280">
        <f t="shared" si="202"/>
        <v>0</v>
      </c>
      <c r="Q260" s="280">
        <f t="shared" si="202"/>
        <v>0</v>
      </c>
      <c r="R260" s="281">
        <f t="shared" si="202"/>
        <v>0</v>
      </c>
      <c r="S260" s="83">
        <f t="shared" si="202"/>
        <v>0</v>
      </c>
      <c r="T260" s="81">
        <f t="shared" si="202"/>
        <v>0</v>
      </c>
      <c r="U260" s="81">
        <f t="shared" si="202"/>
        <v>0</v>
      </c>
      <c r="V260" s="81">
        <f t="shared" si="202"/>
        <v>0</v>
      </c>
      <c r="W260" s="81">
        <f t="shared" si="202"/>
        <v>0</v>
      </c>
      <c r="X260" s="82">
        <f t="shared" si="202"/>
        <v>0</v>
      </c>
      <c r="Y260" s="282">
        <f t="shared" si="202"/>
        <v>106543</v>
      </c>
      <c r="Z260" s="84">
        <f t="shared" si="202"/>
        <v>83892</v>
      </c>
      <c r="AA260" s="80">
        <f t="shared" si="202"/>
        <v>22651</v>
      </c>
      <c r="AB260" s="78">
        <f t="shared" si="202"/>
        <v>106543</v>
      </c>
      <c r="AC260" s="81">
        <f t="shared" si="202"/>
        <v>0</v>
      </c>
      <c r="AD260" s="82">
        <f t="shared" si="202"/>
        <v>0</v>
      </c>
      <c r="AE260" s="84">
        <f t="shared" si="202"/>
        <v>0</v>
      </c>
      <c r="AF260" s="82">
        <f t="shared" si="202"/>
        <v>0</v>
      </c>
      <c r="AG260" s="282">
        <f t="shared" si="202"/>
        <v>94736</v>
      </c>
      <c r="AH260" s="84">
        <f t="shared" si="202"/>
        <v>74685</v>
      </c>
      <c r="AI260" s="80">
        <f t="shared" si="202"/>
        <v>20051</v>
      </c>
      <c r="AJ260" s="78">
        <f t="shared" si="202"/>
        <v>94736</v>
      </c>
      <c r="AK260" s="81">
        <f t="shared" si="202"/>
        <v>0</v>
      </c>
      <c r="AL260" s="82">
        <f t="shared" si="202"/>
        <v>0</v>
      </c>
    </row>
    <row r="261" spans="1:38" s="16" customFormat="1" ht="10.5" customHeight="1">
      <c r="A261" s="272"/>
      <c r="B261" s="69"/>
      <c r="C261" s="58"/>
      <c r="D261" s="283"/>
      <c r="E261" s="284"/>
      <c r="F261" s="283"/>
      <c r="G261" s="61"/>
      <c r="H261" s="61"/>
      <c r="I261" s="61"/>
      <c r="J261" s="60"/>
      <c r="K261" s="58"/>
      <c r="L261" s="283"/>
      <c r="M261" s="284"/>
      <c r="N261" s="283"/>
      <c r="O261" s="284"/>
      <c r="P261" s="285"/>
      <c r="Q261" s="284"/>
      <c r="R261" s="285"/>
      <c r="S261" s="286"/>
      <c r="T261" s="287"/>
      <c r="U261" s="287"/>
      <c r="V261" s="287"/>
      <c r="W261" s="287"/>
      <c r="X261" s="288"/>
      <c r="Y261" s="58"/>
      <c r="Z261" s="61"/>
      <c r="AA261" s="60"/>
      <c r="AB261" s="59"/>
      <c r="AC261" s="61"/>
      <c r="AD261" s="60"/>
      <c r="AE261" s="61"/>
      <c r="AF261" s="60"/>
      <c r="AG261" s="58"/>
      <c r="AH261" s="61"/>
      <c r="AI261" s="60"/>
      <c r="AJ261" s="59"/>
      <c r="AK261" s="61"/>
      <c r="AL261" s="60"/>
    </row>
    <row r="262" spans="1:38" s="16" customFormat="1" ht="15" customHeight="1">
      <c r="A262" s="46" t="s">
        <v>1050</v>
      </c>
      <c r="B262" s="289"/>
      <c r="C262" s="48">
        <f>SUM(C263:C317)</f>
        <v>1144442</v>
      </c>
      <c r="D262" s="49">
        <f>SUM(D263:D350)</f>
        <v>900839</v>
      </c>
      <c r="E262" s="51">
        <f>SUM(E263:E356)</f>
        <v>243603</v>
      </c>
      <c r="F262" s="49">
        <f>SUM(F263:F317)</f>
        <v>260391</v>
      </c>
      <c r="G262" s="51">
        <f>SUM(G263:G356)</f>
        <v>0</v>
      </c>
      <c r="H262" s="348">
        <f>SUM(H263:H356)</f>
        <v>93383</v>
      </c>
      <c r="I262" s="348">
        <f>SUM(I263:I356)</f>
        <v>36303</v>
      </c>
      <c r="J262" s="50">
        <f>SUM(J263:J356)</f>
        <v>754365</v>
      </c>
      <c r="K262" s="48">
        <f>SUM(K263:K356)</f>
        <v>1715418</v>
      </c>
      <c r="L262" s="49">
        <f>SUM(L263:L350)</f>
        <v>1350448</v>
      </c>
      <c r="M262" s="51">
        <f t="shared" ref="M262:AD262" si="203">SUM(M263:M356)</f>
        <v>364970</v>
      </c>
      <c r="N262" s="49">
        <f t="shared" si="203"/>
        <v>1622035</v>
      </c>
      <c r="O262" s="51">
        <f t="shared" si="203"/>
        <v>0</v>
      </c>
      <c r="P262" s="50">
        <f t="shared" si="203"/>
        <v>93383</v>
      </c>
      <c r="Q262" s="51">
        <f t="shared" si="203"/>
        <v>0</v>
      </c>
      <c r="R262" s="50">
        <f t="shared" si="203"/>
        <v>0</v>
      </c>
      <c r="S262" s="290">
        <f t="shared" si="203"/>
        <v>0</v>
      </c>
      <c r="T262" s="55">
        <f t="shared" si="203"/>
        <v>0</v>
      </c>
      <c r="U262" s="55">
        <f t="shared" si="203"/>
        <v>0</v>
      </c>
      <c r="V262" s="55">
        <f t="shared" si="203"/>
        <v>0</v>
      </c>
      <c r="W262" s="55">
        <f t="shared" si="203"/>
        <v>0</v>
      </c>
      <c r="X262" s="265">
        <f t="shared" si="203"/>
        <v>0</v>
      </c>
      <c r="Y262" s="48">
        <f t="shared" si="203"/>
        <v>1728152</v>
      </c>
      <c r="Z262" s="51">
        <f>SUM(Z263:Z350)</f>
        <v>1366774</v>
      </c>
      <c r="AA262" s="50">
        <f t="shared" si="203"/>
        <v>361378</v>
      </c>
      <c r="AB262" s="49">
        <f t="shared" si="203"/>
        <v>1634769</v>
      </c>
      <c r="AC262" s="51">
        <f t="shared" si="203"/>
        <v>0</v>
      </c>
      <c r="AD262" s="50">
        <f t="shared" si="203"/>
        <v>93383</v>
      </c>
      <c r="AE262" s="51">
        <f>SUM(AE263:AE356)</f>
        <v>0</v>
      </c>
      <c r="AF262" s="50">
        <f>SUM(AF263:AF356)</f>
        <v>0</v>
      </c>
      <c r="AG262" s="48">
        <f>SUM(AG263:AG356)</f>
        <v>438558</v>
      </c>
      <c r="AH262" s="51">
        <f>SUM(AH263:AH350)</f>
        <v>368517</v>
      </c>
      <c r="AI262" s="50">
        <f>SUM(AI263:AI356)</f>
        <v>70041</v>
      </c>
      <c r="AJ262" s="49">
        <f>SUM(AJ263:AJ356)</f>
        <v>365028</v>
      </c>
      <c r="AK262" s="51">
        <f>SUM(AK263:AK356)</f>
        <v>0</v>
      </c>
      <c r="AL262" s="50">
        <f>SUM(AL263:AL356)</f>
        <v>73530</v>
      </c>
    </row>
    <row r="263" spans="1:38" s="16" customFormat="1" ht="14.25" customHeight="1">
      <c r="A263" s="291" t="s">
        <v>1212</v>
      </c>
      <c r="B263" s="69" t="s">
        <v>1213</v>
      </c>
      <c r="C263" s="58">
        <f>SUM(F263:J263)</f>
        <v>2000</v>
      </c>
      <c r="D263" s="59">
        <v>2000</v>
      </c>
      <c r="E263" s="61">
        <v>0</v>
      </c>
      <c r="F263" s="59">
        <v>2000</v>
      </c>
      <c r="G263" s="61">
        <v>0</v>
      </c>
      <c r="H263" s="61">
        <v>0</v>
      </c>
      <c r="I263" s="61">
        <v>0</v>
      </c>
      <c r="J263" s="60">
        <v>0</v>
      </c>
      <c r="K263" s="58">
        <f t="shared" ref="K263:K330" si="204">SUM(N263:R263)</f>
        <v>2000</v>
      </c>
      <c r="L263" s="59">
        <f>SUM(K263)/1</f>
        <v>2000</v>
      </c>
      <c r="M263" s="61">
        <f>SUM(L263)*0</f>
        <v>0</v>
      </c>
      <c r="N263" s="59">
        <v>2000</v>
      </c>
      <c r="O263" s="61"/>
      <c r="P263" s="60"/>
      <c r="Q263" s="61"/>
      <c r="R263" s="60"/>
      <c r="S263" s="292">
        <f>SUM(T263:X263)</f>
        <v>0</v>
      </c>
      <c r="T263" s="63"/>
      <c r="U263" s="63"/>
      <c r="V263" s="63"/>
      <c r="W263" s="63"/>
      <c r="X263" s="64"/>
      <c r="Y263" s="58">
        <f t="shared" ref="Y263:Y330" si="205">SUM(AB263:AF263)</f>
        <v>2000</v>
      </c>
      <c r="Z263" s="61">
        <f>SUM(Y263)/1</f>
        <v>2000</v>
      </c>
      <c r="AA263" s="60">
        <f>SUM(Z263)*0</f>
        <v>0</v>
      </c>
      <c r="AB263" s="59">
        <f t="shared" ref="AB263:AB295" si="206">SUM(N263+T263)</f>
        <v>2000</v>
      </c>
      <c r="AC263" s="61">
        <f t="shared" ref="AC263:AF295" si="207">SUM(O263+U263)</f>
        <v>0</v>
      </c>
      <c r="AD263" s="60">
        <f t="shared" si="207"/>
        <v>0</v>
      </c>
      <c r="AE263" s="61">
        <f t="shared" si="207"/>
        <v>0</v>
      </c>
      <c r="AF263" s="60">
        <f t="shared" si="207"/>
        <v>0</v>
      </c>
      <c r="AG263" s="58">
        <v>38</v>
      </c>
      <c r="AH263" s="61">
        <v>30</v>
      </c>
      <c r="AI263" s="60">
        <v>8</v>
      </c>
      <c r="AJ263" s="59">
        <v>38</v>
      </c>
      <c r="AK263" s="61">
        <v>0</v>
      </c>
      <c r="AL263" s="60">
        <v>0</v>
      </c>
    </row>
    <row r="264" spans="1:38" s="16" customFormat="1" ht="14.25" customHeight="1">
      <c r="A264" s="291" t="s">
        <v>1214</v>
      </c>
      <c r="B264" s="69" t="s">
        <v>1215</v>
      </c>
      <c r="C264" s="58">
        <f t="shared" ref="C264:C327" si="208">SUM(F264:J264)</f>
        <v>1905</v>
      </c>
      <c r="D264" s="59">
        <v>1500</v>
      </c>
      <c r="E264" s="61">
        <v>405</v>
      </c>
      <c r="F264" s="59">
        <v>1905</v>
      </c>
      <c r="G264" s="61">
        <v>0</v>
      </c>
      <c r="H264" s="61">
        <v>0</v>
      </c>
      <c r="I264" s="61">
        <v>0</v>
      </c>
      <c r="J264" s="60">
        <v>0</v>
      </c>
      <c r="K264" s="58">
        <f>SUM(N264:R264)</f>
        <v>1905</v>
      </c>
      <c r="L264" s="59">
        <f t="shared" ref="L264:L288" si="209">SUM(K264)/1.27</f>
        <v>1500</v>
      </c>
      <c r="M264" s="61">
        <f t="shared" ref="M264:M288" si="210">SUM(L264)*0.27</f>
        <v>405</v>
      </c>
      <c r="N264" s="59">
        <v>1905</v>
      </c>
      <c r="O264" s="61"/>
      <c r="P264" s="60"/>
      <c r="Q264" s="61"/>
      <c r="R264" s="60"/>
      <c r="S264" s="292">
        <f>SUM(T264:X264)</f>
        <v>0</v>
      </c>
      <c r="T264" s="63"/>
      <c r="U264" s="63"/>
      <c r="V264" s="63"/>
      <c r="W264" s="63"/>
      <c r="X264" s="64"/>
      <c r="Y264" s="58">
        <f t="shared" si="205"/>
        <v>1905</v>
      </c>
      <c r="Z264" s="61">
        <f t="shared" ref="Z264:Z289" si="211">SUM(Y264)/1.27</f>
        <v>1500</v>
      </c>
      <c r="AA264" s="60">
        <f t="shared" ref="AA264:AA289" si="212">SUM(Z264)*0.27</f>
        <v>405</v>
      </c>
      <c r="AB264" s="59">
        <f>SUM(N264+T264)</f>
        <v>1905</v>
      </c>
      <c r="AC264" s="61">
        <f>SUM(O264+U264)</f>
        <v>0</v>
      </c>
      <c r="AD264" s="60">
        <f>SUM(P264+V264)</f>
        <v>0</v>
      </c>
      <c r="AE264" s="61">
        <f>SUM(Q264+W264)</f>
        <v>0</v>
      </c>
      <c r="AF264" s="60">
        <f>SUM(R264+X264)</f>
        <v>0</v>
      </c>
      <c r="AG264" s="58">
        <v>0</v>
      </c>
      <c r="AH264" s="61">
        <v>0</v>
      </c>
      <c r="AI264" s="60">
        <v>0</v>
      </c>
      <c r="AJ264" s="59">
        <v>0</v>
      </c>
      <c r="AK264" s="61">
        <v>0</v>
      </c>
      <c r="AL264" s="60">
        <v>0</v>
      </c>
    </row>
    <row r="265" spans="1:38" s="16" customFormat="1" ht="14.25" customHeight="1">
      <c r="A265" s="291" t="s">
        <v>1216</v>
      </c>
      <c r="B265" s="69" t="s">
        <v>1217</v>
      </c>
      <c r="C265" s="58">
        <f t="shared" si="208"/>
        <v>31623</v>
      </c>
      <c r="D265" s="59">
        <v>24900</v>
      </c>
      <c r="E265" s="61">
        <v>6723</v>
      </c>
      <c r="F265" s="59">
        <v>31623</v>
      </c>
      <c r="G265" s="61">
        <v>0</v>
      </c>
      <c r="H265" s="61">
        <v>0</v>
      </c>
      <c r="I265" s="61">
        <v>0</v>
      </c>
      <c r="J265" s="60">
        <v>0</v>
      </c>
      <c r="K265" s="58">
        <f t="shared" si="204"/>
        <v>31623</v>
      </c>
      <c r="L265" s="59">
        <f t="shared" si="209"/>
        <v>24900</v>
      </c>
      <c r="M265" s="61">
        <f t="shared" si="210"/>
        <v>6723</v>
      </c>
      <c r="N265" s="59">
        <v>31623</v>
      </c>
      <c r="O265" s="61"/>
      <c r="P265" s="60"/>
      <c r="Q265" s="61"/>
      <c r="R265" s="60"/>
      <c r="S265" s="292">
        <f t="shared" ref="S265:S331" si="213">SUM(T265:X265)</f>
        <v>0</v>
      </c>
      <c r="T265" s="63"/>
      <c r="U265" s="63"/>
      <c r="V265" s="63"/>
      <c r="W265" s="63"/>
      <c r="X265" s="64"/>
      <c r="Y265" s="58">
        <f t="shared" si="205"/>
        <v>31623</v>
      </c>
      <c r="Z265" s="61">
        <f t="shared" si="211"/>
        <v>24900</v>
      </c>
      <c r="AA265" s="60">
        <f t="shared" si="212"/>
        <v>6723</v>
      </c>
      <c r="AB265" s="59">
        <f t="shared" si="206"/>
        <v>31623</v>
      </c>
      <c r="AC265" s="61">
        <f t="shared" si="207"/>
        <v>0</v>
      </c>
      <c r="AD265" s="60">
        <f t="shared" si="207"/>
        <v>0</v>
      </c>
      <c r="AE265" s="61">
        <f t="shared" si="207"/>
        <v>0</v>
      </c>
      <c r="AF265" s="60">
        <f t="shared" si="207"/>
        <v>0</v>
      </c>
      <c r="AG265" s="58">
        <v>4667</v>
      </c>
      <c r="AH265" s="61">
        <v>3675</v>
      </c>
      <c r="AI265" s="60">
        <v>992</v>
      </c>
      <c r="AJ265" s="59">
        <v>4667</v>
      </c>
      <c r="AK265" s="61">
        <v>0</v>
      </c>
      <c r="AL265" s="60">
        <v>0</v>
      </c>
    </row>
    <row r="266" spans="1:38" s="16" customFormat="1" ht="14.25" customHeight="1">
      <c r="A266" s="291" t="s">
        <v>1218</v>
      </c>
      <c r="B266" s="69" t="s">
        <v>1219</v>
      </c>
      <c r="C266" s="58">
        <f t="shared" si="208"/>
        <v>50800</v>
      </c>
      <c r="D266" s="59">
        <v>40000</v>
      </c>
      <c r="E266" s="61">
        <v>10800</v>
      </c>
      <c r="F266" s="59"/>
      <c r="G266" s="61">
        <v>0</v>
      </c>
      <c r="H266" s="61">
        <v>0</v>
      </c>
      <c r="I266" s="61">
        <v>0</v>
      </c>
      <c r="J266" s="60">
        <v>50800</v>
      </c>
      <c r="K266" s="58">
        <f t="shared" si="204"/>
        <v>50800</v>
      </c>
      <c r="L266" s="59">
        <f t="shared" si="209"/>
        <v>40000</v>
      </c>
      <c r="M266" s="61">
        <f t="shared" si="210"/>
        <v>10800</v>
      </c>
      <c r="N266" s="59">
        <v>50800</v>
      </c>
      <c r="O266" s="61"/>
      <c r="P266" s="60"/>
      <c r="Q266" s="61"/>
      <c r="R266" s="60"/>
      <c r="S266" s="292">
        <f t="shared" si="213"/>
        <v>0</v>
      </c>
      <c r="T266" s="63"/>
      <c r="U266" s="63"/>
      <c r="V266" s="63"/>
      <c r="W266" s="63"/>
      <c r="X266" s="64"/>
      <c r="Y266" s="58">
        <f t="shared" si="205"/>
        <v>50800</v>
      </c>
      <c r="Z266" s="61">
        <f t="shared" si="211"/>
        <v>40000</v>
      </c>
      <c r="AA266" s="60">
        <f t="shared" si="212"/>
        <v>10800</v>
      </c>
      <c r="AB266" s="59">
        <f t="shared" si="206"/>
        <v>50800</v>
      </c>
      <c r="AC266" s="61">
        <f t="shared" si="207"/>
        <v>0</v>
      </c>
      <c r="AD266" s="60">
        <f t="shared" si="207"/>
        <v>0</v>
      </c>
      <c r="AE266" s="61">
        <f t="shared" si="207"/>
        <v>0</v>
      </c>
      <c r="AF266" s="60">
        <f t="shared" si="207"/>
        <v>0</v>
      </c>
      <c r="AG266" s="58">
        <v>0</v>
      </c>
      <c r="AH266" s="61">
        <v>0</v>
      </c>
      <c r="AI266" s="60">
        <v>0</v>
      </c>
      <c r="AJ266" s="59">
        <v>0</v>
      </c>
      <c r="AK266" s="61">
        <v>0</v>
      </c>
      <c r="AL266" s="60">
        <v>0</v>
      </c>
    </row>
    <row r="267" spans="1:38" s="16" customFormat="1" ht="14.25" customHeight="1">
      <c r="A267" s="291" t="s">
        <v>1220</v>
      </c>
      <c r="B267" s="69" t="s">
        <v>1221</v>
      </c>
      <c r="C267" s="58">
        <f t="shared" si="208"/>
        <v>1270</v>
      </c>
      <c r="D267" s="59">
        <v>1000</v>
      </c>
      <c r="E267" s="61">
        <v>270</v>
      </c>
      <c r="F267" s="59">
        <v>1270</v>
      </c>
      <c r="G267" s="61">
        <v>0</v>
      </c>
      <c r="H267" s="61">
        <v>0</v>
      </c>
      <c r="I267" s="61">
        <v>0</v>
      </c>
      <c r="J267" s="60">
        <v>0</v>
      </c>
      <c r="K267" s="58">
        <f t="shared" si="204"/>
        <v>1270</v>
      </c>
      <c r="L267" s="59">
        <f t="shared" si="209"/>
        <v>1000</v>
      </c>
      <c r="M267" s="61">
        <f t="shared" si="210"/>
        <v>270</v>
      </c>
      <c r="N267" s="59">
        <v>1270</v>
      </c>
      <c r="O267" s="61"/>
      <c r="P267" s="60"/>
      <c r="Q267" s="61"/>
      <c r="R267" s="60"/>
      <c r="S267" s="292">
        <f t="shared" si="213"/>
        <v>0</v>
      </c>
      <c r="T267" s="63"/>
      <c r="U267" s="63"/>
      <c r="V267" s="63"/>
      <c r="W267" s="63"/>
      <c r="X267" s="64"/>
      <c r="Y267" s="58">
        <f t="shared" si="205"/>
        <v>1270</v>
      </c>
      <c r="Z267" s="61">
        <f t="shared" si="211"/>
        <v>1000</v>
      </c>
      <c r="AA267" s="60">
        <f t="shared" si="212"/>
        <v>270</v>
      </c>
      <c r="AB267" s="59">
        <f t="shared" si="206"/>
        <v>1270</v>
      </c>
      <c r="AC267" s="61">
        <f t="shared" si="207"/>
        <v>0</v>
      </c>
      <c r="AD267" s="60">
        <f t="shared" si="207"/>
        <v>0</v>
      </c>
      <c r="AE267" s="61">
        <f t="shared" si="207"/>
        <v>0</v>
      </c>
      <c r="AF267" s="60">
        <f t="shared" si="207"/>
        <v>0</v>
      </c>
      <c r="AG267" s="58">
        <v>0</v>
      </c>
      <c r="AH267" s="61">
        <v>0</v>
      </c>
      <c r="AI267" s="60">
        <v>0</v>
      </c>
      <c r="AJ267" s="59">
        <v>0</v>
      </c>
      <c r="AK267" s="61">
        <v>0</v>
      </c>
      <c r="AL267" s="60">
        <v>0</v>
      </c>
    </row>
    <row r="268" spans="1:38" s="16" customFormat="1" ht="14.25" customHeight="1">
      <c r="A268" s="291" t="s">
        <v>1222</v>
      </c>
      <c r="B268" s="69" t="s">
        <v>1223</v>
      </c>
      <c r="C268" s="58">
        <f t="shared" si="208"/>
        <v>20320</v>
      </c>
      <c r="D268" s="59">
        <v>16000</v>
      </c>
      <c r="E268" s="61">
        <v>4320</v>
      </c>
      <c r="F268" s="59"/>
      <c r="G268" s="61">
        <v>0</v>
      </c>
      <c r="H268" s="61">
        <v>0</v>
      </c>
      <c r="I268" s="61">
        <v>0</v>
      </c>
      <c r="J268" s="60">
        <v>20320</v>
      </c>
      <c r="K268" s="58">
        <f>SUM(N268:R268)</f>
        <v>20320</v>
      </c>
      <c r="L268" s="59">
        <f t="shared" si="209"/>
        <v>16000</v>
      </c>
      <c r="M268" s="61">
        <f t="shared" si="210"/>
        <v>4320</v>
      </c>
      <c r="N268" s="59">
        <v>20320</v>
      </c>
      <c r="O268" s="61"/>
      <c r="P268" s="60"/>
      <c r="Q268" s="61"/>
      <c r="R268" s="60"/>
      <c r="S268" s="292">
        <f>SUM(T268:X268)</f>
        <v>0</v>
      </c>
      <c r="T268" s="63"/>
      <c r="U268" s="63"/>
      <c r="V268" s="63"/>
      <c r="W268" s="63"/>
      <c r="X268" s="64"/>
      <c r="Y268" s="58">
        <f t="shared" si="205"/>
        <v>20320</v>
      </c>
      <c r="Z268" s="61">
        <f t="shared" si="211"/>
        <v>16000</v>
      </c>
      <c r="AA268" s="60">
        <f t="shared" si="212"/>
        <v>4320</v>
      </c>
      <c r="AB268" s="59">
        <f t="shared" ref="AB268:AF269" si="214">SUM(N268+T268)</f>
        <v>20320</v>
      </c>
      <c r="AC268" s="61">
        <f t="shared" si="214"/>
        <v>0</v>
      </c>
      <c r="AD268" s="60">
        <f t="shared" si="214"/>
        <v>0</v>
      </c>
      <c r="AE268" s="61">
        <f t="shared" si="214"/>
        <v>0</v>
      </c>
      <c r="AF268" s="60">
        <f t="shared" si="214"/>
        <v>0</v>
      </c>
      <c r="AG268" s="58">
        <v>0</v>
      </c>
      <c r="AH268" s="61">
        <v>0</v>
      </c>
      <c r="AI268" s="60">
        <v>0</v>
      </c>
      <c r="AJ268" s="59">
        <v>0</v>
      </c>
      <c r="AK268" s="61">
        <v>0</v>
      </c>
      <c r="AL268" s="60">
        <v>0</v>
      </c>
    </row>
    <row r="269" spans="1:38" s="16" customFormat="1" ht="14.25" customHeight="1">
      <c r="A269" s="293" t="s">
        <v>1224</v>
      </c>
      <c r="B269" s="69" t="s">
        <v>1225</v>
      </c>
      <c r="C269" s="58">
        <f t="shared" si="208"/>
        <v>7620</v>
      </c>
      <c r="D269" s="59">
        <v>6000</v>
      </c>
      <c r="E269" s="61">
        <v>1620</v>
      </c>
      <c r="F269" s="59">
        <v>7620</v>
      </c>
      <c r="G269" s="61">
        <v>0</v>
      </c>
      <c r="H269" s="61">
        <v>0</v>
      </c>
      <c r="I269" s="61">
        <v>0</v>
      </c>
      <c r="J269" s="60">
        <v>0</v>
      </c>
      <c r="K269" s="58">
        <f>SUM(N269:R269)</f>
        <v>7620</v>
      </c>
      <c r="L269" s="59">
        <f t="shared" si="209"/>
        <v>6000</v>
      </c>
      <c r="M269" s="61">
        <f t="shared" si="210"/>
        <v>1620</v>
      </c>
      <c r="N269" s="59">
        <v>7620</v>
      </c>
      <c r="O269" s="61"/>
      <c r="P269" s="60"/>
      <c r="Q269" s="61"/>
      <c r="R269" s="60"/>
      <c r="S269" s="292">
        <f>SUM(T269:X269)</f>
        <v>0</v>
      </c>
      <c r="T269" s="63"/>
      <c r="U269" s="63"/>
      <c r="V269" s="63"/>
      <c r="W269" s="63"/>
      <c r="X269" s="64"/>
      <c r="Y269" s="58">
        <f t="shared" si="205"/>
        <v>7620</v>
      </c>
      <c r="Z269" s="61">
        <f t="shared" si="211"/>
        <v>6000</v>
      </c>
      <c r="AA269" s="60">
        <f t="shared" si="212"/>
        <v>1620</v>
      </c>
      <c r="AB269" s="59">
        <f t="shared" si="214"/>
        <v>7620</v>
      </c>
      <c r="AC269" s="61">
        <f t="shared" si="214"/>
        <v>0</v>
      </c>
      <c r="AD269" s="60">
        <f t="shared" si="214"/>
        <v>0</v>
      </c>
      <c r="AE269" s="61">
        <f t="shared" si="214"/>
        <v>0</v>
      </c>
      <c r="AF269" s="60">
        <f t="shared" si="214"/>
        <v>0</v>
      </c>
      <c r="AG269" s="58">
        <v>7468</v>
      </c>
      <c r="AH269" s="61">
        <v>5880</v>
      </c>
      <c r="AI269" s="60">
        <v>1588</v>
      </c>
      <c r="AJ269" s="59">
        <v>7468</v>
      </c>
      <c r="AK269" s="61">
        <v>0</v>
      </c>
      <c r="AL269" s="60">
        <v>0</v>
      </c>
    </row>
    <row r="270" spans="1:38" s="16" customFormat="1" ht="14.25" customHeight="1">
      <c r="A270" s="293" t="s">
        <v>1226</v>
      </c>
      <c r="B270" s="69" t="s">
        <v>1227</v>
      </c>
      <c r="C270" s="58">
        <f t="shared" si="208"/>
        <v>1270</v>
      </c>
      <c r="D270" s="59">
        <v>1000</v>
      </c>
      <c r="E270" s="61">
        <v>270</v>
      </c>
      <c r="F270" s="59">
        <v>1270</v>
      </c>
      <c r="G270" s="61">
        <v>0</v>
      </c>
      <c r="H270" s="61">
        <v>0</v>
      </c>
      <c r="I270" s="61">
        <v>0</v>
      </c>
      <c r="J270" s="60">
        <v>0</v>
      </c>
      <c r="K270" s="58">
        <f t="shared" si="204"/>
        <v>1270</v>
      </c>
      <c r="L270" s="59">
        <f t="shared" si="209"/>
        <v>1000</v>
      </c>
      <c r="M270" s="61">
        <f t="shared" si="210"/>
        <v>270</v>
      </c>
      <c r="N270" s="59">
        <v>1270</v>
      </c>
      <c r="O270" s="61"/>
      <c r="P270" s="60"/>
      <c r="Q270" s="61"/>
      <c r="R270" s="60"/>
      <c r="S270" s="292">
        <f t="shared" si="213"/>
        <v>0</v>
      </c>
      <c r="T270" s="63"/>
      <c r="U270" s="63"/>
      <c r="V270" s="63"/>
      <c r="W270" s="63"/>
      <c r="X270" s="64"/>
      <c r="Y270" s="58">
        <f t="shared" si="205"/>
        <v>1270</v>
      </c>
      <c r="Z270" s="61">
        <f t="shared" si="211"/>
        <v>1000</v>
      </c>
      <c r="AA270" s="60">
        <f t="shared" si="212"/>
        <v>270</v>
      </c>
      <c r="AB270" s="59">
        <f t="shared" si="206"/>
        <v>1270</v>
      </c>
      <c r="AC270" s="61">
        <f t="shared" si="207"/>
        <v>0</v>
      </c>
      <c r="AD270" s="60">
        <f t="shared" si="207"/>
        <v>0</v>
      </c>
      <c r="AE270" s="61">
        <f t="shared" si="207"/>
        <v>0</v>
      </c>
      <c r="AF270" s="60">
        <f t="shared" si="207"/>
        <v>0</v>
      </c>
      <c r="AG270" s="58">
        <v>0</v>
      </c>
      <c r="AH270" s="61">
        <v>0</v>
      </c>
      <c r="AI270" s="60">
        <v>0</v>
      </c>
      <c r="AJ270" s="59">
        <v>0</v>
      </c>
      <c r="AK270" s="61">
        <v>0</v>
      </c>
      <c r="AL270" s="60">
        <v>0</v>
      </c>
    </row>
    <row r="271" spans="1:38" s="16" customFormat="1" ht="14.25" customHeight="1">
      <c r="A271" s="291" t="s">
        <v>1228</v>
      </c>
      <c r="B271" s="69" t="s">
        <v>1229</v>
      </c>
      <c r="C271" s="58">
        <f t="shared" si="208"/>
        <v>1270</v>
      </c>
      <c r="D271" s="59">
        <v>1000</v>
      </c>
      <c r="E271" s="61">
        <v>270</v>
      </c>
      <c r="F271" s="59">
        <v>1270</v>
      </c>
      <c r="G271" s="61">
        <v>0</v>
      </c>
      <c r="H271" s="61">
        <v>0</v>
      </c>
      <c r="I271" s="61">
        <v>0</v>
      </c>
      <c r="J271" s="60">
        <v>0</v>
      </c>
      <c r="K271" s="58">
        <f t="shared" si="204"/>
        <v>1270</v>
      </c>
      <c r="L271" s="59">
        <f t="shared" si="209"/>
        <v>1000</v>
      </c>
      <c r="M271" s="61">
        <f t="shared" si="210"/>
        <v>270</v>
      </c>
      <c r="N271" s="59">
        <v>1270</v>
      </c>
      <c r="O271" s="61"/>
      <c r="P271" s="60"/>
      <c r="Q271" s="61"/>
      <c r="R271" s="60"/>
      <c r="S271" s="292">
        <f t="shared" si="213"/>
        <v>0</v>
      </c>
      <c r="T271" s="63"/>
      <c r="U271" s="63"/>
      <c r="V271" s="63"/>
      <c r="W271" s="63"/>
      <c r="X271" s="64"/>
      <c r="Y271" s="58">
        <f t="shared" si="205"/>
        <v>1270</v>
      </c>
      <c r="Z271" s="61">
        <f t="shared" si="211"/>
        <v>1000</v>
      </c>
      <c r="AA271" s="60">
        <f t="shared" si="212"/>
        <v>270</v>
      </c>
      <c r="AB271" s="59">
        <f t="shared" si="206"/>
        <v>1270</v>
      </c>
      <c r="AC271" s="61">
        <f t="shared" si="207"/>
        <v>0</v>
      </c>
      <c r="AD271" s="60">
        <f t="shared" si="207"/>
        <v>0</v>
      </c>
      <c r="AE271" s="61">
        <f t="shared" si="207"/>
        <v>0</v>
      </c>
      <c r="AF271" s="60">
        <f t="shared" si="207"/>
        <v>0</v>
      </c>
      <c r="AG271" s="58">
        <v>1043</v>
      </c>
      <c r="AH271" s="61">
        <v>821</v>
      </c>
      <c r="AI271" s="60">
        <v>222</v>
      </c>
      <c r="AJ271" s="59">
        <v>1043</v>
      </c>
      <c r="AK271" s="61">
        <v>0</v>
      </c>
      <c r="AL271" s="60">
        <v>0</v>
      </c>
    </row>
    <row r="272" spans="1:38" s="16" customFormat="1" ht="14.25" customHeight="1">
      <c r="A272" s="291" t="s">
        <v>1230</v>
      </c>
      <c r="B272" s="69" t="s">
        <v>1231</v>
      </c>
      <c r="C272" s="58">
        <f t="shared" si="208"/>
        <v>1905</v>
      </c>
      <c r="D272" s="59">
        <v>1500</v>
      </c>
      <c r="E272" s="61">
        <v>405</v>
      </c>
      <c r="F272" s="59">
        <v>1905</v>
      </c>
      <c r="G272" s="61">
        <v>0</v>
      </c>
      <c r="H272" s="61">
        <v>0</v>
      </c>
      <c r="I272" s="61">
        <v>0</v>
      </c>
      <c r="J272" s="60">
        <v>0</v>
      </c>
      <c r="K272" s="58">
        <f t="shared" si="204"/>
        <v>1905</v>
      </c>
      <c r="L272" s="59">
        <f t="shared" si="209"/>
        <v>1500</v>
      </c>
      <c r="M272" s="61">
        <f t="shared" si="210"/>
        <v>405</v>
      </c>
      <c r="N272" s="59">
        <v>1905</v>
      </c>
      <c r="O272" s="61"/>
      <c r="P272" s="60"/>
      <c r="Q272" s="61"/>
      <c r="R272" s="60"/>
      <c r="S272" s="292">
        <f t="shared" si="213"/>
        <v>0</v>
      </c>
      <c r="T272" s="63"/>
      <c r="U272" s="63"/>
      <c r="V272" s="63"/>
      <c r="W272" s="63"/>
      <c r="X272" s="64"/>
      <c r="Y272" s="58">
        <f t="shared" si="205"/>
        <v>1905</v>
      </c>
      <c r="Z272" s="61">
        <f t="shared" si="211"/>
        <v>1500</v>
      </c>
      <c r="AA272" s="60">
        <f t="shared" si="212"/>
        <v>405</v>
      </c>
      <c r="AB272" s="59">
        <f t="shared" si="206"/>
        <v>1905</v>
      </c>
      <c r="AC272" s="61">
        <f t="shared" si="207"/>
        <v>0</v>
      </c>
      <c r="AD272" s="60">
        <f t="shared" si="207"/>
        <v>0</v>
      </c>
      <c r="AE272" s="61">
        <f t="shared" si="207"/>
        <v>0</v>
      </c>
      <c r="AF272" s="60">
        <f t="shared" si="207"/>
        <v>0</v>
      </c>
      <c r="AG272" s="58">
        <v>0</v>
      </c>
      <c r="AH272" s="61">
        <v>0</v>
      </c>
      <c r="AI272" s="60">
        <v>0</v>
      </c>
      <c r="AJ272" s="59">
        <v>0</v>
      </c>
      <c r="AK272" s="61">
        <v>0</v>
      </c>
      <c r="AL272" s="60">
        <v>0</v>
      </c>
    </row>
    <row r="273" spans="1:38" s="16" customFormat="1" ht="14.25" customHeight="1">
      <c r="A273" s="291" t="s">
        <v>1232</v>
      </c>
      <c r="B273" s="69" t="s">
        <v>1233</v>
      </c>
      <c r="C273" s="58">
        <f t="shared" si="208"/>
        <v>1270</v>
      </c>
      <c r="D273" s="59">
        <v>1000</v>
      </c>
      <c r="E273" s="61">
        <v>270</v>
      </c>
      <c r="F273" s="59">
        <v>1270</v>
      </c>
      <c r="G273" s="61">
        <v>0</v>
      </c>
      <c r="H273" s="61">
        <v>0</v>
      </c>
      <c r="I273" s="61">
        <v>0</v>
      </c>
      <c r="J273" s="60">
        <v>0</v>
      </c>
      <c r="K273" s="58">
        <f t="shared" si="204"/>
        <v>1270</v>
      </c>
      <c r="L273" s="59">
        <f t="shared" si="209"/>
        <v>1000</v>
      </c>
      <c r="M273" s="61">
        <f t="shared" si="210"/>
        <v>270</v>
      </c>
      <c r="N273" s="59">
        <v>1270</v>
      </c>
      <c r="O273" s="61"/>
      <c r="P273" s="60"/>
      <c r="Q273" s="61"/>
      <c r="R273" s="60"/>
      <c r="S273" s="292">
        <f t="shared" si="213"/>
        <v>0</v>
      </c>
      <c r="T273" s="63"/>
      <c r="U273" s="63"/>
      <c r="V273" s="63"/>
      <c r="W273" s="63"/>
      <c r="X273" s="64"/>
      <c r="Y273" s="58">
        <f t="shared" si="205"/>
        <v>1270</v>
      </c>
      <c r="Z273" s="61">
        <f t="shared" si="211"/>
        <v>1000</v>
      </c>
      <c r="AA273" s="60">
        <f t="shared" si="212"/>
        <v>270</v>
      </c>
      <c r="AB273" s="59">
        <f t="shared" si="206"/>
        <v>1270</v>
      </c>
      <c r="AC273" s="61">
        <f t="shared" si="207"/>
        <v>0</v>
      </c>
      <c r="AD273" s="60">
        <f t="shared" si="207"/>
        <v>0</v>
      </c>
      <c r="AE273" s="61">
        <f t="shared" si="207"/>
        <v>0</v>
      </c>
      <c r="AF273" s="60">
        <f t="shared" si="207"/>
        <v>0</v>
      </c>
      <c r="AG273" s="58">
        <v>366</v>
      </c>
      <c r="AH273" s="61">
        <v>288</v>
      </c>
      <c r="AI273" s="60">
        <v>78</v>
      </c>
      <c r="AJ273" s="59">
        <v>366</v>
      </c>
      <c r="AK273" s="61">
        <v>0</v>
      </c>
      <c r="AL273" s="60">
        <v>0</v>
      </c>
    </row>
    <row r="274" spans="1:38" s="16" customFormat="1" ht="14.25" customHeight="1">
      <c r="A274" s="291" t="s">
        <v>1234</v>
      </c>
      <c r="B274" s="69" t="s">
        <v>1235</v>
      </c>
      <c r="C274" s="58">
        <f t="shared" si="208"/>
        <v>1270</v>
      </c>
      <c r="D274" s="59">
        <v>1000</v>
      </c>
      <c r="E274" s="61">
        <v>270</v>
      </c>
      <c r="F274" s="59">
        <v>1270</v>
      </c>
      <c r="G274" s="61">
        <v>0</v>
      </c>
      <c r="H274" s="61">
        <v>0</v>
      </c>
      <c r="I274" s="61">
        <v>0</v>
      </c>
      <c r="J274" s="60">
        <v>0</v>
      </c>
      <c r="K274" s="58">
        <f t="shared" si="204"/>
        <v>1270</v>
      </c>
      <c r="L274" s="59">
        <f t="shared" si="209"/>
        <v>1000</v>
      </c>
      <c r="M274" s="61">
        <f t="shared" si="210"/>
        <v>270</v>
      </c>
      <c r="N274" s="59">
        <v>1270</v>
      </c>
      <c r="O274" s="61"/>
      <c r="P274" s="60"/>
      <c r="Q274" s="61"/>
      <c r="R274" s="60"/>
      <c r="S274" s="292">
        <f t="shared" si="213"/>
        <v>0</v>
      </c>
      <c r="T274" s="63"/>
      <c r="U274" s="63"/>
      <c r="V274" s="63"/>
      <c r="W274" s="63"/>
      <c r="X274" s="64"/>
      <c r="Y274" s="58">
        <f t="shared" si="205"/>
        <v>1270</v>
      </c>
      <c r="Z274" s="61">
        <f t="shared" si="211"/>
        <v>1000</v>
      </c>
      <c r="AA274" s="60">
        <f t="shared" si="212"/>
        <v>270</v>
      </c>
      <c r="AB274" s="59">
        <f t="shared" si="206"/>
        <v>1270</v>
      </c>
      <c r="AC274" s="61">
        <f t="shared" si="207"/>
        <v>0</v>
      </c>
      <c r="AD274" s="60">
        <f t="shared" si="207"/>
        <v>0</v>
      </c>
      <c r="AE274" s="61">
        <f t="shared" si="207"/>
        <v>0</v>
      </c>
      <c r="AF274" s="60">
        <f t="shared" si="207"/>
        <v>0</v>
      </c>
      <c r="AG274" s="58">
        <v>1029</v>
      </c>
      <c r="AH274" s="61">
        <v>810</v>
      </c>
      <c r="AI274" s="60">
        <v>219</v>
      </c>
      <c r="AJ274" s="59">
        <v>1029</v>
      </c>
      <c r="AK274" s="61">
        <v>0</v>
      </c>
      <c r="AL274" s="60">
        <v>0</v>
      </c>
    </row>
    <row r="275" spans="1:38" s="16" customFormat="1" ht="14.25" customHeight="1">
      <c r="A275" s="291" t="s">
        <v>1236</v>
      </c>
      <c r="B275" s="69" t="s">
        <v>1237</v>
      </c>
      <c r="C275" s="58">
        <f t="shared" si="208"/>
        <v>1270</v>
      </c>
      <c r="D275" s="267">
        <v>1000</v>
      </c>
      <c r="E275" s="61">
        <v>270</v>
      </c>
      <c r="F275" s="59">
        <v>1270</v>
      </c>
      <c r="G275" s="61">
        <v>0</v>
      </c>
      <c r="H275" s="61">
        <v>0</v>
      </c>
      <c r="I275" s="61">
        <v>0</v>
      </c>
      <c r="J275" s="60">
        <v>0</v>
      </c>
      <c r="K275" s="58">
        <f t="shared" ref="K275:K288" si="215">SUM(N275:R275)</f>
        <v>1270</v>
      </c>
      <c r="L275" s="267">
        <f t="shared" si="209"/>
        <v>1000</v>
      </c>
      <c r="M275" s="61">
        <f t="shared" si="210"/>
        <v>270</v>
      </c>
      <c r="N275" s="59">
        <v>1270</v>
      </c>
      <c r="O275" s="61"/>
      <c r="P275" s="60"/>
      <c r="Q275" s="61"/>
      <c r="R275" s="60"/>
      <c r="S275" s="292">
        <f t="shared" si="213"/>
        <v>0</v>
      </c>
      <c r="T275" s="63"/>
      <c r="U275" s="63"/>
      <c r="V275" s="63"/>
      <c r="W275" s="63"/>
      <c r="X275" s="64"/>
      <c r="Y275" s="58">
        <f t="shared" si="205"/>
        <v>1270</v>
      </c>
      <c r="Z275" s="61">
        <f t="shared" si="211"/>
        <v>1000</v>
      </c>
      <c r="AA275" s="60">
        <f t="shared" si="212"/>
        <v>270</v>
      </c>
      <c r="AB275" s="59">
        <f t="shared" si="206"/>
        <v>1270</v>
      </c>
      <c r="AC275" s="61">
        <f t="shared" si="207"/>
        <v>0</v>
      </c>
      <c r="AD275" s="60">
        <f t="shared" si="207"/>
        <v>0</v>
      </c>
      <c r="AE275" s="61">
        <f t="shared" si="207"/>
        <v>0</v>
      </c>
      <c r="AF275" s="60">
        <f t="shared" si="207"/>
        <v>0</v>
      </c>
      <c r="AG275" s="58">
        <v>1036</v>
      </c>
      <c r="AH275" s="61">
        <v>816</v>
      </c>
      <c r="AI275" s="60">
        <v>220</v>
      </c>
      <c r="AJ275" s="59">
        <v>1036</v>
      </c>
      <c r="AK275" s="61">
        <v>0</v>
      </c>
      <c r="AL275" s="60">
        <v>0</v>
      </c>
    </row>
    <row r="276" spans="1:38" s="16" customFormat="1" ht="14.25" customHeight="1">
      <c r="A276" s="291" t="s">
        <v>1238</v>
      </c>
      <c r="B276" s="69" t="s">
        <v>1239</v>
      </c>
      <c r="C276" s="58">
        <f t="shared" si="208"/>
        <v>93383</v>
      </c>
      <c r="D276" s="267">
        <v>73530</v>
      </c>
      <c r="E276" s="61">
        <v>19853</v>
      </c>
      <c r="F276" s="59"/>
      <c r="G276" s="61">
        <v>0</v>
      </c>
      <c r="H276" s="61">
        <v>93383</v>
      </c>
      <c r="I276" s="61">
        <v>0</v>
      </c>
      <c r="J276" s="60">
        <v>0</v>
      </c>
      <c r="K276" s="58">
        <f t="shared" si="215"/>
        <v>93383</v>
      </c>
      <c r="L276" s="267">
        <f t="shared" si="209"/>
        <v>73530</v>
      </c>
      <c r="M276" s="61">
        <f t="shared" si="210"/>
        <v>19853</v>
      </c>
      <c r="N276" s="59"/>
      <c r="O276" s="61"/>
      <c r="P276" s="60">
        <v>93383</v>
      </c>
      <c r="Q276" s="61"/>
      <c r="R276" s="60"/>
      <c r="S276" s="292">
        <f t="shared" si="213"/>
        <v>0</v>
      </c>
      <c r="T276" s="63"/>
      <c r="U276" s="63"/>
      <c r="V276" s="63"/>
      <c r="W276" s="63"/>
      <c r="X276" s="64"/>
      <c r="Y276" s="58">
        <f t="shared" si="205"/>
        <v>93383</v>
      </c>
      <c r="Z276" s="61">
        <f t="shared" si="211"/>
        <v>73530</v>
      </c>
      <c r="AA276" s="60">
        <f t="shared" si="212"/>
        <v>19853</v>
      </c>
      <c r="AB276" s="59">
        <f t="shared" si="206"/>
        <v>0</v>
      </c>
      <c r="AC276" s="61">
        <f t="shared" si="207"/>
        <v>0</v>
      </c>
      <c r="AD276" s="60">
        <f t="shared" si="207"/>
        <v>93383</v>
      </c>
      <c r="AE276" s="61">
        <f t="shared" si="207"/>
        <v>0</v>
      </c>
      <c r="AF276" s="60">
        <f t="shared" si="207"/>
        <v>0</v>
      </c>
      <c r="AG276" s="58">
        <v>73530</v>
      </c>
      <c r="AH276" s="61">
        <v>73530</v>
      </c>
      <c r="AI276" s="60">
        <v>0</v>
      </c>
      <c r="AJ276" s="59">
        <v>0</v>
      </c>
      <c r="AK276" s="61">
        <v>0</v>
      </c>
      <c r="AL276" s="60">
        <v>73530</v>
      </c>
    </row>
    <row r="277" spans="1:38" s="16" customFormat="1" ht="14.25" customHeight="1">
      <c r="A277" s="291" t="s">
        <v>1240</v>
      </c>
      <c r="B277" s="69" t="s">
        <v>1241</v>
      </c>
      <c r="C277" s="58">
        <f t="shared" si="208"/>
        <v>6350</v>
      </c>
      <c r="D277" s="267">
        <v>5000</v>
      </c>
      <c r="E277" s="61">
        <v>1350</v>
      </c>
      <c r="F277" s="59">
        <v>6350</v>
      </c>
      <c r="G277" s="61">
        <v>0</v>
      </c>
      <c r="H277" s="61">
        <v>0</v>
      </c>
      <c r="I277" s="61">
        <v>0</v>
      </c>
      <c r="J277" s="60">
        <v>0</v>
      </c>
      <c r="K277" s="58">
        <f>SUM(N277:R277)</f>
        <v>6350</v>
      </c>
      <c r="L277" s="267">
        <f t="shared" si="209"/>
        <v>5000</v>
      </c>
      <c r="M277" s="61">
        <f t="shared" si="210"/>
        <v>1350</v>
      </c>
      <c r="N277" s="59">
        <v>6350</v>
      </c>
      <c r="O277" s="61"/>
      <c r="P277" s="60"/>
      <c r="Q277" s="61"/>
      <c r="R277" s="60"/>
      <c r="S277" s="292">
        <f>SUM(T277:X277)</f>
        <v>0</v>
      </c>
      <c r="T277" s="63"/>
      <c r="U277" s="63"/>
      <c r="V277" s="63"/>
      <c r="W277" s="63"/>
      <c r="X277" s="64"/>
      <c r="Y277" s="58">
        <f>SUM(AB277:AF277)</f>
        <v>6350</v>
      </c>
      <c r="Z277" s="61">
        <f t="shared" si="211"/>
        <v>5000</v>
      </c>
      <c r="AA277" s="60">
        <f t="shared" si="212"/>
        <v>1350</v>
      </c>
      <c r="AB277" s="59">
        <f>SUM(N277+T277)</f>
        <v>6350</v>
      </c>
      <c r="AC277" s="61">
        <f>SUM(O277+U277)</f>
        <v>0</v>
      </c>
      <c r="AD277" s="60">
        <f>SUM(P277+V277)</f>
        <v>0</v>
      </c>
      <c r="AE277" s="61">
        <f>SUM(Q277+W277)</f>
        <v>0</v>
      </c>
      <c r="AF277" s="60">
        <f>SUM(R277+X277)</f>
        <v>0</v>
      </c>
      <c r="AG277" s="58">
        <v>6350</v>
      </c>
      <c r="AH277" s="61">
        <v>5000</v>
      </c>
      <c r="AI277" s="60">
        <v>1350</v>
      </c>
      <c r="AJ277" s="59">
        <v>6350</v>
      </c>
      <c r="AK277" s="61">
        <v>0</v>
      </c>
      <c r="AL277" s="60">
        <v>0</v>
      </c>
    </row>
    <row r="278" spans="1:38" s="16" customFormat="1" ht="14.25" customHeight="1">
      <c r="A278" s="291" t="s">
        <v>1242</v>
      </c>
      <c r="B278" s="69" t="s">
        <v>1243</v>
      </c>
      <c r="C278" s="58">
        <f t="shared" si="208"/>
        <v>17780</v>
      </c>
      <c r="D278" s="267">
        <v>14000</v>
      </c>
      <c r="E278" s="61">
        <v>3780</v>
      </c>
      <c r="F278" s="59"/>
      <c r="G278" s="61">
        <v>0</v>
      </c>
      <c r="H278" s="61">
        <v>0</v>
      </c>
      <c r="I278" s="61">
        <v>0</v>
      </c>
      <c r="J278" s="60">
        <v>17780</v>
      </c>
      <c r="K278" s="58">
        <f t="shared" si="215"/>
        <v>17780</v>
      </c>
      <c r="L278" s="267">
        <f t="shared" si="209"/>
        <v>14000</v>
      </c>
      <c r="M278" s="61">
        <f t="shared" si="210"/>
        <v>3780</v>
      </c>
      <c r="N278" s="59">
        <v>17780</v>
      </c>
      <c r="O278" s="61"/>
      <c r="P278" s="60"/>
      <c r="Q278" s="61"/>
      <c r="R278" s="60"/>
      <c r="S278" s="292">
        <f t="shared" si="213"/>
        <v>0</v>
      </c>
      <c r="T278" s="63"/>
      <c r="U278" s="63"/>
      <c r="V278" s="63"/>
      <c r="W278" s="63"/>
      <c r="X278" s="64"/>
      <c r="Y278" s="58">
        <f t="shared" si="205"/>
        <v>17780</v>
      </c>
      <c r="Z278" s="61">
        <f t="shared" si="211"/>
        <v>14000</v>
      </c>
      <c r="AA278" s="60">
        <f t="shared" si="212"/>
        <v>3780</v>
      </c>
      <c r="AB278" s="59">
        <f t="shared" si="206"/>
        <v>17780</v>
      </c>
      <c r="AC278" s="61">
        <f t="shared" si="207"/>
        <v>0</v>
      </c>
      <c r="AD278" s="60">
        <f t="shared" si="207"/>
        <v>0</v>
      </c>
      <c r="AE278" s="61">
        <f t="shared" si="207"/>
        <v>0</v>
      </c>
      <c r="AF278" s="60">
        <f t="shared" si="207"/>
        <v>0</v>
      </c>
      <c r="AG278" s="58">
        <v>0</v>
      </c>
      <c r="AH278" s="61">
        <v>0</v>
      </c>
      <c r="AI278" s="60">
        <v>0</v>
      </c>
      <c r="AJ278" s="59">
        <v>0</v>
      </c>
      <c r="AK278" s="61">
        <v>0</v>
      </c>
      <c r="AL278" s="60">
        <v>0</v>
      </c>
    </row>
    <row r="279" spans="1:38" s="16" customFormat="1" ht="14.25" customHeight="1">
      <c r="A279" s="291" t="s">
        <v>1244</v>
      </c>
      <c r="B279" s="69" t="s">
        <v>1245</v>
      </c>
      <c r="C279" s="58">
        <f t="shared" si="208"/>
        <v>30480</v>
      </c>
      <c r="D279" s="267">
        <v>24000</v>
      </c>
      <c r="E279" s="61">
        <v>6480</v>
      </c>
      <c r="F279" s="59"/>
      <c r="G279" s="61">
        <v>0</v>
      </c>
      <c r="H279" s="61">
        <v>0</v>
      </c>
      <c r="I279" s="61">
        <v>0</v>
      </c>
      <c r="J279" s="60">
        <v>30480</v>
      </c>
      <c r="K279" s="58">
        <f t="shared" si="215"/>
        <v>30480</v>
      </c>
      <c r="L279" s="267">
        <f t="shared" si="209"/>
        <v>24000</v>
      </c>
      <c r="M279" s="61">
        <f t="shared" si="210"/>
        <v>6480</v>
      </c>
      <c r="N279" s="59">
        <v>30480</v>
      </c>
      <c r="O279" s="61"/>
      <c r="P279" s="60"/>
      <c r="Q279" s="61"/>
      <c r="R279" s="60"/>
      <c r="S279" s="292">
        <f t="shared" si="213"/>
        <v>0</v>
      </c>
      <c r="T279" s="63"/>
      <c r="U279" s="63"/>
      <c r="V279" s="63"/>
      <c r="W279" s="63"/>
      <c r="X279" s="64"/>
      <c r="Y279" s="58">
        <f t="shared" si="205"/>
        <v>24000</v>
      </c>
      <c r="Z279" s="61">
        <v>24000</v>
      </c>
      <c r="AA279" s="60"/>
      <c r="AB279" s="59">
        <v>24000</v>
      </c>
      <c r="AC279" s="61">
        <f t="shared" si="207"/>
        <v>0</v>
      </c>
      <c r="AD279" s="60">
        <f t="shared" si="207"/>
        <v>0</v>
      </c>
      <c r="AE279" s="61">
        <f t="shared" si="207"/>
        <v>0</v>
      </c>
      <c r="AF279" s="60">
        <f t="shared" si="207"/>
        <v>0</v>
      </c>
      <c r="AG279" s="58">
        <v>24000</v>
      </c>
      <c r="AH279" s="61">
        <v>24000</v>
      </c>
      <c r="AI279" s="60">
        <v>0</v>
      </c>
      <c r="AJ279" s="59">
        <v>24000</v>
      </c>
      <c r="AK279" s="61">
        <v>0</v>
      </c>
      <c r="AL279" s="60">
        <v>0</v>
      </c>
    </row>
    <row r="280" spans="1:38" s="16" customFormat="1" ht="14.25" customHeight="1">
      <c r="A280" s="291" t="s">
        <v>1246</v>
      </c>
      <c r="B280" s="69" t="s">
        <v>1247</v>
      </c>
      <c r="C280" s="58">
        <f t="shared" si="208"/>
        <v>3810</v>
      </c>
      <c r="D280" s="267">
        <v>3000</v>
      </c>
      <c r="E280" s="61">
        <v>810</v>
      </c>
      <c r="F280" s="59">
        <v>3810</v>
      </c>
      <c r="G280" s="61">
        <v>0</v>
      </c>
      <c r="H280" s="61">
        <v>0</v>
      </c>
      <c r="I280" s="61">
        <v>0</v>
      </c>
      <c r="J280" s="60">
        <v>0</v>
      </c>
      <c r="K280" s="58">
        <f t="shared" si="215"/>
        <v>3810</v>
      </c>
      <c r="L280" s="267">
        <f t="shared" si="209"/>
        <v>3000</v>
      </c>
      <c r="M280" s="61">
        <f t="shared" si="210"/>
        <v>810</v>
      </c>
      <c r="N280" s="59">
        <v>3810</v>
      </c>
      <c r="O280" s="61"/>
      <c r="P280" s="60"/>
      <c r="Q280" s="61"/>
      <c r="R280" s="60"/>
      <c r="S280" s="292">
        <f t="shared" si="213"/>
        <v>0</v>
      </c>
      <c r="T280" s="63"/>
      <c r="U280" s="63"/>
      <c r="V280" s="63"/>
      <c r="W280" s="63"/>
      <c r="X280" s="64"/>
      <c r="Y280" s="58">
        <f t="shared" si="205"/>
        <v>3810</v>
      </c>
      <c r="Z280" s="61">
        <f t="shared" si="211"/>
        <v>3000</v>
      </c>
      <c r="AA280" s="60">
        <f t="shared" si="212"/>
        <v>810</v>
      </c>
      <c r="AB280" s="59">
        <f t="shared" si="206"/>
        <v>3810</v>
      </c>
      <c r="AC280" s="61">
        <f t="shared" si="207"/>
        <v>0</v>
      </c>
      <c r="AD280" s="60">
        <f t="shared" si="207"/>
        <v>0</v>
      </c>
      <c r="AE280" s="61">
        <f t="shared" si="207"/>
        <v>0</v>
      </c>
      <c r="AF280" s="60">
        <f t="shared" si="207"/>
        <v>0</v>
      </c>
      <c r="AG280" s="58">
        <v>3810</v>
      </c>
      <c r="AH280" s="61">
        <v>3000</v>
      </c>
      <c r="AI280" s="60">
        <v>810</v>
      </c>
      <c r="AJ280" s="59">
        <v>3810</v>
      </c>
      <c r="AK280" s="61">
        <v>0</v>
      </c>
      <c r="AL280" s="60">
        <v>0</v>
      </c>
    </row>
    <row r="281" spans="1:38" s="16" customFormat="1" ht="14.25" customHeight="1">
      <c r="A281" s="291" t="s">
        <v>1248</v>
      </c>
      <c r="B281" s="69" t="s">
        <v>1249</v>
      </c>
      <c r="C281" s="58">
        <f t="shared" si="208"/>
        <v>14605</v>
      </c>
      <c r="D281" s="267">
        <v>11500</v>
      </c>
      <c r="E281" s="61">
        <v>3105</v>
      </c>
      <c r="F281" s="59">
        <v>10783</v>
      </c>
      <c r="G281" s="61">
        <v>0</v>
      </c>
      <c r="H281" s="61">
        <v>0</v>
      </c>
      <c r="I281" s="61">
        <v>0</v>
      </c>
      <c r="J281" s="60">
        <v>3822</v>
      </c>
      <c r="K281" s="58">
        <f t="shared" si="215"/>
        <v>14605</v>
      </c>
      <c r="L281" s="267">
        <f t="shared" si="209"/>
        <v>11500</v>
      </c>
      <c r="M281" s="61">
        <f t="shared" si="210"/>
        <v>3105</v>
      </c>
      <c r="N281" s="59">
        <v>14605</v>
      </c>
      <c r="O281" s="61"/>
      <c r="P281" s="60"/>
      <c r="Q281" s="61"/>
      <c r="R281" s="60"/>
      <c r="S281" s="292">
        <f t="shared" si="213"/>
        <v>0</v>
      </c>
      <c r="T281" s="63"/>
      <c r="U281" s="63"/>
      <c r="V281" s="63"/>
      <c r="W281" s="63"/>
      <c r="X281" s="64"/>
      <c r="Y281" s="58">
        <f t="shared" si="205"/>
        <v>14605</v>
      </c>
      <c r="Z281" s="61">
        <f t="shared" si="211"/>
        <v>11500</v>
      </c>
      <c r="AA281" s="60">
        <f t="shared" si="212"/>
        <v>3105</v>
      </c>
      <c r="AB281" s="59">
        <f t="shared" si="206"/>
        <v>14605</v>
      </c>
      <c r="AC281" s="61">
        <f t="shared" si="207"/>
        <v>0</v>
      </c>
      <c r="AD281" s="60">
        <f t="shared" si="207"/>
        <v>0</v>
      </c>
      <c r="AE281" s="61">
        <f t="shared" si="207"/>
        <v>0</v>
      </c>
      <c r="AF281" s="60">
        <f t="shared" si="207"/>
        <v>0</v>
      </c>
      <c r="AG281" s="58">
        <v>2425</v>
      </c>
      <c r="AH281" s="61">
        <f>670+1239</f>
        <v>1909</v>
      </c>
      <c r="AI281" s="60">
        <f>181+335</f>
        <v>516</v>
      </c>
      <c r="AJ281" s="59">
        <v>2425</v>
      </c>
      <c r="AK281" s="61">
        <v>0</v>
      </c>
      <c r="AL281" s="60">
        <v>0</v>
      </c>
    </row>
    <row r="282" spans="1:38" s="16" customFormat="1" ht="14.25" customHeight="1">
      <c r="A282" s="291" t="s">
        <v>1250</v>
      </c>
      <c r="B282" s="69" t="s">
        <v>1251</v>
      </c>
      <c r="C282" s="58">
        <f t="shared" si="208"/>
        <v>38100</v>
      </c>
      <c r="D282" s="267">
        <v>30000</v>
      </c>
      <c r="E282" s="61">
        <v>8100</v>
      </c>
      <c r="F282" s="59">
        <v>1797</v>
      </c>
      <c r="G282" s="61">
        <v>0</v>
      </c>
      <c r="H282" s="61">
        <v>0</v>
      </c>
      <c r="I282" s="61">
        <v>36303</v>
      </c>
      <c r="J282" s="60">
        <v>0</v>
      </c>
      <c r="K282" s="58">
        <f t="shared" si="215"/>
        <v>38100</v>
      </c>
      <c r="L282" s="267">
        <f t="shared" si="209"/>
        <v>30000</v>
      </c>
      <c r="M282" s="61">
        <f t="shared" si="210"/>
        <v>8100</v>
      </c>
      <c r="N282" s="59">
        <v>38100</v>
      </c>
      <c r="O282" s="61"/>
      <c r="P282" s="60"/>
      <c r="Q282" s="61"/>
      <c r="R282" s="60"/>
      <c r="S282" s="292">
        <f t="shared" si="213"/>
        <v>0</v>
      </c>
      <c r="T282" s="63"/>
      <c r="U282" s="63"/>
      <c r="V282" s="63"/>
      <c r="W282" s="63"/>
      <c r="X282" s="64"/>
      <c r="Y282" s="58">
        <f t="shared" si="205"/>
        <v>38100</v>
      </c>
      <c r="Z282" s="61">
        <f t="shared" si="211"/>
        <v>30000</v>
      </c>
      <c r="AA282" s="60">
        <f t="shared" si="212"/>
        <v>8100</v>
      </c>
      <c r="AB282" s="59">
        <f t="shared" si="206"/>
        <v>38100</v>
      </c>
      <c r="AC282" s="61">
        <f t="shared" si="207"/>
        <v>0</v>
      </c>
      <c r="AD282" s="60">
        <f t="shared" si="207"/>
        <v>0</v>
      </c>
      <c r="AE282" s="61">
        <f t="shared" si="207"/>
        <v>0</v>
      </c>
      <c r="AF282" s="60">
        <f t="shared" si="207"/>
        <v>0</v>
      </c>
      <c r="AG282" s="58">
        <v>0</v>
      </c>
      <c r="AH282" s="61">
        <v>0</v>
      </c>
      <c r="AI282" s="60">
        <v>0</v>
      </c>
      <c r="AJ282" s="59">
        <v>0</v>
      </c>
      <c r="AK282" s="61">
        <v>0</v>
      </c>
      <c r="AL282" s="60">
        <v>0</v>
      </c>
    </row>
    <row r="283" spans="1:38" s="16" customFormat="1" ht="14.25" customHeight="1">
      <c r="A283" s="291" t="s">
        <v>1252</v>
      </c>
      <c r="B283" s="69" t="s">
        <v>1253</v>
      </c>
      <c r="C283" s="58">
        <f t="shared" si="208"/>
        <v>4953</v>
      </c>
      <c r="D283" s="267">
        <v>3900</v>
      </c>
      <c r="E283" s="61">
        <v>1053</v>
      </c>
      <c r="F283" s="59">
        <v>4953</v>
      </c>
      <c r="G283" s="61">
        <v>0</v>
      </c>
      <c r="H283" s="61">
        <v>0</v>
      </c>
      <c r="I283" s="61">
        <v>0</v>
      </c>
      <c r="J283" s="60">
        <v>0</v>
      </c>
      <c r="K283" s="58">
        <f t="shared" si="215"/>
        <v>4953</v>
      </c>
      <c r="L283" s="267">
        <f t="shared" si="209"/>
        <v>3900</v>
      </c>
      <c r="M283" s="61">
        <f t="shared" si="210"/>
        <v>1053</v>
      </c>
      <c r="N283" s="59">
        <v>4953</v>
      </c>
      <c r="O283" s="61"/>
      <c r="P283" s="60"/>
      <c r="Q283" s="61"/>
      <c r="R283" s="60"/>
      <c r="S283" s="292">
        <f t="shared" si="213"/>
        <v>0</v>
      </c>
      <c r="T283" s="63"/>
      <c r="U283" s="63"/>
      <c r="V283" s="63"/>
      <c r="W283" s="63"/>
      <c r="X283" s="64"/>
      <c r="Y283" s="58">
        <f t="shared" si="205"/>
        <v>4953</v>
      </c>
      <c r="Z283" s="61">
        <f t="shared" si="211"/>
        <v>3900</v>
      </c>
      <c r="AA283" s="60">
        <f t="shared" si="212"/>
        <v>1053</v>
      </c>
      <c r="AB283" s="59">
        <f t="shared" si="206"/>
        <v>4953</v>
      </c>
      <c r="AC283" s="61">
        <f t="shared" si="207"/>
        <v>0</v>
      </c>
      <c r="AD283" s="60">
        <f t="shared" si="207"/>
        <v>0</v>
      </c>
      <c r="AE283" s="61">
        <f t="shared" si="207"/>
        <v>0</v>
      </c>
      <c r="AF283" s="60">
        <f t="shared" si="207"/>
        <v>0</v>
      </c>
      <c r="AG283" s="58">
        <v>3937</v>
      </c>
      <c r="AH283" s="61">
        <v>3100</v>
      </c>
      <c r="AI283" s="60">
        <v>837</v>
      </c>
      <c r="AJ283" s="59">
        <v>3937</v>
      </c>
      <c r="AK283" s="61">
        <v>0</v>
      </c>
      <c r="AL283" s="60">
        <v>0</v>
      </c>
    </row>
    <row r="284" spans="1:38" s="16" customFormat="1" ht="14.25" customHeight="1">
      <c r="A284" s="291" t="s">
        <v>1254</v>
      </c>
      <c r="B284" s="69" t="s">
        <v>1255</v>
      </c>
      <c r="C284" s="58">
        <f t="shared" si="208"/>
        <v>25400</v>
      </c>
      <c r="D284" s="267">
        <v>20000</v>
      </c>
      <c r="E284" s="61">
        <v>5400</v>
      </c>
      <c r="F284" s="59">
        <v>25400</v>
      </c>
      <c r="G284" s="61">
        <v>0</v>
      </c>
      <c r="H284" s="61">
        <v>0</v>
      </c>
      <c r="I284" s="61">
        <v>0</v>
      </c>
      <c r="J284" s="60">
        <v>0</v>
      </c>
      <c r="K284" s="58">
        <f t="shared" si="215"/>
        <v>25400</v>
      </c>
      <c r="L284" s="267">
        <f t="shared" si="209"/>
        <v>20000</v>
      </c>
      <c r="M284" s="61">
        <f t="shared" si="210"/>
        <v>5400</v>
      </c>
      <c r="N284" s="59">
        <v>25400</v>
      </c>
      <c r="O284" s="61"/>
      <c r="P284" s="60"/>
      <c r="Q284" s="61"/>
      <c r="R284" s="60"/>
      <c r="S284" s="292">
        <f t="shared" si="213"/>
        <v>0</v>
      </c>
      <c r="T284" s="63"/>
      <c r="U284" s="63"/>
      <c r="V284" s="63"/>
      <c r="W284" s="63"/>
      <c r="X284" s="64"/>
      <c r="Y284" s="58">
        <f t="shared" si="205"/>
        <v>25400</v>
      </c>
      <c r="Z284" s="61">
        <f t="shared" si="211"/>
        <v>20000</v>
      </c>
      <c r="AA284" s="60">
        <f t="shared" si="212"/>
        <v>5400</v>
      </c>
      <c r="AB284" s="59">
        <f t="shared" si="206"/>
        <v>25400</v>
      </c>
      <c r="AC284" s="61">
        <f t="shared" si="207"/>
        <v>0</v>
      </c>
      <c r="AD284" s="60">
        <f t="shared" si="207"/>
        <v>0</v>
      </c>
      <c r="AE284" s="61">
        <f t="shared" si="207"/>
        <v>0</v>
      </c>
      <c r="AF284" s="60">
        <f t="shared" si="207"/>
        <v>0</v>
      </c>
      <c r="AG284" s="58">
        <v>25400</v>
      </c>
      <c r="AH284" s="61">
        <v>20000</v>
      </c>
      <c r="AI284" s="60">
        <v>5400</v>
      </c>
      <c r="AJ284" s="59">
        <v>25400</v>
      </c>
      <c r="AK284" s="61">
        <v>0</v>
      </c>
      <c r="AL284" s="60">
        <v>0</v>
      </c>
    </row>
    <row r="285" spans="1:38" s="16" customFormat="1" ht="14.25" customHeight="1">
      <c r="A285" s="291" t="s">
        <v>1256</v>
      </c>
      <c r="B285" s="69" t="s">
        <v>1257</v>
      </c>
      <c r="C285" s="58">
        <f t="shared" si="208"/>
        <v>25400</v>
      </c>
      <c r="D285" s="267">
        <v>20000</v>
      </c>
      <c r="E285" s="61">
        <v>5400</v>
      </c>
      <c r="F285" s="59">
        <v>25400</v>
      </c>
      <c r="G285" s="61">
        <v>0</v>
      </c>
      <c r="H285" s="61">
        <v>0</v>
      </c>
      <c r="I285" s="61">
        <v>0</v>
      </c>
      <c r="J285" s="60">
        <v>0</v>
      </c>
      <c r="K285" s="58">
        <f>SUM(N285:R285)</f>
        <v>25400</v>
      </c>
      <c r="L285" s="267">
        <f t="shared" si="209"/>
        <v>20000</v>
      </c>
      <c r="M285" s="61">
        <f t="shared" si="210"/>
        <v>5400</v>
      </c>
      <c r="N285" s="59">
        <v>25400</v>
      </c>
      <c r="O285" s="61"/>
      <c r="P285" s="60"/>
      <c r="Q285" s="61"/>
      <c r="R285" s="60"/>
      <c r="S285" s="292">
        <f>SUM(T285:X285)</f>
        <v>0</v>
      </c>
      <c r="T285" s="63"/>
      <c r="U285" s="63"/>
      <c r="V285" s="63"/>
      <c r="W285" s="63"/>
      <c r="X285" s="64"/>
      <c r="Y285" s="58">
        <f>SUM(AB285:AF285)</f>
        <v>25400</v>
      </c>
      <c r="Z285" s="61">
        <f t="shared" si="211"/>
        <v>20000</v>
      </c>
      <c r="AA285" s="60">
        <f t="shared" si="212"/>
        <v>5400</v>
      </c>
      <c r="AB285" s="59">
        <f>SUM(N285+T285)</f>
        <v>25400</v>
      </c>
      <c r="AC285" s="61">
        <f>SUM(O285+U285)</f>
        <v>0</v>
      </c>
      <c r="AD285" s="60">
        <f>SUM(P285+V285)</f>
        <v>0</v>
      </c>
      <c r="AE285" s="61">
        <f>SUM(Q285+W285)</f>
        <v>0</v>
      </c>
      <c r="AF285" s="60">
        <f>SUM(R285+X285)</f>
        <v>0</v>
      </c>
      <c r="AG285" s="58">
        <v>24066</v>
      </c>
      <c r="AH285" s="61">
        <v>18950</v>
      </c>
      <c r="AI285" s="60">
        <v>5116</v>
      </c>
      <c r="AJ285" s="59">
        <v>24066</v>
      </c>
      <c r="AK285" s="61">
        <v>0</v>
      </c>
      <c r="AL285" s="60">
        <v>0</v>
      </c>
    </row>
    <row r="286" spans="1:38" s="16" customFormat="1" ht="14.25" customHeight="1">
      <c r="A286" s="291" t="s">
        <v>1258</v>
      </c>
      <c r="B286" s="69" t="s">
        <v>1259</v>
      </c>
      <c r="C286" s="58">
        <f t="shared" si="208"/>
        <v>6350</v>
      </c>
      <c r="D286" s="267">
        <v>5000</v>
      </c>
      <c r="E286" s="61">
        <v>1350</v>
      </c>
      <c r="F286" s="59">
        <v>6350</v>
      </c>
      <c r="G286" s="61">
        <v>0</v>
      </c>
      <c r="H286" s="61">
        <v>0</v>
      </c>
      <c r="I286" s="61">
        <v>0</v>
      </c>
      <c r="J286" s="60">
        <v>0</v>
      </c>
      <c r="K286" s="58">
        <f t="shared" si="215"/>
        <v>6350</v>
      </c>
      <c r="L286" s="267">
        <f t="shared" si="209"/>
        <v>5000</v>
      </c>
      <c r="M286" s="61">
        <f t="shared" si="210"/>
        <v>1350</v>
      </c>
      <c r="N286" s="59">
        <v>6350</v>
      </c>
      <c r="O286" s="61"/>
      <c r="P286" s="60"/>
      <c r="Q286" s="61"/>
      <c r="R286" s="60"/>
      <c r="S286" s="292">
        <f t="shared" si="213"/>
        <v>0</v>
      </c>
      <c r="T286" s="63"/>
      <c r="U286" s="63"/>
      <c r="V286" s="63"/>
      <c r="W286" s="63"/>
      <c r="X286" s="64"/>
      <c r="Y286" s="58">
        <f t="shared" si="205"/>
        <v>6350</v>
      </c>
      <c r="Z286" s="61">
        <f t="shared" si="211"/>
        <v>5000</v>
      </c>
      <c r="AA286" s="60">
        <f t="shared" si="212"/>
        <v>1350</v>
      </c>
      <c r="AB286" s="59">
        <f t="shared" si="206"/>
        <v>6350</v>
      </c>
      <c r="AC286" s="61">
        <f t="shared" si="207"/>
        <v>0</v>
      </c>
      <c r="AD286" s="60">
        <f t="shared" si="207"/>
        <v>0</v>
      </c>
      <c r="AE286" s="61">
        <f t="shared" si="207"/>
        <v>0</v>
      </c>
      <c r="AF286" s="60">
        <f t="shared" si="207"/>
        <v>0</v>
      </c>
      <c r="AG286" s="58">
        <v>6350</v>
      </c>
      <c r="AH286" s="61">
        <v>5000</v>
      </c>
      <c r="AI286" s="60">
        <v>1350</v>
      </c>
      <c r="AJ286" s="59">
        <v>6350</v>
      </c>
      <c r="AK286" s="61">
        <v>0</v>
      </c>
      <c r="AL286" s="60">
        <v>0</v>
      </c>
    </row>
    <row r="287" spans="1:38" s="16" customFormat="1" ht="14.25" customHeight="1">
      <c r="A287" s="291" t="s">
        <v>1260</v>
      </c>
      <c r="B287" s="69" t="s">
        <v>1261</v>
      </c>
      <c r="C287" s="58">
        <f t="shared" si="208"/>
        <v>5080</v>
      </c>
      <c r="D287" s="267">
        <v>4000</v>
      </c>
      <c r="E287" s="61">
        <v>1080</v>
      </c>
      <c r="F287" s="59">
        <v>5080</v>
      </c>
      <c r="G287" s="61">
        <v>0</v>
      </c>
      <c r="H287" s="61">
        <v>0</v>
      </c>
      <c r="I287" s="61">
        <v>0</v>
      </c>
      <c r="J287" s="60">
        <v>0</v>
      </c>
      <c r="K287" s="58">
        <f t="shared" si="215"/>
        <v>5080</v>
      </c>
      <c r="L287" s="267">
        <f t="shared" si="209"/>
        <v>4000</v>
      </c>
      <c r="M287" s="61">
        <f t="shared" si="210"/>
        <v>1080</v>
      </c>
      <c r="N287" s="59">
        <v>5080</v>
      </c>
      <c r="O287" s="61"/>
      <c r="P287" s="60"/>
      <c r="Q287" s="61"/>
      <c r="R287" s="60"/>
      <c r="S287" s="292">
        <f t="shared" si="213"/>
        <v>0</v>
      </c>
      <c r="T287" s="63"/>
      <c r="U287" s="63"/>
      <c r="V287" s="63"/>
      <c r="W287" s="63"/>
      <c r="X287" s="64"/>
      <c r="Y287" s="58">
        <f t="shared" si="205"/>
        <v>5080</v>
      </c>
      <c r="Z287" s="61">
        <f t="shared" si="211"/>
        <v>4000</v>
      </c>
      <c r="AA287" s="60">
        <f t="shared" si="212"/>
        <v>1080</v>
      </c>
      <c r="AB287" s="59">
        <f t="shared" si="206"/>
        <v>5080</v>
      </c>
      <c r="AC287" s="61">
        <f t="shared" si="207"/>
        <v>0</v>
      </c>
      <c r="AD287" s="60">
        <f t="shared" si="207"/>
        <v>0</v>
      </c>
      <c r="AE287" s="61">
        <f t="shared" si="207"/>
        <v>0</v>
      </c>
      <c r="AF287" s="60">
        <f t="shared" si="207"/>
        <v>0</v>
      </c>
      <c r="AG287" s="58">
        <v>5080</v>
      </c>
      <c r="AH287" s="61">
        <v>4000</v>
      </c>
      <c r="AI287" s="60">
        <v>1080</v>
      </c>
      <c r="AJ287" s="59">
        <v>5080</v>
      </c>
      <c r="AK287" s="61">
        <v>0</v>
      </c>
      <c r="AL287" s="60">
        <v>0</v>
      </c>
    </row>
    <row r="288" spans="1:38" s="16" customFormat="1" ht="14.25" customHeight="1">
      <c r="A288" s="291" t="s">
        <v>1262</v>
      </c>
      <c r="B288" s="69" t="s">
        <v>1263</v>
      </c>
      <c r="C288" s="58">
        <f t="shared" si="208"/>
        <v>22860</v>
      </c>
      <c r="D288" s="267">
        <v>18000</v>
      </c>
      <c r="E288" s="61">
        <v>4860</v>
      </c>
      <c r="F288" s="59">
        <v>22860</v>
      </c>
      <c r="G288" s="61">
        <v>0</v>
      </c>
      <c r="H288" s="61">
        <v>0</v>
      </c>
      <c r="I288" s="61">
        <v>0</v>
      </c>
      <c r="J288" s="60">
        <v>0</v>
      </c>
      <c r="K288" s="58">
        <f t="shared" si="215"/>
        <v>22860</v>
      </c>
      <c r="L288" s="267">
        <f t="shared" si="209"/>
        <v>18000</v>
      </c>
      <c r="M288" s="61">
        <f t="shared" si="210"/>
        <v>4860</v>
      </c>
      <c r="N288" s="59">
        <v>22860</v>
      </c>
      <c r="O288" s="61"/>
      <c r="P288" s="60"/>
      <c r="Q288" s="61"/>
      <c r="R288" s="60"/>
      <c r="S288" s="292">
        <f t="shared" si="213"/>
        <v>0</v>
      </c>
      <c r="T288" s="63"/>
      <c r="U288" s="63"/>
      <c r="V288" s="63"/>
      <c r="W288" s="63"/>
      <c r="X288" s="64"/>
      <c r="Y288" s="58">
        <f t="shared" si="205"/>
        <v>22860</v>
      </c>
      <c r="Z288" s="61">
        <f t="shared" si="211"/>
        <v>18000</v>
      </c>
      <c r="AA288" s="60">
        <f t="shared" si="212"/>
        <v>4860</v>
      </c>
      <c r="AB288" s="59">
        <f t="shared" si="206"/>
        <v>22860</v>
      </c>
      <c r="AC288" s="61">
        <f t="shared" si="207"/>
        <v>0</v>
      </c>
      <c r="AD288" s="60">
        <f t="shared" si="207"/>
        <v>0</v>
      </c>
      <c r="AE288" s="61">
        <f t="shared" si="207"/>
        <v>0</v>
      </c>
      <c r="AF288" s="60">
        <f t="shared" si="207"/>
        <v>0</v>
      </c>
      <c r="AG288" s="58">
        <v>22627</v>
      </c>
      <c r="AH288" s="61">
        <v>17817</v>
      </c>
      <c r="AI288" s="60">
        <v>4810</v>
      </c>
      <c r="AJ288" s="59">
        <v>22627</v>
      </c>
      <c r="AK288" s="61">
        <v>0</v>
      </c>
      <c r="AL288" s="60">
        <v>0</v>
      </c>
    </row>
    <row r="289" spans="1:38" s="16" customFormat="1" ht="14.25" customHeight="1">
      <c r="A289" s="291" t="s">
        <v>1264</v>
      </c>
      <c r="B289" s="69" t="s">
        <v>1265</v>
      </c>
      <c r="C289" s="58">
        <f t="shared" si="208"/>
        <v>1270</v>
      </c>
      <c r="D289" s="267">
        <v>1000</v>
      </c>
      <c r="E289" s="61">
        <v>270</v>
      </c>
      <c r="F289" s="59">
        <v>1270</v>
      </c>
      <c r="G289" s="61">
        <v>0</v>
      </c>
      <c r="H289" s="61">
        <v>0</v>
      </c>
      <c r="I289" s="61">
        <v>0</v>
      </c>
      <c r="J289" s="60">
        <v>0</v>
      </c>
      <c r="K289" s="58">
        <f t="shared" si="204"/>
        <v>1270</v>
      </c>
      <c r="L289" s="267">
        <f t="shared" ref="L289:L298" si="216">SUM(K289)/1.27</f>
        <v>1000</v>
      </c>
      <c r="M289" s="61">
        <f t="shared" ref="M289:M297" si="217">SUM(L289)*0.27</f>
        <v>270</v>
      </c>
      <c r="N289" s="59">
        <v>1270</v>
      </c>
      <c r="O289" s="61"/>
      <c r="P289" s="60"/>
      <c r="Q289" s="61"/>
      <c r="R289" s="60"/>
      <c r="S289" s="292">
        <f t="shared" si="213"/>
        <v>0</v>
      </c>
      <c r="T289" s="63"/>
      <c r="U289" s="63"/>
      <c r="V289" s="63"/>
      <c r="W289" s="63"/>
      <c r="X289" s="64"/>
      <c r="Y289" s="58">
        <f t="shared" si="205"/>
        <v>1270</v>
      </c>
      <c r="Z289" s="61">
        <f t="shared" si="211"/>
        <v>1000</v>
      </c>
      <c r="AA289" s="60">
        <f t="shared" si="212"/>
        <v>270</v>
      </c>
      <c r="AB289" s="59">
        <f t="shared" si="206"/>
        <v>1270</v>
      </c>
      <c r="AC289" s="61">
        <f t="shared" si="207"/>
        <v>0</v>
      </c>
      <c r="AD289" s="60">
        <f t="shared" si="207"/>
        <v>0</v>
      </c>
      <c r="AE289" s="61">
        <f t="shared" si="207"/>
        <v>0</v>
      </c>
      <c r="AF289" s="60">
        <f t="shared" si="207"/>
        <v>0</v>
      </c>
      <c r="AG289" s="58">
        <v>1270</v>
      </c>
      <c r="AH289" s="61">
        <v>1000</v>
      </c>
      <c r="AI289" s="60">
        <v>270</v>
      </c>
      <c r="AJ289" s="59">
        <v>1270</v>
      </c>
      <c r="AK289" s="61">
        <v>0</v>
      </c>
      <c r="AL289" s="60">
        <v>0</v>
      </c>
    </row>
    <row r="290" spans="1:38" s="16" customFormat="1" ht="14.25" customHeight="1">
      <c r="A290" s="291" t="s">
        <v>1266</v>
      </c>
      <c r="B290" s="69" t="s">
        <v>1267</v>
      </c>
      <c r="C290" s="58">
        <f t="shared" si="208"/>
        <v>529908</v>
      </c>
      <c r="D290" s="267">
        <v>417250</v>
      </c>
      <c r="E290" s="61">
        <v>112658</v>
      </c>
      <c r="F290" s="59">
        <v>0</v>
      </c>
      <c r="G290" s="61">
        <v>0</v>
      </c>
      <c r="H290" s="61">
        <v>0</v>
      </c>
      <c r="I290" s="61">
        <v>0</v>
      </c>
      <c r="J290" s="60">
        <v>529908</v>
      </c>
      <c r="K290" s="58">
        <f t="shared" si="204"/>
        <v>529908</v>
      </c>
      <c r="L290" s="267">
        <f t="shared" si="216"/>
        <v>417250</v>
      </c>
      <c r="M290" s="61">
        <f t="shared" si="217"/>
        <v>112658</v>
      </c>
      <c r="N290" s="59">
        <v>529908</v>
      </c>
      <c r="O290" s="61"/>
      <c r="P290" s="60"/>
      <c r="Q290" s="61"/>
      <c r="R290" s="60"/>
      <c r="S290" s="292">
        <f t="shared" si="213"/>
        <v>0</v>
      </c>
      <c r="T290" s="63"/>
      <c r="U290" s="63"/>
      <c r="V290" s="63"/>
      <c r="W290" s="63"/>
      <c r="X290" s="64"/>
      <c r="Y290" s="58">
        <f t="shared" si="205"/>
        <v>529908</v>
      </c>
      <c r="Z290" s="61">
        <f t="shared" ref="Z290:Z298" si="218">SUM(Y290)/1.27</f>
        <v>417250</v>
      </c>
      <c r="AA290" s="60">
        <f t="shared" ref="AA290:AA297" si="219">SUM(Z290)*0.27</f>
        <v>112658</v>
      </c>
      <c r="AB290" s="59">
        <f t="shared" si="206"/>
        <v>529908</v>
      </c>
      <c r="AC290" s="61">
        <f t="shared" si="207"/>
        <v>0</v>
      </c>
      <c r="AD290" s="60">
        <f t="shared" si="207"/>
        <v>0</v>
      </c>
      <c r="AE290" s="61">
        <f t="shared" si="207"/>
        <v>0</v>
      </c>
      <c r="AF290" s="60">
        <f t="shared" si="207"/>
        <v>0</v>
      </c>
      <c r="AG290" s="58">
        <v>0</v>
      </c>
      <c r="AH290" s="61">
        <v>0</v>
      </c>
      <c r="AI290" s="60">
        <v>0</v>
      </c>
      <c r="AJ290" s="59">
        <v>0</v>
      </c>
      <c r="AK290" s="61">
        <v>0</v>
      </c>
      <c r="AL290" s="60">
        <v>0</v>
      </c>
    </row>
    <row r="291" spans="1:38" s="16" customFormat="1" ht="14.25" customHeight="1">
      <c r="A291" s="291" t="s">
        <v>1268</v>
      </c>
      <c r="B291" s="294" t="s">
        <v>1269</v>
      </c>
      <c r="C291" s="58">
        <f t="shared" si="208"/>
        <v>3000</v>
      </c>
      <c r="D291" s="267">
        <v>2362</v>
      </c>
      <c r="E291" s="61">
        <v>638</v>
      </c>
      <c r="F291" s="59">
        <v>3000</v>
      </c>
      <c r="G291" s="61">
        <v>0</v>
      </c>
      <c r="H291" s="61">
        <v>0</v>
      </c>
      <c r="I291" s="61">
        <v>0</v>
      </c>
      <c r="J291" s="60">
        <v>0</v>
      </c>
      <c r="K291" s="58">
        <f t="shared" si="204"/>
        <v>3000</v>
      </c>
      <c r="L291" s="267">
        <f t="shared" si="216"/>
        <v>2362</v>
      </c>
      <c r="M291" s="61">
        <f t="shared" si="217"/>
        <v>638</v>
      </c>
      <c r="N291" s="59">
        <v>3000</v>
      </c>
      <c r="O291" s="61"/>
      <c r="P291" s="60"/>
      <c r="Q291" s="61"/>
      <c r="R291" s="60"/>
      <c r="S291" s="292">
        <f t="shared" si="213"/>
        <v>0</v>
      </c>
      <c r="T291" s="63"/>
      <c r="U291" s="63"/>
      <c r="V291" s="63"/>
      <c r="W291" s="63"/>
      <c r="X291" s="64"/>
      <c r="Y291" s="58">
        <f t="shared" si="205"/>
        <v>0</v>
      </c>
      <c r="Z291" s="61"/>
      <c r="AA291" s="60">
        <f t="shared" si="219"/>
        <v>0</v>
      </c>
      <c r="AB291" s="59"/>
      <c r="AC291" s="61">
        <f t="shared" si="207"/>
        <v>0</v>
      </c>
      <c r="AD291" s="60">
        <f t="shared" si="207"/>
        <v>0</v>
      </c>
      <c r="AE291" s="61">
        <f t="shared" si="207"/>
        <v>0</v>
      </c>
      <c r="AF291" s="60">
        <f t="shared" si="207"/>
        <v>0</v>
      </c>
      <c r="AG291" s="58">
        <v>0</v>
      </c>
      <c r="AH291" s="61">
        <v>0</v>
      </c>
      <c r="AI291" s="60">
        <v>0</v>
      </c>
      <c r="AJ291" s="59">
        <v>0</v>
      </c>
      <c r="AK291" s="61">
        <v>0</v>
      </c>
      <c r="AL291" s="60">
        <v>0</v>
      </c>
    </row>
    <row r="292" spans="1:38" s="16" customFormat="1" ht="14.25" customHeight="1">
      <c r="A292" s="291" t="s">
        <v>1270</v>
      </c>
      <c r="B292" s="69" t="s">
        <v>1271</v>
      </c>
      <c r="C292" s="58">
        <f t="shared" si="208"/>
        <v>46977</v>
      </c>
      <c r="D292" s="267">
        <v>36990</v>
      </c>
      <c r="E292" s="61">
        <v>9987</v>
      </c>
      <c r="F292" s="59">
        <v>0</v>
      </c>
      <c r="G292" s="61">
        <v>0</v>
      </c>
      <c r="H292" s="61">
        <v>0</v>
      </c>
      <c r="I292" s="61">
        <v>0</v>
      </c>
      <c r="J292" s="60">
        <v>46977</v>
      </c>
      <c r="K292" s="58">
        <f t="shared" si="204"/>
        <v>53479</v>
      </c>
      <c r="L292" s="267">
        <v>42110</v>
      </c>
      <c r="M292" s="61">
        <v>11369</v>
      </c>
      <c r="N292" s="59">
        <v>53479</v>
      </c>
      <c r="O292" s="61"/>
      <c r="P292" s="60"/>
      <c r="Q292" s="61"/>
      <c r="R292" s="60"/>
      <c r="S292" s="292">
        <f t="shared" si="213"/>
        <v>0</v>
      </c>
      <c r="T292" s="63"/>
      <c r="U292" s="63"/>
      <c r="V292" s="63"/>
      <c r="W292" s="63"/>
      <c r="X292" s="64"/>
      <c r="Y292" s="58">
        <f t="shared" si="205"/>
        <v>45784</v>
      </c>
      <c r="Z292" s="61">
        <v>36051</v>
      </c>
      <c r="AA292" s="60">
        <v>9733</v>
      </c>
      <c r="AB292" s="59">
        <v>45784</v>
      </c>
      <c r="AC292" s="61">
        <f t="shared" si="207"/>
        <v>0</v>
      </c>
      <c r="AD292" s="60">
        <f t="shared" si="207"/>
        <v>0</v>
      </c>
      <c r="AE292" s="61">
        <f t="shared" si="207"/>
        <v>0</v>
      </c>
      <c r="AF292" s="60">
        <f t="shared" si="207"/>
        <v>0</v>
      </c>
      <c r="AG292" s="58">
        <v>44374</v>
      </c>
      <c r="AH292" s="61">
        <v>34940</v>
      </c>
      <c r="AI292" s="60">
        <v>9434</v>
      </c>
      <c r="AJ292" s="59">
        <v>44374</v>
      </c>
      <c r="AK292" s="61">
        <v>0</v>
      </c>
      <c r="AL292" s="60">
        <v>0</v>
      </c>
    </row>
    <row r="293" spans="1:38" s="16" customFormat="1" ht="14.25" customHeight="1">
      <c r="A293" s="291" t="s">
        <v>1272</v>
      </c>
      <c r="B293" s="69" t="s">
        <v>1273</v>
      </c>
      <c r="C293" s="58">
        <f t="shared" si="208"/>
        <v>1636</v>
      </c>
      <c r="D293" s="267">
        <v>1288</v>
      </c>
      <c r="E293" s="61">
        <v>348</v>
      </c>
      <c r="F293" s="59">
        <v>0</v>
      </c>
      <c r="G293" s="61">
        <v>0</v>
      </c>
      <c r="H293" s="61">
        <v>0</v>
      </c>
      <c r="I293" s="61">
        <v>0</v>
      </c>
      <c r="J293" s="60">
        <v>1636</v>
      </c>
      <c r="K293" s="58">
        <f t="shared" si="204"/>
        <v>1636</v>
      </c>
      <c r="L293" s="267">
        <f t="shared" si="216"/>
        <v>1288</v>
      </c>
      <c r="M293" s="61">
        <f t="shared" si="217"/>
        <v>348</v>
      </c>
      <c r="N293" s="59">
        <v>1636</v>
      </c>
      <c r="O293" s="61"/>
      <c r="P293" s="60"/>
      <c r="Q293" s="61"/>
      <c r="R293" s="60"/>
      <c r="S293" s="292">
        <f t="shared" si="213"/>
        <v>0</v>
      </c>
      <c r="T293" s="63"/>
      <c r="U293" s="63"/>
      <c r="V293" s="63"/>
      <c r="W293" s="63"/>
      <c r="X293" s="64"/>
      <c r="Y293" s="58">
        <f t="shared" si="205"/>
        <v>1636</v>
      </c>
      <c r="Z293" s="61">
        <f t="shared" si="218"/>
        <v>1288</v>
      </c>
      <c r="AA293" s="60">
        <f t="shared" si="219"/>
        <v>348</v>
      </c>
      <c r="AB293" s="59">
        <f t="shared" si="206"/>
        <v>1636</v>
      </c>
      <c r="AC293" s="61">
        <f t="shared" si="207"/>
        <v>0</v>
      </c>
      <c r="AD293" s="60">
        <f t="shared" si="207"/>
        <v>0</v>
      </c>
      <c r="AE293" s="61">
        <f t="shared" si="207"/>
        <v>0</v>
      </c>
      <c r="AF293" s="60">
        <f t="shared" si="207"/>
        <v>0</v>
      </c>
      <c r="AG293" s="58">
        <v>1270</v>
      </c>
      <c r="AH293" s="61">
        <v>1000</v>
      </c>
      <c r="AI293" s="60">
        <v>270</v>
      </c>
      <c r="AJ293" s="59">
        <v>1270</v>
      </c>
      <c r="AK293" s="61">
        <v>0</v>
      </c>
      <c r="AL293" s="60">
        <v>0</v>
      </c>
    </row>
    <row r="294" spans="1:38" s="16" customFormat="1" ht="14.25" customHeight="1">
      <c r="A294" s="291" t="s">
        <v>1274</v>
      </c>
      <c r="B294" s="69" t="s">
        <v>1275</v>
      </c>
      <c r="C294" s="58">
        <f t="shared" si="208"/>
        <v>353</v>
      </c>
      <c r="D294" s="267">
        <v>278</v>
      </c>
      <c r="E294" s="61">
        <v>75</v>
      </c>
      <c r="F294" s="59">
        <v>353</v>
      </c>
      <c r="G294" s="61">
        <v>0</v>
      </c>
      <c r="H294" s="61">
        <v>0</v>
      </c>
      <c r="I294" s="61">
        <v>0</v>
      </c>
      <c r="J294" s="60">
        <v>0</v>
      </c>
      <c r="K294" s="58">
        <f>SUM(N294:R294)</f>
        <v>353</v>
      </c>
      <c r="L294" s="267">
        <f t="shared" si="216"/>
        <v>278</v>
      </c>
      <c r="M294" s="61">
        <f t="shared" si="217"/>
        <v>75</v>
      </c>
      <c r="N294" s="59">
        <v>353</v>
      </c>
      <c r="O294" s="61"/>
      <c r="P294" s="60"/>
      <c r="Q294" s="61"/>
      <c r="R294" s="60"/>
      <c r="S294" s="292">
        <f>SUM(T294:X294)</f>
        <v>0</v>
      </c>
      <c r="T294" s="63"/>
      <c r="U294" s="63"/>
      <c r="V294" s="63"/>
      <c r="W294" s="63"/>
      <c r="X294" s="64"/>
      <c r="Y294" s="58">
        <f t="shared" si="205"/>
        <v>353</v>
      </c>
      <c r="Z294" s="61">
        <f t="shared" si="218"/>
        <v>278</v>
      </c>
      <c r="AA294" s="60">
        <f t="shared" si="219"/>
        <v>75</v>
      </c>
      <c r="AB294" s="59">
        <f>SUM(N294+T294)</f>
        <v>353</v>
      </c>
      <c r="AC294" s="61">
        <f>SUM(O294+U294)</f>
        <v>0</v>
      </c>
      <c r="AD294" s="60">
        <f>SUM(P294+V294)</f>
        <v>0</v>
      </c>
      <c r="AE294" s="61">
        <f>SUM(Q294+W294)</f>
        <v>0</v>
      </c>
      <c r="AF294" s="60">
        <f>SUM(R294+X294)</f>
        <v>0</v>
      </c>
      <c r="AG294" s="58">
        <v>0</v>
      </c>
      <c r="AH294" s="61">
        <v>0</v>
      </c>
      <c r="AI294" s="60">
        <v>0</v>
      </c>
      <c r="AJ294" s="59">
        <v>0</v>
      </c>
      <c r="AK294" s="61">
        <v>0</v>
      </c>
      <c r="AL294" s="60">
        <v>0</v>
      </c>
    </row>
    <row r="295" spans="1:38" s="16" customFormat="1" ht="14.25" customHeight="1">
      <c r="A295" s="293" t="s">
        <v>1276</v>
      </c>
      <c r="B295" s="69" t="s">
        <v>1277</v>
      </c>
      <c r="C295" s="58">
        <f t="shared" si="208"/>
        <v>10478</v>
      </c>
      <c r="D295" s="267">
        <v>8250</v>
      </c>
      <c r="E295" s="61">
        <v>2228</v>
      </c>
      <c r="F295" s="59">
        <v>0</v>
      </c>
      <c r="G295" s="61">
        <v>0</v>
      </c>
      <c r="H295" s="61">
        <v>0</v>
      </c>
      <c r="I295" s="61">
        <v>0</v>
      </c>
      <c r="J295" s="60">
        <v>10478</v>
      </c>
      <c r="K295" s="58">
        <f t="shared" si="204"/>
        <v>10478</v>
      </c>
      <c r="L295" s="267">
        <f t="shared" si="216"/>
        <v>8250</v>
      </c>
      <c r="M295" s="61">
        <f t="shared" si="217"/>
        <v>2228</v>
      </c>
      <c r="N295" s="59">
        <v>10478</v>
      </c>
      <c r="O295" s="61"/>
      <c r="P295" s="60"/>
      <c r="Q295" s="61"/>
      <c r="R295" s="60"/>
      <c r="S295" s="292">
        <f t="shared" si="213"/>
        <v>0</v>
      </c>
      <c r="T295" s="63"/>
      <c r="U295" s="63"/>
      <c r="V295" s="63"/>
      <c r="W295" s="63"/>
      <c r="X295" s="64"/>
      <c r="Y295" s="58">
        <f t="shared" si="205"/>
        <v>10478</v>
      </c>
      <c r="Z295" s="61">
        <f t="shared" si="218"/>
        <v>8250</v>
      </c>
      <c r="AA295" s="60">
        <f t="shared" si="219"/>
        <v>2228</v>
      </c>
      <c r="AB295" s="59">
        <f t="shared" si="206"/>
        <v>10478</v>
      </c>
      <c r="AC295" s="61">
        <f t="shared" si="207"/>
        <v>0</v>
      </c>
      <c r="AD295" s="60">
        <f t="shared" si="207"/>
        <v>0</v>
      </c>
      <c r="AE295" s="61">
        <f t="shared" si="207"/>
        <v>0</v>
      </c>
      <c r="AF295" s="60">
        <f t="shared" si="207"/>
        <v>0</v>
      </c>
      <c r="AG295" s="58">
        <v>8890</v>
      </c>
      <c r="AH295" s="61">
        <v>7000</v>
      </c>
      <c r="AI295" s="60">
        <v>1890</v>
      </c>
      <c r="AJ295" s="59">
        <v>8890</v>
      </c>
      <c r="AK295" s="61">
        <v>0</v>
      </c>
      <c r="AL295" s="60">
        <v>0</v>
      </c>
    </row>
    <row r="296" spans="1:38" s="16" customFormat="1" ht="14.25" customHeight="1">
      <c r="A296" s="293" t="s">
        <v>1278</v>
      </c>
      <c r="B296" s="69" t="s">
        <v>1279</v>
      </c>
      <c r="C296" s="58">
        <f t="shared" si="208"/>
        <v>11925</v>
      </c>
      <c r="D296" s="267">
        <v>9390</v>
      </c>
      <c r="E296" s="61">
        <v>2535</v>
      </c>
      <c r="F296" s="59">
        <v>11925</v>
      </c>
      <c r="G296" s="61">
        <v>0</v>
      </c>
      <c r="H296" s="61">
        <v>0</v>
      </c>
      <c r="I296" s="61">
        <v>0</v>
      </c>
      <c r="J296" s="60">
        <v>0</v>
      </c>
      <c r="K296" s="58">
        <f t="shared" si="204"/>
        <v>11925</v>
      </c>
      <c r="L296" s="267">
        <f t="shared" si="216"/>
        <v>9390</v>
      </c>
      <c r="M296" s="61">
        <f t="shared" si="217"/>
        <v>2535</v>
      </c>
      <c r="N296" s="59">
        <v>11925</v>
      </c>
      <c r="O296" s="61"/>
      <c r="P296" s="60"/>
      <c r="Q296" s="61"/>
      <c r="R296" s="60"/>
      <c r="S296" s="292">
        <f t="shared" si="213"/>
        <v>0</v>
      </c>
      <c r="T296" s="63"/>
      <c r="U296" s="63"/>
      <c r="V296" s="63"/>
      <c r="W296" s="63"/>
      <c r="X296" s="64"/>
      <c r="Y296" s="58">
        <f t="shared" si="205"/>
        <v>11925</v>
      </c>
      <c r="Z296" s="61">
        <f t="shared" si="218"/>
        <v>9390</v>
      </c>
      <c r="AA296" s="60">
        <f t="shared" si="219"/>
        <v>2535</v>
      </c>
      <c r="AB296" s="59">
        <f t="shared" ref="AB296:AF325" si="220">SUM(N296+T296)</f>
        <v>11925</v>
      </c>
      <c r="AC296" s="61">
        <f t="shared" si="220"/>
        <v>0</v>
      </c>
      <c r="AD296" s="60">
        <f t="shared" si="220"/>
        <v>0</v>
      </c>
      <c r="AE296" s="61">
        <f t="shared" si="220"/>
        <v>0</v>
      </c>
      <c r="AF296" s="60">
        <f t="shared" si="220"/>
        <v>0</v>
      </c>
      <c r="AG296" s="58">
        <v>11925</v>
      </c>
      <c r="AH296" s="61">
        <v>9390</v>
      </c>
      <c r="AI296" s="60">
        <v>2535</v>
      </c>
      <c r="AJ296" s="59">
        <v>11925</v>
      </c>
      <c r="AK296" s="61">
        <v>0</v>
      </c>
      <c r="AL296" s="60">
        <v>0</v>
      </c>
    </row>
    <row r="297" spans="1:38" s="16" customFormat="1" ht="14.25" customHeight="1">
      <c r="A297" s="291" t="s">
        <v>1280</v>
      </c>
      <c r="B297" s="69" t="s">
        <v>1281</v>
      </c>
      <c r="C297" s="58">
        <f t="shared" si="208"/>
        <v>20160</v>
      </c>
      <c r="D297" s="267">
        <v>15874</v>
      </c>
      <c r="E297" s="61">
        <v>4286</v>
      </c>
      <c r="F297" s="59">
        <v>20160</v>
      </c>
      <c r="G297" s="61">
        <v>0</v>
      </c>
      <c r="H297" s="61">
        <v>0</v>
      </c>
      <c r="I297" s="61">
        <v>0</v>
      </c>
      <c r="J297" s="60">
        <v>0</v>
      </c>
      <c r="K297" s="58">
        <f>SUM(N297:R297)</f>
        <v>20160</v>
      </c>
      <c r="L297" s="267">
        <f t="shared" si="216"/>
        <v>15874</v>
      </c>
      <c r="M297" s="61">
        <f t="shared" si="217"/>
        <v>4286</v>
      </c>
      <c r="N297" s="59">
        <v>20160</v>
      </c>
      <c r="O297" s="61"/>
      <c r="P297" s="60"/>
      <c r="Q297" s="61"/>
      <c r="R297" s="60"/>
      <c r="S297" s="292">
        <f>SUM(T297:X297)</f>
        <v>0</v>
      </c>
      <c r="T297" s="63"/>
      <c r="U297" s="63"/>
      <c r="V297" s="63"/>
      <c r="W297" s="63"/>
      <c r="X297" s="64"/>
      <c r="Y297" s="58">
        <f t="shared" si="205"/>
        <v>20160</v>
      </c>
      <c r="Z297" s="61">
        <f t="shared" si="218"/>
        <v>15874</v>
      </c>
      <c r="AA297" s="60">
        <f t="shared" si="219"/>
        <v>4286</v>
      </c>
      <c r="AB297" s="59">
        <f>SUM(N297+T297)</f>
        <v>20160</v>
      </c>
      <c r="AC297" s="61">
        <f>SUM(O297+U297)</f>
        <v>0</v>
      </c>
      <c r="AD297" s="60">
        <f>SUM(P297+V297)</f>
        <v>0</v>
      </c>
      <c r="AE297" s="61">
        <f>SUM(Q297+W297)</f>
        <v>0</v>
      </c>
      <c r="AF297" s="60">
        <f>SUM(R297+X297)</f>
        <v>0</v>
      </c>
      <c r="AG297" s="58">
        <v>17788</v>
      </c>
      <c r="AH297" s="61">
        <v>14006</v>
      </c>
      <c r="AI297" s="60">
        <v>3782</v>
      </c>
      <c r="AJ297" s="59">
        <v>17788</v>
      </c>
      <c r="AK297" s="61">
        <v>0</v>
      </c>
      <c r="AL297" s="60">
        <v>0</v>
      </c>
    </row>
    <row r="298" spans="1:38" s="16" customFormat="1" ht="14.25" customHeight="1">
      <c r="A298" s="291" t="s">
        <v>1282</v>
      </c>
      <c r="B298" s="69" t="s">
        <v>1283</v>
      </c>
      <c r="C298" s="58">
        <f t="shared" si="208"/>
        <v>1564</v>
      </c>
      <c r="D298" s="267">
        <v>1231</v>
      </c>
      <c r="E298" s="61">
        <v>333</v>
      </c>
      <c r="F298" s="59">
        <v>1564</v>
      </c>
      <c r="G298" s="61">
        <v>0</v>
      </c>
      <c r="H298" s="61">
        <v>0</v>
      </c>
      <c r="I298" s="61">
        <v>0</v>
      </c>
      <c r="J298" s="60">
        <v>0</v>
      </c>
      <c r="K298" s="58">
        <f t="shared" si="204"/>
        <v>1564</v>
      </c>
      <c r="L298" s="267">
        <f t="shared" si="216"/>
        <v>1231</v>
      </c>
      <c r="M298" s="61">
        <v>333</v>
      </c>
      <c r="N298" s="59">
        <v>1564</v>
      </c>
      <c r="O298" s="61"/>
      <c r="P298" s="60"/>
      <c r="Q298" s="61"/>
      <c r="R298" s="60"/>
      <c r="S298" s="292">
        <f t="shared" si="213"/>
        <v>0</v>
      </c>
      <c r="T298" s="63"/>
      <c r="U298" s="63"/>
      <c r="V298" s="63"/>
      <c r="W298" s="63"/>
      <c r="X298" s="64"/>
      <c r="Y298" s="58">
        <f t="shared" si="205"/>
        <v>1564</v>
      </c>
      <c r="Z298" s="61">
        <f t="shared" si="218"/>
        <v>1231</v>
      </c>
      <c r="AA298" s="60">
        <v>333</v>
      </c>
      <c r="AB298" s="59">
        <f t="shared" si="220"/>
        <v>1564</v>
      </c>
      <c r="AC298" s="61">
        <f t="shared" si="220"/>
        <v>0</v>
      </c>
      <c r="AD298" s="60">
        <f t="shared" si="220"/>
        <v>0</v>
      </c>
      <c r="AE298" s="61">
        <f t="shared" si="220"/>
        <v>0</v>
      </c>
      <c r="AF298" s="60">
        <f t="shared" si="220"/>
        <v>0</v>
      </c>
      <c r="AG298" s="58">
        <v>1001</v>
      </c>
      <c r="AH298" s="61">
        <v>788</v>
      </c>
      <c r="AI298" s="60">
        <v>213</v>
      </c>
      <c r="AJ298" s="59">
        <v>1001</v>
      </c>
      <c r="AK298" s="61">
        <v>0</v>
      </c>
      <c r="AL298" s="60">
        <v>0</v>
      </c>
    </row>
    <row r="299" spans="1:38" s="16" customFormat="1" ht="14.25" customHeight="1">
      <c r="A299" s="291" t="s">
        <v>1284</v>
      </c>
      <c r="B299" s="69" t="s">
        <v>1285</v>
      </c>
      <c r="C299" s="58">
        <f t="shared" si="208"/>
        <v>8343</v>
      </c>
      <c r="D299" s="267">
        <v>5849</v>
      </c>
      <c r="E299" s="61">
        <v>2494</v>
      </c>
      <c r="F299" s="59">
        <v>0</v>
      </c>
      <c r="G299" s="61">
        <v>0</v>
      </c>
      <c r="H299" s="61">
        <v>0</v>
      </c>
      <c r="I299" s="61">
        <v>0</v>
      </c>
      <c r="J299" s="60">
        <v>8343</v>
      </c>
      <c r="K299" s="58">
        <f t="shared" si="204"/>
        <v>8343</v>
      </c>
      <c r="L299" s="267">
        <v>5849</v>
      </c>
      <c r="M299" s="61">
        <v>2494</v>
      </c>
      <c r="N299" s="59">
        <v>8343</v>
      </c>
      <c r="O299" s="61"/>
      <c r="P299" s="60"/>
      <c r="Q299" s="61"/>
      <c r="R299" s="60"/>
      <c r="S299" s="292">
        <f t="shared" si="213"/>
        <v>0</v>
      </c>
      <c r="T299" s="63"/>
      <c r="U299" s="63"/>
      <c r="V299" s="63"/>
      <c r="W299" s="63"/>
      <c r="X299" s="64"/>
      <c r="Y299" s="58">
        <f t="shared" si="205"/>
        <v>8343</v>
      </c>
      <c r="Z299" s="267">
        <v>5849</v>
      </c>
      <c r="AA299" s="60">
        <v>2494</v>
      </c>
      <c r="AB299" s="59">
        <f t="shared" si="220"/>
        <v>8343</v>
      </c>
      <c r="AC299" s="61">
        <f t="shared" si="220"/>
        <v>0</v>
      </c>
      <c r="AD299" s="60">
        <f t="shared" si="220"/>
        <v>0</v>
      </c>
      <c r="AE299" s="61">
        <f t="shared" si="220"/>
        <v>0</v>
      </c>
      <c r="AF299" s="60">
        <f t="shared" si="220"/>
        <v>0</v>
      </c>
      <c r="AG299" s="58">
        <v>8872</v>
      </c>
      <c r="AH299" s="267">
        <v>8229</v>
      </c>
      <c r="AI299" s="60">
        <v>643</v>
      </c>
      <c r="AJ299" s="59">
        <v>8872</v>
      </c>
      <c r="AK299" s="61">
        <v>0</v>
      </c>
      <c r="AL299" s="60">
        <v>0</v>
      </c>
    </row>
    <row r="300" spans="1:38" s="16" customFormat="1" ht="14.25" customHeight="1">
      <c r="A300" s="291" t="s">
        <v>1286</v>
      </c>
      <c r="B300" s="69" t="s">
        <v>1287</v>
      </c>
      <c r="C300" s="58">
        <f t="shared" si="208"/>
        <v>7151</v>
      </c>
      <c r="D300" s="59">
        <v>5631</v>
      </c>
      <c r="E300" s="61">
        <v>1520</v>
      </c>
      <c r="F300" s="59">
        <v>0</v>
      </c>
      <c r="G300" s="61">
        <v>0</v>
      </c>
      <c r="H300" s="61">
        <v>0</v>
      </c>
      <c r="I300" s="61">
        <v>0</v>
      </c>
      <c r="J300" s="60">
        <v>7151</v>
      </c>
      <c r="K300" s="58">
        <f t="shared" si="204"/>
        <v>7151</v>
      </c>
      <c r="L300" s="59">
        <f>SUM(K300)/1.27</f>
        <v>5631</v>
      </c>
      <c r="M300" s="61">
        <f>SUM(L300)*0.27</f>
        <v>1520</v>
      </c>
      <c r="N300" s="59">
        <v>7151</v>
      </c>
      <c r="O300" s="61"/>
      <c r="P300" s="60"/>
      <c r="Q300" s="61"/>
      <c r="R300" s="60"/>
      <c r="S300" s="292">
        <f t="shared" si="213"/>
        <v>0</v>
      </c>
      <c r="T300" s="63"/>
      <c r="U300" s="63"/>
      <c r="V300" s="63"/>
      <c r="W300" s="63"/>
      <c r="X300" s="64"/>
      <c r="Y300" s="58">
        <f t="shared" si="205"/>
        <v>5631</v>
      </c>
      <c r="Z300" s="61">
        <v>5631</v>
      </c>
      <c r="AA300" s="60"/>
      <c r="AB300" s="59">
        <v>5631</v>
      </c>
      <c r="AC300" s="61">
        <f t="shared" si="220"/>
        <v>0</v>
      </c>
      <c r="AD300" s="60">
        <f t="shared" si="220"/>
        <v>0</v>
      </c>
      <c r="AE300" s="61">
        <f t="shared" si="220"/>
        <v>0</v>
      </c>
      <c r="AF300" s="60">
        <f t="shared" si="220"/>
        <v>0</v>
      </c>
      <c r="AG300" s="58">
        <v>5631</v>
      </c>
      <c r="AH300" s="61">
        <v>5631</v>
      </c>
      <c r="AI300" s="60"/>
      <c r="AJ300" s="59">
        <v>5631</v>
      </c>
      <c r="AK300" s="61">
        <v>0</v>
      </c>
      <c r="AL300" s="60">
        <v>0</v>
      </c>
    </row>
    <row r="301" spans="1:38" s="16" customFormat="1" ht="14.25" customHeight="1">
      <c r="A301" s="291" t="s">
        <v>1288</v>
      </c>
      <c r="B301" s="69" t="s">
        <v>1289</v>
      </c>
      <c r="C301" s="58">
        <f t="shared" si="208"/>
        <v>1229</v>
      </c>
      <c r="D301" s="59">
        <v>968</v>
      </c>
      <c r="E301" s="61">
        <v>261</v>
      </c>
      <c r="F301" s="59">
        <v>1229</v>
      </c>
      <c r="G301" s="61">
        <v>0</v>
      </c>
      <c r="H301" s="61">
        <v>0</v>
      </c>
      <c r="I301" s="61">
        <v>0</v>
      </c>
      <c r="J301" s="60">
        <v>0</v>
      </c>
      <c r="K301" s="58">
        <f>SUM(N301:R301)</f>
        <v>1229</v>
      </c>
      <c r="L301" s="59">
        <f>SUM(K301)/1.27</f>
        <v>968</v>
      </c>
      <c r="M301" s="61">
        <f>SUM(L301)*0.27</f>
        <v>261</v>
      </c>
      <c r="N301" s="59">
        <v>1229</v>
      </c>
      <c r="O301" s="61"/>
      <c r="P301" s="60"/>
      <c r="Q301" s="61"/>
      <c r="R301" s="60"/>
      <c r="S301" s="292">
        <f t="shared" si="213"/>
        <v>0</v>
      </c>
      <c r="T301" s="63"/>
      <c r="U301" s="63"/>
      <c r="V301" s="63"/>
      <c r="W301" s="63"/>
      <c r="X301" s="64"/>
      <c r="Y301" s="58">
        <f t="shared" si="205"/>
        <v>1229</v>
      </c>
      <c r="Z301" s="61">
        <f t="shared" ref="Z301:Z310" si="221">SUM(Y301)/1.27</f>
        <v>968</v>
      </c>
      <c r="AA301" s="60">
        <f t="shared" ref="AA301:AA310" si="222">SUM(Z301)*0.27</f>
        <v>261</v>
      </c>
      <c r="AB301" s="59">
        <f t="shared" si="220"/>
        <v>1229</v>
      </c>
      <c r="AC301" s="61">
        <f t="shared" si="220"/>
        <v>0</v>
      </c>
      <c r="AD301" s="60">
        <f t="shared" si="220"/>
        <v>0</v>
      </c>
      <c r="AE301" s="61">
        <f t="shared" si="220"/>
        <v>0</v>
      </c>
      <c r="AF301" s="60">
        <f t="shared" si="220"/>
        <v>0</v>
      </c>
      <c r="AG301" s="58">
        <v>1229</v>
      </c>
      <c r="AH301" s="61">
        <v>968</v>
      </c>
      <c r="AI301" s="60">
        <v>261</v>
      </c>
      <c r="AJ301" s="59">
        <v>1229</v>
      </c>
      <c r="AK301" s="61">
        <v>0</v>
      </c>
      <c r="AL301" s="60">
        <v>0</v>
      </c>
    </row>
    <row r="302" spans="1:38" s="16" customFormat="1" ht="14.25" customHeight="1">
      <c r="A302" s="291" t="s">
        <v>1290</v>
      </c>
      <c r="B302" s="69" t="s">
        <v>1291</v>
      </c>
      <c r="C302" s="58">
        <f t="shared" si="208"/>
        <v>26670</v>
      </c>
      <c r="D302" s="59">
        <v>21000</v>
      </c>
      <c r="E302" s="61">
        <v>5670</v>
      </c>
      <c r="F302" s="59">
        <v>0</v>
      </c>
      <c r="G302" s="61">
        <v>0</v>
      </c>
      <c r="H302" s="61">
        <v>0</v>
      </c>
      <c r="I302" s="61">
        <v>0</v>
      </c>
      <c r="J302" s="60">
        <v>26670</v>
      </c>
      <c r="K302" s="58">
        <f>SUM(N302:R302)</f>
        <v>26670</v>
      </c>
      <c r="L302" s="59">
        <f>SUM(K302)/1.27</f>
        <v>21000</v>
      </c>
      <c r="M302" s="61">
        <f>SUM(L302)*0.27</f>
        <v>5670</v>
      </c>
      <c r="N302" s="59">
        <v>26670</v>
      </c>
      <c r="O302" s="61"/>
      <c r="P302" s="60"/>
      <c r="Q302" s="61"/>
      <c r="R302" s="60"/>
      <c r="S302" s="292">
        <f t="shared" si="213"/>
        <v>0</v>
      </c>
      <c r="T302" s="63"/>
      <c r="U302" s="63"/>
      <c r="V302" s="63"/>
      <c r="W302" s="63"/>
      <c r="X302" s="64"/>
      <c r="Y302" s="58">
        <f t="shared" si="205"/>
        <v>26670</v>
      </c>
      <c r="Z302" s="61">
        <f t="shared" si="221"/>
        <v>21000</v>
      </c>
      <c r="AA302" s="60">
        <f t="shared" si="222"/>
        <v>5670</v>
      </c>
      <c r="AB302" s="59">
        <f t="shared" si="220"/>
        <v>26670</v>
      </c>
      <c r="AC302" s="61">
        <f t="shared" si="220"/>
        <v>0</v>
      </c>
      <c r="AD302" s="60">
        <f t="shared" si="220"/>
        <v>0</v>
      </c>
      <c r="AE302" s="61">
        <f t="shared" si="220"/>
        <v>0</v>
      </c>
      <c r="AF302" s="60">
        <f t="shared" si="220"/>
        <v>0</v>
      </c>
      <c r="AG302" s="58">
        <v>26670</v>
      </c>
      <c r="AH302" s="61">
        <v>21000</v>
      </c>
      <c r="AI302" s="60">
        <v>5670</v>
      </c>
      <c r="AJ302" s="59">
        <v>26670</v>
      </c>
      <c r="AK302" s="61">
        <v>0</v>
      </c>
      <c r="AL302" s="60">
        <v>0</v>
      </c>
    </row>
    <row r="303" spans="1:38" s="16" customFormat="1" ht="14.25" customHeight="1">
      <c r="A303" s="291">
        <v>41042</v>
      </c>
      <c r="B303" s="69" t="s">
        <v>1292</v>
      </c>
      <c r="C303" s="58">
        <f t="shared" si="208"/>
        <v>3023</v>
      </c>
      <c r="D303" s="59">
        <v>2380</v>
      </c>
      <c r="E303" s="61">
        <v>643</v>
      </c>
      <c r="F303" s="59">
        <v>3023</v>
      </c>
      <c r="G303" s="61">
        <v>0</v>
      </c>
      <c r="H303" s="61">
        <v>0</v>
      </c>
      <c r="I303" s="61">
        <v>0</v>
      </c>
      <c r="J303" s="60">
        <v>0</v>
      </c>
      <c r="K303" s="58">
        <f t="shared" si="204"/>
        <v>3023</v>
      </c>
      <c r="L303" s="59">
        <f>SUM(K303)/1.27</f>
        <v>2380</v>
      </c>
      <c r="M303" s="61">
        <f>SUM(L303)*0.27</f>
        <v>643</v>
      </c>
      <c r="N303" s="59">
        <v>3023</v>
      </c>
      <c r="O303" s="61"/>
      <c r="P303" s="60"/>
      <c r="Q303" s="61"/>
      <c r="R303" s="60"/>
      <c r="S303" s="292">
        <f t="shared" si="213"/>
        <v>0</v>
      </c>
      <c r="T303" s="63"/>
      <c r="U303" s="63"/>
      <c r="V303" s="63"/>
      <c r="W303" s="63"/>
      <c r="X303" s="64"/>
      <c r="Y303" s="58">
        <f t="shared" si="205"/>
        <v>3023</v>
      </c>
      <c r="Z303" s="61">
        <f t="shared" si="221"/>
        <v>2380</v>
      </c>
      <c r="AA303" s="60">
        <f t="shared" si="222"/>
        <v>643</v>
      </c>
      <c r="AB303" s="59">
        <f t="shared" si="220"/>
        <v>3023</v>
      </c>
      <c r="AC303" s="61">
        <f t="shared" si="220"/>
        <v>0</v>
      </c>
      <c r="AD303" s="60">
        <f t="shared" si="220"/>
        <v>0</v>
      </c>
      <c r="AE303" s="61">
        <f t="shared" si="220"/>
        <v>0</v>
      </c>
      <c r="AF303" s="60">
        <f t="shared" si="220"/>
        <v>0</v>
      </c>
      <c r="AG303" s="58">
        <v>0</v>
      </c>
      <c r="AH303" s="61">
        <v>0</v>
      </c>
      <c r="AI303" s="60">
        <v>0</v>
      </c>
      <c r="AJ303" s="59">
        <v>0</v>
      </c>
      <c r="AK303" s="61">
        <v>0</v>
      </c>
      <c r="AL303" s="60">
        <v>0</v>
      </c>
    </row>
    <row r="304" spans="1:38" s="16" customFormat="1" ht="14.25" customHeight="1">
      <c r="A304" s="291" t="s">
        <v>1293</v>
      </c>
      <c r="B304" s="69" t="s">
        <v>1294</v>
      </c>
      <c r="C304" s="58">
        <f t="shared" si="208"/>
        <v>4464</v>
      </c>
      <c r="D304" s="59">
        <v>3515</v>
      </c>
      <c r="E304" s="61">
        <v>949</v>
      </c>
      <c r="F304" s="59">
        <v>4464</v>
      </c>
      <c r="G304" s="61">
        <v>0</v>
      </c>
      <c r="H304" s="61">
        <v>0</v>
      </c>
      <c r="I304" s="61">
        <v>0</v>
      </c>
      <c r="J304" s="60">
        <v>0</v>
      </c>
      <c r="K304" s="58">
        <f t="shared" si="204"/>
        <v>4464</v>
      </c>
      <c r="L304" s="59">
        <f t="shared" ref="L304:L350" si="223">SUM(K304)/1.27</f>
        <v>3515</v>
      </c>
      <c r="M304" s="61">
        <f t="shared" ref="M304:M350" si="224">SUM(L304)*0.27</f>
        <v>949</v>
      </c>
      <c r="N304" s="59">
        <v>4464</v>
      </c>
      <c r="O304" s="61"/>
      <c r="P304" s="60"/>
      <c r="Q304" s="61"/>
      <c r="R304" s="60"/>
      <c r="S304" s="292">
        <f t="shared" si="213"/>
        <v>0</v>
      </c>
      <c r="T304" s="63"/>
      <c r="U304" s="63"/>
      <c r="V304" s="63"/>
      <c r="W304" s="63"/>
      <c r="X304" s="64"/>
      <c r="Y304" s="58">
        <f t="shared" si="205"/>
        <v>4464</v>
      </c>
      <c r="Z304" s="61">
        <f t="shared" si="221"/>
        <v>3515</v>
      </c>
      <c r="AA304" s="60">
        <f t="shared" si="222"/>
        <v>949</v>
      </c>
      <c r="AB304" s="59">
        <f t="shared" si="220"/>
        <v>4464</v>
      </c>
      <c r="AC304" s="61">
        <f t="shared" si="220"/>
        <v>0</v>
      </c>
      <c r="AD304" s="60">
        <f t="shared" si="220"/>
        <v>0</v>
      </c>
      <c r="AE304" s="61">
        <f t="shared" si="220"/>
        <v>0</v>
      </c>
      <c r="AF304" s="60">
        <f t="shared" si="220"/>
        <v>0</v>
      </c>
      <c r="AG304" s="58">
        <v>4463</v>
      </c>
      <c r="AH304" s="61">
        <v>3514</v>
      </c>
      <c r="AI304" s="60">
        <v>949</v>
      </c>
      <c r="AJ304" s="59">
        <v>4463</v>
      </c>
      <c r="AK304" s="61">
        <v>0</v>
      </c>
      <c r="AL304" s="60">
        <v>0</v>
      </c>
    </row>
    <row r="305" spans="1:38" s="16" customFormat="1" ht="14.25" customHeight="1">
      <c r="A305" s="291" t="s">
        <v>1295</v>
      </c>
      <c r="B305" s="69" t="s">
        <v>1296</v>
      </c>
      <c r="C305" s="58">
        <f t="shared" si="208"/>
        <v>47947</v>
      </c>
      <c r="D305" s="59">
        <v>37753</v>
      </c>
      <c r="E305" s="61">
        <v>10194</v>
      </c>
      <c r="F305" s="59">
        <v>47947</v>
      </c>
      <c r="G305" s="61">
        <v>0</v>
      </c>
      <c r="H305" s="61">
        <v>0</v>
      </c>
      <c r="I305" s="61">
        <v>0</v>
      </c>
      <c r="J305" s="60">
        <v>0</v>
      </c>
      <c r="K305" s="58">
        <f t="shared" si="204"/>
        <v>47947</v>
      </c>
      <c r="L305" s="59">
        <v>37753</v>
      </c>
      <c r="M305" s="61">
        <v>10194</v>
      </c>
      <c r="N305" s="59">
        <v>47947</v>
      </c>
      <c r="O305" s="61"/>
      <c r="P305" s="60"/>
      <c r="Q305" s="61"/>
      <c r="R305" s="60"/>
      <c r="S305" s="292">
        <f t="shared" si="213"/>
        <v>0</v>
      </c>
      <c r="T305" s="63"/>
      <c r="U305" s="63"/>
      <c r="V305" s="63"/>
      <c r="W305" s="63"/>
      <c r="X305" s="64"/>
      <c r="Y305" s="58">
        <f t="shared" si="205"/>
        <v>47947</v>
      </c>
      <c r="Z305" s="59">
        <v>37753</v>
      </c>
      <c r="AA305" s="60">
        <v>10194</v>
      </c>
      <c r="AB305" s="59">
        <f t="shared" si="220"/>
        <v>47947</v>
      </c>
      <c r="AC305" s="61">
        <f t="shared" si="220"/>
        <v>0</v>
      </c>
      <c r="AD305" s="60">
        <f t="shared" si="220"/>
        <v>0</v>
      </c>
      <c r="AE305" s="61">
        <f t="shared" si="220"/>
        <v>0</v>
      </c>
      <c r="AF305" s="60">
        <f t="shared" si="220"/>
        <v>0</v>
      </c>
      <c r="AG305" s="58">
        <v>47947</v>
      </c>
      <c r="AH305" s="59">
        <v>37753</v>
      </c>
      <c r="AI305" s="60">
        <v>10194</v>
      </c>
      <c r="AJ305" s="59">
        <v>47947</v>
      </c>
      <c r="AK305" s="61">
        <v>0</v>
      </c>
      <c r="AL305" s="60">
        <v>0</v>
      </c>
    </row>
    <row r="306" spans="1:38" s="16" customFormat="1" ht="14.25" customHeight="1">
      <c r="A306" s="291" t="s">
        <v>1297</v>
      </c>
      <c r="B306" s="69" t="s">
        <v>1298</v>
      </c>
      <c r="C306" s="58">
        <f t="shared" si="208"/>
        <v>0</v>
      </c>
      <c r="D306" s="59">
        <f>SUM(C306)/1</f>
        <v>0</v>
      </c>
      <c r="E306" s="61">
        <f>SUM(D306)*0</f>
        <v>0</v>
      </c>
      <c r="F306" s="59">
        <v>0</v>
      </c>
      <c r="G306" s="61">
        <v>0</v>
      </c>
      <c r="H306" s="61">
        <v>0</v>
      </c>
      <c r="I306" s="61">
        <v>0</v>
      </c>
      <c r="J306" s="60">
        <v>0</v>
      </c>
      <c r="K306" s="58">
        <f t="shared" si="204"/>
        <v>100</v>
      </c>
      <c r="L306" s="59">
        <f>SUM(K306)/1</f>
        <v>100</v>
      </c>
      <c r="M306" s="61">
        <f>SUM(L306)*0</f>
        <v>0</v>
      </c>
      <c r="N306" s="59">
        <v>100</v>
      </c>
      <c r="O306" s="61"/>
      <c r="P306" s="60"/>
      <c r="Q306" s="61"/>
      <c r="R306" s="60"/>
      <c r="S306" s="292">
        <f t="shared" si="213"/>
        <v>0</v>
      </c>
      <c r="T306" s="63"/>
      <c r="U306" s="63"/>
      <c r="V306" s="63"/>
      <c r="W306" s="63"/>
      <c r="X306" s="64"/>
      <c r="Y306" s="58">
        <f t="shared" si="205"/>
        <v>100</v>
      </c>
      <c r="Z306" s="61">
        <f>SUM(Y306)/1</f>
        <v>100</v>
      </c>
      <c r="AA306" s="60">
        <f>SUM(Z306)*0</f>
        <v>0</v>
      </c>
      <c r="AB306" s="59">
        <f t="shared" si="220"/>
        <v>100</v>
      </c>
      <c r="AC306" s="61">
        <f t="shared" si="220"/>
        <v>0</v>
      </c>
      <c r="AD306" s="60">
        <f t="shared" si="220"/>
        <v>0</v>
      </c>
      <c r="AE306" s="61">
        <f t="shared" si="220"/>
        <v>0</v>
      </c>
      <c r="AF306" s="60">
        <f t="shared" si="220"/>
        <v>0</v>
      </c>
      <c r="AG306" s="58">
        <v>100</v>
      </c>
      <c r="AH306" s="61">
        <v>100</v>
      </c>
      <c r="AI306" s="60">
        <v>0</v>
      </c>
      <c r="AJ306" s="59">
        <v>100</v>
      </c>
      <c r="AK306" s="61">
        <v>0</v>
      </c>
      <c r="AL306" s="60">
        <v>0</v>
      </c>
    </row>
    <row r="307" spans="1:38" s="16" customFormat="1" ht="14.25" customHeight="1">
      <c r="A307" s="291" t="s">
        <v>1299</v>
      </c>
      <c r="B307" s="69" t="s">
        <v>1300</v>
      </c>
      <c r="C307" s="58">
        <f t="shared" si="208"/>
        <v>0</v>
      </c>
      <c r="D307" s="59">
        <f t="shared" ref="D307:D350" si="225">SUM(C307)/1.27</f>
        <v>0</v>
      </c>
      <c r="E307" s="61">
        <f t="shared" ref="E307:E312" si="226">SUM(D307)*0.27</f>
        <v>0</v>
      </c>
      <c r="F307" s="59">
        <v>0</v>
      </c>
      <c r="G307" s="61">
        <v>0</v>
      </c>
      <c r="H307" s="61">
        <v>0</v>
      </c>
      <c r="I307" s="61">
        <v>0</v>
      </c>
      <c r="J307" s="60">
        <v>0</v>
      </c>
      <c r="K307" s="58">
        <f t="shared" si="204"/>
        <v>25400</v>
      </c>
      <c r="L307" s="59">
        <f t="shared" si="223"/>
        <v>20000</v>
      </c>
      <c r="M307" s="61">
        <f t="shared" si="224"/>
        <v>5400</v>
      </c>
      <c r="N307" s="59">
        <v>25400</v>
      </c>
      <c r="O307" s="61"/>
      <c r="P307" s="60"/>
      <c r="Q307" s="61"/>
      <c r="R307" s="60"/>
      <c r="S307" s="292">
        <f t="shared" si="213"/>
        <v>0</v>
      </c>
      <c r="T307" s="63"/>
      <c r="U307" s="63"/>
      <c r="V307" s="63"/>
      <c r="W307" s="63"/>
      <c r="X307" s="64"/>
      <c r="Y307" s="58">
        <f t="shared" si="205"/>
        <v>25400</v>
      </c>
      <c r="Z307" s="61">
        <f t="shared" si="221"/>
        <v>20000</v>
      </c>
      <c r="AA307" s="60">
        <f t="shared" si="222"/>
        <v>5400</v>
      </c>
      <c r="AB307" s="59">
        <f t="shared" si="220"/>
        <v>25400</v>
      </c>
      <c r="AC307" s="61">
        <f t="shared" si="220"/>
        <v>0</v>
      </c>
      <c r="AD307" s="60">
        <f t="shared" si="220"/>
        <v>0</v>
      </c>
      <c r="AE307" s="61">
        <f t="shared" si="220"/>
        <v>0</v>
      </c>
      <c r="AF307" s="60">
        <f t="shared" si="220"/>
        <v>0</v>
      </c>
      <c r="AG307" s="58">
        <v>0</v>
      </c>
      <c r="AH307" s="61">
        <v>0</v>
      </c>
      <c r="AI307" s="60">
        <v>0</v>
      </c>
      <c r="AJ307" s="59">
        <v>0</v>
      </c>
      <c r="AK307" s="61">
        <v>0</v>
      </c>
      <c r="AL307" s="60">
        <v>0</v>
      </c>
    </row>
    <row r="308" spans="1:38" s="16" customFormat="1" ht="14.25" hidden="1" customHeight="1">
      <c r="A308" s="291" t="s">
        <v>1301</v>
      </c>
      <c r="B308" s="69" t="s">
        <v>1302</v>
      </c>
      <c r="C308" s="58">
        <f t="shared" si="208"/>
        <v>0</v>
      </c>
      <c r="D308" s="59">
        <f t="shared" si="225"/>
        <v>0</v>
      </c>
      <c r="E308" s="61">
        <f t="shared" si="226"/>
        <v>0</v>
      </c>
      <c r="F308" s="59">
        <v>0</v>
      </c>
      <c r="G308" s="61">
        <v>0</v>
      </c>
      <c r="H308" s="61">
        <v>0</v>
      </c>
      <c r="I308" s="61">
        <v>0</v>
      </c>
      <c r="J308" s="60">
        <v>0</v>
      </c>
      <c r="K308" s="58">
        <f t="shared" si="204"/>
        <v>0</v>
      </c>
      <c r="L308" s="59">
        <f t="shared" si="223"/>
        <v>0</v>
      </c>
      <c r="M308" s="61">
        <f t="shared" si="224"/>
        <v>0</v>
      </c>
      <c r="N308" s="59"/>
      <c r="O308" s="61"/>
      <c r="P308" s="60"/>
      <c r="Q308" s="61"/>
      <c r="R308" s="60"/>
      <c r="S308" s="292">
        <f t="shared" si="213"/>
        <v>0</v>
      </c>
      <c r="T308" s="63"/>
      <c r="U308" s="63"/>
      <c r="V308" s="63"/>
      <c r="W308" s="63"/>
      <c r="X308" s="64"/>
      <c r="Y308" s="58">
        <f t="shared" si="205"/>
        <v>0</v>
      </c>
      <c r="Z308" s="61">
        <f t="shared" si="221"/>
        <v>0</v>
      </c>
      <c r="AA308" s="60">
        <f t="shared" si="222"/>
        <v>0</v>
      </c>
      <c r="AB308" s="59">
        <f t="shared" si="220"/>
        <v>0</v>
      </c>
      <c r="AC308" s="61">
        <f t="shared" si="220"/>
        <v>0</v>
      </c>
      <c r="AD308" s="60">
        <f t="shared" si="220"/>
        <v>0</v>
      </c>
      <c r="AE308" s="61">
        <f t="shared" si="220"/>
        <v>0</v>
      </c>
      <c r="AF308" s="60">
        <f t="shared" si="220"/>
        <v>0</v>
      </c>
      <c r="AG308" s="58">
        <v>0</v>
      </c>
      <c r="AH308" s="61">
        <v>0</v>
      </c>
      <c r="AI308" s="60">
        <v>0</v>
      </c>
      <c r="AJ308" s="59">
        <v>0</v>
      </c>
      <c r="AK308" s="61">
        <v>0</v>
      </c>
      <c r="AL308" s="60">
        <v>0</v>
      </c>
    </row>
    <row r="309" spans="1:38" s="16" customFormat="1" ht="14.25" customHeight="1">
      <c r="A309" s="291" t="s">
        <v>1301</v>
      </c>
      <c r="B309" s="69" t="s">
        <v>1303</v>
      </c>
      <c r="C309" s="58">
        <f t="shared" si="208"/>
        <v>0</v>
      </c>
      <c r="D309" s="59">
        <f t="shared" si="225"/>
        <v>0</v>
      </c>
      <c r="E309" s="61">
        <f t="shared" si="226"/>
        <v>0</v>
      </c>
      <c r="F309" s="59">
        <v>0</v>
      </c>
      <c r="G309" s="61">
        <v>0</v>
      </c>
      <c r="H309" s="61">
        <v>0</v>
      </c>
      <c r="I309" s="61">
        <v>0</v>
      </c>
      <c r="J309" s="60">
        <v>0</v>
      </c>
      <c r="K309" s="58">
        <f>SUM(N309:R309)</f>
        <v>443230</v>
      </c>
      <c r="L309" s="59">
        <f>SUM(K309)/1.27</f>
        <v>349000</v>
      </c>
      <c r="M309" s="61">
        <f>SUM(L309)*0.27</f>
        <v>94230</v>
      </c>
      <c r="N309" s="59">
        <v>443230</v>
      </c>
      <c r="O309" s="61"/>
      <c r="P309" s="60"/>
      <c r="Q309" s="61"/>
      <c r="R309" s="60"/>
      <c r="S309" s="292">
        <f>SUM(T309:X309)</f>
        <v>0</v>
      </c>
      <c r="T309" s="63"/>
      <c r="U309" s="63"/>
      <c r="V309" s="63"/>
      <c r="W309" s="63"/>
      <c r="X309" s="64"/>
      <c r="Y309" s="58">
        <f>SUM(AB309:AF309)</f>
        <v>443230</v>
      </c>
      <c r="Z309" s="61">
        <f>SUM(Y309)/1.27</f>
        <v>349000</v>
      </c>
      <c r="AA309" s="60">
        <f>SUM(Z309)*0.27</f>
        <v>94230</v>
      </c>
      <c r="AB309" s="59">
        <f>SUM(N309+T309)</f>
        <v>443230</v>
      </c>
      <c r="AC309" s="61">
        <f>SUM(O309+U309)</f>
        <v>0</v>
      </c>
      <c r="AD309" s="60">
        <f>SUM(P309+V309)</f>
        <v>0</v>
      </c>
      <c r="AE309" s="61">
        <f>SUM(Q309+W309)</f>
        <v>0</v>
      </c>
      <c r="AF309" s="60">
        <f>SUM(R309+X309)</f>
        <v>0</v>
      </c>
      <c r="AG309" s="58">
        <v>0</v>
      </c>
      <c r="AH309" s="61">
        <v>0</v>
      </c>
      <c r="AI309" s="60">
        <v>0</v>
      </c>
      <c r="AJ309" s="59">
        <v>0</v>
      </c>
      <c r="AK309" s="61">
        <v>0</v>
      </c>
      <c r="AL309" s="60">
        <v>0</v>
      </c>
    </row>
    <row r="310" spans="1:38" s="16" customFormat="1" ht="14.25" customHeight="1">
      <c r="A310" s="291" t="s">
        <v>1304</v>
      </c>
      <c r="B310" s="69" t="s">
        <v>1305</v>
      </c>
      <c r="C310" s="58">
        <f t="shared" si="208"/>
        <v>0</v>
      </c>
      <c r="D310" s="59">
        <f t="shared" si="225"/>
        <v>0</v>
      </c>
      <c r="E310" s="61">
        <f t="shared" si="226"/>
        <v>0</v>
      </c>
      <c r="F310" s="59">
        <v>0</v>
      </c>
      <c r="G310" s="61">
        <v>0</v>
      </c>
      <c r="H310" s="61">
        <v>0</v>
      </c>
      <c r="I310" s="61">
        <v>0</v>
      </c>
      <c r="J310" s="60">
        <v>0</v>
      </c>
      <c r="K310" s="58">
        <f t="shared" si="204"/>
        <v>43180</v>
      </c>
      <c r="L310" s="59">
        <f t="shared" si="223"/>
        <v>34000</v>
      </c>
      <c r="M310" s="61">
        <f t="shared" si="224"/>
        <v>9180</v>
      </c>
      <c r="N310" s="59">
        <v>43180</v>
      </c>
      <c r="O310" s="61"/>
      <c r="P310" s="60"/>
      <c r="Q310" s="61"/>
      <c r="R310" s="60"/>
      <c r="S310" s="292">
        <f t="shared" si="213"/>
        <v>0</v>
      </c>
      <c r="T310" s="63"/>
      <c r="U310" s="63"/>
      <c r="V310" s="63"/>
      <c r="W310" s="63"/>
      <c r="X310" s="64"/>
      <c r="Y310" s="58">
        <f t="shared" si="205"/>
        <v>43180</v>
      </c>
      <c r="Z310" s="61">
        <f t="shared" si="221"/>
        <v>34000</v>
      </c>
      <c r="AA310" s="60">
        <f t="shared" si="222"/>
        <v>9180</v>
      </c>
      <c r="AB310" s="59">
        <f t="shared" si="220"/>
        <v>43180</v>
      </c>
      <c r="AC310" s="61">
        <f t="shared" si="220"/>
        <v>0</v>
      </c>
      <c r="AD310" s="60">
        <f t="shared" si="220"/>
        <v>0</v>
      </c>
      <c r="AE310" s="61">
        <f t="shared" si="220"/>
        <v>0</v>
      </c>
      <c r="AF310" s="60">
        <f t="shared" si="220"/>
        <v>0</v>
      </c>
      <c r="AG310" s="58">
        <v>0</v>
      </c>
      <c r="AH310" s="61">
        <v>0</v>
      </c>
      <c r="AI310" s="60">
        <v>0</v>
      </c>
      <c r="AJ310" s="59">
        <v>0</v>
      </c>
      <c r="AK310" s="61">
        <v>0</v>
      </c>
      <c r="AL310" s="60">
        <v>0</v>
      </c>
    </row>
    <row r="311" spans="1:38" s="16" customFormat="1" ht="14.25" customHeight="1">
      <c r="A311" s="291" t="s">
        <v>1306</v>
      </c>
      <c r="B311" s="69" t="s">
        <v>1307</v>
      </c>
      <c r="C311" s="58">
        <f t="shared" si="208"/>
        <v>0</v>
      </c>
      <c r="D311" s="59">
        <f t="shared" si="225"/>
        <v>0</v>
      </c>
      <c r="E311" s="61">
        <f t="shared" si="226"/>
        <v>0</v>
      </c>
      <c r="F311" s="59">
        <v>0</v>
      </c>
      <c r="G311" s="61">
        <v>0</v>
      </c>
      <c r="H311" s="61">
        <v>0</v>
      </c>
      <c r="I311" s="61">
        <v>0</v>
      </c>
      <c r="J311" s="60">
        <v>0</v>
      </c>
      <c r="K311" s="58">
        <f t="shared" si="204"/>
        <v>7620</v>
      </c>
      <c r="L311" s="59">
        <f t="shared" si="223"/>
        <v>6000</v>
      </c>
      <c r="M311" s="61">
        <f t="shared" si="224"/>
        <v>1620</v>
      </c>
      <c r="N311" s="59">
        <v>7620</v>
      </c>
      <c r="O311" s="61"/>
      <c r="P311" s="60"/>
      <c r="Q311" s="61"/>
      <c r="R311" s="60"/>
      <c r="S311" s="292">
        <f t="shared" si="213"/>
        <v>0</v>
      </c>
      <c r="T311" s="63"/>
      <c r="U311" s="63"/>
      <c r="V311" s="63"/>
      <c r="W311" s="63"/>
      <c r="X311" s="64"/>
      <c r="Y311" s="58">
        <f t="shared" si="205"/>
        <v>7620</v>
      </c>
      <c r="Z311" s="61">
        <f t="shared" ref="Z311:Z350" si="227">SUM(Y311)/1.27</f>
        <v>6000</v>
      </c>
      <c r="AA311" s="60">
        <f t="shared" ref="AA311:AA350" si="228">SUM(Z311)*0.27</f>
        <v>1620</v>
      </c>
      <c r="AB311" s="59">
        <f t="shared" si="220"/>
        <v>7620</v>
      </c>
      <c r="AC311" s="61">
        <f t="shared" si="220"/>
        <v>0</v>
      </c>
      <c r="AD311" s="60">
        <f t="shared" si="220"/>
        <v>0</v>
      </c>
      <c r="AE311" s="61">
        <f t="shared" si="220"/>
        <v>0</v>
      </c>
      <c r="AF311" s="60">
        <f t="shared" si="220"/>
        <v>0</v>
      </c>
      <c r="AG311" s="58">
        <v>209</v>
      </c>
      <c r="AH311" s="61">
        <v>165</v>
      </c>
      <c r="AI311" s="60">
        <v>44</v>
      </c>
      <c r="AJ311" s="59">
        <v>209</v>
      </c>
      <c r="AK311" s="61">
        <v>0</v>
      </c>
      <c r="AL311" s="60">
        <v>0</v>
      </c>
    </row>
    <row r="312" spans="1:38" s="16" customFormat="1" ht="14.25" customHeight="1">
      <c r="A312" s="291" t="s">
        <v>1308</v>
      </c>
      <c r="B312" s="69" t="s">
        <v>1309</v>
      </c>
      <c r="C312" s="58">
        <f t="shared" si="208"/>
        <v>0</v>
      </c>
      <c r="D312" s="59">
        <f t="shared" si="225"/>
        <v>0</v>
      </c>
      <c r="E312" s="61">
        <f t="shared" si="226"/>
        <v>0</v>
      </c>
      <c r="F312" s="59">
        <v>0</v>
      </c>
      <c r="G312" s="61">
        <v>0</v>
      </c>
      <c r="H312" s="61">
        <v>0</v>
      </c>
      <c r="I312" s="61">
        <v>0</v>
      </c>
      <c r="J312" s="60">
        <v>0</v>
      </c>
      <c r="K312" s="58">
        <f t="shared" si="204"/>
        <v>7000</v>
      </c>
      <c r="L312" s="59">
        <f t="shared" si="223"/>
        <v>5512</v>
      </c>
      <c r="M312" s="61">
        <f t="shared" si="224"/>
        <v>1488</v>
      </c>
      <c r="N312" s="59">
        <v>7000</v>
      </c>
      <c r="O312" s="61"/>
      <c r="P312" s="60"/>
      <c r="Q312" s="61"/>
      <c r="R312" s="60"/>
      <c r="S312" s="292">
        <f t="shared" si="213"/>
        <v>0</v>
      </c>
      <c r="T312" s="63"/>
      <c r="U312" s="63"/>
      <c r="V312" s="63"/>
      <c r="W312" s="63"/>
      <c r="X312" s="64"/>
      <c r="Y312" s="58">
        <f t="shared" si="205"/>
        <v>7000</v>
      </c>
      <c r="Z312" s="61">
        <f t="shared" si="227"/>
        <v>5512</v>
      </c>
      <c r="AA312" s="60">
        <f t="shared" si="228"/>
        <v>1488</v>
      </c>
      <c r="AB312" s="59">
        <f t="shared" si="220"/>
        <v>7000</v>
      </c>
      <c r="AC312" s="61">
        <f t="shared" si="220"/>
        <v>0</v>
      </c>
      <c r="AD312" s="60">
        <f t="shared" si="220"/>
        <v>0</v>
      </c>
      <c r="AE312" s="61">
        <f t="shared" si="220"/>
        <v>0</v>
      </c>
      <c r="AF312" s="60">
        <f t="shared" si="220"/>
        <v>0</v>
      </c>
      <c r="AG312" s="58">
        <v>6998</v>
      </c>
      <c r="AH312" s="61">
        <v>5510</v>
      </c>
      <c r="AI312" s="60">
        <v>1488</v>
      </c>
      <c r="AJ312" s="59">
        <v>6998</v>
      </c>
      <c r="AK312" s="61">
        <v>0</v>
      </c>
      <c r="AL312" s="60">
        <v>0</v>
      </c>
    </row>
    <row r="313" spans="1:38" s="16" customFormat="1" ht="26.25">
      <c r="A313" s="291" t="s">
        <v>1310</v>
      </c>
      <c r="B313" s="69" t="s">
        <v>1311</v>
      </c>
      <c r="C313" s="58">
        <f t="shared" si="208"/>
        <v>0</v>
      </c>
      <c r="D313" s="59">
        <f t="shared" si="225"/>
        <v>0</v>
      </c>
      <c r="E313" s="61">
        <v>0</v>
      </c>
      <c r="F313" s="59">
        <v>0</v>
      </c>
      <c r="G313" s="61">
        <v>0</v>
      </c>
      <c r="H313" s="61">
        <v>0</v>
      </c>
      <c r="I313" s="61">
        <v>0</v>
      </c>
      <c r="J313" s="60">
        <v>0</v>
      </c>
      <c r="K313" s="58">
        <f t="shared" si="204"/>
        <v>5068</v>
      </c>
      <c r="L313" s="59">
        <f t="shared" si="223"/>
        <v>3991</v>
      </c>
      <c r="M313" s="61">
        <v>1077</v>
      </c>
      <c r="N313" s="59">
        <v>5068</v>
      </c>
      <c r="O313" s="61"/>
      <c r="P313" s="60"/>
      <c r="Q313" s="61"/>
      <c r="R313" s="60"/>
      <c r="S313" s="292">
        <f t="shared" si="213"/>
        <v>0</v>
      </c>
      <c r="T313" s="63"/>
      <c r="U313" s="63"/>
      <c r="V313" s="63"/>
      <c r="W313" s="63"/>
      <c r="X313" s="64"/>
      <c r="Y313" s="58">
        <f t="shared" si="205"/>
        <v>5068</v>
      </c>
      <c r="Z313" s="61">
        <f t="shared" si="227"/>
        <v>3991</v>
      </c>
      <c r="AA313" s="60">
        <v>1077</v>
      </c>
      <c r="AB313" s="59">
        <f t="shared" si="220"/>
        <v>5068</v>
      </c>
      <c r="AC313" s="61">
        <f t="shared" si="220"/>
        <v>0</v>
      </c>
      <c r="AD313" s="60">
        <f t="shared" si="220"/>
        <v>0</v>
      </c>
      <c r="AE313" s="61">
        <f t="shared" si="220"/>
        <v>0</v>
      </c>
      <c r="AF313" s="60">
        <f t="shared" si="220"/>
        <v>0</v>
      </c>
      <c r="AG313" s="58">
        <v>4143</v>
      </c>
      <c r="AH313" s="61">
        <v>3262</v>
      </c>
      <c r="AI313" s="60">
        <v>881</v>
      </c>
      <c r="AJ313" s="59">
        <v>4143</v>
      </c>
      <c r="AK313" s="61">
        <v>0</v>
      </c>
      <c r="AL313" s="60">
        <v>0</v>
      </c>
    </row>
    <row r="314" spans="1:38" s="16" customFormat="1" ht="26.25">
      <c r="A314" s="291" t="s">
        <v>1312</v>
      </c>
      <c r="B314" s="69" t="s">
        <v>1313</v>
      </c>
      <c r="C314" s="58">
        <f t="shared" si="208"/>
        <v>0</v>
      </c>
      <c r="D314" s="59">
        <f t="shared" si="225"/>
        <v>0</v>
      </c>
      <c r="E314" s="61">
        <f t="shared" ref="E314:E350" si="229">SUM(D314)*0.27</f>
        <v>0</v>
      </c>
      <c r="F314" s="59">
        <v>0</v>
      </c>
      <c r="G314" s="61">
        <v>0</v>
      </c>
      <c r="H314" s="61">
        <v>0</v>
      </c>
      <c r="I314" s="61">
        <v>0</v>
      </c>
      <c r="J314" s="60">
        <v>0</v>
      </c>
      <c r="K314" s="58">
        <f t="shared" si="204"/>
        <v>3500</v>
      </c>
      <c r="L314" s="59">
        <f t="shared" si="223"/>
        <v>2756</v>
      </c>
      <c r="M314" s="61">
        <f t="shared" si="224"/>
        <v>744</v>
      </c>
      <c r="N314" s="59">
        <v>3500</v>
      </c>
      <c r="O314" s="61"/>
      <c r="P314" s="60"/>
      <c r="Q314" s="61"/>
      <c r="R314" s="60"/>
      <c r="S314" s="292">
        <f t="shared" si="213"/>
        <v>0</v>
      </c>
      <c r="T314" s="63"/>
      <c r="U314" s="63"/>
      <c r="V314" s="63"/>
      <c r="W314" s="63"/>
      <c r="X314" s="64"/>
      <c r="Y314" s="58">
        <f t="shared" si="205"/>
        <v>3500</v>
      </c>
      <c r="Z314" s="61">
        <f t="shared" si="227"/>
        <v>2756</v>
      </c>
      <c r="AA314" s="60">
        <f t="shared" si="228"/>
        <v>744</v>
      </c>
      <c r="AB314" s="59">
        <f t="shared" si="220"/>
        <v>3500</v>
      </c>
      <c r="AC314" s="61">
        <f t="shared" si="220"/>
        <v>0</v>
      </c>
      <c r="AD314" s="60">
        <f t="shared" si="220"/>
        <v>0</v>
      </c>
      <c r="AE314" s="61">
        <f t="shared" si="220"/>
        <v>0</v>
      </c>
      <c r="AF314" s="60">
        <f t="shared" si="220"/>
        <v>0</v>
      </c>
      <c r="AG314" s="58">
        <v>0</v>
      </c>
      <c r="AH314" s="61">
        <v>0</v>
      </c>
      <c r="AI314" s="60">
        <v>0</v>
      </c>
      <c r="AJ314" s="59">
        <v>0</v>
      </c>
      <c r="AK314" s="61">
        <v>0</v>
      </c>
      <c r="AL314" s="60">
        <v>0</v>
      </c>
    </row>
    <row r="315" spans="1:38" s="16" customFormat="1" ht="14.25" customHeight="1">
      <c r="A315" s="293" t="s">
        <v>1314</v>
      </c>
      <c r="B315" s="69" t="s">
        <v>1315</v>
      </c>
      <c r="C315" s="58">
        <f t="shared" si="208"/>
        <v>0</v>
      </c>
      <c r="D315" s="59">
        <f t="shared" si="225"/>
        <v>0</v>
      </c>
      <c r="E315" s="61">
        <f t="shared" si="229"/>
        <v>0</v>
      </c>
      <c r="F315" s="59">
        <v>0</v>
      </c>
      <c r="G315" s="61">
        <v>0</v>
      </c>
      <c r="H315" s="61">
        <v>0</v>
      </c>
      <c r="I315" s="61">
        <v>0</v>
      </c>
      <c r="J315" s="60">
        <v>0</v>
      </c>
      <c r="K315" s="58">
        <f t="shared" si="204"/>
        <v>2477</v>
      </c>
      <c r="L315" s="59">
        <f t="shared" si="223"/>
        <v>1950</v>
      </c>
      <c r="M315" s="61">
        <f t="shared" si="224"/>
        <v>527</v>
      </c>
      <c r="N315" s="59">
        <v>2477</v>
      </c>
      <c r="O315" s="61"/>
      <c r="P315" s="60"/>
      <c r="Q315" s="61"/>
      <c r="R315" s="60"/>
      <c r="S315" s="292">
        <f t="shared" si="213"/>
        <v>0</v>
      </c>
      <c r="T315" s="63"/>
      <c r="U315" s="63"/>
      <c r="V315" s="63"/>
      <c r="W315" s="63"/>
      <c r="X315" s="64"/>
      <c r="Y315" s="58">
        <f t="shared" si="205"/>
        <v>2477</v>
      </c>
      <c r="Z315" s="61">
        <f t="shared" si="227"/>
        <v>1950</v>
      </c>
      <c r="AA315" s="60">
        <f t="shared" si="228"/>
        <v>527</v>
      </c>
      <c r="AB315" s="59">
        <f t="shared" si="220"/>
        <v>2477</v>
      </c>
      <c r="AC315" s="61">
        <f t="shared" si="220"/>
        <v>0</v>
      </c>
      <c r="AD315" s="60">
        <f t="shared" si="220"/>
        <v>0</v>
      </c>
      <c r="AE315" s="61">
        <f t="shared" si="220"/>
        <v>0</v>
      </c>
      <c r="AF315" s="60">
        <f t="shared" si="220"/>
        <v>0</v>
      </c>
      <c r="AG315" s="58">
        <v>2414</v>
      </c>
      <c r="AH315" s="61">
        <v>1901</v>
      </c>
      <c r="AI315" s="60">
        <v>513</v>
      </c>
      <c r="AJ315" s="59">
        <v>2414</v>
      </c>
      <c r="AK315" s="61">
        <v>0</v>
      </c>
      <c r="AL315" s="60">
        <v>0</v>
      </c>
    </row>
    <row r="316" spans="1:38" s="16" customFormat="1" ht="14.25" customHeight="1">
      <c r="A316" s="293" t="s">
        <v>1316</v>
      </c>
      <c r="B316" s="69" t="s">
        <v>1072</v>
      </c>
      <c r="C316" s="58">
        <f t="shared" si="208"/>
        <v>0</v>
      </c>
      <c r="D316" s="59">
        <f t="shared" si="225"/>
        <v>0</v>
      </c>
      <c r="E316" s="61">
        <f t="shared" si="229"/>
        <v>0</v>
      </c>
      <c r="F316" s="59">
        <v>0</v>
      </c>
      <c r="G316" s="61">
        <v>0</v>
      </c>
      <c r="H316" s="61">
        <v>0</v>
      </c>
      <c r="I316" s="61">
        <v>0</v>
      </c>
      <c r="J316" s="60">
        <v>0</v>
      </c>
      <c r="K316" s="58">
        <f t="shared" si="204"/>
        <v>3810</v>
      </c>
      <c r="L316" s="59">
        <f t="shared" si="223"/>
        <v>3000</v>
      </c>
      <c r="M316" s="61">
        <f t="shared" si="224"/>
        <v>810</v>
      </c>
      <c r="N316" s="59">
        <v>3810</v>
      </c>
      <c r="O316" s="61"/>
      <c r="P316" s="60"/>
      <c r="Q316" s="61"/>
      <c r="R316" s="60"/>
      <c r="S316" s="292">
        <f t="shared" si="213"/>
        <v>0</v>
      </c>
      <c r="T316" s="63"/>
      <c r="U316" s="63"/>
      <c r="V316" s="63"/>
      <c r="W316" s="63"/>
      <c r="X316" s="64"/>
      <c r="Y316" s="58">
        <f t="shared" si="205"/>
        <v>3810</v>
      </c>
      <c r="Z316" s="61">
        <f t="shared" si="227"/>
        <v>3000</v>
      </c>
      <c r="AA316" s="60">
        <f t="shared" si="228"/>
        <v>810</v>
      </c>
      <c r="AB316" s="59">
        <f t="shared" si="220"/>
        <v>3810</v>
      </c>
      <c r="AC316" s="61">
        <f t="shared" si="220"/>
        <v>0</v>
      </c>
      <c r="AD316" s="60">
        <f t="shared" si="220"/>
        <v>0</v>
      </c>
      <c r="AE316" s="61">
        <f t="shared" si="220"/>
        <v>0</v>
      </c>
      <c r="AF316" s="60">
        <f t="shared" si="220"/>
        <v>0</v>
      </c>
      <c r="AG316" s="58">
        <v>1812</v>
      </c>
      <c r="AH316" s="61">
        <v>1427</v>
      </c>
      <c r="AI316" s="60">
        <v>385</v>
      </c>
      <c r="AJ316" s="59">
        <v>1812</v>
      </c>
      <c r="AK316" s="61">
        <v>0</v>
      </c>
      <c r="AL316" s="60">
        <v>0</v>
      </c>
    </row>
    <row r="317" spans="1:38" s="16" customFormat="1" ht="14.25" customHeight="1">
      <c r="A317" s="293" t="s">
        <v>1317</v>
      </c>
      <c r="B317" s="69" t="s">
        <v>1318</v>
      </c>
      <c r="C317" s="58">
        <f t="shared" si="208"/>
        <v>0</v>
      </c>
      <c r="D317" s="59">
        <f t="shared" si="225"/>
        <v>0</v>
      </c>
      <c r="E317" s="61">
        <f t="shared" si="229"/>
        <v>0</v>
      </c>
      <c r="F317" s="59">
        <v>0</v>
      </c>
      <c r="G317" s="61">
        <v>0</v>
      </c>
      <c r="H317" s="61">
        <v>0</v>
      </c>
      <c r="I317" s="61">
        <v>0</v>
      </c>
      <c r="J317" s="60">
        <v>0</v>
      </c>
      <c r="K317" s="58">
        <f t="shared" si="204"/>
        <v>23089</v>
      </c>
      <c r="L317" s="59">
        <f t="shared" si="223"/>
        <v>18180</v>
      </c>
      <c r="M317" s="61">
        <f t="shared" si="224"/>
        <v>4909</v>
      </c>
      <c r="N317" s="59">
        <v>23089</v>
      </c>
      <c r="O317" s="61"/>
      <c r="P317" s="60"/>
      <c r="Q317" s="61"/>
      <c r="R317" s="60"/>
      <c r="S317" s="292">
        <f t="shared" si="213"/>
        <v>0</v>
      </c>
      <c r="T317" s="63"/>
      <c r="U317" s="63"/>
      <c r="V317" s="63"/>
      <c r="W317" s="63"/>
      <c r="X317" s="64"/>
      <c r="Y317" s="58">
        <f t="shared" si="205"/>
        <v>23188</v>
      </c>
      <c r="Z317" s="61">
        <v>18258</v>
      </c>
      <c r="AA317" s="60">
        <f t="shared" si="228"/>
        <v>4930</v>
      </c>
      <c r="AB317" s="59">
        <v>23188</v>
      </c>
      <c r="AC317" s="61">
        <f t="shared" si="220"/>
        <v>0</v>
      </c>
      <c r="AD317" s="60">
        <f t="shared" si="220"/>
        <v>0</v>
      </c>
      <c r="AE317" s="61">
        <f t="shared" si="220"/>
        <v>0</v>
      </c>
      <c r="AF317" s="60">
        <f t="shared" si="220"/>
        <v>0</v>
      </c>
      <c r="AG317" s="58">
        <v>23188</v>
      </c>
      <c r="AH317" s="61">
        <v>18258</v>
      </c>
      <c r="AI317" s="60">
        <v>4930</v>
      </c>
      <c r="AJ317" s="59">
        <v>23188</v>
      </c>
      <c r="AK317" s="61">
        <v>0</v>
      </c>
      <c r="AL317" s="60">
        <v>0</v>
      </c>
    </row>
    <row r="318" spans="1:38" s="16" customFormat="1" ht="20.25" customHeight="1">
      <c r="A318" s="293" t="s">
        <v>1445</v>
      </c>
      <c r="B318" s="295" t="s">
        <v>1439</v>
      </c>
      <c r="C318" s="58">
        <f t="shared" si="208"/>
        <v>0</v>
      </c>
      <c r="D318" s="59">
        <f t="shared" si="225"/>
        <v>0</v>
      </c>
      <c r="E318" s="61">
        <f t="shared" si="229"/>
        <v>0</v>
      </c>
      <c r="F318" s="59">
        <v>0</v>
      </c>
      <c r="G318" s="61">
        <v>0</v>
      </c>
      <c r="H318" s="61">
        <v>0</v>
      </c>
      <c r="I318" s="61">
        <v>0</v>
      </c>
      <c r="J318" s="60">
        <v>0</v>
      </c>
      <c r="K318" s="58">
        <f t="shared" si="204"/>
        <v>0</v>
      </c>
      <c r="L318" s="59">
        <f t="shared" si="223"/>
        <v>0</v>
      </c>
      <c r="M318" s="61">
        <f t="shared" si="224"/>
        <v>0</v>
      </c>
      <c r="N318" s="59"/>
      <c r="O318" s="61"/>
      <c r="P318" s="60"/>
      <c r="Q318" s="61"/>
      <c r="R318" s="60"/>
      <c r="S318" s="292">
        <f t="shared" si="213"/>
        <v>0</v>
      </c>
      <c r="T318" s="63"/>
      <c r="U318" s="63"/>
      <c r="V318" s="63"/>
      <c r="W318" s="63"/>
      <c r="X318" s="64"/>
      <c r="Y318" s="58">
        <f t="shared" si="205"/>
        <v>20</v>
      </c>
      <c r="Z318" s="61">
        <v>16</v>
      </c>
      <c r="AA318" s="60">
        <f t="shared" si="228"/>
        <v>4</v>
      </c>
      <c r="AB318" s="59">
        <v>20</v>
      </c>
      <c r="AC318" s="61">
        <f t="shared" si="220"/>
        <v>0</v>
      </c>
      <c r="AD318" s="60">
        <f t="shared" si="220"/>
        <v>0</v>
      </c>
      <c r="AE318" s="61">
        <f t="shared" si="220"/>
        <v>0</v>
      </c>
      <c r="AF318" s="60">
        <f t="shared" si="220"/>
        <v>0</v>
      </c>
      <c r="AG318" s="58">
        <v>20</v>
      </c>
      <c r="AH318" s="61">
        <v>16</v>
      </c>
      <c r="AI318" s="60">
        <v>4</v>
      </c>
      <c r="AJ318" s="59">
        <v>20</v>
      </c>
      <c r="AK318" s="61">
        <v>0</v>
      </c>
      <c r="AL318" s="60">
        <v>0</v>
      </c>
    </row>
    <row r="319" spans="1:38" s="16" customFormat="1" ht="20.25" customHeight="1">
      <c r="A319" s="293" t="s">
        <v>1446</v>
      </c>
      <c r="B319" s="295" t="s">
        <v>1440</v>
      </c>
      <c r="C319" s="58">
        <f t="shared" si="208"/>
        <v>0</v>
      </c>
      <c r="D319" s="59">
        <f t="shared" si="225"/>
        <v>0</v>
      </c>
      <c r="E319" s="61">
        <f t="shared" si="229"/>
        <v>0</v>
      </c>
      <c r="F319" s="59">
        <v>0</v>
      </c>
      <c r="G319" s="61">
        <v>0</v>
      </c>
      <c r="H319" s="61">
        <v>0</v>
      </c>
      <c r="I319" s="61">
        <v>0</v>
      </c>
      <c r="J319" s="60">
        <v>0</v>
      </c>
      <c r="K319" s="58">
        <f t="shared" si="204"/>
        <v>0</v>
      </c>
      <c r="L319" s="59">
        <f t="shared" si="223"/>
        <v>0</v>
      </c>
      <c r="M319" s="61">
        <f t="shared" si="224"/>
        <v>0</v>
      </c>
      <c r="N319" s="59"/>
      <c r="O319" s="61"/>
      <c r="P319" s="60"/>
      <c r="Q319" s="61"/>
      <c r="R319" s="60"/>
      <c r="S319" s="292">
        <f t="shared" si="213"/>
        <v>0</v>
      </c>
      <c r="T319" s="63"/>
      <c r="U319" s="63"/>
      <c r="V319" s="63"/>
      <c r="W319" s="63"/>
      <c r="X319" s="64"/>
      <c r="Y319" s="58">
        <f t="shared" si="205"/>
        <v>42</v>
      </c>
      <c r="Z319" s="61">
        <v>33</v>
      </c>
      <c r="AA319" s="60">
        <v>9</v>
      </c>
      <c r="AB319" s="59">
        <v>42</v>
      </c>
      <c r="AC319" s="61">
        <f t="shared" si="220"/>
        <v>0</v>
      </c>
      <c r="AD319" s="60">
        <f t="shared" si="220"/>
        <v>0</v>
      </c>
      <c r="AE319" s="61">
        <f t="shared" si="220"/>
        <v>0</v>
      </c>
      <c r="AF319" s="60">
        <f t="shared" si="220"/>
        <v>0</v>
      </c>
      <c r="AG319" s="58">
        <f t="shared" ref="AG319:AG326" si="230">SUM(AJ319:AL319)</f>
        <v>42</v>
      </c>
      <c r="AH319" s="61">
        <f t="shared" ref="AH319:AH350" si="231">SUM(AG319)/1.27</f>
        <v>33</v>
      </c>
      <c r="AI319" s="60">
        <f t="shared" ref="AI319:AI350" si="232">SUM(AH319)*0.27</f>
        <v>9</v>
      </c>
      <c r="AJ319" s="59">
        <f t="shared" ref="AJ319:AL326" si="233">SUM(T319+AB319)</f>
        <v>42</v>
      </c>
      <c r="AK319" s="61">
        <v>0</v>
      </c>
      <c r="AL319" s="60">
        <v>0</v>
      </c>
    </row>
    <row r="320" spans="1:38" s="16" customFormat="1" ht="20.25" customHeight="1">
      <c r="A320" s="293" t="s">
        <v>1447</v>
      </c>
      <c r="B320" s="295" t="s">
        <v>1441</v>
      </c>
      <c r="C320" s="58">
        <f t="shared" si="208"/>
        <v>0</v>
      </c>
      <c r="D320" s="59">
        <f t="shared" si="225"/>
        <v>0</v>
      </c>
      <c r="E320" s="61">
        <f t="shared" si="229"/>
        <v>0</v>
      </c>
      <c r="F320" s="59">
        <v>0</v>
      </c>
      <c r="G320" s="61">
        <v>0</v>
      </c>
      <c r="H320" s="61">
        <v>0</v>
      </c>
      <c r="I320" s="61">
        <v>0</v>
      </c>
      <c r="J320" s="60">
        <v>0</v>
      </c>
      <c r="K320" s="58">
        <f t="shared" si="204"/>
        <v>0</v>
      </c>
      <c r="L320" s="59">
        <f t="shared" si="223"/>
        <v>0</v>
      </c>
      <c r="M320" s="61">
        <f t="shared" si="224"/>
        <v>0</v>
      </c>
      <c r="N320" s="59"/>
      <c r="O320" s="61"/>
      <c r="P320" s="60"/>
      <c r="Q320" s="61"/>
      <c r="R320" s="60"/>
      <c r="S320" s="292">
        <f t="shared" si="213"/>
        <v>0</v>
      </c>
      <c r="T320" s="63"/>
      <c r="U320" s="63"/>
      <c r="V320" s="63"/>
      <c r="W320" s="63"/>
      <c r="X320" s="64"/>
      <c r="Y320" s="58">
        <f t="shared" si="205"/>
        <v>5080</v>
      </c>
      <c r="Z320" s="61">
        <v>4000</v>
      </c>
      <c r="AA320" s="60">
        <v>1080</v>
      </c>
      <c r="AB320" s="59">
        <v>5080</v>
      </c>
      <c r="AC320" s="61">
        <f t="shared" si="220"/>
        <v>0</v>
      </c>
      <c r="AD320" s="60">
        <f t="shared" si="220"/>
        <v>0</v>
      </c>
      <c r="AE320" s="61">
        <f t="shared" si="220"/>
        <v>0</v>
      </c>
      <c r="AF320" s="60">
        <f t="shared" si="220"/>
        <v>0</v>
      </c>
      <c r="AG320" s="58">
        <f t="shared" si="230"/>
        <v>5080</v>
      </c>
      <c r="AH320" s="61">
        <f t="shared" si="231"/>
        <v>4000</v>
      </c>
      <c r="AI320" s="60">
        <f t="shared" si="232"/>
        <v>1080</v>
      </c>
      <c r="AJ320" s="59">
        <f t="shared" si="233"/>
        <v>5080</v>
      </c>
      <c r="AK320" s="61">
        <f t="shared" si="233"/>
        <v>0</v>
      </c>
      <c r="AL320" s="60">
        <f t="shared" si="233"/>
        <v>0</v>
      </c>
    </row>
    <row r="321" spans="1:38" s="16" customFormat="1" ht="20.25" customHeight="1">
      <c r="A321" s="293" t="s">
        <v>1448</v>
      </c>
      <c r="B321" s="295" t="s">
        <v>1442</v>
      </c>
      <c r="C321" s="58">
        <f t="shared" si="208"/>
        <v>0</v>
      </c>
      <c r="D321" s="59">
        <f t="shared" si="225"/>
        <v>0</v>
      </c>
      <c r="E321" s="61">
        <f t="shared" si="229"/>
        <v>0</v>
      </c>
      <c r="F321" s="59">
        <v>0</v>
      </c>
      <c r="G321" s="61">
        <v>0</v>
      </c>
      <c r="H321" s="61">
        <v>0</v>
      </c>
      <c r="I321" s="61">
        <v>0</v>
      </c>
      <c r="J321" s="60">
        <v>0</v>
      </c>
      <c r="K321" s="58">
        <f t="shared" si="204"/>
        <v>0</v>
      </c>
      <c r="L321" s="59">
        <f t="shared" si="223"/>
        <v>0</v>
      </c>
      <c r="M321" s="61">
        <f t="shared" si="224"/>
        <v>0</v>
      </c>
      <c r="N321" s="59"/>
      <c r="O321" s="61"/>
      <c r="P321" s="60"/>
      <c r="Q321" s="61"/>
      <c r="R321" s="60"/>
      <c r="S321" s="292">
        <f t="shared" si="213"/>
        <v>0</v>
      </c>
      <c r="T321" s="63"/>
      <c r="U321" s="63"/>
      <c r="V321" s="63"/>
      <c r="W321" s="63"/>
      <c r="X321" s="64"/>
      <c r="Y321" s="58">
        <f t="shared" si="205"/>
        <v>6350</v>
      </c>
      <c r="Z321" s="61">
        <v>5000</v>
      </c>
      <c r="AA321" s="60">
        <f t="shared" si="228"/>
        <v>1350</v>
      </c>
      <c r="AB321" s="59">
        <v>6350</v>
      </c>
      <c r="AC321" s="61">
        <f t="shared" si="220"/>
        <v>0</v>
      </c>
      <c r="AD321" s="60">
        <f t="shared" si="220"/>
        <v>0</v>
      </c>
      <c r="AE321" s="61">
        <f t="shared" si="220"/>
        <v>0</v>
      </c>
      <c r="AF321" s="60">
        <f t="shared" si="220"/>
        <v>0</v>
      </c>
      <c r="AG321" s="58">
        <v>0</v>
      </c>
      <c r="AH321" s="61">
        <v>0</v>
      </c>
      <c r="AI321" s="60">
        <v>0</v>
      </c>
      <c r="AJ321" s="59">
        <v>0</v>
      </c>
      <c r="AK321" s="61">
        <v>0</v>
      </c>
      <c r="AL321" s="60">
        <v>0</v>
      </c>
    </row>
    <row r="322" spans="1:38" s="16" customFormat="1" ht="20.25" customHeight="1">
      <c r="A322" s="293" t="s">
        <v>1449</v>
      </c>
      <c r="B322" s="295" t="s">
        <v>1443</v>
      </c>
      <c r="C322" s="58">
        <f t="shared" si="208"/>
        <v>0</v>
      </c>
      <c r="D322" s="59">
        <f t="shared" si="225"/>
        <v>0</v>
      </c>
      <c r="E322" s="61">
        <f t="shared" si="229"/>
        <v>0</v>
      </c>
      <c r="F322" s="59">
        <v>0</v>
      </c>
      <c r="G322" s="61">
        <v>0</v>
      </c>
      <c r="H322" s="61">
        <v>0</v>
      </c>
      <c r="I322" s="61">
        <v>0</v>
      </c>
      <c r="J322" s="60">
        <v>0</v>
      </c>
      <c r="K322" s="58">
        <f t="shared" si="204"/>
        <v>0</v>
      </c>
      <c r="L322" s="59">
        <f t="shared" si="223"/>
        <v>0</v>
      </c>
      <c r="M322" s="61">
        <f t="shared" si="224"/>
        <v>0</v>
      </c>
      <c r="N322" s="59"/>
      <c r="O322" s="61"/>
      <c r="P322" s="60"/>
      <c r="Q322" s="61"/>
      <c r="R322" s="60"/>
      <c r="S322" s="292">
        <f t="shared" si="213"/>
        <v>0</v>
      </c>
      <c r="T322" s="63"/>
      <c r="U322" s="63"/>
      <c r="V322" s="63"/>
      <c r="W322" s="63"/>
      <c r="X322" s="64"/>
      <c r="Y322" s="58">
        <f t="shared" si="205"/>
        <v>5000</v>
      </c>
      <c r="Z322" s="61">
        <v>3937</v>
      </c>
      <c r="AA322" s="60">
        <v>1063</v>
      </c>
      <c r="AB322" s="59">
        <v>5000</v>
      </c>
      <c r="AC322" s="61">
        <f t="shared" si="220"/>
        <v>0</v>
      </c>
      <c r="AD322" s="60">
        <f t="shared" si="220"/>
        <v>0</v>
      </c>
      <c r="AE322" s="61">
        <f t="shared" si="220"/>
        <v>0</v>
      </c>
      <c r="AF322" s="60">
        <f t="shared" si="220"/>
        <v>0</v>
      </c>
      <c r="AG322" s="58">
        <v>0</v>
      </c>
      <c r="AH322" s="61">
        <v>0</v>
      </c>
      <c r="AI322" s="60">
        <v>0</v>
      </c>
      <c r="AJ322" s="59">
        <v>0</v>
      </c>
      <c r="AK322" s="61">
        <v>0</v>
      </c>
      <c r="AL322" s="60">
        <v>0</v>
      </c>
    </row>
    <row r="323" spans="1:38" s="16" customFormat="1" ht="20.25" customHeight="1">
      <c r="A323" s="293" t="s">
        <v>1450</v>
      </c>
      <c r="B323" s="295" t="s">
        <v>1444</v>
      </c>
      <c r="C323" s="58">
        <f t="shared" si="208"/>
        <v>0</v>
      </c>
      <c r="D323" s="59">
        <f t="shared" si="225"/>
        <v>0</v>
      </c>
      <c r="E323" s="61">
        <f t="shared" si="229"/>
        <v>0</v>
      </c>
      <c r="F323" s="59">
        <v>0</v>
      </c>
      <c r="G323" s="61">
        <v>0</v>
      </c>
      <c r="H323" s="61">
        <v>0</v>
      </c>
      <c r="I323" s="61">
        <v>0</v>
      </c>
      <c r="J323" s="60">
        <v>0</v>
      </c>
      <c r="K323" s="58">
        <f>SUM(N323:R323)</f>
        <v>0</v>
      </c>
      <c r="L323" s="59">
        <f t="shared" si="223"/>
        <v>0</v>
      </c>
      <c r="M323" s="61">
        <f t="shared" si="224"/>
        <v>0</v>
      </c>
      <c r="N323" s="59"/>
      <c r="O323" s="61"/>
      <c r="P323" s="60"/>
      <c r="Q323" s="61"/>
      <c r="R323" s="60"/>
      <c r="S323" s="292">
        <f>SUM(T323:X323)</f>
        <v>0</v>
      </c>
      <c r="T323" s="63"/>
      <c r="U323" s="63"/>
      <c r="V323" s="63"/>
      <c r="W323" s="63"/>
      <c r="X323" s="64"/>
      <c r="Y323" s="58">
        <f>SUM(AB323:AF323)</f>
        <v>14838</v>
      </c>
      <c r="Z323" s="61">
        <v>11683</v>
      </c>
      <c r="AA323" s="60">
        <v>3155</v>
      </c>
      <c r="AB323" s="59">
        <v>14838</v>
      </c>
      <c r="AC323" s="61">
        <f t="shared" si="220"/>
        <v>0</v>
      </c>
      <c r="AD323" s="60">
        <f t="shared" si="220"/>
        <v>0</v>
      </c>
      <c r="AE323" s="61">
        <f t="shared" si="220"/>
        <v>0</v>
      </c>
      <c r="AF323" s="60">
        <f t="shared" si="220"/>
        <v>0</v>
      </c>
      <c r="AG323" s="58">
        <v>0</v>
      </c>
      <c r="AH323" s="61">
        <v>0</v>
      </c>
      <c r="AI323" s="60">
        <v>0</v>
      </c>
      <c r="AJ323" s="59">
        <v>0</v>
      </c>
      <c r="AK323" s="61">
        <v>0</v>
      </c>
      <c r="AL323" s="60">
        <v>0</v>
      </c>
    </row>
    <row r="324" spans="1:38" s="16" customFormat="1" ht="20.25" hidden="1" customHeight="1">
      <c r="A324" s="56"/>
      <c r="B324" s="69"/>
      <c r="C324" s="58">
        <f t="shared" si="208"/>
        <v>0</v>
      </c>
      <c r="D324" s="59">
        <f t="shared" si="225"/>
        <v>0</v>
      </c>
      <c r="E324" s="61">
        <f t="shared" si="229"/>
        <v>0</v>
      </c>
      <c r="F324" s="59"/>
      <c r="G324" s="61"/>
      <c r="H324" s="61"/>
      <c r="I324" s="61"/>
      <c r="J324" s="60"/>
      <c r="K324" s="58">
        <f t="shared" si="204"/>
        <v>0</v>
      </c>
      <c r="L324" s="59">
        <f t="shared" si="223"/>
        <v>0</v>
      </c>
      <c r="M324" s="61">
        <f t="shared" si="224"/>
        <v>0</v>
      </c>
      <c r="N324" s="59"/>
      <c r="O324" s="61"/>
      <c r="P324" s="60"/>
      <c r="Q324" s="61"/>
      <c r="R324" s="60"/>
      <c r="S324" s="292">
        <f t="shared" si="213"/>
        <v>0</v>
      </c>
      <c r="T324" s="63"/>
      <c r="U324" s="63"/>
      <c r="V324" s="63"/>
      <c r="W324" s="63"/>
      <c r="X324" s="64"/>
      <c r="Y324" s="58">
        <f t="shared" si="205"/>
        <v>0</v>
      </c>
      <c r="Z324" s="61">
        <f t="shared" si="227"/>
        <v>0</v>
      </c>
      <c r="AA324" s="60">
        <f t="shared" si="228"/>
        <v>0</v>
      </c>
      <c r="AB324" s="59">
        <f t="shared" si="220"/>
        <v>0</v>
      </c>
      <c r="AC324" s="61">
        <f t="shared" si="220"/>
        <v>0</v>
      </c>
      <c r="AD324" s="60">
        <f t="shared" si="220"/>
        <v>0</v>
      </c>
      <c r="AE324" s="61">
        <f t="shared" si="220"/>
        <v>0</v>
      </c>
      <c r="AF324" s="60">
        <f t="shared" si="220"/>
        <v>0</v>
      </c>
      <c r="AG324" s="58">
        <f t="shared" si="230"/>
        <v>0</v>
      </c>
      <c r="AH324" s="61">
        <f t="shared" si="231"/>
        <v>0</v>
      </c>
      <c r="AI324" s="60">
        <f t="shared" si="232"/>
        <v>0</v>
      </c>
      <c r="AJ324" s="59">
        <f t="shared" si="233"/>
        <v>0</v>
      </c>
      <c r="AK324" s="61">
        <f t="shared" si="233"/>
        <v>0</v>
      </c>
      <c r="AL324" s="60">
        <f t="shared" si="233"/>
        <v>0</v>
      </c>
    </row>
    <row r="325" spans="1:38" s="16" customFormat="1" ht="20.25" hidden="1" customHeight="1">
      <c r="A325" s="56"/>
      <c r="B325" s="69"/>
      <c r="C325" s="58">
        <f t="shared" si="208"/>
        <v>0</v>
      </c>
      <c r="D325" s="59">
        <f t="shared" si="225"/>
        <v>0</v>
      </c>
      <c r="E325" s="61">
        <f t="shared" si="229"/>
        <v>0</v>
      </c>
      <c r="F325" s="59"/>
      <c r="G325" s="61"/>
      <c r="H325" s="61"/>
      <c r="I325" s="61"/>
      <c r="J325" s="60"/>
      <c r="K325" s="58">
        <f t="shared" si="204"/>
        <v>0</v>
      </c>
      <c r="L325" s="59">
        <f t="shared" si="223"/>
        <v>0</v>
      </c>
      <c r="M325" s="61">
        <f t="shared" si="224"/>
        <v>0</v>
      </c>
      <c r="N325" s="59"/>
      <c r="O325" s="61"/>
      <c r="P325" s="60"/>
      <c r="Q325" s="61"/>
      <c r="R325" s="60"/>
      <c r="S325" s="292">
        <f t="shared" si="213"/>
        <v>0</v>
      </c>
      <c r="T325" s="63"/>
      <c r="U325" s="63"/>
      <c r="V325" s="63"/>
      <c r="W325" s="63"/>
      <c r="X325" s="64"/>
      <c r="Y325" s="58">
        <f t="shared" si="205"/>
        <v>0</v>
      </c>
      <c r="Z325" s="61">
        <f t="shared" si="227"/>
        <v>0</v>
      </c>
      <c r="AA325" s="60">
        <f t="shared" si="228"/>
        <v>0</v>
      </c>
      <c r="AB325" s="267">
        <f t="shared" si="220"/>
        <v>0</v>
      </c>
      <c r="AC325" s="287">
        <f t="shared" si="220"/>
        <v>0</v>
      </c>
      <c r="AD325" s="288">
        <f t="shared" si="220"/>
        <v>0</v>
      </c>
      <c r="AE325" s="287">
        <f t="shared" si="220"/>
        <v>0</v>
      </c>
      <c r="AF325" s="288">
        <f t="shared" si="220"/>
        <v>0</v>
      </c>
      <c r="AG325" s="58">
        <f t="shared" si="230"/>
        <v>0</v>
      </c>
      <c r="AH325" s="61">
        <f t="shared" si="231"/>
        <v>0</v>
      </c>
      <c r="AI325" s="60">
        <f t="shared" si="232"/>
        <v>0</v>
      </c>
      <c r="AJ325" s="267">
        <f t="shared" si="233"/>
        <v>0</v>
      </c>
      <c r="AK325" s="287">
        <f t="shared" si="233"/>
        <v>0</v>
      </c>
      <c r="AL325" s="288">
        <f t="shared" si="233"/>
        <v>0</v>
      </c>
    </row>
    <row r="326" spans="1:38" s="16" customFormat="1" ht="20.25" hidden="1" customHeight="1">
      <c r="A326" s="56"/>
      <c r="B326" s="69"/>
      <c r="C326" s="58">
        <f t="shared" si="208"/>
        <v>0</v>
      </c>
      <c r="D326" s="59">
        <f t="shared" si="225"/>
        <v>0</v>
      </c>
      <c r="E326" s="61">
        <f t="shared" si="229"/>
        <v>0</v>
      </c>
      <c r="F326" s="59"/>
      <c r="G326" s="61"/>
      <c r="H326" s="61"/>
      <c r="I326" s="61"/>
      <c r="J326" s="60"/>
      <c r="K326" s="58">
        <f t="shared" si="204"/>
        <v>0</v>
      </c>
      <c r="L326" s="59">
        <f t="shared" si="223"/>
        <v>0</v>
      </c>
      <c r="M326" s="61">
        <f t="shared" si="224"/>
        <v>0</v>
      </c>
      <c r="N326" s="59"/>
      <c r="O326" s="61"/>
      <c r="P326" s="60"/>
      <c r="Q326" s="61"/>
      <c r="R326" s="60"/>
      <c r="S326" s="292">
        <f t="shared" si="213"/>
        <v>0</v>
      </c>
      <c r="T326" s="63"/>
      <c r="U326" s="63"/>
      <c r="V326" s="63"/>
      <c r="W326" s="63"/>
      <c r="X326" s="64"/>
      <c r="Y326" s="58">
        <f t="shared" si="205"/>
        <v>0</v>
      </c>
      <c r="Z326" s="61">
        <f t="shared" si="227"/>
        <v>0</v>
      </c>
      <c r="AA326" s="60">
        <f t="shared" si="228"/>
        <v>0</v>
      </c>
      <c r="AB326" s="267">
        <f t="shared" ref="AB326:AF335" si="234">SUM(N326+T326)</f>
        <v>0</v>
      </c>
      <c r="AC326" s="287">
        <f t="shared" si="234"/>
        <v>0</v>
      </c>
      <c r="AD326" s="288">
        <f t="shared" si="234"/>
        <v>0</v>
      </c>
      <c r="AE326" s="287">
        <f t="shared" si="234"/>
        <v>0</v>
      </c>
      <c r="AF326" s="288">
        <f t="shared" si="234"/>
        <v>0</v>
      </c>
      <c r="AG326" s="58">
        <f t="shared" si="230"/>
        <v>0</v>
      </c>
      <c r="AH326" s="61">
        <f t="shared" si="231"/>
        <v>0</v>
      </c>
      <c r="AI326" s="60">
        <f t="shared" si="232"/>
        <v>0</v>
      </c>
      <c r="AJ326" s="267">
        <f t="shared" si="233"/>
        <v>0</v>
      </c>
      <c r="AK326" s="287">
        <f t="shared" si="233"/>
        <v>0</v>
      </c>
      <c r="AL326" s="288">
        <f t="shared" si="233"/>
        <v>0</v>
      </c>
    </row>
    <row r="327" spans="1:38" s="16" customFormat="1" ht="20.25" hidden="1" customHeight="1">
      <c r="A327" s="56"/>
      <c r="B327" s="69"/>
      <c r="C327" s="58">
        <f t="shared" si="208"/>
        <v>0</v>
      </c>
      <c r="D327" s="59">
        <f t="shared" si="225"/>
        <v>0</v>
      </c>
      <c r="E327" s="61">
        <f t="shared" si="229"/>
        <v>0</v>
      </c>
      <c r="F327" s="59"/>
      <c r="G327" s="61"/>
      <c r="H327" s="61"/>
      <c r="I327" s="61"/>
      <c r="J327" s="60"/>
      <c r="K327" s="58">
        <f>SUM(N327:R327)</f>
        <v>0</v>
      </c>
      <c r="L327" s="59">
        <f t="shared" si="223"/>
        <v>0</v>
      </c>
      <c r="M327" s="61">
        <f t="shared" si="224"/>
        <v>0</v>
      </c>
      <c r="N327" s="59"/>
      <c r="O327" s="61"/>
      <c r="P327" s="60"/>
      <c r="Q327" s="61"/>
      <c r="R327" s="60"/>
      <c r="S327" s="292">
        <f t="shared" si="213"/>
        <v>0</v>
      </c>
      <c r="T327" s="63"/>
      <c r="U327" s="63"/>
      <c r="V327" s="63"/>
      <c r="W327" s="63"/>
      <c r="X327" s="64"/>
      <c r="Y327" s="58">
        <f t="shared" si="205"/>
        <v>0</v>
      </c>
      <c r="Z327" s="61">
        <f t="shared" si="227"/>
        <v>0</v>
      </c>
      <c r="AA327" s="60">
        <f t="shared" si="228"/>
        <v>0</v>
      </c>
      <c r="AB327" s="59">
        <f t="shared" si="234"/>
        <v>0</v>
      </c>
      <c r="AC327" s="61">
        <f t="shared" si="234"/>
        <v>0</v>
      </c>
      <c r="AD327" s="60">
        <f t="shared" si="234"/>
        <v>0</v>
      </c>
      <c r="AE327" s="61">
        <f t="shared" si="234"/>
        <v>0</v>
      </c>
      <c r="AF327" s="60">
        <f t="shared" si="234"/>
        <v>0</v>
      </c>
      <c r="AG327" s="58">
        <f t="shared" ref="AG327:AG356" si="235">SUM(AJ327:AL327)</f>
        <v>0</v>
      </c>
      <c r="AH327" s="61">
        <f t="shared" si="231"/>
        <v>0</v>
      </c>
      <c r="AI327" s="60">
        <f t="shared" si="232"/>
        <v>0</v>
      </c>
      <c r="AJ327" s="59">
        <f t="shared" ref="AJ327:AL356" si="236">SUM(T327+AB327)</f>
        <v>0</v>
      </c>
      <c r="AK327" s="61">
        <f t="shared" si="236"/>
        <v>0</v>
      </c>
      <c r="AL327" s="60">
        <f t="shared" si="236"/>
        <v>0</v>
      </c>
    </row>
    <row r="328" spans="1:38" s="16" customFormat="1" ht="20.25" hidden="1" customHeight="1">
      <c r="A328" s="56"/>
      <c r="B328" s="69"/>
      <c r="C328" s="58">
        <f t="shared" ref="C328:C352" si="237">SUM(F328:J328)</f>
        <v>0</v>
      </c>
      <c r="D328" s="59">
        <f t="shared" si="225"/>
        <v>0</v>
      </c>
      <c r="E328" s="61">
        <f t="shared" si="229"/>
        <v>0</v>
      </c>
      <c r="F328" s="59"/>
      <c r="G328" s="61"/>
      <c r="H328" s="61"/>
      <c r="I328" s="61"/>
      <c r="J328" s="60"/>
      <c r="K328" s="58">
        <f>SUM(N328:R328)</f>
        <v>0</v>
      </c>
      <c r="L328" s="59">
        <f t="shared" si="223"/>
        <v>0</v>
      </c>
      <c r="M328" s="61">
        <f t="shared" si="224"/>
        <v>0</v>
      </c>
      <c r="N328" s="59"/>
      <c r="O328" s="61"/>
      <c r="P328" s="60"/>
      <c r="Q328" s="61"/>
      <c r="R328" s="60"/>
      <c r="S328" s="292">
        <f t="shared" si="213"/>
        <v>0</v>
      </c>
      <c r="T328" s="63"/>
      <c r="U328" s="63"/>
      <c r="V328" s="63"/>
      <c r="W328" s="63"/>
      <c r="X328" s="64"/>
      <c r="Y328" s="58">
        <f t="shared" si="205"/>
        <v>0</v>
      </c>
      <c r="Z328" s="61">
        <f t="shared" si="227"/>
        <v>0</v>
      </c>
      <c r="AA328" s="60">
        <f t="shared" si="228"/>
        <v>0</v>
      </c>
      <c r="AB328" s="59">
        <f t="shared" si="234"/>
        <v>0</v>
      </c>
      <c r="AC328" s="61">
        <f t="shared" si="234"/>
        <v>0</v>
      </c>
      <c r="AD328" s="60">
        <f t="shared" si="234"/>
        <v>0</v>
      </c>
      <c r="AE328" s="61">
        <f t="shared" si="234"/>
        <v>0</v>
      </c>
      <c r="AF328" s="60">
        <f t="shared" si="234"/>
        <v>0</v>
      </c>
      <c r="AG328" s="58">
        <f t="shared" si="235"/>
        <v>0</v>
      </c>
      <c r="AH328" s="61">
        <f t="shared" si="231"/>
        <v>0</v>
      </c>
      <c r="AI328" s="60">
        <f t="shared" si="232"/>
        <v>0</v>
      </c>
      <c r="AJ328" s="59">
        <f t="shared" si="236"/>
        <v>0</v>
      </c>
      <c r="AK328" s="61">
        <f t="shared" si="236"/>
        <v>0</v>
      </c>
      <c r="AL328" s="60">
        <f t="shared" si="236"/>
        <v>0</v>
      </c>
    </row>
    <row r="329" spans="1:38" s="16" customFormat="1" ht="20.25" hidden="1" customHeight="1">
      <c r="A329" s="56"/>
      <c r="B329" s="69"/>
      <c r="C329" s="58">
        <f t="shared" si="237"/>
        <v>0</v>
      </c>
      <c r="D329" s="59">
        <f t="shared" si="225"/>
        <v>0</v>
      </c>
      <c r="E329" s="61">
        <f t="shared" si="229"/>
        <v>0</v>
      </c>
      <c r="F329" s="59"/>
      <c r="G329" s="61"/>
      <c r="H329" s="61"/>
      <c r="I329" s="61"/>
      <c r="J329" s="60"/>
      <c r="K329" s="58">
        <f>SUM(N329:R329)</f>
        <v>0</v>
      </c>
      <c r="L329" s="59">
        <f t="shared" si="223"/>
        <v>0</v>
      </c>
      <c r="M329" s="61">
        <f t="shared" si="224"/>
        <v>0</v>
      </c>
      <c r="N329" s="59"/>
      <c r="O329" s="61"/>
      <c r="P329" s="60"/>
      <c r="Q329" s="61"/>
      <c r="R329" s="60"/>
      <c r="S329" s="292">
        <f t="shared" si="213"/>
        <v>0</v>
      </c>
      <c r="T329" s="63"/>
      <c r="U329" s="63"/>
      <c r="V329" s="63"/>
      <c r="W329" s="63"/>
      <c r="X329" s="64"/>
      <c r="Y329" s="58">
        <f t="shared" si="205"/>
        <v>0</v>
      </c>
      <c r="Z329" s="61">
        <f t="shared" si="227"/>
        <v>0</v>
      </c>
      <c r="AA329" s="60">
        <f t="shared" si="228"/>
        <v>0</v>
      </c>
      <c r="AB329" s="59">
        <f t="shared" si="234"/>
        <v>0</v>
      </c>
      <c r="AC329" s="61">
        <f t="shared" si="234"/>
        <v>0</v>
      </c>
      <c r="AD329" s="60">
        <f t="shared" si="234"/>
        <v>0</v>
      </c>
      <c r="AE329" s="61">
        <f t="shared" si="234"/>
        <v>0</v>
      </c>
      <c r="AF329" s="60">
        <f t="shared" si="234"/>
        <v>0</v>
      </c>
      <c r="AG329" s="58">
        <f t="shared" si="235"/>
        <v>0</v>
      </c>
      <c r="AH329" s="61">
        <f t="shared" si="231"/>
        <v>0</v>
      </c>
      <c r="AI329" s="60">
        <f t="shared" si="232"/>
        <v>0</v>
      </c>
      <c r="AJ329" s="59">
        <f t="shared" si="236"/>
        <v>0</v>
      </c>
      <c r="AK329" s="61">
        <f t="shared" si="236"/>
        <v>0</v>
      </c>
      <c r="AL329" s="60">
        <f t="shared" si="236"/>
        <v>0</v>
      </c>
    </row>
    <row r="330" spans="1:38" s="16" customFormat="1" ht="20.25" hidden="1" customHeight="1">
      <c r="A330" s="56"/>
      <c r="B330" s="69"/>
      <c r="C330" s="58">
        <f t="shared" si="237"/>
        <v>0</v>
      </c>
      <c r="D330" s="59">
        <f t="shared" si="225"/>
        <v>0</v>
      </c>
      <c r="E330" s="61">
        <f t="shared" si="229"/>
        <v>0</v>
      </c>
      <c r="F330" s="59"/>
      <c r="G330" s="61"/>
      <c r="H330" s="61"/>
      <c r="I330" s="61"/>
      <c r="J330" s="60"/>
      <c r="K330" s="58">
        <f t="shared" si="204"/>
        <v>0</v>
      </c>
      <c r="L330" s="59">
        <f t="shared" si="223"/>
        <v>0</v>
      </c>
      <c r="M330" s="61">
        <f t="shared" si="224"/>
        <v>0</v>
      </c>
      <c r="N330" s="59"/>
      <c r="O330" s="61"/>
      <c r="P330" s="60"/>
      <c r="Q330" s="61"/>
      <c r="R330" s="60"/>
      <c r="S330" s="292">
        <f t="shared" si="213"/>
        <v>0</v>
      </c>
      <c r="T330" s="63"/>
      <c r="U330" s="63"/>
      <c r="V330" s="63"/>
      <c r="W330" s="63"/>
      <c r="X330" s="64"/>
      <c r="Y330" s="58">
        <f t="shared" si="205"/>
        <v>0</v>
      </c>
      <c r="Z330" s="61">
        <f t="shared" si="227"/>
        <v>0</v>
      </c>
      <c r="AA330" s="60">
        <f t="shared" si="228"/>
        <v>0</v>
      </c>
      <c r="AB330" s="59">
        <f t="shared" si="234"/>
        <v>0</v>
      </c>
      <c r="AC330" s="61">
        <f t="shared" si="234"/>
        <v>0</v>
      </c>
      <c r="AD330" s="60">
        <f t="shared" si="234"/>
        <v>0</v>
      </c>
      <c r="AE330" s="61">
        <f t="shared" si="234"/>
        <v>0</v>
      </c>
      <c r="AF330" s="60">
        <f t="shared" si="234"/>
        <v>0</v>
      </c>
      <c r="AG330" s="58">
        <f t="shared" si="235"/>
        <v>0</v>
      </c>
      <c r="AH330" s="61">
        <f t="shared" si="231"/>
        <v>0</v>
      </c>
      <c r="AI330" s="60">
        <f t="shared" si="232"/>
        <v>0</v>
      </c>
      <c r="AJ330" s="59">
        <f t="shared" si="236"/>
        <v>0</v>
      </c>
      <c r="AK330" s="61">
        <f t="shared" si="236"/>
        <v>0</v>
      </c>
      <c r="AL330" s="60">
        <f t="shared" si="236"/>
        <v>0</v>
      </c>
    </row>
    <row r="331" spans="1:38" s="16" customFormat="1" ht="20.25" hidden="1" customHeight="1">
      <c r="A331" s="56"/>
      <c r="B331" s="69"/>
      <c r="C331" s="58">
        <f t="shared" si="237"/>
        <v>0</v>
      </c>
      <c r="D331" s="59">
        <f t="shared" si="225"/>
        <v>0</v>
      </c>
      <c r="E331" s="61">
        <f t="shared" si="229"/>
        <v>0</v>
      </c>
      <c r="F331" s="59"/>
      <c r="G331" s="61"/>
      <c r="H331" s="61"/>
      <c r="I331" s="61"/>
      <c r="J331" s="60"/>
      <c r="K331" s="58">
        <f t="shared" ref="K331:K356" si="238">SUM(N331:R331)</f>
        <v>0</v>
      </c>
      <c r="L331" s="59">
        <f t="shared" si="223"/>
        <v>0</v>
      </c>
      <c r="M331" s="61">
        <f t="shared" si="224"/>
        <v>0</v>
      </c>
      <c r="N331" s="59"/>
      <c r="O331" s="61"/>
      <c r="P331" s="60"/>
      <c r="Q331" s="61"/>
      <c r="R331" s="60"/>
      <c r="S331" s="292">
        <f t="shared" si="213"/>
        <v>0</v>
      </c>
      <c r="T331" s="63"/>
      <c r="U331" s="63"/>
      <c r="V331" s="63"/>
      <c r="W331" s="63"/>
      <c r="X331" s="64"/>
      <c r="Y331" s="58">
        <f t="shared" ref="Y331:Y356" si="239">SUM(AB331:AF331)</f>
        <v>0</v>
      </c>
      <c r="Z331" s="61">
        <f t="shared" si="227"/>
        <v>0</v>
      </c>
      <c r="AA331" s="60">
        <f t="shared" si="228"/>
        <v>0</v>
      </c>
      <c r="AB331" s="59">
        <f t="shared" si="234"/>
        <v>0</v>
      </c>
      <c r="AC331" s="61">
        <f t="shared" si="234"/>
        <v>0</v>
      </c>
      <c r="AD331" s="60">
        <f t="shared" si="234"/>
        <v>0</v>
      </c>
      <c r="AE331" s="61">
        <f t="shared" si="234"/>
        <v>0</v>
      </c>
      <c r="AF331" s="60">
        <f t="shared" si="234"/>
        <v>0</v>
      </c>
      <c r="AG331" s="58">
        <f t="shared" si="235"/>
        <v>0</v>
      </c>
      <c r="AH331" s="61">
        <f t="shared" si="231"/>
        <v>0</v>
      </c>
      <c r="AI331" s="60">
        <f t="shared" si="232"/>
        <v>0</v>
      </c>
      <c r="AJ331" s="59">
        <f t="shared" si="236"/>
        <v>0</v>
      </c>
      <c r="AK331" s="61">
        <f t="shared" si="236"/>
        <v>0</v>
      </c>
      <c r="AL331" s="60">
        <f t="shared" si="236"/>
        <v>0</v>
      </c>
    </row>
    <row r="332" spans="1:38" s="16" customFormat="1" ht="20.25" hidden="1" customHeight="1">
      <c r="A332" s="56"/>
      <c r="B332" s="69"/>
      <c r="C332" s="58">
        <f t="shared" si="237"/>
        <v>0</v>
      </c>
      <c r="D332" s="59">
        <f t="shared" si="225"/>
        <v>0</v>
      </c>
      <c r="E332" s="61">
        <f t="shared" si="229"/>
        <v>0</v>
      </c>
      <c r="F332" s="59"/>
      <c r="G332" s="61"/>
      <c r="H332" s="61"/>
      <c r="I332" s="61"/>
      <c r="J332" s="60"/>
      <c r="K332" s="58">
        <f t="shared" si="238"/>
        <v>0</v>
      </c>
      <c r="L332" s="59">
        <f t="shared" si="223"/>
        <v>0</v>
      </c>
      <c r="M332" s="61">
        <f t="shared" si="224"/>
        <v>0</v>
      </c>
      <c r="N332" s="59"/>
      <c r="O332" s="61"/>
      <c r="P332" s="60"/>
      <c r="Q332" s="61"/>
      <c r="R332" s="60"/>
      <c r="S332" s="292">
        <f t="shared" ref="S332:S356" si="240">SUM(T332:X332)</f>
        <v>0</v>
      </c>
      <c r="T332" s="63"/>
      <c r="U332" s="63"/>
      <c r="V332" s="63"/>
      <c r="W332" s="63"/>
      <c r="X332" s="64"/>
      <c r="Y332" s="58">
        <f t="shared" si="239"/>
        <v>0</v>
      </c>
      <c r="Z332" s="61">
        <f t="shared" si="227"/>
        <v>0</v>
      </c>
      <c r="AA332" s="60">
        <f t="shared" si="228"/>
        <v>0</v>
      </c>
      <c r="AB332" s="59">
        <f t="shared" si="234"/>
        <v>0</v>
      </c>
      <c r="AC332" s="61">
        <f t="shared" si="234"/>
        <v>0</v>
      </c>
      <c r="AD332" s="60">
        <f t="shared" si="234"/>
        <v>0</v>
      </c>
      <c r="AE332" s="61">
        <f t="shared" si="234"/>
        <v>0</v>
      </c>
      <c r="AF332" s="60">
        <f t="shared" si="234"/>
        <v>0</v>
      </c>
      <c r="AG332" s="58">
        <f t="shared" si="235"/>
        <v>0</v>
      </c>
      <c r="AH332" s="61">
        <f t="shared" si="231"/>
        <v>0</v>
      </c>
      <c r="AI332" s="60">
        <f t="shared" si="232"/>
        <v>0</v>
      </c>
      <c r="AJ332" s="59">
        <f t="shared" si="236"/>
        <v>0</v>
      </c>
      <c r="AK332" s="61">
        <f t="shared" si="236"/>
        <v>0</v>
      </c>
      <c r="AL332" s="60">
        <f t="shared" si="236"/>
        <v>0</v>
      </c>
    </row>
    <row r="333" spans="1:38" s="16" customFormat="1" ht="20.25" hidden="1" customHeight="1">
      <c r="A333" s="56"/>
      <c r="B333" s="69"/>
      <c r="C333" s="58">
        <f t="shared" si="237"/>
        <v>0</v>
      </c>
      <c r="D333" s="59">
        <f t="shared" si="225"/>
        <v>0</v>
      </c>
      <c r="E333" s="61">
        <f t="shared" si="229"/>
        <v>0</v>
      </c>
      <c r="F333" s="59"/>
      <c r="G333" s="61"/>
      <c r="H333" s="61"/>
      <c r="I333" s="61"/>
      <c r="J333" s="60"/>
      <c r="K333" s="58">
        <f t="shared" si="238"/>
        <v>0</v>
      </c>
      <c r="L333" s="59">
        <f t="shared" si="223"/>
        <v>0</v>
      </c>
      <c r="M333" s="61">
        <f t="shared" si="224"/>
        <v>0</v>
      </c>
      <c r="N333" s="59"/>
      <c r="O333" s="61"/>
      <c r="P333" s="60"/>
      <c r="Q333" s="61"/>
      <c r="R333" s="60"/>
      <c r="S333" s="292">
        <f t="shared" si="240"/>
        <v>0</v>
      </c>
      <c r="T333" s="63"/>
      <c r="U333" s="63"/>
      <c r="V333" s="63"/>
      <c r="W333" s="63"/>
      <c r="X333" s="64"/>
      <c r="Y333" s="58">
        <f t="shared" si="239"/>
        <v>0</v>
      </c>
      <c r="Z333" s="61">
        <f t="shared" si="227"/>
        <v>0</v>
      </c>
      <c r="AA333" s="60">
        <f t="shared" si="228"/>
        <v>0</v>
      </c>
      <c r="AB333" s="59">
        <f t="shared" si="234"/>
        <v>0</v>
      </c>
      <c r="AC333" s="61">
        <f t="shared" si="234"/>
        <v>0</v>
      </c>
      <c r="AD333" s="60">
        <f t="shared" si="234"/>
        <v>0</v>
      </c>
      <c r="AE333" s="61">
        <f t="shared" si="234"/>
        <v>0</v>
      </c>
      <c r="AF333" s="60">
        <f t="shared" si="234"/>
        <v>0</v>
      </c>
      <c r="AG333" s="58">
        <f t="shared" si="235"/>
        <v>0</v>
      </c>
      <c r="AH333" s="61">
        <f t="shared" si="231"/>
        <v>0</v>
      </c>
      <c r="AI333" s="60">
        <f t="shared" si="232"/>
        <v>0</v>
      </c>
      <c r="AJ333" s="59">
        <f t="shared" si="236"/>
        <v>0</v>
      </c>
      <c r="AK333" s="61">
        <f t="shared" si="236"/>
        <v>0</v>
      </c>
      <c r="AL333" s="60">
        <f t="shared" si="236"/>
        <v>0</v>
      </c>
    </row>
    <row r="334" spans="1:38" s="16" customFormat="1" ht="20.25" hidden="1" customHeight="1">
      <c r="A334" s="56"/>
      <c r="B334" s="69"/>
      <c r="C334" s="58">
        <f t="shared" si="237"/>
        <v>0</v>
      </c>
      <c r="D334" s="59">
        <f t="shared" si="225"/>
        <v>0</v>
      </c>
      <c r="E334" s="61">
        <f t="shared" si="229"/>
        <v>0</v>
      </c>
      <c r="F334" s="59"/>
      <c r="G334" s="61"/>
      <c r="H334" s="61"/>
      <c r="I334" s="61"/>
      <c r="J334" s="60"/>
      <c r="K334" s="58">
        <f t="shared" si="238"/>
        <v>0</v>
      </c>
      <c r="L334" s="59">
        <f t="shared" si="223"/>
        <v>0</v>
      </c>
      <c r="M334" s="61">
        <f t="shared" si="224"/>
        <v>0</v>
      </c>
      <c r="N334" s="59"/>
      <c r="O334" s="61"/>
      <c r="P334" s="60"/>
      <c r="Q334" s="61"/>
      <c r="R334" s="60"/>
      <c r="S334" s="292">
        <f t="shared" si="240"/>
        <v>0</v>
      </c>
      <c r="T334" s="63"/>
      <c r="U334" s="63"/>
      <c r="V334" s="63"/>
      <c r="W334" s="63"/>
      <c r="X334" s="64"/>
      <c r="Y334" s="58">
        <f t="shared" si="239"/>
        <v>0</v>
      </c>
      <c r="Z334" s="61">
        <f t="shared" si="227"/>
        <v>0</v>
      </c>
      <c r="AA334" s="60">
        <f t="shared" si="228"/>
        <v>0</v>
      </c>
      <c r="AB334" s="59">
        <f t="shared" si="234"/>
        <v>0</v>
      </c>
      <c r="AC334" s="61">
        <f t="shared" si="234"/>
        <v>0</v>
      </c>
      <c r="AD334" s="60">
        <f t="shared" si="234"/>
        <v>0</v>
      </c>
      <c r="AE334" s="61">
        <f t="shared" si="234"/>
        <v>0</v>
      </c>
      <c r="AF334" s="60">
        <f t="shared" si="234"/>
        <v>0</v>
      </c>
      <c r="AG334" s="58">
        <f t="shared" si="235"/>
        <v>0</v>
      </c>
      <c r="AH334" s="61">
        <f t="shared" si="231"/>
        <v>0</v>
      </c>
      <c r="AI334" s="60">
        <f t="shared" si="232"/>
        <v>0</v>
      </c>
      <c r="AJ334" s="59">
        <f t="shared" si="236"/>
        <v>0</v>
      </c>
      <c r="AK334" s="61">
        <f t="shared" si="236"/>
        <v>0</v>
      </c>
      <c r="AL334" s="60">
        <f t="shared" si="236"/>
        <v>0</v>
      </c>
    </row>
    <row r="335" spans="1:38" s="16" customFormat="1" ht="20.25" hidden="1" customHeight="1">
      <c r="A335" s="56"/>
      <c r="B335" s="69"/>
      <c r="C335" s="58">
        <f t="shared" si="237"/>
        <v>0</v>
      </c>
      <c r="D335" s="59">
        <f t="shared" si="225"/>
        <v>0</v>
      </c>
      <c r="E335" s="61">
        <f t="shared" si="229"/>
        <v>0</v>
      </c>
      <c r="F335" s="59"/>
      <c r="G335" s="61"/>
      <c r="H335" s="61"/>
      <c r="I335" s="61"/>
      <c r="J335" s="60"/>
      <c r="K335" s="58">
        <f t="shared" si="238"/>
        <v>0</v>
      </c>
      <c r="L335" s="59">
        <f t="shared" si="223"/>
        <v>0</v>
      </c>
      <c r="M335" s="61">
        <f t="shared" si="224"/>
        <v>0</v>
      </c>
      <c r="N335" s="59"/>
      <c r="O335" s="61"/>
      <c r="P335" s="60"/>
      <c r="Q335" s="61"/>
      <c r="R335" s="60"/>
      <c r="S335" s="292">
        <f t="shared" si="240"/>
        <v>0</v>
      </c>
      <c r="T335" s="63"/>
      <c r="U335" s="63"/>
      <c r="V335" s="63"/>
      <c r="W335" s="63"/>
      <c r="X335" s="64"/>
      <c r="Y335" s="58">
        <f t="shared" si="239"/>
        <v>0</v>
      </c>
      <c r="Z335" s="61">
        <f t="shared" si="227"/>
        <v>0</v>
      </c>
      <c r="AA335" s="60">
        <f t="shared" si="228"/>
        <v>0</v>
      </c>
      <c r="AB335" s="59">
        <f t="shared" si="234"/>
        <v>0</v>
      </c>
      <c r="AC335" s="61">
        <f t="shared" si="234"/>
        <v>0</v>
      </c>
      <c r="AD335" s="60">
        <f t="shared" si="234"/>
        <v>0</v>
      </c>
      <c r="AE335" s="61">
        <f t="shared" si="234"/>
        <v>0</v>
      </c>
      <c r="AF335" s="60">
        <f t="shared" si="234"/>
        <v>0</v>
      </c>
      <c r="AG335" s="58">
        <f t="shared" si="235"/>
        <v>0</v>
      </c>
      <c r="AH335" s="61">
        <f t="shared" si="231"/>
        <v>0</v>
      </c>
      <c r="AI335" s="60">
        <f t="shared" si="232"/>
        <v>0</v>
      </c>
      <c r="AJ335" s="59">
        <f t="shared" si="236"/>
        <v>0</v>
      </c>
      <c r="AK335" s="61">
        <f t="shared" si="236"/>
        <v>0</v>
      </c>
      <c r="AL335" s="60">
        <f t="shared" si="236"/>
        <v>0</v>
      </c>
    </row>
    <row r="336" spans="1:38" s="16" customFormat="1" ht="20.25" hidden="1" customHeight="1">
      <c r="A336" s="56"/>
      <c r="B336" s="69"/>
      <c r="C336" s="58">
        <f t="shared" si="237"/>
        <v>0</v>
      </c>
      <c r="D336" s="59">
        <f t="shared" si="225"/>
        <v>0</v>
      </c>
      <c r="E336" s="61">
        <f t="shared" si="229"/>
        <v>0</v>
      </c>
      <c r="F336" s="59"/>
      <c r="G336" s="61"/>
      <c r="H336" s="61"/>
      <c r="I336" s="61"/>
      <c r="J336" s="60"/>
      <c r="K336" s="58">
        <f t="shared" si="238"/>
        <v>0</v>
      </c>
      <c r="L336" s="59">
        <f t="shared" si="223"/>
        <v>0</v>
      </c>
      <c r="M336" s="61">
        <f t="shared" si="224"/>
        <v>0</v>
      </c>
      <c r="N336" s="59"/>
      <c r="O336" s="61"/>
      <c r="P336" s="60"/>
      <c r="Q336" s="61"/>
      <c r="R336" s="60"/>
      <c r="S336" s="292">
        <f t="shared" si="240"/>
        <v>0</v>
      </c>
      <c r="T336" s="63"/>
      <c r="U336" s="63"/>
      <c r="V336" s="63"/>
      <c r="W336" s="63"/>
      <c r="X336" s="64"/>
      <c r="Y336" s="58">
        <f t="shared" si="239"/>
        <v>0</v>
      </c>
      <c r="Z336" s="61">
        <f t="shared" si="227"/>
        <v>0</v>
      </c>
      <c r="AA336" s="60">
        <f t="shared" si="228"/>
        <v>0</v>
      </c>
      <c r="AB336" s="59">
        <f>SUM(N336+T336)</f>
        <v>0</v>
      </c>
      <c r="AC336" s="61">
        <f>SUM(O336+U336)</f>
        <v>0</v>
      </c>
      <c r="AD336" s="60">
        <f>SUM(P336+V336)</f>
        <v>0</v>
      </c>
      <c r="AE336" s="61">
        <f>SUM(Q336+W336)</f>
        <v>0</v>
      </c>
      <c r="AF336" s="60">
        <f>SUM(R336+X336)</f>
        <v>0</v>
      </c>
      <c r="AG336" s="58">
        <f t="shared" si="235"/>
        <v>0</v>
      </c>
      <c r="AH336" s="61">
        <f t="shared" si="231"/>
        <v>0</v>
      </c>
      <c r="AI336" s="60">
        <f t="shared" si="232"/>
        <v>0</v>
      </c>
      <c r="AJ336" s="59">
        <f t="shared" si="236"/>
        <v>0</v>
      </c>
      <c r="AK336" s="61">
        <f t="shared" si="236"/>
        <v>0</v>
      </c>
      <c r="AL336" s="60">
        <f t="shared" si="236"/>
        <v>0</v>
      </c>
    </row>
    <row r="337" spans="1:38" s="16" customFormat="1" ht="20.25" hidden="1" customHeight="1">
      <c r="A337" s="56"/>
      <c r="B337" s="69"/>
      <c r="C337" s="58">
        <f t="shared" si="237"/>
        <v>0</v>
      </c>
      <c r="D337" s="59">
        <f t="shared" si="225"/>
        <v>0</v>
      </c>
      <c r="E337" s="61">
        <f t="shared" si="229"/>
        <v>0</v>
      </c>
      <c r="F337" s="59"/>
      <c r="G337" s="61"/>
      <c r="H337" s="61"/>
      <c r="I337" s="61"/>
      <c r="J337" s="60"/>
      <c r="K337" s="58">
        <f t="shared" si="238"/>
        <v>0</v>
      </c>
      <c r="L337" s="59">
        <f t="shared" si="223"/>
        <v>0</v>
      </c>
      <c r="M337" s="61">
        <f t="shared" si="224"/>
        <v>0</v>
      </c>
      <c r="N337" s="59"/>
      <c r="O337" s="61"/>
      <c r="P337" s="60"/>
      <c r="Q337" s="61"/>
      <c r="R337" s="60"/>
      <c r="S337" s="292">
        <f t="shared" si="240"/>
        <v>0</v>
      </c>
      <c r="T337" s="63"/>
      <c r="U337" s="63"/>
      <c r="V337" s="63"/>
      <c r="W337" s="63"/>
      <c r="X337" s="64"/>
      <c r="Y337" s="58">
        <f t="shared" si="239"/>
        <v>0</v>
      </c>
      <c r="Z337" s="61">
        <f t="shared" si="227"/>
        <v>0</v>
      </c>
      <c r="AA337" s="60">
        <f t="shared" si="228"/>
        <v>0</v>
      </c>
      <c r="AB337" s="59">
        <f t="shared" ref="AB337:AF352" si="241">SUM(N337+T337)</f>
        <v>0</v>
      </c>
      <c r="AC337" s="61">
        <f t="shared" si="241"/>
        <v>0</v>
      </c>
      <c r="AD337" s="60">
        <f t="shared" si="241"/>
        <v>0</v>
      </c>
      <c r="AE337" s="61">
        <f t="shared" si="241"/>
        <v>0</v>
      </c>
      <c r="AF337" s="60">
        <f t="shared" si="241"/>
        <v>0</v>
      </c>
      <c r="AG337" s="58">
        <f t="shared" si="235"/>
        <v>0</v>
      </c>
      <c r="AH337" s="61">
        <f t="shared" si="231"/>
        <v>0</v>
      </c>
      <c r="AI337" s="60">
        <f t="shared" si="232"/>
        <v>0</v>
      </c>
      <c r="AJ337" s="59">
        <f t="shared" si="236"/>
        <v>0</v>
      </c>
      <c r="AK337" s="61">
        <f t="shared" si="236"/>
        <v>0</v>
      </c>
      <c r="AL337" s="60">
        <f t="shared" si="236"/>
        <v>0</v>
      </c>
    </row>
    <row r="338" spans="1:38" s="16" customFormat="1" ht="20.25" hidden="1" customHeight="1">
      <c r="A338" s="56"/>
      <c r="B338" s="69"/>
      <c r="C338" s="58">
        <f t="shared" si="237"/>
        <v>0</v>
      </c>
      <c r="D338" s="59">
        <f t="shared" si="225"/>
        <v>0</v>
      </c>
      <c r="E338" s="61">
        <f t="shared" si="229"/>
        <v>0</v>
      </c>
      <c r="F338" s="59"/>
      <c r="G338" s="61"/>
      <c r="H338" s="61"/>
      <c r="I338" s="61"/>
      <c r="J338" s="60"/>
      <c r="K338" s="58">
        <f t="shared" si="238"/>
        <v>0</v>
      </c>
      <c r="L338" s="59">
        <f t="shared" si="223"/>
        <v>0</v>
      </c>
      <c r="M338" s="61">
        <f t="shared" si="224"/>
        <v>0</v>
      </c>
      <c r="N338" s="59"/>
      <c r="O338" s="61"/>
      <c r="P338" s="60"/>
      <c r="Q338" s="61"/>
      <c r="R338" s="60"/>
      <c r="S338" s="292">
        <f t="shared" si="240"/>
        <v>0</v>
      </c>
      <c r="T338" s="63"/>
      <c r="U338" s="63"/>
      <c r="V338" s="63"/>
      <c r="W338" s="63"/>
      <c r="X338" s="64"/>
      <c r="Y338" s="58">
        <f t="shared" si="239"/>
        <v>0</v>
      </c>
      <c r="Z338" s="61">
        <f t="shared" si="227"/>
        <v>0</v>
      </c>
      <c r="AA338" s="60">
        <f t="shared" si="228"/>
        <v>0</v>
      </c>
      <c r="AB338" s="59">
        <f t="shared" si="241"/>
        <v>0</v>
      </c>
      <c r="AC338" s="61">
        <f t="shared" si="241"/>
        <v>0</v>
      </c>
      <c r="AD338" s="60">
        <f t="shared" si="241"/>
        <v>0</v>
      </c>
      <c r="AE338" s="61">
        <f t="shared" si="241"/>
        <v>0</v>
      </c>
      <c r="AF338" s="60">
        <f t="shared" si="241"/>
        <v>0</v>
      </c>
      <c r="AG338" s="58">
        <f t="shared" si="235"/>
        <v>0</v>
      </c>
      <c r="AH338" s="61">
        <f t="shared" si="231"/>
        <v>0</v>
      </c>
      <c r="AI338" s="60">
        <f t="shared" si="232"/>
        <v>0</v>
      </c>
      <c r="AJ338" s="59">
        <f t="shared" si="236"/>
        <v>0</v>
      </c>
      <c r="AK338" s="61">
        <f t="shared" si="236"/>
        <v>0</v>
      </c>
      <c r="AL338" s="60">
        <f t="shared" si="236"/>
        <v>0</v>
      </c>
    </row>
    <row r="339" spans="1:38" s="16" customFormat="1" ht="20.25" hidden="1" customHeight="1">
      <c r="A339" s="56"/>
      <c r="B339" s="69"/>
      <c r="C339" s="58">
        <f t="shared" si="237"/>
        <v>0</v>
      </c>
      <c r="D339" s="59">
        <f t="shared" si="225"/>
        <v>0</v>
      </c>
      <c r="E339" s="61">
        <f t="shared" si="229"/>
        <v>0</v>
      </c>
      <c r="F339" s="59"/>
      <c r="G339" s="61"/>
      <c r="H339" s="61"/>
      <c r="I339" s="61"/>
      <c r="J339" s="60"/>
      <c r="K339" s="58">
        <f t="shared" si="238"/>
        <v>0</v>
      </c>
      <c r="L339" s="59">
        <f t="shared" si="223"/>
        <v>0</v>
      </c>
      <c r="M339" s="61">
        <f t="shared" si="224"/>
        <v>0</v>
      </c>
      <c r="N339" s="59"/>
      <c r="O339" s="61"/>
      <c r="P339" s="60"/>
      <c r="Q339" s="61"/>
      <c r="R339" s="60"/>
      <c r="S339" s="292">
        <f t="shared" si="240"/>
        <v>0</v>
      </c>
      <c r="T339" s="63"/>
      <c r="U339" s="63"/>
      <c r="V339" s="63"/>
      <c r="W339" s="63"/>
      <c r="X339" s="64"/>
      <c r="Y339" s="58">
        <f t="shared" si="239"/>
        <v>0</v>
      </c>
      <c r="Z339" s="61">
        <f t="shared" si="227"/>
        <v>0</v>
      </c>
      <c r="AA339" s="60">
        <f t="shared" si="228"/>
        <v>0</v>
      </c>
      <c r="AB339" s="59">
        <f t="shared" si="241"/>
        <v>0</v>
      </c>
      <c r="AC339" s="61">
        <f t="shared" si="241"/>
        <v>0</v>
      </c>
      <c r="AD339" s="60">
        <f t="shared" si="241"/>
        <v>0</v>
      </c>
      <c r="AE339" s="61">
        <f t="shared" si="241"/>
        <v>0</v>
      </c>
      <c r="AF339" s="60">
        <f t="shared" si="241"/>
        <v>0</v>
      </c>
      <c r="AG339" s="58">
        <f t="shared" si="235"/>
        <v>0</v>
      </c>
      <c r="AH339" s="61">
        <f t="shared" si="231"/>
        <v>0</v>
      </c>
      <c r="AI339" s="60">
        <f t="shared" si="232"/>
        <v>0</v>
      </c>
      <c r="AJ339" s="59">
        <f t="shared" si="236"/>
        <v>0</v>
      </c>
      <c r="AK339" s="61">
        <f t="shared" si="236"/>
        <v>0</v>
      </c>
      <c r="AL339" s="60">
        <f t="shared" si="236"/>
        <v>0</v>
      </c>
    </row>
    <row r="340" spans="1:38" s="16" customFormat="1" ht="20.25" hidden="1" customHeight="1">
      <c r="A340" s="56"/>
      <c r="B340" s="69"/>
      <c r="C340" s="58">
        <f t="shared" si="237"/>
        <v>0</v>
      </c>
      <c r="D340" s="59">
        <f t="shared" si="225"/>
        <v>0</v>
      </c>
      <c r="E340" s="61">
        <f t="shared" si="229"/>
        <v>0</v>
      </c>
      <c r="F340" s="59"/>
      <c r="G340" s="61"/>
      <c r="H340" s="61"/>
      <c r="I340" s="61"/>
      <c r="J340" s="60"/>
      <c r="K340" s="58">
        <f t="shared" si="238"/>
        <v>0</v>
      </c>
      <c r="L340" s="59">
        <f t="shared" si="223"/>
        <v>0</v>
      </c>
      <c r="M340" s="61">
        <f t="shared" si="224"/>
        <v>0</v>
      </c>
      <c r="N340" s="59"/>
      <c r="O340" s="61"/>
      <c r="P340" s="60"/>
      <c r="Q340" s="61"/>
      <c r="R340" s="60"/>
      <c r="S340" s="292">
        <f t="shared" si="240"/>
        <v>0</v>
      </c>
      <c r="T340" s="63"/>
      <c r="U340" s="63"/>
      <c r="V340" s="63"/>
      <c r="W340" s="63"/>
      <c r="X340" s="64"/>
      <c r="Y340" s="58">
        <f t="shared" si="239"/>
        <v>0</v>
      </c>
      <c r="Z340" s="61">
        <f t="shared" si="227"/>
        <v>0</v>
      </c>
      <c r="AA340" s="60">
        <f t="shared" si="228"/>
        <v>0</v>
      </c>
      <c r="AB340" s="59">
        <f t="shared" si="241"/>
        <v>0</v>
      </c>
      <c r="AC340" s="61">
        <f t="shared" si="241"/>
        <v>0</v>
      </c>
      <c r="AD340" s="60">
        <f t="shared" si="241"/>
        <v>0</v>
      </c>
      <c r="AE340" s="61">
        <f t="shared" si="241"/>
        <v>0</v>
      </c>
      <c r="AF340" s="60">
        <f t="shared" si="241"/>
        <v>0</v>
      </c>
      <c r="AG340" s="58">
        <f t="shared" si="235"/>
        <v>0</v>
      </c>
      <c r="AH340" s="61">
        <f t="shared" si="231"/>
        <v>0</v>
      </c>
      <c r="AI340" s="60">
        <f t="shared" si="232"/>
        <v>0</v>
      </c>
      <c r="AJ340" s="59">
        <f t="shared" si="236"/>
        <v>0</v>
      </c>
      <c r="AK340" s="61">
        <f t="shared" si="236"/>
        <v>0</v>
      </c>
      <c r="AL340" s="60">
        <f t="shared" si="236"/>
        <v>0</v>
      </c>
    </row>
    <row r="341" spans="1:38" s="16" customFormat="1" ht="20.25" hidden="1" customHeight="1">
      <c r="A341" s="56"/>
      <c r="B341" s="69"/>
      <c r="C341" s="58">
        <f t="shared" si="237"/>
        <v>0</v>
      </c>
      <c r="D341" s="59">
        <f t="shared" si="225"/>
        <v>0</v>
      </c>
      <c r="E341" s="61">
        <f t="shared" si="229"/>
        <v>0</v>
      </c>
      <c r="F341" s="59"/>
      <c r="G341" s="61"/>
      <c r="H341" s="61"/>
      <c r="I341" s="61"/>
      <c r="J341" s="60"/>
      <c r="K341" s="58">
        <f t="shared" si="238"/>
        <v>0</v>
      </c>
      <c r="L341" s="59">
        <f t="shared" si="223"/>
        <v>0</v>
      </c>
      <c r="M341" s="61">
        <f t="shared" si="224"/>
        <v>0</v>
      </c>
      <c r="N341" s="59"/>
      <c r="O341" s="61"/>
      <c r="P341" s="60"/>
      <c r="Q341" s="61"/>
      <c r="R341" s="60"/>
      <c r="S341" s="292">
        <f t="shared" si="240"/>
        <v>0</v>
      </c>
      <c r="T341" s="63"/>
      <c r="U341" s="63"/>
      <c r="V341" s="63"/>
      <c r="W341" s="63"/>
      <c r="X341" s="64"/>
      <c r="Y341" s="58">
        <f t="shared" si="239"/>
        <v>0</v>
      </c>
      <c r="Z341" s="61">
        <f t="shared" si="227"/>
        <v>0</v>
      </c>
      <c r="AA341" s="60">
        <f t="shared" si="228"/>
        <v>0</v>
      </c>
      <c r="AB341" s="59">
        <f t="shared" si="241"/>
        <v>0</v>
      </c>
      <c r="AC341" s="61">
        <f t="shared" si="241"/>
        <v>0</v>
      </c>
      <c r="AD341" s="60">
        <f t="shared" si="241"/>
        <v>0</v>
      </c>
      <c r="AE341" s="61">
        <f t="shared" si="241"/>
        <v>0</v>
      </c>
      <c r="AF341" s="60">
        <f t="shared" si="241"/>
        <v>0</v>
      </c>
      <c r="AG341" s="58">
        <f t="shared" si="235"/>
        <v>0</v>
      </c>
      <c r="AH341" s="61">
        <f t="shared" si="231"/>
        <v>0</v>
      </c>
      <c r="AI341" s="60">
        <f t="shared" si="232"/>
        <v>0</v>
      </c>
      <c r="AJ341" s="59">
        <f t="shared" si="236"/>
        <v>0</v>
      </c>
      <c r="AK341" s="61">
        <f t="shared" si="236"/>
        <v>0</v>
      </c>
      <c r="AL341" s="60">
        <f t="shared" si="236"/>
        <v>0</v>
      </c>
    </row>
    <row r="342" spans="1:38" s="16" customFormat="1" ht="20.25" hidden="1" customHeight="1">
      <c r="A342" s="56"/>
      <c r="B342" s="69"/>
      <c r="C342" s="58">
        <f t="shared" si="237"/>
        <v>0</v>
      </c>
      <c r="D342" s="59">
        <f t="shared" si="225"/>
        <v>0</v>
      </c>
      <c r="E342" s="61">
        <f t="shared" si="229"/>
        <v>0</v>
      </c>
      <c r="F342" s="59"/>
      <c r="G342" s="61"/>
      <c r="H342" s="61"/>
      <c r="I342" s="61"/>
      <c r="J342" s="60"/>
      <c r="K342" s="58">
        <f t="shared" si="238"/>
        <v>0</v>
      </c>
      <c r="L342" s="59">
        <f t="shared" si="223"/>
        <v>0</v>
      </c>
      <c r="M342" s="61">
        <f t="shared" si="224"/>
        <v>0</v>
      </c>
      <c r="N342" s="59"/>
      <c r="O342" s="61"/>
      <c r="P342" s="60"/>
      <c r="Q342" s="61"/>
      <c r="R342" s="60"/>
      <c r="S342" s="292">
        <f t="shared" ref="S342:S348" si="242">SUM(T342:X342)</f>
        <v>0</v>
      </c>
      <c r="T342" s="63"/>
      <c r="U342" s="63"/>
      <c r="V342" s="63"/>
      <c r="W342" s="63"/>
      <c r="X342" s="64"/>
      <c r="Y342" s="58">
        <f t="shared" si="239"/>
        <v>0</v>
      </c>
      <c r="Z342" s="61">
        <f t="shared" si="227"/>
        <v>0</v>
      </c>
      <c r="AA342" s="60">
        <f t="shared" si="228"/>
        <v>0</v>
      </c>
      <c r="AB342" s="59">
        <f t="shared" si="241"/>
        <v>0</v>
      </c>
      <c r="AC342" s="61">
        <f t="shared" si="241"/>
        <v>0</v>
      </c>
      <c r="AD342" s="60">
        <f t="shared" si="241"/>
        <v>0</v>
      </c>
      <c r="AE342" s="61">
        <f t="shared" si="241"/>
        <v>0</v>
      </c>
      <c r="AF342" s="60">
        <f t="shared" si="241"/>
        <v>0</v>
      </c>
      <c r="AG342" s="58">
        <f t="shared" si="235"/>
        <v>0</v>
      </c>
      <c r="AH342" s="61">
        <f t="shared" si="231"/>
        <v>0</v>
      </c>
      <c r="AI342" s="60">
        <f t="shared" si="232"/>
        <v>0</v>
      </c>
      <c r="AJ342" s="59">
        <f t="shared" si="236"/>
        <v>0</v>
      </c>
      <c r="AK342" s="61">
        <f t="shared" si="236"/>
        <v>0</v>
      </c>
      <c r="AL342" s="60">
        <f t="shared" si="236"/>
        <v>0</v>
      </c>
    </row>
    <row r="343" spans="1:38" s="16" customFormat="1" ht="20.25" hidden="1" customHeight="1">
      <c r="A343" s="56"/>
      <c r="B343" s="69"/>
      <c r="C343" s="58">
        <f t="shared" si="237"/>
        <v>0</v>
      </c>
      <c r="D343" s="59">
        <f t="shared" si="225"/>
        <v>0</v>
      </c>
      <c r="E343" s="61">
        <f t="shared" si="229"/>
        <v>0</v>
      </c>
      <c r="F343" s="59"/>
      <c r="G343" s="61"/>
      <c r="H343" s="61"/>
      <c r="I343" s="61"/>
      <c r="J343" s="60"/>
      <c r="K343" s="58">
        <f t="shared" si="238"/>
        <v>0</v>
      </c>
      <c r="L343" s="59">
        <f t="shared" si="223"/>
        <v>0</v>
      </c>
      <c r="M343" s="61">
        <f t="shared" si="224"/>
        <v>0</v>
      </c>
      <c r="N343" s="59"/>
      <c r="O343" s="61"/>
      <c r="P343" s="60"/>
      <c r="Q343" s="61"/>
      <c r="R343" s="60"/>
      <c r="S343" s="292">
        <f t="shared" si="242"/>
        <v>0</v>
      </c>
      <c r="T343" s="63"/>
      <c r="U343" s="63"/>
      <c r="V343" s="63"/>
      <c r="W343" s="63"/>
      <c r="X343" s="64"/>
      <c r="Y343" s="58">
        <f t="shared" si="239"/>
        <v>0</v>
      </c>
      <c r="Z343" s="61">
        <f t="shared" si="227"/>
        <v>0</v>
      </c>
      <c r="AA343" s="60">
        <f t="shared" si="228"/>
        <v>0</v>
      </c>
      <c r="AB343" s="59">
        <f t="shared" si="241"/>
        <v>0</v>
      </c>
      <c r="AC343" s="61">
        <f t="shared" si="241"/>
        <v>0</v>
      </c>
      <c r="AD343" s="60">
        <f t="shared" si="241"/>
        <v>0</v>
      </c>
      <c r="AE343" s="61">
        <f t="shared" si="241"/>
        <v>0</v>
      </c>
      <c r="AF343" s="60">
        <f t="shared" si="241"/>
        <v>0</v>
      </c>
      <c r="AG343" s="58">
        <f t="shared" si="235"/>
        <v>0</v>
      </c>
      <c r="AH343" s="61">
        <f t="shared" si="231"/>
        <v>0</v>
      </c>
      <c r="AI343" s="60">
        <f t="shared" si="232"/>
        <v>0</v>
      </c>
      <c r="AJ343" s="59">
        <f t="shared" si="236"/>
        <v>0</v>
      </c>
      <c r="AK343" s="61">
        <f t="shared" si="236"/>
        <v>0</v>
      </c>
      <c r="AL343" s="60">
        <f t="shared" si="236"/>
        <v>0</v>
      </c>
    </row>
    <row r="344" spans="1:38" s="16" customFormat="1" ht="20.25" hidden="1" customHeight="1">
      <c r="A344" s="56"/>
      <c r="B344" s="69"/>
      <c r="C344" s="58">
        <f t="shared" si="237"/>
        <v>0</v>
      </c>
      <c r="D344" s="59">
        <f t="shared" si="225"/>
        <v>0</v>
      </c>
      <c r="E344" s="61">
        <f t="shared" si="229"/>
        <v>0</v>
      </c>
      <c r="F344" s="59"/>
      <c r="G344" s="61"/>
      <c r="H344" s="61"/>
      <c r="I344" s="61"/>
      <c r="J344" s="60"/>
      <c r="K344" s="58">
        <f t="shared" si="238"/>
        <v>0</v>
      </c>
      <c r="L344" s="59">
        <f t="shared" si="223"/>
        <v>0</v>
      </c>
      <c r="M344" s="61">
        <f t="shared" si="224"/>
        <v>0</v>
      </c>
      <c r="N344" s="59"/>
      <c r="O344" s="61"/>
      <c r="P344" s="60"/>
      <c r="Q344" s="61"/>
      <c r="R344" s="60"/>
      <c r="S344" s="292">
        <f t="shared" si="242"/>
        <v>0</v>
      </c>
      <c r="T344" s="63"/>
      <c r="U344" s="63"/>
      <c r="V344" s="63"/>
      <c r="W344" s="63"/>
      <c r="X344" s="64"/>
      <c r="Y344" s="58">
        <f t="shared" si="239"/>
        <v>0</v>
      </c>
      <c r="Z344" s="61">
        <f t="shared" si="227"/>
        <v>0</v>
      </c>
      <c r="AA344" s="60">
        <f t="shared" si="228"/>
        <v>0</v>
      </c>
      <c r="AB344" s="59">
        <f t="shared" si="241"/>
        <v>0</v>
      </c>
      <c r="AC344" s="61">
        <f t="shared" si="241"/>
        <v>0</v>
      </c>
      <c r="AD344" s="60">
        <f t="shared" si="241"/>
        <v>0</v>
      </c>
      <c r="AE344" s="61">
        <f t="shared" si="241"/>
        <v>0</v>
      </c>
      <c r="AF344" s="60">
        <f t="shared" si="241"/>
        <v>0</v>
      </c>
      <c r="AG344" s="58">
        <f t="shared" si="235"/>
        <v>0</v>
      </c>
      <c r="AH344" s="61">
        <f t="shared" si="231"/>
        <v>0</v>
      </c>
      <c r="AI344" s="60">
        <f t="shared" si="232"/>
        <v>0</v>
      </c>
      <c r="AJ344" s="59">
        <f t="shared" si="236"/>
        <v>0</v>
      </c>
      <c r="AK344" s="61">
        <f t="shared" si="236"/>
        <v>0</v>
      </c>
      <c r="AL344" s="60">
        <f t="shared" si="236"/>
        <v>0</v>
      </c>
    </row>
    <row r="345" spans="1:38" s="16" customFormat="1" ht="20.25" hidden="1" customHeight="1">
      <c r="A345" s="56"/>
      <c r="B345" s="69"/>
      <c r="C345" s="58">
        <f t="shared" si="237"/>
        <v>0</v>
      </c>
      <c r="D345" s="59">
        <f t="shared" si="225"/>
        <v>0</v>
      </c>
      <c r="E345" s="61">
        <f t="shared" si="229"/>
        <v>0</v>
      </c>
      <c r="F345" s="59"/>
      <c r="G345" s="61"/>
      <c r="H345" s="61"/>
      <c r="I345" s="61"/>
      <c r="J345" s="60"/>
      <c r="K345" s="58">
        <f t="shared" si="238"/>
        <v>0</v>
      </c>
      <c r="L345" s="59">
        <f t="shared" si="223"/>
        <v>0</v>
      </c>
      <c r="M345" s="61">
        <f t="shared" si="224"/>
        <v>0</v>
      </c>
      <c r="N345" s="59"/>
      <c r="O345" s="61"/>
      <c r="P345" s="60"/>
      <c r="Q345" s="61"/>
      <c r="R345" s="60"/>
      <c r="S345" s="292">
        <f t="shared" si="242"/>
        <v>0</v>
      </c>
      <c r="T345" s="63"/>
      <c r="U345" s="63"/>
      <c r="V345" s="63"/>
      <c r="W345" s="63"/>
      <c r="X345" s="64"/>
      <c r="Y345" s="58">
        <f t="shared" si="239"/>
        <v>0</v>
      </c>
      <c r="Z345" s="61">
        <f t="shared" si="227"/>
        <v>0</v>
      </c>
      <c r="AA345" s="60">
        <f t="shared" si="228"/>
        <v>0</v>
      </c>
      <c r="AB345" s="59">
        <f t="shared" si="241"/>
        <v>0</v>
      </c>
      <c r="AC345" s="61">
        <f t="shared" si="241"/>
        <v>0</v>
      </c>
      <c r="AD345" s="60">
        <f t="shared" si="241"/>
        <v>0</v>
      </c>
      <c r="AE345" s="61">
        <f t="shared" si="241"/>
        <v>0</v>
      </c>
      <c r="AF345" s="60">
        <f t="shared" si="241"/>
        <v>0</v>
      </c>
      <c r="AG345" s="58">
        <f t="shared" si="235"/>
        <v>0</v>
      </c>
      <c r="AH345" s="61">
        <f t="shared" si="231"/>
        <v>0</v>
      </c>
      <c r="AI345" s="60">
        <f t="shared" si="232"/>
        <v>0</v>
      </c>
      <c r="AJ345" s="59">
        <f t="shared" si="236"/>
        <v>0</v>
      </c>
      <c r="AK345" s="61">
        <f t="shared" si="236"/>
        <v>0</v>
      </c>
      <c r="AL345" s="60">
        <f t="shared" si="236"/>
        <v>0</v>
      </c>
    </row>
    <row r="346" spans="1:38" s="16" customFormat="1" ht="20.25" hidden="1" customHeight="1">
      <c r="A346" s="56"/>
      <c r="B346" s="69"/>
      <c r="C346" s="58">
        <f t="shared" si="237"/>
        <v>0</v>
      </c>
      <c r="D346" s="59">
        <f t="shared" si="225"/>
        <v>0</v>
      </c>
      <c r="E346" s="61">
        <f t="shared" si="229"/>
        <v>0</v>
      </c>
      <c r="F346" s="59"/>
      <c r="G346" s="61"/>
      <c r="H346" s="61"/>
      <c r="I346" s="61"/>
      <c r="J346" s="60"/>
      <c r="K346" s="58">
        <f t="shared" si="238"/>
        <v>0</v>
      </c>
      <c r="L346" s="59">
        <f t="shared" si="223"/>
        <v>0</v>
      </c>
      <c r="M346" s="61">
        <f t="shared" si="224"/>
        <v>0</v>
      </c>
      <c r="N346" s="59"/>
      <c r="O346" s="61"/>
      <c r="P346" s="60"/>
      <c r="Q346" s="61"/>
      <c r="R346" s="60"/>
      <c r="S346" s="292">
        <f t="shared" si="242"/>
        <v>0</v>
      </c>
      <c r="T346" s="63"/>
      <c r="U346" s="63"/>
      <c r="V346" s="63"/>
      <c r="W346" s="63"/>
      <c r="X346" s="64"/>
      <c r="Y346" s="58">
        <f t="shared" si="239"/>
        <v>0</v>
      </c>
      <c r="Z346" s="61">
        <f t="shared" si="227"/>
        <v>0</v>
      </c>
      <c r="AA346" s="60">
        <f t="shared" si="228"/>
        <v>0</v>
      </c>
      <c r="AB346" s="59">
        <f t="shared" si="241"/>
        <v>0</v>
      </c>
      <c r="AC346" s="61">
        <f t="shared" si="241"/>
        <v>0</v>
      </c>
      <c r="AD346" s="60">
        <f t="shared" si="241"/>
        <v>0</v>
      </c>
      <c r="AE346" s="61">
        <f t="shared" si="241"/>
        <v>0</v>
      </c>
      <c r="AF346" s="60">
        <f t="shared" si="241"/>
        <v>0</v>
      </c>
      <c r="AG346" s="58">
        <f t="shared" si="235"/>
        <v>0</v>
      </c>
      <c r="AH346" s="61">
        <f t="shared" si="231"/>
        <v>0</v>
      </c>
      <c r="AI346" s="60">
        <f t="shared" si="232"/>
        <v>0</v>
      </c>
      <c r="AJ346" s="59">
        <f t="shared" si="236"/>
        <v>0</v>
      </c>
      <c r="AK346" s="61">
        <f t="shared" si="236"/>
        <v>0</v>
      </c>
      <c r="AL346" s="60">
        <f t="shared" si="236"/>
        <v>0</v>
      </c>
    </row>
    <row r="347" spans="1:38" s="16" customFormat="1" ht="20.25" hidden="1" customHeight="1">
      <c r="A347" s="56"/>
      <c r="B347" s="69"/>
      <c r="C347" s="58">
        <f t="shared" si="237"/>
        <v>0</v>
      </c>
      <c r="D347" s="59">
        <f t="shared" si="225"/>
        <v>0</v>
      </c>
      <c r="E347" s="61">
        <f t="shared" si="229"/>
        <v>0</v>
      </c>
      <c r="F347" s="59"/>
      <c r="G347" s="61"/>
      <c r="H347" s="61"/>
      <c r="I347" s="61"/>
      <c r="J347" s="60"/>
      <c r="K347" s="58">
        <f t="shared" si="238"/>
        <v>0</v>
      </c>
      <c r="L347" s="59">
        <f t="shared" si="223"/>
        <v>0</v>
      </c>
      <c r="M347" s="61">
        <f t="shared" si="224"/>
        <v>0</v>
      </c>
      <c r="N347" s="59"/>
      <c r="O347" s="61"/>
      <c r="P347" s="60"/>
      <c r="Q347" s="61"/>
      <c r="R347" s="60"/>
      <c r="S347" s="292">
        <f t="shared" si="242"/>
        <v>0</v>
      </c>
      <c r="T347" s="63"/>
      <c r="U347" s="63"/>
      <c r="V347" s="63"/>
      <c r="W347" s="63"/>
      <c r="X347" s="64"/>
      <c r="Y347" s="58">
        <f t="shared" si="239"/>
        <v>0</v>
      </c>
      <c r="Z347" s="61">
        <f t="shared" si="227"/>
        <v>0</v>
      </c>
      <c r="AA347" s="60">
        <f t="shared" si="228"/>
        <v>0</v>
      </c>
      <c r="AB347" s="59">
        <f t="shared" si="241"/>
        <v>0</v>
      </c>
      <c r="AC347" s="61">
        <f t="shared" si="241"/>
        <v>0</v>
      </c>
      <c r="AD347" s="60">
        <f t="shared" si="241"/>
        <v>0</v>
      </c>
      <c r="AE347" s="61">
        <f t="shared" si="241"/>
        <v>0</v>
      </c>
      <c r="AF347" s="60">
        <f t="shared" si="241"/>
        <v>0</v>
      </c>
      <c r="AG347" s="58">
        <f t="shared" si="235"/>
        <v>0</v>
      </c>
      <c r="AH347" s="61">
        <f t="shared" si="231"/>
        <v>0</v>
      </c>
      <c r="AI347" s="60">
        <f t="shared" si="232"/>
        <v>0</v>
      </c>
      <c r="AJ347" s="59">
        <f t="shared" si="236"/>
        <v>0</v>
      </c>
      <c r="AK347" s="61">
        <f t="shared" si="236"/>
        <v>0</v>
      </c>
      <c r="AL347" s="60">
        <f t="shared" si="236"/>
        <v>0</v>
      </c>
    </row>
    <row r="348" spans="1:38" s="16" customFormat="1" ht="20.25" hidden="1" customHeight="1">
      <c r="A348" s="56"/>
      <c r="B348" s="69"/>
      <c r="C348" s="58">
        <f t="shared" si="237"/>
        <v>0</v>
      </c>
      <c r="D348" s="59">
        <f t="shared" si="225"/>
        <v>0</v>
      </c>
      <c r="E348" s="61">
        <f t="shared" si="229"/>
        <v>0</v>
      </c>
      <c r="F348" s="59"/>
      <c r="G348" s="61"/>
      <c r="H348" s="61"/>
      <c r="I348" s="61"/>
      <c r="J348" s="60"/>
      <c r="K348" s="58">
        <f t="shared" si="238"/>
        <v>0</v>
      </c>
      <c r="L348" s="59">
        <f t="shared" si="223"/>
        <v>0</v>
      </c>
      <c r="M348" s="61">
        <f t="shared" si="224"/>
        <v>0</v>
      </c>
      <c r="N348" s="59"/>
      <c r="O348" s="61"/>
      <c r="P348" s="60"/>
      <c r="Q348" s="61"/>
      <c r="R348" s="60"/>
      <c r="S348" s="292">
        <f t="shared" si="242"/>
        <v>0</v>
      </c>
      <c r="T348" s="63"/>
      <c r="U348" s="63"/>
      <c r="V348" s="63"/>
      <c r="W348" s="63"/>
      <c r="X348" s="64"/>
      <c r="Y348" s="58">
        <f t="shared" si="239"/>
        <v>0</v>
      </c>
      <c r="Z348" s="61">
        <f t="shared" si="227"/>
        <v>0</v>
      </c>
      <c r="AA348" s="60">
        <f t="shared" si="228"/>
        <v>0</v>
      </c>
      <c r="AB348" s="59">
        <f t="shared" si="241"/>
        <v>0</v>
      </c>
      <c r="AC348" s="61">
        <f t="shared" si="241"/>
        <v>0</v>
      </c>
      <c r="AD348" s="60">
        <f t="shared" si="241"/>
        <v>0</v>
      </c>
      <c r="AE348" s="61">
        <f t="shared" si="241"/>
        <v>0</v>
      </c>
      <c r="AF348" s="60">
        <f t="shared" si="241"/>
        <v>0</v>
      </c>
      <c r="AG348" s="58">
        <f t="shared" si="235"/>
        <v>0</v>
      </c>
      <c r="AH348" s="61">
        <f t="shared" si="231"/>
        <v>0</v>
      </c>
      <c r="AI348" s="60">
        <f t="shared" si="232"/>
        <v>0</v>
      </c>
      <c r="AJ348" s="59">
        <f t="shared" si="236"/>
        <v>0</v>
      </c>
      <c r="AK348" s="61">
        <f t="shared" si="236"/>
        <v>0</v>
      </c>
      <c r="AL348" s="60">
        <f t="shared" si="236"/>
        <v>0</v>
      </c>
    </row>
    <row r="349" spans="1:38" s="16" customFormat="1" ht="20.25" hidden="1" customHeight="1">
      <c r="A349" s="56"/>
      <c r="B349" s="69"/>
      <c r="C349" s="58">
        <f t="shared" si="237"/>
        <v>0</v>
      </c>
      <c r="D349" s="59">
        <f t="shared" si="225"/>
        <v>0</v>
      </c>
      <c r="E349" s="61">
        <f t="shared" si="229"/>
        <v>0</v>
      </c>
      <c r="F349" s="59"/>
      <c r="G349" s="61"/>
      <c r="H349" s="61"/>
      <c r="I349" s="61"/>
      <c r="J349" s="60"/>
      <c r="K349" s="58">
        <f t="shared" si="238"/>
        <v>0</v>
      </c>
      <c r="L349" s="59">
        <f t="shared" si="223"/>
        <v>0</v>
      </c>
      <c r="M349" s="61">
        <f t="shared" si="224"/>
        <v>0</v>
      </c>
      <c r="N349" s="59"/>
      <c r="O349" s="61"/>
      <c r="P349" s="60"/>
      <c r="Q349" s="61"/>
      <c r="R349" s="60"/>
      <c r="S349" s="292">
        <f t="shared" si="240"/>
        <v>0</v>
      </c>
      <c r="T349" s="63"/>
      <c r="U349" s="63"/>
      <c r="V349" s="63"/>
      <c r="W349" s="63"/>
      <c r="X349" s="64"/>
      <c r="Y349" s="58">
        <f t="shared" si="239"/>
        <v>0</v>
      </c>
      <c r="Z349" s="61">
        <f t="shared" si="227"/>
        <v>0</v>
      </c>
      <c r="AA349" s="60">
        <f t="shared" si="228"/>
        <v>0</v>
      </c>
      <c r="AB349" s="59">
        <f t="shared" si="241"/>
        <v>0</v>
      </c>
      <c r="AC349" s="61">
        <f t="shared" si="241"/>
        <v>0</v>
      </c>
      <c r="AD349" s="60">
        <f t="shared" si="241"/>
        <v>0</v>
      </c>
      <c r="AE349" s="61">
        <f t="shared" si="241"/>
        <v>0</v>
      </c>
      <c r="AF349" s="60">
        <f t="shared" si="241"/>
        <v>0</v>
      </c>
      <c r="AG349" s="58">
        <f t="shared" si="235"/>
        <v>0</v>
      </c>
      <c r="AH349" s="61">
        <f t="shared" si="231"/>
        <v>0</v>
      </c>
      <c r="AI349" s="60">
        <f t="shared" si="232"/>
        <v>0</v>
      </c>
      <c r="AJ349" s="59">
        <f t="shared" si="236"/>
        <v>0</v>
      </c>
      <c r="AK349" s="61">
        <f t="shared" si="236"/>
        <v>0</v>
      </c>
      <c r="AL349" s="60">
        <f t="shared" si="236"/>
        <v>0</v>
      </c>
    </row>
    <row r="350" spans="1:38" s="16" customFormat="1" ht="20.25" hidden="1" customHeight="1">
      <c r="A350" s="56"/>
      <c r="B350" s="69"/>
      <c r="C350" s="58">
        <f t="shared" si="237"/>
        <v>0</v>
      </c>
      <c r="D350" s="59">
        <f t="shared" si="225"/>
        <v>0</v>
      </c>
      <c r="E350" s="61">
        <f t="shared" si="229"/>
        <v>0</v>
      </c>
      <c r="F350" s="59"/>
      <c r="G350" s="61"/>
      <c r="H350" s="61"/>
      <c r="I350" s="61"/>
      <c r="J350" s="60"/>
      <c r="K350" s="58">
        <f t="shared" si="238"/>
        <v>0</v>
      </c>
      <c r="L350" s="59">
        <f t="shared" si="223"/>
        <v>0</v>
      </c>
      <c r="M350" s="61">
        <f t="shared" si="224"/>
        <v>0</v>
      </c>
      <c r="N350" s="59"/>
      <c r="O350" s="61"/>
      <c r="P350" s="60"/>
      <c r="Q350" s="61"/>
      <c r="R350" s="60"/>
      <c r="S350" s="292">
        <f t="shared" si="240"/>
        <v>0</v>
      </c>
      <c r="T350" s="63"/>
      <c r="U350" s="63"/>
      <c r="V350" s="63"/>
      <c r="W350" s="63"/>
      <c r="X350" s="64"/>
      <c r="Y350" s="58">
        <f t="shared" si="239"/>
        <v>0</v>
      </c>
      <c r="Z350" s="61">
        <f t="shared" si="227"/>
        <v>0</v>
      </c>
      <c r="AA350" s="60">
        <f t="shared" si="228"/>
        <v>0</v>
      </c>
      <c r="AB350" s="59">
        <f t="shared" si="241"/>
        <v>0</v>
      </c>
      <c r="AC350" s="61">
        <f t="shared" si="241"/>
        <v>0</v>
      </c>
      <c r="AD350" s="60">
        <f t="shared" si="241"/>
        <v>0</v>
      </c>
      <c r="AE350" s="61">
        <f t="shared" si="241"/>
        <v>0</v>
      </c>
      <c r="AF350" s="60">
        <f t="shared" si="241"/>
        <v>0</v>
      </c>
      <c r="AG350" s="58">
        <f t="shared" si="235"/>
        <v>0</v>
      </c>
      <c r="AH350" s="61">
        <f t="shared" si="231"/>
        <v>0</v>
      </c>
      <c r="AI350" s="60">
        <f t="shared" si="232"/>
        <v>0</v>
      </c>
      <c r="AJ350" s="59">
        <f t="shared" si="236"/>
        <v>0</v>
      </c>
      <c r="AK350" s="61">
        <f t="shared" si="236"/>
        <v>0</v>
      </c>
      <c r="AL350" s="60">
        <f t="shared" si="236"/>
        <v>0</v>
      </c>
    </row>
    <row r="351" spans="1:38" s="16" customFormat="1" ht="15" hidden="1" customHeight="1">
      <c r="A351" s="56"/>
      <c r="B351" s="69"/>
      <c r="C351" s="58">
        <f t="shared" si="237"/>
        <v>0</v>
      </c>
      <c r="D351" s="59">
        <f t="shared" ref="D351:D356" si="243">SUM(C351)/1.25</f>
        <v>0</v>
      </c>
      <c r="E351" s="61">
        <f t="shared" ref="E351:E356" si="244">SUM(D351)*0.25</f>
        <v>0</v>
      </c>
      <c r="F351" s="59"/>
      <c r="G351" s="61"/>
      <c r="H351" s="61"/>
      <c r="I351" s="61"/>
      <c r="J351" s="60"/>
      <c r="K351" s="58">
        <f t="shared" si="238"/>
        <v>0</v>
      </c>
      <c r="L351" s="59">
        <f t="shared" ref="L351:L356" si="245">SUM(K351)/1.25</f>
        <v>0</v>
      </c>
      <c r="M351" s="61">
        <f t="shared" ref="M351:M356" si="246">SUM(L351)*0.25</f>
        <v>0</v>
      </c>
      <c r="N351" s="59"/>
      <c r="O351" s="61"/>
      <c r="P351" s="60"/>
      <c r="Q351" s="61"/>
      <c r="R351" s="60"/>
      <c r="S351" s="292">
        <f>SUM(T351:X351)</f>
        <v>0</v>
      </c>
      <c r="T351" s="63"/>
      <c r="U351" s="63"/>
      <c r="V351" s="63"/>
      <c r="W351" s="63"/>
      <c r="X351" s="64"/>
      <c r="Y351" s="58">
        <f t="shared" si="239"/>
        <v>0</v>
      </c>
      <c r="Z351" s="61">
        <f t="shared" ref="Z351:Z356" si="247">SUM(Y351)/1.25</f>
        <v>0</v>
      </c>
      <c r="AA351" s="60">
        <f t="shared" ref="AA351:AA356" si="248">SUM(Z351)*0.25</f>
        <v>0</v>
      </c>
      <c r="AB351" s="59">
        <f t="shared" si="241"/>
        <v>0</v>
      </c>
      <c r="AC351" s="61">
        <f t="shared" si="241"/>
        <v>0</v>
      </c>
      <c r="AD351" s="60">
        <f t="shared" si="241"/>
        <v>0</v>
      </c>
      <c r="AE351" s="61">
        <f t="shared" si="241"/>
        <v>0</v>
      </c>
      <c r="AF351" s="60">
        <f t="shared" si="241"/>
        <v>0</v>
      </c>
      <c r="AG351" s="58">
        <f t="shared" si="235"/>
        <v>0</v>
      </c>
      <c r="AH351" s="61">
        <f t="shared" ref="AH351:AH356" si="249">SUM(AG351)/1.25</f>
        <v>0</v>
      </c>
      <c r="AI351" s="60">
        <f t="shared" ref="AI351:AI356" si="250">SUM(AH351)*0.25</f>
        <v>0</v>
      </c>
      <c r="AJ351" s="59">
        <f t="shared" si="236"/>
        <v>0</v>
      </c>
      <c r="AK351" s="61">
        <f t="shared" si="236"/>
        <v>0</v>
      </c>
      <c r="AL351" s="60">
        <f t="shared" si="236"/>
        <v>0</v>
      </c>
    </row>
    <row r="352" spans="1:38" s="16" customFormat="1" ht="15" hidden="1" customHeight="1">
      <c r="A352" s="56"/>
      <c r="B352" s="69"/>
      <c r="C352" s="58">
        <f t="shared" si="237"/>
        <v>0</v>
      </c>
      <c r="D352" s="59">
        <f t="shared" si="243"/>
        <v>0</v>
      </c>
      <c r="E352" s="61">
        <f t="shared" si="244"/>
        <v>0</v>
      </c>
      <c r="F352" s="59"/>
      <c r="G352" s="61"/>
      <c r="H352" s="61"/>
      <c r="I352" s="61"/>
      <c r="J352" s="60"/>
      <c r="K352" s="58">
        <f t="shared" si="238"/>
        <v>0</v>
      </c>
      <c r="L352" s="59">
        <f t="shared" si="245"/>
        <v>0</v>
      </c>
      <c r="M352" s="61">
        <f t="shared" si="246"/>
        <v>0</v>
      </c>
      <c r="N352" s="59"/>
      <c r="O352" s="61"/>
      <c r="P352" s="60"/>
      <c r="Q352" s="61"/>
      <c r="R352" s="60"/>
      <c r="S352" s="292">
        <f>SUM(T352:X352)</f>
        <v>0</v>
      </c>
      <c r="T352" s="63"/>
      <c r="U352" s="63"/>
      <c r="V352" s="63"/>
      <c r="W352" s="63"/>
      <c r="X352" s="64"/>
      <c r="Y352" s="58">
        <f t="shared" si="239"/>
        <v>0</v>
      </c>
      <c r="Z352" s="61">
        <f t="shared" si="247"/>
        <v>0</v>
      </c>
      <c r="AA352" s="60">
        <f t="shared" si="248"/>
        <v>0</v>
      </c>
      <c r="AB352" s="59">
        <f t="shared" si="241"/>
        <v>0</v>
      </c>
      <c r="AC352" s="61">
        <f t="shared" si="241"/>
        <v>0</v>
      </c>
      <c r="AD352" s="60">
        <f t="shared" si="241"/>
        <v>0</v>
      </c>
      <c r="AE352" s="61">
        <f t="shared" si="241"/>
        <v>0</v>
      </c>
      <c r="AF352" s="60">
        <f t="shared" si="241"/>
        <v>0</v>
      </c>
      <c r="AG352" s="58">
        <f t="shared" si="235"/>
        <v>0</v>
      </c>
      <c r="AH352" s="61">
        <f t="shared" si="249"/>
        <v>0</v>
      </c>
      <c r="AI352" s="60">
        <f t="shared" si="250"/>
        <v>0</v>
      </c>
      <c r="AJ352" s="59">
        <f t="shared" si="236"/>
        <v>0</v>
      </c>
      <c r="AK352" s="61">
        <f t="shared" si="236"/>
        <v>0</v>
      </c>
      <c r="AL352" s="60">
        <f t="shared" si="236"/>
        <v>0</v>
      </c>
    </row>
    <row r="353" spans="1:38" s="16" customFormat="1" ht="15" hidden="1" customHeight="1">
      <c r="A353" s="56"/>
      <c r="B353" s="69"/>
      <c r="C353" s="58">
        <f>SUM(F353:L353)</f>
        <v>0</v>
      </c>
      <c r="D353" s="59">
        <f t="shared" si="243"/>
        <v>0</v>
      </c>
      <c r="E353" s="61">
        <f t="shared" si="244"/>
        <v>0</v>
      </c>
      <c r="F353" s="59"/>
      <c r="G353" s="61"/>
      <c r="H353" s="61"/>
      <c r="I353" s="61"/>
      <c r="J353" s="60"/>
      <c r="K353" s="58">
        <f t="shared" si="238"/>
        <v>0</v>
      </c>
      <c r="L353" s="59">
        <f t="shared" si="245"/>
        <v>0</v>
      </c>
      <c r="M353" s="61">
        <f t="shared" si="246"/>
        <v>0</v>
      </c>
      <c r="N353" s="59"/>
      <c r="O353" s="61"/>
      <c r="P353" s="60"/>
      <c r="Q353" s="61"/>
      <c r="R353" s="60"/>
      <c r="S353" s="292">
        <f>SUM(T353:X353)</f>
        <v>0</v>
      </c>
      <c r="T353" s="63"/>
      <c r="U353" s="63"/>
      <c r="V353" s="63"/>
      <c r="W353" s="63"/>
      <c r="X353" s="64"/>
      <c r="Y353" s="58">
        <f t="shared" si="239"/>
        <v>0</v>
      </c>
      <c r="Z353" s="61">
        <f t="shared" si="247"/>
        <v>0</v>
      </c>
      <c r="AA353" s="60">
        <f t="shared" si="248"/>
        <v>0</v>
      </c>
      <c r="AB353" s="59">
        <f t="shared" ref="AB353:AF356" si="251">SUM(N353+T353)</f>
        <v>0</v>
      </c>
      <c r="AC353" s="61">
        <f t="shared" si="251"/>
        <v>0</v>
      </c>
      <c r="AD353" s="60">
        <f t="shared" si="251"/>
        <v>0</v>
      </c>
      <c r="AE353" s="61">
        <f t="shared" si="251"/>
        <v>0</v>
      </c>
      <c r="AF353" s="60">
        <f t="shared" si="251"/>
        <v>0</v>
      </c>
      <c r="AG353" s="58">
        <f t="shared" si="235"/>
        <v>0</v>
      </c>
      <c r="AH353" s="61">
        <f t="shared" si="249"/>
        <v>0</v>
      </c>
      <c r="AI353" s="60">
        <f t="shared" si="250"/>
        <v>0</v>
      </c>
      <c r="AJ353" s="59">
        <f t="shared" si="236"/>
        <v>0</v>
      </c>
      <c r="AK353" s="61">
        <f t="shared" si="236"/>
        <v>0</v>
      </c>
      <c r="AL353" s="60">
        <f t="shared" si="236"/>
        <v>0</v>
      </c>
    </row>
    <row r="354" spans="1:38" s="16" customFormat="1" ht="15" hidden="1" customHeight="1">
      <c r="A354" s="56"/>
      <c r="B354" s="69"/>
      <c r="C354" s="58">
        <f>SUM(F354:L354)</f>
        <v>0</v>
      </c>
      <c r="D354" s="59">
        <f t="shared" si="243"/>
        <v>0</v>
      </c>
      <c r="E354" s="61">
        <f t="shared" si="244"/>
        <v>0</v>
      </c>
      <c r="F354" s="59"/>
      <c r="G354" s="61"/>
      <c r="H354" s="61"/>
      <c r="I354" s="61"/>
      <c r="J354" s="60"/>
      <c r="K354" s="58">
        <f t="shared" si="238"/>
        <v>0</v>
      </c>
      <c r="L354" s="59">
        <f t="shared" si="245"/>
        <v>0</v>
      </c>
      <c r="M354" s="61">
        <f t="shared" si="246"/>
        <v>0</v>
      </c>
      <c r="N354" s="59"/>
      <c r="O354" s="61"/>
      <c r="P354" s="60"/>
      <c r="Q354" s="61"/>
      <c r="R354" s="60"/>
      <c r="S354" s="292">
        <f>SUM(T354:X354)</f>
        <v>0</v>
      </c>
      <c r="T354" s="63"/>
      <c r="U354" s="63"/>
      <c r="V354" s="63"/>
      <c r="W354" s="63"/>
      <c r="X354" s="64"/>
      <c r="Y354" s="58">
        <f t="shared" si="239"/>
        <v>0</v>
      </c>
      <c r="Z354" s="61">
        <f t="shared" si="247"/>
        <v>0</v>
      </c>
      <c r="AA354" s="60">
        <f t="shared" si="248"/>
        <v>0</v>
      </c>
      <c r="AB354" s="59">
        <f t="shared" si="251"/>
        <v>0</v>
      </c>
      <c r="AC354" s="61">
        <f t="shared" si="251"/>
        <v>0</v>
      </c>
      <c r="AD354" s="60">
        <f t="shared" si="251"/>
        <v>0</v>
      </c>
      <c r="AE354" s="61">
        <f t="shared" si="251"/>
        <v>0</v>
      </c>
      <c r="AF354" s="60">
        <f t="shared" si="251"/>
        <v>0</v>
      </c>
      <c r="AG354" s="58">
        <f t="shared" si="235"/>
        <v>0</v>
      </c>
      <c r="AH354" s="61">
        <f t="shared" si="249"/>
        <v>0</v>
      </c>
      <c r="AI354" s="60">
        <f t="shared" si="250"/>
        <v>0</v>
      </c>
      <c r="AJ354" s="59">
        <f t="shared" si="236"/>
        <v>0</v>
      </c>
      <c r="AK354" s="61">
        <f t="shared" si="236"/>
        <v>0</v>
      </c>
      <c r="AL354" s="60">
        <f t="shared" si="236"/>
        <v>0</v>
      </c>
    </row>
    <row r="355" spans="1:38" s="16" customFormat="1" ht="15" hidden="1" customHeight="1">
      <c r="A355" s="56"/>
      <c r="B355" s="69"/>
      <c r="C355" s="58">
        <f>SUM(F355:L355)</f>
        <v>0</v>
      </c>
      <c r="D355" s="59">
        <f t="shared" si="243"/>
        <v>0</v>
      </c>
      <c r="E355" s="61">
        <f t="shared" si="244"/>
        <v>0</v>
      </c>
      <c r="F355" s="59"/>
      <c r="G355" s="61"/>
      <c r="H355" s="61"/>
      <c r="I355" s="61"/>
      <c r="J355" s="60"/>
      <c r="K355" s="58">
        <f t="shared" si="238"/>
        <v>0</v>
      </c>
      <c r="L355" s="59">
        <f t="shared" si="245"/>
        <v>0</v>
      </c>
      <c r="M355" s="61">
        <f t="shared" si="246"/>
        <v>0</v>
      </c>
      <c r="N355" s="59"/>
      <c r="O355" s="61"/>
      <c r="P355" s="60"/>
      <c r="Q355" s="61"/>
      <c r="R355" s="60"/>
      <c r="S355" s="292">
        <f t="shared" si="240"/>
        <v>0</v>
      </c>
      <c r="T355" s="63"/>
      <c r="U355" s="63"/>
      <c r="V355" s="63"/>
      <c r="W355" s="63"/>
      <c r="X355" s="64"/>
      <c r="Y355" s="58">
        <f t="shared" si="239"/>
        <v>0</v>
      </c>
      <c r="Z355" s="61">
        <f t="shared" si="247"/>
        <v>0</v>
      </c>
      <c r="AA355" s="60">
        <f t="shared" si="248"/>
        <v>0</v>
      </c>
      <c r="AB355" s="59">
        <f t="shared" si="251"/>
        <v>0</v>
      </c>
      <c r="AC355" s="61">
        <f t="shared" si="251"/>
        <v>0</v>
      </c>
      <c r="AD355" s="60">
        <f t="shared" si="251"/>
        <v>0</v>
      </c>
      <c r="AE355" s="61">
        <f t="shared" si="251"/>
        <v>0</v>
      </c>
      <c r="AF355" s="60">
        <f t="shared" si="251"/>
        <v>0</v>
      </c>
      <c r="AG355" s="58">
        <f t="shared" si="235"/>
        <v>0</v>
      </c>
      <c r="AH355" s="61">
        <f t="shared" si="249"/>
        <v>0</v>
      </c>
      <c r="AI355" s="60">
        <f t="shared" si="250"/>
        <v>0</v>
      </c>
      <c r="AJ355" s="59">
        <f t="shared" si="236"/>
        <v>0</v>
      </c>
      <c r="AK355" s="61">
        <f t="shared" si="236"/>
        <v>0</v>
      </c>
      <c r="AL355" s="60">
        <f t="shared" si="236"/>
        <v>0</v>
      </c>
    </row>
    <row r="356" spans="1:38" s="16" customFormat="1" ht="15" hidden="1" customHeight="1">
      <c r="A356" s="56"/>
      <c r="B356" s="69"/>
      <c r="C356" s="58">
        <f>SUM(F356:L356)</f>
        <v>0</v>
      </c>
      <c r="D356" s="59">
        <f t="shared" si="243"/>
        <v>0</v>
      </c>
      <c r="E356" s="61">
        <f t="shared" si="244"/>
        <v>0</v>
      </c>
      <c r="F356" s="59"/>
      <c r="G356" s="61"/>
      <c r="H356" s="61"/>
      <c r="I356" s="61"/>
      <c r="J356" s="60"/>
      <c r="K356" s="58">
        <f t="shared" si="238"/>
        <v>0</v>
      </c>
      <c r="L356" s="59">
        <f t="shared" si="245"/>
        <v>0</v>
      </c>
      <c r="M356" s="61">
        <f t="shared" si="246"/>
        <v>0</v>
      </c>
      <c r="N356" s="59"/>
      <c r="O356" s="61"/>
      <c r="P356" s="60"/>
      <c r="Q356" s="61"/>
      <c r="R356" s="60"/>
      <c r="S356" s="292">
        <f t="shared" si="240"/>
        <v>0</v>
      </c>
      <c r="T356" s="63"/>
      <c r="U356" s="63"/>
      <c r="V356" s="63"/>
      <c r="W356" s="63"/>
      <c r="X356" s="64"/>
      <c r="Y356" s="58">
        <f t="shared" si="239"/>
        <v>0</v>
      </c>
      <c r="Z356" s="61">
        <f t="shared" si="247"/>
        <v>0</v>
      </c>
      <c r="AA356" s="60">
        <f t="shared" si="248"/>
        <v>0</v>
      </c>
      <c r="AB356" s="59">
        <f t="shared" si="251"/>
        <v>0</v>
      </c>
      <c r="AC356" s="61">
        <f t="shared" si="251"/>
        <v>0</v>
      </c>
      <c r="AD356" s="60">
        <f t="shared" si="251"/>
        <v>0</v>
      </c>
      <c r="AE356" s="61">
        <f t="shared" si="251"/>
        <v>0</v>
      </c>
      <c r="AF356" s="60">
        <f t="shared" si="251"/>
        <v>0</v>
      </c>
      <c r="AG356" s="58">
        <f t="shared" si="235"/>
        <v>0</v>
      </c>
      <c r="AH356" s="61">
        <f t="shared" si="249"/>
        <v>0</v>
      </c>
      <c r="AI356" s="60">
        <f t="shared" si="250"/>
        <v>0</v>
      </c>
      <c r="AJ356" s="59">
        <f t="shared" si="236"/>
        <v>0</v>
      </c>
      <c r="AK356" s="61">
        <f t="shared" si="236"/>
        <v>0</v>
      </c>
      <c r="AL356" s="60">
        <f t="shared" si="236"/>
        <v>0</v>
      </c>
    </row>
    <row r="357" spans="1:38" s="16" customFormat="1" ht="15" customHeight="1">
      <c r="A357" s="272"/>
      <c r="B357" s="69"/>
      <c r="C357" s="58"/>
      <c r="D357" s="59"/>
      <c r="E357" s="61"/>
      <c r="F357" s="59"/>
      <c r="G357" s="61"/>
      <c r="H357" s="61"/>
      <c r="I357" s="61"/>
      <c r="J357" s="60"/>
      <c r="K357" s="58"/>
      <c r="L357" s="59"/>
      <c r="M357" s="61"/>
      <c r="N357" s="59"/>
      <c r="O357" s="61"/>
      <c r="P357" s="60"/>
      <c r="Q357" s="61"/>
      <c r="R357" s="60"/>
      <c r="S357" s="286"/>
      <c r="T357" s="287"/>
      <c r="U357" s="287"/>
      <c r="V357" s="287"/>
      <c r="W357" s="287"/>
      <c r="X357" s="288"/>
      <c r="Y357" s="67"/>
      <c r="Z357" s="287"/>
      <c r="AA357" s="288"/>
      <c r="AB357" s="267"/>
      <c r="AC357" s="287"/>
      <c r="AD357" s="288"/>
      <c r="AE357" s="287"/>
      <c r="AF357" s="288"/>
      <c r="AG357" s="67"/>
      <c r="AH357" s="287"/>
      <c r="AI357" s="288"/>
      <c r="AJ357" s="267"/>
      <c r="AK357" s="287"/>
      <c r="AL357" s="288"/>
    </row>
    <row r="358" spans="1:38" s="16" customFormat="1" ht="15" customHeight="1">
      <c r="A358" s="296" t="s">
        <v>1319</v>
      </c>
      <c r="B358" s="297"/>
      <c r="C358" s="48">
        <f t="shared" ref="C358:H358" si="252">SUM(C359:C364)</f>
        <v>0</v>
      </c>
      <c r="D358" s="49">
        <f t="shared" si="252"/>
        <v>0</v>
      </c>
      <c r="E358" s="51">
        <f t="shared" si="252"/>
        <v>0</v>
      </c>
      <c r="F358" s="49">
        <f t="shared" si="252"/>
        <v>0</v>
      </c>
      <c r="G358" s="51">
        <f t="shared" si="252"/>
        <v>0</v>
      </c>
      <c r="H358" s="51">
        <f t="shared" si="252"/>
        <v>0</v>
      </c>
      <c r="I358" s="348">
        <f>SUM(I359:I364)</f>
        <v>0</v>
      </c>
      <c r="J358" s="50">
        <f>SUM(J359:J364)</f>
        <v>0</v>
      </c>
      <c r="K358" s="48">
        <f t="shared" ref="K358:AL358" si="253">SUM(K359:K364)</f>
        <v>214</v>
      </c>
      <c r="L358" s="49">
        <f t="shared" si="253"/>
        <v>169</v>
      </c>
      <c r="M358" s="51">
        <f t="shared" si="253"/>
        <v>45</v>
      </c>
      <c r="N358" s="49">
        <f t="shared" si="253"/>
        <v>214</v>
      </c>
      <c r="O358" s="51">
        <f t="shared" si="253"/>
        <v>0</v>
      </c>
      <c r="P358" s="50">
        <f t="shared" si="253"/>
        <v>0</v>
      </c>
      <c r="Q358" s="51">
        <f t="shared" si="253"/>
        <v>0</v>
      </c>
      <c r="R358" s="50">
        <f t="shared" si="253"/>
        <v>0</v>
      </c>
      <c r="S358" s="290">
        <f t="shared" si="253"/>
        <v>0</v>
      </c>
      <c r="T358" s="55">
        <f t="shared" si="253"/>
        <v>0</v>
      </c>
      <c r="U358" s="55">
        <f t="shared" si="253"/>
        <v>0</v>
      </c>
      <c r="V358" s="55">
        <f t="shared" si="253"/>
        <v>0</v>
      </c>
      <c r="W358" s="55">
        <f t="shared" si="253"/>
        <v>0</v>
      </c>
      <c r="X358" s="55">
        <f t="shared" si="253"/>
        <v>0</v>
      </c>
      <c r="Y358" s="48">
        <f t="shared" si="253"/>
        <v>1004</v>
      </c>
      <c r="Z358" s="51">
        <f t="shared" si="253"/>
        <v>791</v>
      </c>
      <c r="AA358" s="50">
        <f t="shared" si="253"/>
        <v>213</v>
      </c>
      <c r="AB358" s="49">
        <f t="shared" si="253"/>
        <v>1004</v>
      </c>
      <c r="AC358" s="51">
        <f t="shared" si="253"/>
        <v>0</v>
      </c>
      <c r="AD358" s="50">
        <f t="shared" si="253"/>
        <v>0</v>
      </c>
      <c r="AE358" s="51">
        <f t="shared" si="253"/>
        <v>0</v>
      </c>
      <c r="AF358" s="50">
        <f t="shared" si="253"/>
        <v>0</v>
      </c>
      <c r="AG358" s="48">
        <f t="shared" si="253"/>
        <v>214</v>
      </c>
      <c r="AH358" s="51">
        <f t="shared" si="253"/>
        <v>169</v>
      </c>
      <c r="AI358" s="50">
        <f t="shared" si="253"/>
        <v>45</v>
      </c>
      <c r="AJ358" s="49">
        <f t="shared" si="253"/>
        <v>214</v>
      </c>
      <c r="AK358" s="51">
        <f t="shared" si="253"/>
        <v>0</v>
      </c>
      <c r="AL358" s="50">
        <f t="shared" si="253"/>
        <v>0</v>
      </c>
    </row>
    <row r="359" spans="1:38" s="16" customFormat="1" ht="15" customHeight="1">
      <c r="A359" s="291" t="s">
        <v>1320</v>
      </c>
      <c r="B359" s="298" t="s">
        <v>1321</v>
      </c>
      <c r="C359" s="58">
        <v>0</v>
      </c>
      <c r="D359" s="59">
        <v>0</v>
      </c>
      <c r="E359" s="61">
        <v>0</v>
      </c>
      <c r="F359" s="59">
        <v>0</v>
      </c>
      <c r="G359" s="61">
        <v>0</v>
      </c>
      <c r="H359" s="61">
        <v>0</v>
      </c>
      <c r="I359" s="61">
        <v>0</v>
      </c>
      <c r="J359" s="60">
        <v>0</v>
      </c>
      <c r="K359" s="58">
        <f t="shared" ref="K359:K364" si="254">SUM(N359:R359)</f>
        <v>214</v>
      </c>
      <c r="L359" s="59">
        <f t="shared" ref="L359:L364" si="255">SUM(K359)/1.27</f>
        <v>169</v>
      </c>
      <c r="M359" s="61">
        <v>45</v>
      </c>
      <c r="N359" s="59">
        <v>214</v>
      </c>
      <c r="O359" s="61"/>
      <c r="P359" s="60"/>
      <c r="Q359" s="61"/>
      <c r="R359" s="60"/>
      <c r="S359" s="292">
        <f t="shared" ref="S359:S364" si="256">SUM(T359:X359)</f>
        <v>0</v>
      </c>
      <c r="T359" s="63"/>
      <c r="U359" s="63"/>
      <c r="V359" s="63"/>
      <c r="W359" s="63"/>
      <c r="X359" s="64"/>
      <c r="Y359" s="58">
        <f t="shared" ref="Y359:Y364" si="257">SUM(AB359:AF359)</f>
        <v>214</v>
      </c>
      <c r="Z359" s="61">
        <f t="shared" ref="Z359:Z364" si="258">SUM(Y359)/1.27</f>
        <v>169</v>
      </c>
      <c r="AA359" s="60">
        <v>45</v>
      </c>
      <c r="AB359" s="59">
        <f t="shared" ref="AB359:AF363" si="259">SUM(N359+T359)</f>
        <v>214</v>
      </c>
      <c r="AC359" s="61">
        <f t="shared" si="259"/>
        <v>0</v>
      </c>
      <c r="AD359" s="60">
        <f t="shared" si="259"/>
        <v>0</v>
      </c>
      <c r="AE359" s="61">
        <f t="shared" si="259"/>
        <v>0</v>
      </c>
      <c r="AF359" s="60">
        <f t="shared" si="259"/>
        <v>0</v>
      </c>
      <c r="AG359" s="58">
        <v>214</v>
      </c>
      <c r="AH359" s="61">
        <v>169</v>
      </c>
      <c r="AI359" s="60">
        <v>45</v>
      </c>
      <c r="AJ359" s="59">
        <v>214</v>
      </c>
      <c r="AK359" s="61">
        <v>0</v>
      </c>
      <c r="AL359" s="60">
        <v>0</v>
      </c>
    </row>
    <row r="360" spans="1:38" s="16" customFormat="1" ht="14.25" customHeight="1">
      <c r="A360" s="271">
        <v>55002</v>
      </c>
      <c r="B360" s="299" t="s">
        <v>1451</v>
      </c>
      <c r="C360" s="58">
        <v>0</v>
      </c>
      <c r="D360" s="59">
        <v>0</v>
      </c>
      <c r="E360" s="61">
        <v>0</v>
      </c>
      <c r="F360" s="59">
        <v>0</v>
      </c>
      <c r="G360" s="61">
        <v>0</v>
      </c>
      <c r="H360" s="61">
        <v>0</v>
      </c>
      <c r="I360" s="61">
        <v>0</v>
      </c>
      <c r="J360" s="60">
        <v>0</v>
      </c>
      <c r="K360" s="58">
        <f t="shared" si="254"/>
        <v>0</v>
      </c>
      <c r="L360" s="59">
        <f t="shared" si="255"/>
        <v>0</v>
      </c>
      <c r="M360" s="61">
        <f>SUM(L360)*0.27</f>
        <v>0</v>
      </c>
      <c r="N360" s="59"/>
      <c r="O360" s="61"/>
      <c r="P360" s="60"/>
      <c r="Q360" s="61"/>
      <c r="R360" s="60"/>
      <c r="S360" s="292">
        <f t="shared" si="256"/>
        <v>0</v>
      </c>
      <c r="T360" s="63"/>
      <c r="U360" s="63"/>
      <c r="V360" s="63"/>
      <c r="W360" s="63"/>
      <c r="X360" s="64"/>
      <c r="Y360" s="58">
        <f t="shared" si="257"/>
        <v>790</v>
      </c>
      <c r="Z360" s="61">
        <v>622</v>
      </c>
      <c r="AA360" s="60">
        <v>168</v>
      </c>
      <c r="AB360" s="59">
        <v>790</v>
      </c>
      <c r="AC360" s="61">
        <f t="shared" si="259"/>
        <v>0</v>
      </c>
      <c r="AD360" s="60">
        <f t="shared" si="259"/>
        <v>0</v>
      </c>
      <c r="AE360" s="61">
        <f t="shared" si="259"/>
        <v>0</v>
      </c>
      <c r="AF360" s="60">
        <f t="shared" si="259"/>
        <v>0</v>
      </c>
      <c r="AG360" s="58">
        <v>0</v>
      </c>
      <c r="AH360" s="61">
        <v>0</v>
      </c>
      <c r="AI360" s="60">
        <v>0</v>
      </c>
      <c r="AJ360" s="59">
        <v>0</v>
      </c>
      <c r="AK360" s="61">
        <v>0</v>
      </c>
      <c r="AL360" s="60">
        <v>0</v>
      </c>
    </row>
    <row r="361" spans="1:38" s="16" customFormat="1" ht="14.25" hidden="1" customHeight="1">
      <c r="A361" s="272"/>
      <c r="B361" s="299"/>
      <c r="C361" s="58">
        <f>SUM(F361:L361)</f>
        <v>0</v>
      </c>
      <c r="D361" s="59">
        <f>SUM(C361)/1.27</f>
        <v>0</v>
      </c>
      <c r="E361" s="61">
        <f>SUM(D361)*0.27</f>
        <v>0</v>
      </c>
      <c r="F361" s="59"/>
      <c r="G361" s="61"/>
      <c r="H361" s="61"/>
      <c r="I361" s="61"/>
      <c r="J361" s="60"/>
      <c r="K361" s="58">
        <f t="shared" si="254"/>
        <v>0</v>
      </c>
      <c r="L361" s="59">
        <f t="shared" si="255"/>
        <v>0</v>
      </c>
      <c r="M361" s="61">
        <f>SUM(L361)*0.27</f>
        <v>0</v>
      </c>
      <c r="N361" s="59"/>
      <c r="O361" s="61"/>
      <c r="P361" s="60"/>
      <c r="Q361" s="61"/>
      <c r="R361" s="60"/>
      <c r="S361" s="292">
        <f t="shared" si="256"/>
        <v>0</v>
      </c>
      <c r="T361" s="63"/>
      <c r="U361" s="63"/>
      <c r="V361" s="63"/>
      <c r="W361" s="63"/>
      <c r="X361" s="64"/>
      <c r="Y361" s="58">
        <f t="shared" si="257"/>
        <v>0</v>
      </c>
      <c r="Z361" s="61">
        <f t="shared" si="258"/>
        <v>0</v>
      </c>
      <c r="AA361" s="60">
        <f>SUM(Z361)*0.27</f>
        <v>0</v>
      </c>
      <c r="AB361" s="59">
        <f t="shared" si="259"/>
        <v>0</v>
      </c>
      <c r="AC361" s="61">
        <f t="shared" si="259"/>
        <v>0</v>
      </c>
      <c r="AD361" s="60">
        <f t="shared" si="259"/>
        <v>0</v>
      </c>
      <c r="AE361" s="61">
        <f t="shared" si="259"/>
        <v>0</v>
      </c>
      <c r="AF361" s="60">
        <f t="shared" si="259"/>
        <v>0</v>
      </c>
      <c r="AG361" s="58"/>
      <c r="AH361" s="61"/>
      <c r="AI361" s="60"/>
      <c r="AJ361" s="59"/>
      <c r="AK361" s="61"/>
      <c r="AL361" s="60"/>
    </row>
    <row r="362" spans="1:38" s="16" customFormat="1" ht="15" hidden="1" customHeight="1">
      <c r="A362" s="272"/>
      <c r="B362" s="299"/>
      <c r="C362" s="58">
        <f>SUM(F362:L362)</f>
        <v>0</v>
      </c>
      <c r="D362" s="59">
        <f>SUM(C362)/1.27</f>
        <v>0</v>
      </c>
      <c r="E362" s="61">
        <f>SUM(D362)*0.27</f>
        <v>0</v>
      </c>
      <c r="F362" s="59"/>
      <c r="G362" s="61"/>
      <c r="H362" s="61"/>
      <c r="I362" s="61"/>
      <c r="J362" s="60"/>
      <c r="K362" s="58">
        <f t="shared" si="254"/>
        <v>0</v>
      </c>
      <c r="L362" s="59">
        <f t="shared" si="255"/>
        <v>0</v>
      </c>
      <c r="M362" s="61">
        <f>SUM(L362)*0.27</f>
        <v>0</v>
      </c>
      <c r="N362" s="59"/>
      <c r="O362" s="61"/>
      <c r="P362" s="60"/>
      <c r="Q362" s="61"/>
      <c r="R362" s="60"/>
      <c r="S362" s="292">
        <f t="shared" si="256"/>
        <v>0</v>
      </c>
      <c r="T362" s="63"/>
      <c r="U362" s="63"/>
      <c r="V362" s="63"/>
      <c r="W362" s="63"/>
      <c r="X362" s="64"/>
      <c r="Y362" s="58">
        <f t="shared" si="257"/>
        <v>0</v>
      </c>
      <c r="Z362" s="61">
        <f t="shared" si="258"/>
        <v>0</v>
      </c>
      <c r="AA362" s="60">
        <f>SUM(Z362)*0.27</f>
        <v>0</v>
      </c>
      <c r="AB362" s="59">
        <f t="shared" si="259"/>
        <v>0</v>
      </c>
      <c r="AC362" s="61">
        <f t="shared" si="259"/>
        <v>0</v>
      </c>
      <c r="AD362" s="60">
        <f t="shared" si="259"/>
        <v>0</v>
      </c>
      <c r="AE362" s="61">
        <f t="shared" si="259"/>
        <v>0</v>
      </c>
      <c r="AF362" s="60">
        <f t="shared" si="259"/>
        <v>0</v>
      </c>
      <c r="AG362" s="58"/>
      <c r="AH362" s="61"/>
      <c r="AI362" s="60"/>
      <c r="AJ362" s="59"/>
      <c r="AK362" s="61"/>
      <c r="AL362" s="60"/>
    </row>
    <row r="363" spans="1:38" s="16" customFormat="1" ht="15.75" hidden="1" customHeight="1">
      <c r="A363" s="56"/>
      <c r="B363" s="69"/>
      <c r="C363" s="58">
        <f>SUM(F363:L363)</f>
        <v>0</v>
      </c>
      <c r="D363" s="59">
        <f>SUM(C363)/1.27</f>
        <v>0</v>
      </c>
      <c r="E363" s="61">
        <f>SUM(D363)*0.27</f>
        <v>0</v>
      </c>
      <c r="F363" s="59"/>
      <c r="G363" s="61"/>
      <c r="H363" s="61"/>
      <c r="I363" s="61"/>
      <c r="J363" s="60"/>
      <c r="K363" s="58">
        <f t="shared" si="254"/>
        <v>0</v>
      </c>
      <c r="L363" s="59">
        <f t="shared" si="255"/>
        <v>0</v>
      </c>
      <c r="M363" s="61">
        <f>SUM(L363)*0.27</f>
        <v>0</v>
      </c>
      <c r="N363" s="59"/>
      <c r="O363" s="61"/>
      <c r="P363" s="60"/>
      <c r="Q363" s="61"/>
      <c r="R363" s="60"/>
      <c r="S363" s="292">
        <f t="shared" si="256"/>
        <v>0</v>
      </c>
      <c r="T363" s="63"/>
      <c r="U363" s="63"/>
      <c r="V363" s="63"/>
      <c r="W363" s="63"/>
      <c r="X363" s="64"/>
      <c r="Y363" s="58">
        <f t="shared" si="257"/>
        <v>0</v>
      </c>
      <c r="Z363" s="61">
        <f t="shared" si="258"/>
        <v>0</v>
      </c>
      <c r="AA363" s="60">
        <f>SUM(Z363)*0.27</f>
        <v>0</v>
      </c>
      <c r="AB363" s="59">
        <f t="shared" si="259"/>
        <v>0</v>
      </c>
      <c r="AC363" s="61">
        <f t="shared" si="259"/>
        <v>0</v>
      </c>
      <c r="AD363" s="60">
        <f t="shared" si="259"/>
        <v>0</v>
      </c>
      <c r="AE363" s="61">
        <f t="shared" si="259"/>
        <v>0</v>
      </c>
      <c r="AF363" s="60">
        <f t="shared" si="259"/>
        <v>0</v>
      </c>
      <c r="AG363" s="58"/>
      <c r="AH363" s="61"/>
      <c r="AI363" s="60"/>
      <c r="AJ363" s="59"/>
      <c r="AK363" s="61"/>
      <c r="AL363" s="60"/>
    </row>
    <row r="364" spans="1:38" s="16" customFormat="1" ht="15" hidden="1" customHeight="1">
      <c r="A364" s="272"/>
      <c r="B364" s="299"/>
      <c r="C364" s="58">
        <f>SUM(F364:L364)</f>
        <v>0</v>
      </c>
      <c r="D364" s="59">
        <f>SUM(C364)/1.27</f>
        <v>0</v>
      </c>
      <c r="E364" s="61">
        <f>SUM(D364)*0.27</f>
        <v>0</v>
      </c>
      <c r="F364" s="59"/>
      <c r="G364" s="61"/>
      <c r="H364" s="61"/>
      <c r="I364" s="61"/>
      <c r="J364" s="60"/>
      <c r="K364" s="58">
        <f t="shared" si="254"/>
        <v>0</v>
      </c>
      <c r="L364" s="59">
        <f t="shared" si="255"/>
        <v>0</v>
      </c>
      <c r="M364" s="61">
        <f>SUM(L364)*0.27</f>
        <v>0</v>
      </c>
      <c r="N364" s="59"/>
      <c r="O364" s="61"/>
      <c r="P364" s="60"/>
      <c r="Q364" s="61"/>
      <c r="R364" s="60"/>
      <c r="S364" s="292">
        <f t="shared" si="256"/>
        <v>0</v>
      </c>
      <c r="T364" s="63"/>
      <c r="U364" s="63"/>
      <c r="V364" s="63"/>
      <c r="W364" s="63"/>
      <c r="X364" s="64"/>
      <c r="Y364" s="58">
        <f t="shared" si="257"/>
        <v>0</v>
      </c>
      <c r="Z364" s="61">
        <f t="shared" si="258"/>
        <v>0</v>
      </c>
      <c r="AA364" s="60">
        <f>SUM(Z364)*0.27</f>
        <v>0</v>
      </c>
      <c r="AB364" s="59">
        <f>SUM(N364+T364)</f>
        <v>0</v>
      </c>
      <c r="AC364" s="61">
        <f>SUM(O364+U364)</f>
        <v>0</v>
      </c>
      <c r="AD364" s="60">
        <f>SUM(P364+V364)</f>
        <v>0</v>
      </c>
      <c r="AE364" s="61">
        <f>SUM(Q364+W364)</f>
        <v>0</v>
      </c>
      <c r="AF364" s="60">
        <f>SUM(R364+X364)</f>
        <v>0</v>
      </c>
      <c r="AG364" s="58"/>
      <c r="AH364" s="61"/>
      <c r="AI364" s="60"/>
      <c r="AJ364" s="59"/>
      <c r="AK364" s="61"/>
      <c r="AL364" s="60"/>
    </row>
    <row r="365" spans="1:38" s="16" customFormat="1" ht="13.5" customHeight="1">
      <c r="A365" s="272"/>
      <c r="B365" s="69"/>
      <c r="C365" s="58"/>
      <c r="D365" s="59"/>
      <c r="E365" s="61"/>
      <c r="F365" s="59"/>
      <c r="G365" s="61"/>
      <c r="H365" s="61"/>
      <c r="I365" s="61"/>
      <c r="J365" s="60"/>
      <c r="K365" s="58"/>
      <c r="L365" s="59"/>
      <c r="M365" s="61"/>
      <c r="N365" s="59"/>
      <c r="O365" s="61"/>
      <c r="P365" s="60"/>
      <c r="Q365" s="61"/>
      <c r="R365" s="60"/>
      <c r="S365" s="286"/>
      <c r="T365" s="287"/>
      <c r="U365" s="287"/>
      <c r="V365" s="287"/>
      <c r="W365" s="287"/>
      <c r="X365" s="288"/>
      <c r="Y365" s="58"/>
      <c r="Z365" s="61"/>
      <c r="AA365" s="60"/>
      <c r="AB365" s="59"/>
      <c r="AC365" s="61"/>
      <c r="AD365" s="60"/>
      <c r="AE365" s="61"/>
      <c r="AF365" s="60"/>
      <c r="AG365" s="58"/>
      <c r="AH365" s="61"/>
      <c r="AI365" s="60"/>
      <c r="AJ365" s="59"/>
      <c r="AK365" s="61"/>
      <c r="AL365" s="60"/>
    </row>
    <row r="366" spans="1:38" s="68" customFormat="1" ht="16.5" customHeight="1">
      <c r="A366" s="2319" t="s">
        <v>1121</v>
      </c>
      <c r="B366" s="2319"/>
      <c r="C366" s="48">
        <f t="shared" ref="C366:H366" si="260">SUM(C367:C370)</f>
        <v>6880</v>
      </c>
      <c r="D366" s="49">
        <f t="shared" si="260"/>
        <v>5800</v>
      </c>
      <c r="E366" s="51">
        <f t="shared" si="260"/>
        <v>1080</v>
      </c>
      <c r="F366" s="49">
        <f t="shared" si="260"/>
        <v>6880</v>
      </c>
      <c r="G366" s="51">
        <f t="shared" si="260"/>
        <v>0</v>
      </c>
      <c r="H366" s="51">
        <f t="shared" si="260"/>
        <v>0</v>
      </c>
      <c r="I366" s="348">
        <f>SUM(I367:I370)</f>
        <v>0</v>
      </c>
      <c r="J366" s="50">
        <f>SUM(J367:J370)</f>
        <v>0</v>
      </c>
      <c r="K366" s="48">
        <f t="shared" ref="K366:AD366" si="261">SUM(K367:K370)</f>
        <v>6880</v>
      </c>
      <c r="L366" s="49">
        <f t="shared" si="261"/>
        <v>5800</v>
      </c>
      <c r="M366" s="51">
        <f t="shared" si="261"/>
        <v>1080</v>
      </c>
      <c r="N366" s="49">
        <f t="shared" si="261"/>
        <v>6880</v>
      </c>
      <c r="O366" s="51">
        <f t="shared" si="261"/>
        <v>0</v>
      </c>
      <c r="P366" s="50">
        <f t="shared" si="261"/>
        <v>0</v>
      </c>
      <c r="Q366" s="51">
        <f t="shared" si="261"/>
        <v>0</v>
      </c>
      <c r="R366" s="50">
        <f t="shared" si="261"/>
        <v>0</v>
      </c>
      <c r="S366" s="290">
        <f t="shared" si="261"/>
        <v>0</v>
      </c>
      <c r="T366" s="55">
        <f t="shared" si="261"/>
        <v>0</v>
      </c>
      <c r="U366" s="55">
        <f t="shared" si="261"/>
        <v>0</v>
      </c>
      <c r="V366" s="55">
        <f t="shared" si="261"/>
        <v>0</v>
      </c>
      <c r="W366" s="55">
        <f t="shared" si="261"/>
        <v>0</v>
      </c>
      <c r="X366" s="265">
        <f t="shared" si="261"/>
        <v>0</v>
      </c>
      <c r="Y366" s="48">
        <f t="shared" si="261"/>
        <v>6880</v>
      </c>
      <c r="Z366" s="51">
        <f t="shared" si="261"/>
        <v>5800</v>
      </c>
      <c r="AA366" s="50">
        <f t="shared" si="261"/>
        <v>1080</v>
      </c>
      <c r="AB366" s="49">
        <f t="shared" si="261"/>
        <v>6880</v>
      </c>
      <c r="AC366" s="51">
        <f t="shared" si="261"/>
        <v>0</v>
      </c>
      <c r="AD366" s="50">
        <f t="shared" si="261"/>
        <v>0</v>
      </c>
      <c r="AE366" s="51">
        <f>SUM(AE367:AE370)</f>
        <v>0</v>
      </c>
      <c r="AF366" s="50">
        <f>SUM(AF367:AF370)</f>
        <v>0</v>
      </c>
      <c r="AG366" s="48">
        <f t="shared" ref="AG366:AL366" si="262">SUM(AG367:AG370)</f>
        <v>6880</v>
      </c>
      <c r="AH366" s="51">
        <f t="shared" si="262"/>
        <v>5800</v>
      </c>
      <c r="AI366" s="50">
        <f t="shared" si="262"/>
        <v>1080</v>
      </c>
      <c r="AJ366" s="49">
        <f t="shared" si="262"/>
        <v>6880</v>
      </c>
      <c r="AK366" s="51">
        <f t="shared" si="262"/>
        <v>0</v>
      </c>
      <c r="AL366" s="50">
        <f t="shared" si="262"/>
        <v>0</v>
      </c>
    </row>
    <row r="367" spans="1:38" s="16" customFormat="1" ht="15" customHeight="1">
      <c r="A367" s="270" t="s">
        <v>1322</v>
      </c>
      <c r="B367" s="69" t="s">
        <v>1323</v>
      </c>
      <c r="C367" s="58">
        <f>SUM(F367:J367)</f>
        <v>5080</v>
      </c>
      <c r="D367" s="59">
        <v>4000</v>
      </c>
      <c r="E367" s="61">
        <f>SUM(D367)*0.27</f>
        <v>1080</v>
      </c>
      <c r="F367" s="59">
        <v>5080</v>
      </c>
      <c r="G367" s="61">
        <v>0</v>
      </c>
      <c r="H367" s="61">
        <v>0</v>
      </c>
      <c r="I367" s="61">
        <v>0</v>
      </c>
      <c r="J367" s="60">
        <v>0</v>
      </c>
      <c r="K367" s="58">
        <f>SUM(N367:R367)</f>
        <v>5080</v>
      </c>
      <c r="L367" s="59">
        <f>SUM(K367)/1.27</f>
        <v>4000</v>
      </c>
      <c r="M367" s="61">
        <f>SUM(L367)*0.27</f>
        <v>1080</v>
      </c>
      <c r="N367" s="59">
        <v>5080</v>
      </c>
      <c r="O367" s="61"/>
      <c r="P367" s="60"/>
      <c r="Q367" s="61"/>
      <c r="R367" s="60"/>
      <c r="S367" s="292">
        <f>SUM(T367:X367)</f>
        <v>0</v>
      </c>
      <c r="T367" s="63"/>
      <c r="U367" s="63"/>
      <c r="V367" s="63"/>
      <c r="W367" s="63"/>
      <c r="X367" s="64"/>
      <c r="Y367" s="58">
        <f>SUM(AB367:AE367)</f>
        <v>5080</v>
      </c>
      <c r="Z367" s="61">
        <f>SUM(Y367)/1.27</f>
        <v>4000</v>
      </c>
      <c r="AA367" s="60">
        <f>SUM(Z367)*0.27</f>
        <v>1080</v>
      </c>
      <c r="AB367" s="59">
        <f t="shared" ref="AB367:AF370" si="263">SUM(N367+T367)</f>
        <v>5080</v>
      </c>
      <c r="AC367" s="61">
        <f t="shared" si="263"/>
        <v>0</v>
      </c>
      <c r="AD367" s="60">
        <f t="shared" si="263"/>
        <v>0</v>
      </c>
      <c r="AE367" s="61">
        <f t="shared" si="263"/>
        <v>0</v>
      </c>
      <c r="AF367" s="60">
        <f t="shared" si="263"/>
        <v>0</v>
      </c>
      <c r="AG367" s="58">
        <v>5080</v>
      </c>
      <c r="AH367" s="61">
        <v>4000</v>
      </c>
      <c r="AI367" s="60">
        <v>1080</v>
      </c>
      <c r="AJ367" s="59">
        <v>5080</v>
      </c>
      <c r="AK367" s="61">
        <v>0</v>
      </c>
      <c r="AL367" s="60">
        <v>0</v>
      </c>
    </row>
    <row r="368" spans="1:38" s="16" customFormat="1" ht="15" customHeight="1">
      <c r="A368" s="266" t="s">
        <v>1324</v>
      </c>
      <c r="B368" s="69" t="s">
        <v>1325</v>
      </c>
      <c r="C368" s="58">
        <f>SUM(F368:J368)</f>
        <v>1800</v>
      </c>
      <c r="D368" s="59">
        <v>1800</v>
      </c>
      <c r="E368" s="61">
        <f>SUM(D368)*0</f>
        <v>0</v>
      </c>
      <c r="F368" s="59">
        <v>1800</v>
      </c>
      <c r="G368" s="61">
        <v>0</v>
      </c>
      <c r="H368" s="61">
        <v>0</v>
      </c>
      <c r="I368" s="61">
        <v>0</v>
      </c>
      <c r="J368" s="60">
        <v>0</v>
      </c>
      <c r="K368" s="58">
        <f>SUM(N368:R368)</f>
        <v>1800</v>
      </c>
      <c r="L368" s="59">
        <f>SUM(K368)/1</f>
        <v>1800</v>
      </c>
      <c r="M368" s="61">
        <f>SUM(L368)*0</f>
        <v>0</v>
      </c>
      <c r="N368" s="59">
        <v>1800</v>
      </c>
      <c r="O368" s="61"/>
      <c r="P368" s="60"/>
      <c r="Q368" s="61"/>
      <c r="R368" s="60"/>
      <c r="S368" s="292">
        <f>SUM(T368:X368)</f>
        <v>0</v>
      </c>
      <c r="T368" s="63"/>
      <c r="U368" s="63"/>
      <c r="V368" s="63"/>
      <c r="W368" s="63"/>
      <c r="X368" s="64"/>
      <c r="Y368" s="58">
        <f>SUM(AB368:AE368)</f>
        <v>1800</v>
      </c>
      <c r="Z368" s="59">
        <f>SUM(Y368)/1</f>
        <v>1800</v>
      </c>
      <c r="AA368" s="60">
        <f>SUM(Z368)*0</f>
        <v>0</v>
      </c>
      <c r="AB368" s="59">
        <f t="shared" si="263"/>
        <v>1800</v>
      </c>
      <c r="AC368" s="61">
        <f t="shared" si="263"/>
        <v>0</v>
      </c>
      <c r="AD368" s="60">
        <f t="shared" si="263"/>
        <v>0</v>
      </c>
      <c r="AE368" s="61">
        <f t="shared" si="263"/>
        <v>0</v>
      </c>
      <c r="AF368" s="60">
        <f t="shared" si="263"/>
        <v>0</v>
      </c>
      <c r="AG368" s="58">
        <v>1800</v>
      </c>
      <c r="AH368" s="59">
        <v>1800</v>
      </c>
      <c r="AI368" s="60">
        <v>0</v>
      </c>
      <c r="AJ368" s="59">
        <v>1800</v>
      </c>
      <c r="AK368" s="61">
        <v>0</v>
      </c>
      <c r="AL368" s="60">
        <v>0</v>
      </c>
    </row>
    <row r="369" spans="1:58" s="16" customFormat="1" ht="15" hidden="1" customHeight="1">
      <c r="A369" s="272"/>
      <c r="B369" s="69"/>
      <c r="C369" s="58">
        <f>SUM(F369:L369)</f>
        <v>0</v>
      </c>
      <c r="D369" s="59">
        <f>SUM(C369)/1.25</f>
        <v>0</v>
      </c>
      <c r="E369" s="61">
        <f>SUM(D369)*0.25</f>
        <v>0</v>
      </c>
      <c r="F369" s="59"/>
      <c r="G369" s="61"/>
      <c r="H369" s="61"/>
      <c r="I369" s="61"/>
      <c r="J369" s="60"/>
      <c r="K369" s="58">
        <f>SUM(N369:R369)</f>
        <v>0</v>
      </c>
      <c r="L369" s="59">
        <f>SUM(K369)/1.25</f>
        <v>0</v>
      </c>
      <c r="M369" s="61">
        <f>SUM(L369)*0.25</f>
        <v>0</v>
      </c>
      <c r="N369" s="59"/>
      <c r="O369" s="61"/>
      <c r="P369" s="60"/>
      <c r="Q369" s="61"/>
      <c r="R369" s="60"/>
      <c r="S369" s="292">
        <f>SUM(T369:X369)</f>
        <v>0</v>
      </c>
      <c r="T369" s="63"/>
      <c r="U369" s="63"/>
      <c r="V369" s="63"/>
      <c r="W369" s="63"/>
      <c r="X369" s="64"/>
      <c r="Y369" s="58">
        <f>SUM(AB369:AE369)</f>
        <v>0</v>
      </c>
      <c r="Z369" s="61">
        <f>SUM(Y369)/1.25</f>
        <v>0</v>
      </c>
      <c r="AA369" s="60">
        <f>SUM(Z369)*0.25</f>
        <v>0</v>
      </c>
      <c r="AB369" s="59">
        <f t="shared" si="263"/>
        <v>0</v>
      </c>
      <c r="AC369" s="61">
        <f t="shared" si="263"/>
        <v>0</v>
      </c>
      <c r="AD369" s="60">
        <f t="shared" si="263"/>
        <v>0</v>
      </c>
      <c r="AE369" s="61">
        <f t="shared" si="263"/>
        <v>0</v>
      </c>
      <c r="AF369" s="60">
        <f t="shared" si="263"/>
        <v>0</v>
      </c>
      <c r="AG369" s="58">
        <v>0</v>
      </c>
      <c r="AH369" s="61">
        <v>0</v>
      </c>
      <c r="AI369" s="60">
        <v>0</v>
      </c>
      <c r="AJ369" s="59">
        <v>0</v>
      </c>
      <c r="AK369" s="61">
        <v>0</v>
      </c>
      <c r="AL369" s="60">
        <v>0</v>
      </c>
    </row>
    <row r="370" spans="1:58" s="16" customFormat="1" ht="15" hidden="1" customHeight="1">
      <c r="A370" s="272"/>
      <c r="B370" s="300"/>
      <c r="C370" s="58">
        <f>SUM(F370:L370)</f>
        <v>0</v>
      </c>
      <c r="D370" s="59">
        <f>SUM(C370)/1.25</f>
        <v>0</v>
      </c>
      <c r="E370" s="61">
        <f>SUM(D370)*0.25</f>
        <v>0</v>
      </c>
      <c r="F370" s="59"/>
      <c r="G370" s="61"/>
      <c r="H370" s="61"/>
      <c r="I370" s="61"/>
      <c r="J370" s="60"/>
      <c r="K370" s="58">
        <f>SUM(N370:R370)</f>
        <v>0</v>
      </c>
      <c r="L370" s="59">
        <f>SUM(K370)/1.25</f>
        <v>0</v>
      </c>
      <c r="M370" s="61">
        <f>SUM(L370)*0.25</f>
        <v>0</v>
      </c>
      <c r="N370" s="59"/>
      <c r="O370" s="61"/>
      <c r="P370" s="60"/>
      <c r="Q370" s="61"/>
      <c r="R370" s="60"/>
      <c r="S370" s="292">
        <f>SUM(T370:X370)</f>
        <v>0</v>
      </c>
      <c r="T370" s="63"/>
      <c r="U370" s="63"/>
      <c r="V370" s="63"/>
      <c r="W370" s="63"/>
      <c r="X370" s="64"/>
      <c r="Y370" s="58">
        <f>SUM(AB370:AE370)</f>
        <v>0</v>
      </c>
      <c r="Z370" s="61">
        <f>SUM(Y370)/1.25</f>
        <v>0</v>
      </c>
      <c r="AA370" s="60">
        <f>SUM(Z370)*0.25</f>
        <v>0</v>
      </c>
      <c r="AB370" s="59">
        <f t="shared" si="263"/>
        <v>0</v>
      </c>
      <c r="AC370" s="61">
        <f t="shared" si="263"/>
        <v>0</v>
      </c>
      <c r="AD370" s="60">
        <f t="shared" si="263"/>
        <v>0</v>
      </c>
      <c r="AE370" s="61">
        <f t="shared" si="263"/>
        <v>0</v>
      </c>
      <c r="AF370" s="60">
        <f t="shared" si="263"/>
        <v>0</v>
      </c>
      <c r="AG370" s="58">
        <v>0</v>
      </c>
      <c r="AH370" s="61">
        <v>0</v>
      </c>
      <c r="AI370" s="60">
        <v>0</v>
      </c>
      <c r="AJ370" s="59">
        <v>0</v>
      </c>
      <c r="AK370" s="61">
        <v>0</v>
      </c>
      <c r="AL370" s="60">
        <v>0</v>
      </c>
    </row>
    <row r="371" spans="1:58" s="16" customFormat="1" ht="12.75" customHeight="1" thickBot="1">
      <c r="A371" s="272"/>
      <c r="B371" s="69"/>
      <c r="C371" s="58"/>
      <c r="D371" s="59"/>
      <c r="E371" s="61"/>
      <c r="F371" s="59"/>
      <c r="G371" s="61"/>
      <c r="H371" s="61"/>
      <c r="I371" s="61"/>
      <c r="J371" s="60"/>
      <c r="K371" s="58"/>
      <c r="L371" s="59"/>
      <c r="M371" s="61"/>
      <c r="N371" s="59"/>
      <c r="O371" s="61"/>
      <c r="P371" s="60"/>
      <c r="Q371" s="61"/>
      <c r="R371" s="60"/>
      <c r="S371" s="286"/>
      <c r="T371" s="287"/>
      <c r="U371" s="287"/>
      <c r="V371" s="287"/>
      <c r="W371" s="287"/>
      <c r="X371" s="288"/>
      <c r="Y371" s="58"/>
      <c r="Z371" s="61"/>
      <c r="AA371" s="60"/>
      <c r="AB371" s="59"/>
      <c r="AC371" s="61"/>
      <c r="AD371" s="60"/>
      <c r="AE371" s="61"/>
      <c r="AF371" s="60"/>
      <c r="AG371" s="58"/>
      <c r="AH371" s="61"/>
      <c r="AI371" s="60"/>
      <c r="AJ371" s="59"/>
      <c r="AK371" s="61"/>
      <c r="AL371" s="60"/>
    </row>
    <row r="372" spans="1:58" s="68" customFormat="1" ht="16.5" hidden="1" customHeight="1">
      <c r="A372" s="2319" t="s">
        <v>1326</v>
      </c>
      <c r="B372" s="2319"/>
      <c r="C372" s="48">
        <f t="shared" ref="C372:H372" si="264">SUM(C373:C376)</f>
        <v>0</v>
      </c>
      <c r="D372" s="49">
        <f t="shared" si="264"/>
        <v>0</v>
      </c>
      <c r="E372" s="51">
        <f t="shared" si="264"/>
        <v>0</v>
      </c>
      <c r="F372" s="49">
        <f t="shared" si="264"/>
        <v>0</v>
      </c>
      <c r="G372" s="51">
        <f t="shared" si="264"/>
        <v>0</v>
      </c>
      <c r="H372" s="51">
        <f t="shared" si="264"/>
        <v>0</v>
      </c>
      <c r="I372" s="344">
        <f>SUM(I373:I376)</f>
        <v>0</v>
      </c>
      <c r="J372" s="50">
        <f>SUM(J373:J376)</f>
        <v>0</v>
      </c>
      <c r="K372" s="48">
        <f t="shared" ref="K372:AD372" si="265">SUM(K373:K376)</f>
        <v>0</v>
      </c>
      <c r="L372" s="49">
        <f t="shared" si="265"/>
        <v>0</v>
      </c>
      <c r="M372" s="51">
        <f t="shared" si="265"/>
        <v>0</v>
      </c>
      <c r="N372" s="49">
        <f t="shared" si="265"/>
        <v>0</v>
      </c>
      <c r="O372" s="51">
        <f t="shared" si="265"/>
        <v>0</v>
      </c>
      <c r="P372" s="50">
        <f t="shared" si="265"/>
        <v>0</v>
      </c>
      <c r="Q372" s="51">
        <f t="shared" si="265"/>
        <v>0</v>
      </c>
      <c r="R372" s="50">
        <f t="shared" si="265"/>
        <v>0</v>
      </c>
      <c r="S372" s="290">
        <f t="shared" si="265"/>
        <v>0</v>
      </c>
      <c r="T372" s="55">
        <f t="shared" si="265"/>
        <v>0</v>
      </c>
      <c r="U372" s="55">
        <f t="shared" si="265"/>
        <v>0</v>
      </c>
      <c r="V372" s="55">
        <f t="shared" si="265"/>
        <v>0</v>
      </c>
      <c r="W372" s="55">
        <f t="shared" si="265"/>
        <v>0</v>
      </c>
      <c r="X372" s="265">
        <f t="shared" si="265"/>
        <v>0</v>
      </c>
      <c r="Y372" s="48">
        <f t="shared" si="265"/>
        <v>0</v>
      </c>
      <c r="Z372" s="51">
        <f t="shared" si="265"/>
        <v>0</v>
      </c>
      <c r="AA372" s="50">
        <f t="shared" si="265"/>
        <v>0</v>
      </c>
      <c r="AB372" s="49">
        <f t="shared" si="265"/>
        <v>0</v>
      </c>
      <c r="AC372" s="51">
        <f t="shared" si="265"/>
        <v>0</v>
      </c>
      <c r="AD372" s="50">
        <f t="shared" si="265"/>
        <v>0</v>
      </c>
      <c r="AE372" s="51">
        <f>SUM(AE373:AE376)</f>
        <v>0</v>
      </c>
      <c r="AF372" s="50">
        <f>SUM(AF373:AF376)</f>
        <v>0</v>
      </c>
      <c r="AG372" s="48">
        <f t="shared" ref="AG372:AL372" si="266">SUM(AG373:AG376)</f>
        <v>0</v>
      </c>
      <c r="AH372" s="51">
        <f t="shared" si="266"/>
        <v>0</v>
      </c>
      <c r="AI372" s="50">
        <f t="shared" si="266"/>
        <v>0</v>
      </c>
      <c r="AJ372" s="49">
        <f t="shared" si="266"/>
        <v>0</v>
      </c>
      <c r="AK372" s="51">
        <f t="shared" si="266"/>
        <v>0</v>
      </c>
      <c r="AL372" s="50">
        <f t="shared" si="266"/>
        <v>0</v>
      </c>
    </row>
    <row r="373" spans="1:58" s="16" customFormat="1" ht="15" hidden="1" customHeight="1">
      <c r="A373" s="272"/>
      <c r="B373" s="69" t="s">
        <v>1327</v>
      </c>
      <c r="C373" s="58">
        <f>SUM(F373:L373)</f>
        <v>0</v>
      </c>
      <c r="D373" s="59">
        <f>SUM(C373)/1.27</f>
        <v>0</v>
      </c>
      <c r="E373" s="61">
        <f>SUM(D373)*0.27</f>
        <v>0</v>
      </c>
      <c r="F373" s="59"/>
      <c r="G373" s="61"/>
      <c r="H373" s="61"/>
      <c r="I373" s="61"/>
      <c r="J373" s="60"/>
      <c r="K373" s="58">
        <f>SUM(N373:R373)</f>
        <v>0</v>
      </c>
      <c r="L373" s="59">
        <f>SUM(K373)/1.27</f>
        <v>0</v>
      </c>
      <c r="M373" s="61">
        <f>SUM(L373)*0.27</f>
        <v>0</v>
      </c>
      <c r="N373" s="59"/>
      <c r="O373" s="61"/>
      <c r="P373" s="60"/>
      <c r="Q373" s="61"/>
      <c r="R373" s="60"/>
      <c r="S373" s="292">
        <f>SUM(T373:X373)</f>
        <v>0</v>
      </c>
      <c r="T373" s="63"/>
      <c r="U373" s="63"/>
      <c r="V373" s="63"/>
      <c r="W373" s="63"/>
      <c r="X373" s="64"/>
      <c r="Y373" s="58">
        <f>SUM(AB373:AE373)</f>
        <v>0</v>
      </c>
      <c r="Z373" s="61">
        <f>SUM(Y373)/1.27</f>
        <v>0</v>
      </c>
      <c r="AA373" s="60">
        <f>SUM(Z373)*0.27</f>
        <v>0</v>
      </c>
      <c r="AB373" s="59">
        <f t="shared" ref="AB373:AF376" si="267">SUM(N373+T373)</f>
        <v>0</v>
      </c>
      <c r="AC373" s="61">
        <f t="shared" si="267"/>
        <v>0</v>
      </c>
      <c r="AD373" s="60">
        <f t="shared" si="267"/>
        <v>0</v>
      </c>
      <c r="AE373" s="61">
        <f t="shared" si="267"/>
        <v>0</v>
      </c>
      <c r="AF373" s="60">
        <f t="shared" si="267"/>
        <v>0</v>
      </c>
      <c r="AG373" s="58">
        <f>SUM(AJ373:AL373)</f>
        <v>0</v>
      </c>
      <c r="AH373" s="61">
        <f>SUM(AG373)/1.27</f>
        <v>0</v>
      </c>
      <c r="AI373" s="60">
        <f>SUM(AH373)*0.27</f>
        <v>0</v>
      </c>
      <c r="AJ373" s="59">
        <f t="shared" ref="AJ373:AL376" si="268">SUM(T373+AB373)</f>
        <v>0</v>
      </c>
      <c r="AK373" s="61">
        <f t="shared" si="268"/>
        <v>0</v>
      </c>
      <c r="AL373" s="60">
        <f t="shared" si="268"/>
        <v>0</v>
      </c>
    </row>
    <row r="374" spans="1:58" s="16" customFormat="1" ht="15" hidden="1" customHeight="1">
      <c r="A374" s="272"/>
      <c r="B374" s="69" t="s">
        <v>1328</v>
      </c>
      <c r="C374" s="58">
        <f>SUM(F374:L374)</f>
        <v>0</v>
      </c>
      <c r="D374" s="59">
        <f>SUM(C374)/1</f>
        <v>0</v>
      </c>
      <c r="E374" s="61">
        <f>SUM(D374)*0</f>
        <v>0</v>
      </c>
      <c r="F374" s="59"/>
      <c r="G374" s="61"/>
      <c r="H374" s="61"/>
      <c r="I374" s="61"/>
      <c r="J374" s="60"/>
      <c r="K374" s="58">
        <f>SUM(N374:R374)</f>
        <v>0</v>
      </c>
      <c r="L374" s="59">
        <f>SUM(K374)/1</f>
        <v>0</v>
      </c>
      <c r="M374" s="61">
        <f>SUM(L374)*0</f>
        <v>0</v>
      </c>
      <c r="N374" s="59"/>
      <c r="O374" s="61"/>
      <c r="P374" s="60"/>
      <c r="Q374" s="61"/>
      <c r="R374" s="60"/>
      <c r="S374" s="292">
        <f>SUM(T374:X374)</f>
        <v>0</v>
      </c>
      <c r="T374" s="63"/>
      <c r="U374" s="63"/>
      <c r="V374" s="63"/>
      <c r="W374" s="63"/>
      <c r="X374" s="64"/>
      <c r="Y374" s="58">
        <f>SUM(AB374:AE374)</f>
        <v>0</v>
      </c>
      <c r="Z374" s="59">
        <f>SUM(Y374)/1</f>
        <v>0</v>
      </c>
      <c r="AA374" s="60">
        <f>SUM(Z374)*0</f>
        <v>0</v>
      </c>
      <c r="AB374" s="59">
        <f t="shared" si="267"/>
        <v>0</v>
      </c>
      <c r="AC374" s="61">
        <f t="shared" si="267"/>
        <v>0</v>
      </c>
      <c r="AD374" s="60">
        <f t="shared" si="267"/>
        <v>0</v>
      </c>
      <c r="AE374" s="61">
        <f t="shared" si="267"/>
        <v>0</v>
      </c>
      <c r="AF374" s="60">
        <f t="shared" si="267"/>
        <v>0</v>
      </c>
      <c r="AG374" s="58">
        <f>SUM(AJ374:AL374)</f>
        <v>0</v>
      </c>
      <c r="AH374" s="59">
        <f>SUM(AG374)/1</f>
        <v>0</v>
      </c>
      <c r="AI374" s="60">
        <f>SUM(AH374)*0</f>
        <v>0</v>
      </c>
      <c r="AJ374" s="59">
        <f t="shared" si="268"/>
        <v>0</v>
      </c>
      <c r="AK374" s="61">
        <f t="shared" si="268"/>
        <v>0</v>
      </c>
      <c r="AL374" s="60">
        <f t="shared" si="268"/>
        <v>0</v>
      </c>
    </row>
    <row r="375" spans="1:58" s="16" customFormat="1" ht="15" hidden="1" customHeight="1">
      <c r="A375" s="272"/>
      <c r="B375" s="69" t="s">
        <v>1329</v>
      </c>
      <c r="C375" s="58">
        <f>SUM(F375:L375)</f>
        <v>0</v>
      </c>
      <c r="D375" s="59">
        <f>SUM(C375)/1.25</f>
        <v>0</v>
      </c>
      <c r="E375" s="61">
        <f>SUM(D375)*0.25</f>
        <v>0</v>
      </c>
      <c r="F375" s="59"/>
      <c r="G375" s="61"/>
      <c r="H375" s="61"/>
      <c r="I375" s="61"/>
      <c r="J375" s="60"/>
      <c r="K375" s="58">
        <f>SUM(N375:R375)</f>
        <v>0</v>
      </c>
      <c r="L375" s="59">
        <f>SUM(K375)/1.25</f>
        <v>0</v>
      </c>
      <c r="M375" s="61">
        <f>SUM(L375)*0.25</f>
        <v>0</v>
      </c>
      <c r="N375" s="59"/>
      <c r="O375" s="61"/>
      <c r="P375" s="60"/>
      <c r="Q375" s="61"/>
      <c r="R375" s="60"/>
      <c r="S375" s="292">
        <f>SUM(T375:X375)</f>
        <v>0</v>
      </c>
      <c r="T375" s="63"/>
      <c r="U375" s="63"/>
      <c r="V375" s="63"/>
      <c r="W375" s="63"/>
      <c r="X375" s="64"/>
      <c r="Y375" s="58">
        <f>SUM(AB375:AE375)</f>
        <v>0</v>
      </c>
      <c r="Z375" s="61">
        <f>SUM(Y375)/1.25</f>
        <v>0</v>
      </c>
      <c r="AA375" s="60">
        <f>SUM(Z375)*0.25</f>
        <v>0</v>
      </c>
      <c r="AB375" s="59">
        <f t="shared" si="267"/>
        <v>0</v>
      </c>
      <c r="AC375" s="61">
        <f t="shared" si="267"/>
        <v>0</v>
      </c>
      <c r="AD375" s="60">
        <f t="shared" si="267"/>
        <v>0</v>
      </c>
      <c r="AE375" s="61">
        <f t="shared" si="267"/>
        <v>0</v>
      </c>
      <c r="AF375" s="60">
        <f t="shared" si="267"/>
        <v>0</v>
      </c>
      <c r="AG375" s="58">
        <f>SUM(AJ375:AL375)</f>
        <v>0</v>
      </c>
      <c r="AH375" s="61">
        <f>SUM(AG375)/1.25</f>
        <v>0</v>
      </c>
      <c r="AI375" s="60">
        <f>SUM(AH375)*0.25</f>
        <v>0</v>
      </c>
      <c r="AJ375" s="59">
        <f t="shared" si="268"/>
        <v>0</v>
      </c>
      <c r="AK375" s="61">
        <f t="shared" si="268"/>
        <v>0</v>
      </c>
      <c r="AL375" s="60">
        <f t="shared" si="268"/>
        <v>0</v>
      </c>
    </row>
    <row r="376" spans="1:58" s="16" customFormat="1" ht="15" hidden="1" customHeight="1">
      <c r="A376" s="272"/>
      <c r="B376" s="300"/>
      <c r="C376" s="58">
        <f>SUM(F376:L376)</f>
        <v>0</v>
      </c>
      <c r="D376" s="59">
        <f>SUM(C376)/1.25</f>
        <v>0</v>
      </c>
      <c r="E376" s="61">
        <f>SUM(D376)*0.25</f>
        <v>0</v>
      </c>
      <c r="F376" s="59"/>
      <c r="G376" s="61"/>
      <c r="H376" s="61"/>
      <c r="I376" s="61"/>
      <c r="J376" s="60"/>
      <c r="K376" s="58">
        <f>SUM(N376:R376)</f>
        <v>0</v>
      </c>
      <c r="L376" s="59">
        <f>SUM(K376)/1.25</f>
        <v>0</v>
      </c>
      <c r="M376" s="61">
        <f>SUM(L376)*0.25</f>
        <v>0</v>
      </c>
      <c r="N376" s="59"/>
      <c r="O376" s="61"/>
      <c r="P376" s="60"/>
      <c r="Q376" s="61"/>
      <c r="R376" s="60"/>
      <c r="S376" s="292">
        <f>SUM(T376:X376)</f>
        <v>0</v>
      </c>
      <c r="T376" s="63"/>
      <c r="U376" s="63"/>
      <c r="V376" s="63"/>
      <c r="W376" s="63"/>
      <c r="X376" s="64"/>
      <c r="Y376" s="58">
        <f>SUM(AB376:AE376)</f>
        <v>0</v>
      </c>
      <c r="Z376" s="61">
        <f>SUM(Y376)/1.25</f>
        <v>0</v>
      </c>
      <c r="AA376" s="60">
        <f>SUM(Z376)*0.25</f>
        <v>0</v>
      </c>
      <c r="AB376" s="59">
        <f t="shared" si="267"/>
        <v>0</v>
      </c>
      <c r="AC376" s="61">
        <f t="shared" si="267"/>
        <v>0</v>
      </c>
      <c r="AD376" s="60">
        <f t="shared" si="267"/>
        <v>0</v>
      </c>
      <c r="AE376" s="61">
        <f t="shared" si="267"/>
        <v>0</v>
      </c>
      <c r="AF376" s="60">
        <f t="shared" si="267"/>
        <v>0</v>
      </c>
      <c r="AG376" s="58">
        <f>SUM(AJ376:AL376)</f>
        <v>0</v>
      </c>
      <c r="AH376" s="61">
        <f>SUM(AG376)/1.25</f>
        <v>0</v>
      </c>
      <c r="AI376" s="60">
        <f>SUM(AH376)*0.25</f>
        <v>0</v>
      </c>
      <c r="AJ376" s="59">
        <f t="shared" si="268"/>
        <v>0</v>
      </c>
      <c r="AK376" s="61">
        <f t="shared" si="268"/>
        <v>0</v>
      </c>
      <c r="AL376" s="60">
        <f t="shared" si="268"/>
        <v>0</v>
      </c>
    </row>
    <row r="377" spans="1:58" s="16" customFormat="1" ht="14.25" hidden="1" customHeight="1" thickBot="1">
      <c r="A377" s="272"/>
      <c r="B377" s="301"/>
      <c r="C377" s="58"/>
      <c r="D377" s="273"/>
      <c r="E377" s="302"/>
      <c r="F377" s="59"/>
      <c r="G377" s="61"/>
      <c r="H377" s="61"/>
      <c r="I377" s="61"/>
      <c r="J377" s="60"/>
      <c r="K377" s="58"/>
      <c r="L377" s="273"/>
      <c r="M377" s="302"/>
      <c r="N377" s="273"/>
      <c r="O377" s="302"/>
      <c r="P377" s="274"/>
      <c r="Q377" s="302"/>
      <c r="R377" s="274"/>
      <c r="S377" s="286"/>
      <c r="T377" s="61"/>
      <c r="U377" s="61"/>
      <c r="V377" s="61"/>
      <c r="W377" s="61"/>
      <c r="X377" s="60"/>
      <c r="Y377" s="58"/>
      <c r="Z377" s="61"/>
      <c r="AA377" s="60"/>
      <c r="AB377" s="59"/>
      <c r="AC377" s="61"/>
      <c r="AD377" s="60"/>
      <c r="AE377" s="61"/>
      <c r="AF377" s="60"/>
      <c r="AG377" s="58"/>
      <c r="AH377" s="61"/>
      <c r="AI377" s="60"/>
      <c r="AJ377" s="59"/>
      <c r="AK377" s="61"/>
      <c r="AL377" s="60"/>
    </row>
    <row r="378" spans="1:58" s="9" customFormat="1" ht="25.5" customHeight="1" thickBot="1">
      <c r="A378" s="76" t="s">
        <v>1122</v>
      </c>
      <c r="B378" s="303"/>
      <c r="C378" s="282">
        <f t="shared" ref="C378:H378" si="269">SUM(C261:C377)/2</f>
        <v>1151322</v>
      </c>
      <c r="D378" s="84">
        <f t="shared" si="269"/>
        <v>906639</v>
      </c>
      <c r="E378" s="83">
        <f t="shared" si="269"/>
        <v>244683</v>
      </c>
      <c r="F378" s="352">
        <f t="shared" si="269"/>
        <v>267271</v>
      </c>
      <c r="G378" s="346">
        <f t="shared" si="269"/>
        <v>0</v>
      </c>
      <c r="H378" s="353">
        <f t="shared" si="269"/>
        <v>93383</v>
      </c>
      <c r="I378" s="354">
        <f>SUM(I261:I377)/2</f>
        <v>36303</v>
      </c>
      <c r="J378" s="355">
        <f>SUM(J261:J377)/2</f>
        <v>754365</v>
      </c>
      <c r="K378" s="80">
        <f t="shared" ref="K378:AL378" si="270">SUM(K261:K377)/2</f>
        <v>1722512</v>
      </c>
      <c r="L378" s="84">
        <f t="shared" si="270"/>
        <v>1356417</v>
      </c>
      <c r="M378" s="83">
        <f t="shared" si="270"/>
        <v>366095</v>
      </c>
      <c r="N378" s="78">
        <f t="shared" si="270"/>
        <v>1629129</v>
      </c>
      <c r="O378" s="81">
        <f t="shared" si="270"/>
        <v>0</v>
      </c>
      <c r="P378" s="82">
        <f t="shared" si="270"/>
        <v>93383</v>
      </c>
      <c r="Q378" s="84">
        <f t="shared" si="270"/>
        <v>0</v>
      </c>
      <c r="R378" s="82">
        <f t="shared" si="270"/>
        <v>0</v>
      </c>
      <c r="S378" s="83">
        <f t="shared" si="270"/>
        <v>0</v>
      </c>
      <c r="T378" s="81">
        <f t="shared" si="270"/>
        <v>0</v>
      </c>
      <c r="U378" s="81">
        <f t="shared" si="270"/>
        <v>0</v>
      </c>
      <c r="V378" s="81">
        <f t="shared" si="270"/>
        <v>0</v>
      </c>
      <c r="W378" s="81">
        <f t="shared" si="270"/>
        <v>0</v>
      </c>
      <c r="X378" s="82">
        <f t="shared" si="270"/>
        <v>0</v>
      </c>
      <c r="Y378" s="282">
        <f t="shared" si="270"/>
        <v>1736036</v>
      </c>
      <c r="Z378" s="84">
        <f t="shared" si="270"/>
        <v>1373365</v>
      </c>
      <c r="AA378" s="80">
        <f t="shared" si="270"/>
        <v>362671</v>
      </c>
      <c r="AB378" s="78">
        <f t="shared" si="270"/>
        <v>1642653</v>
      </c>
      <c r="AC378" s="81">
        <f t="shared" si="270"/>
        <v>0</v>
      </c>
      <c r="AD378" s="82">
        <f t="shared" si="270"/>
        <v>93383</v>
      </c>
      <c r="AE378" s="84">
        <f t="shared" si="270"/>
        <v>0</v>
      </c>
      <c r="AF378" s="82">
        <f t="shared" si="270"/>
        <v>0</v>
      </c>
      <c r="AG378" s="282">
        <f t="shared" si="270"/>
        <v>445652</v>
      </c>
      <c r="AH378" s="84">
        <f t="shared" si="270"/>
        <v>374486</v>
      </c>
      <c r="AI378" s="80">
        <f t="shared" si="270"/>
        <v>71166</v>
      </c>
      <c r="AJ378" s="78">
        <f t="shared" si="270"/>
        <v>372122</v>
      </c>
      <c r="AK378" s="81">
        <f t="shared" si="270"/>
        <v>0</v>
      </c>
      <c r="AL378" s="82">
        <f t="shared" si="270"/>
        <v>73530</v>
      </c>
    </row>
    <row r="379" spans="1:58" s="316" customFormat="1" ht="9.75" customHeight="1" thickBot="1">
      <c r="A379" s="304"/>
      <c r="B379" s="305"/>
      <c r="C379" s="306"/>
      <c r="D379" s="306"/>
      <c r="E379" s="306"/>
      <c r="F379" s="350"/>
      <c r="G379" s="349"/>
      <c r="H379" s="349"/>
      <c r="I379" s="349"/>
      <c r="J379" s="351"/>
      <c r="K379" s="306"/>
      <c r="L379" s="306"/>
      <c r="M379" s="306"/>
      <c r="N379" s="307"/>
      <c r="O379" s="306"/>
      <c r="P379" s="308"/>
      <c r="Q379" s="309"/>
      <c r="R379" s="308"/>
      <c r="S379" s="310"/>
      <c r="T379" s="311"/>
      <c r="U379" s="311"/>
      <c r="V379" s="311"/>
      <c r="W379" s="311"/>
      <c r="X379" s="312"/>
      <c r="Y379" s="313"/>
      <c r="Z379" s="306"/>
      <c r="AA379" s="308"/>
      <c r="AB379" s="307"/>
      <c r="AC379" s="306"/>
      <c r="AD379" s="308"/>
      <c r="AE379" s="314"/>
      <c r="AF379" s="315"/>
      <c r="AG379" s="313"/>
      <c r="AH379" s="306"/>
      <c r="AI379" s="308"/>
      <c r="AJ379" s="307"/>
      <c r="AK379" s="306"/>
      <c r="AL379" s="308"/>
    </row>
    <row r="380" spans="1:58" s="321" customFormat="1" ht="16.5" customHeight="1" thickBot="1">
      <c r="A380" s="317" t="s">
        <v>1476</v>
      </c>
      <c r="B380" s="318"/>
      <c r="C380" s="311">
        <f t="shared" ref="C380:H380" si="271">C236+C260+C378</f>
        <v>1337531</v>
      </c>
      <c r="D380" s="310">
        <f t="shared" si="271"/>
        <v>1053902</v>
      </c>
      <c r="E380" s="310">
        <f t="shared" si="271"/>
        <v>283629</v>
      </c>
      <c r="F380" s="356">
        <f t="shared" si="271"/>
        <v>453480</v>
      </c>
      <c r="G380" s="357">
        <f t="shared" si="271"/>
        <v>0</v>
      </c>
      <c r="H380" s="357">
        <f t="shared" si="271"/>
        <v>93383</v>
      </c>
      <c r="I380" s="358">
        <f>I236+I260+I378</f>
        <v>36303</v>
      </c>
      <c r="J380" s="359">
        <f>J236+J260+J378</f>
        <v>754365</v>
      </c>
      <c r="K380" s="311">
        <f t="shared" ref="K380:AL380" si="272">K236+K260+K378</f>
        <v>2061160</v>
      </c>
      <c r="L380" s="310">
        <f t="shared" si="272"/>
        <v>1623275</v>
      </c>
      <c r="M380" s="310">
        <f t="shared" si="272"/>
        <v>437885</v>
      </c>
      <c r="N380" s="310">
        <f t="shared" si="272"/>
        <v>1965153</v>
      </c>
      <c r="O380" s="310">
        <f t="shared" si="272"/>
        <v>2624</v>
      </c>
      <c r="P380" s="319">
        <f t="shared" si="272"/>
        <v>93383</v>
      </c>
      <c r="Q380" s="311">
        <f t="shared" si="272"/>
        <v>0</v>
      </c>
      <c r="R380" s="319">
        <f t="shared" si="272"/>
        <v>0</v>
      </c>
      <c r="S380" s="311">
        <f t="shared" si="272"/>
        <v>11325</v>
      </c>
      <c r="T380" s="310">
        <f t="shared" si="272"/>
        <v>11325</v>
      </c>
      <c r="U380" s="310">
        <f t="shared" si="272"/>
        <v>0</v>
      </c>
      <c r="V380" s="310">
        <f t="shared" si="272"/>
        <v>0</v>
      </c>
      <c r="W380" s="310">
        <f t="shared" si="272"/>
        <v>0</v>
      </c>
      <c r="X380" s="310">
        <f t="shared" si="272"/>
        <v>0</v>
      </c>
      <c r="Y380" s="319">
        <f t="shared" si="272"/>
        <v>2122878</v>
      </c>
      <c r="Z380" s="311">
        <f t="shared" si="272"/>
        <v>1678307</v>
      </c>
      <c r="AA380" s="319">
        <f t="shared" si="272"/>
        <v>444571</v>
      </c>
      <c r="AB380" s="310">
        <f t="shared" si="272"/>
        <v>2022462</v>
      </c>
      <c r="AC380" s="310">
        <f t="shared" si="272"/>
        <v>3774</v>
      </c>
      <c r="AD380" s="319">
        <f t="shared" si="272"/>
        <v>96642</v>
      </c>
      <c r="AE380" s="311">
        <f t="shared" si="272"/>
        <v>0</v>
      </c>
      <c r="AF380" s="319">
        <f t="shared" si="272"/>
        <v>0</v>
      </c>
      <c r="AG380" s="319">
        <f t="shared" si="272"/>
        <v>742181</v>
      </c>
      <c r="AH380" s="311">
        <f t="shared" si="272"/>
        <v>609277</v>
      </c>
      <c r="AI380" s="319">
        <f t="shared" si="272"/>
        <v>132904</v>
      </c>
      <c r="AJ380" s="310">
        <f t="shared" si="272"/>
        <v>663896</v>
      </c>
      <c r="AK380" s="310">
        <f t="shared" si="272"/>
        <v>3496</v>
      </c>
      <c r="AL380" s="319">
        <f t="shared" si="272"/>
        <v>74789</v>
      </c>
      <c r="AM380" s="320"/>
      <c r="AN380" s="320"/>
      <c r="AO380" s="320"/>
      <c r="AP380" s="320"/>
      <c r="AQ380" s="320"/>
      <c r="AR380" s="320"/>
      <c r="AS380" s="320"/>
      <c r="AT380" s="320"/>
      <c r="AU380" s="320"/>
      <c r="AV380" s="320"/>
      <c r="AW380" s="320"/>
      <c r="AX380" s="320"/>
      <c r="AY380" s="320"/>
      <c r="AZ380" s="320"/>
      <c r="BA380" s="320"/>
      <c r="BB380" s="320"/>
      <c r="BC380" s="320"/>
      <c r="BD380" s="320"/>
      <c r="BE380" s="320"/>
      <c r="BF380" s="320"/>
    </row>
    <row r="381" spans="1:58" s="16" customFormat="1" ht="11.25" customHeight="1" thickBot="1">
      <c r="A381" s="272"/>
      <c r="B381" s="322"/>
      <c r="C381" s="61"/>
      <c r="D381" s="61"/>
      <c r="E381" s="61"/>
      <c r="F381" s="360"/>
      <c r="G381" s="361"/>
      <c r="H381" s="361"/>
      <c r="I381" s="361"/>
      <c r="J381" s="362"/>
      <c r="K381" s="61"/>
      <c r="L381" s="61"/>
      <c r="M381" s="61"/>
      <c r="N381" s="59"/>
      <c r="O381" s="61"/>
      <c r="P381" s="60"/>
      <c r="Q381" s="61"/>
      <c r="R381" s="60"/>
      <c r="S381" s="323"/>
      <c r="T381" s="324"/>
      <c r="U381" s="324"/>
      <c r="V381" s="324"/>
      <c r="W381" s="324"/>
      <c r="X381" s="325"/>
      <c r="Y381" s="58"/>
      <c r="Z381" s="61"/>
      <c r="AA381" s="60"/>
      <c r="AB381" s="59"/>
      <c r="AC381" s="61"/>
      <c r="AD381" s="60"/>
      <c r="AE381" s="91"/>
      <c r="AF381" s="326"/>
      <c r="AG381" s="58"/>
      <c r="AH381" s="61"/>
      <c r="AI381" s="60"/>
      <c r="AJ381" s="59"/>
      <c r="AK381" s="61"/>
      <c r="AL381" s="60"/>
    </row>
    <row r="382" spans="1:58" s="68" customFormat="1" ht="15.75">
      <c r="A382" s="327" t="s">
        <v>1330</v>
      </c>
      <c r="B382" s="328"/>
      <c r="C382" s="329">
        <f t="shared" ref="C382:H382" si="273">SUM(C383:C410)</f>
        <v>26000</v>
      </c>
      <c r="D382" s="330">
        <f t="shared" si="273"/>
        <v>26000</v>
      </c>
      <c r="E382" s="330">
        <f t="shared" si="273"/>
        <v>0</v>
      </c>
      <c r="F382" s="49">
        <f t="shared" si="273"/>
        <v>26000</v>
      </c>
      <c r="G382" s="51">
        <f t="shared" si="273"/>
        <v>0</v>
      </c>
      <c r="H382" s="51">
        <f t="shared" si="273"/>
        <v>0</v>
      </c>
      <c r="I382" s="348">
        <f>SUM(I383:I410)</f>
        <v>0</v>
      </c>
      <c r="J382" s="50">
        <f>SUM(J383:J410)</f>
        <v>0</v>
      </c>
      <c r="K382" s="329">
        <f>SUM(K383:K410)</f>
        <v>82593</v>
      </c>
      <c r="L382" s="330">
        <f t="shared" ref="L382:AD382" si="274">SUM(L383:L410)</f>
        <v>82593</v>
      </c>
      <c r="M382" s="330">
        <f t="shared" si="274"/>
        <v>0</v>
      </c>
      <c r="N382" s="331">
        <f t="shared" si="274"/>
        <v>82593</v>
      </c>
      <c r="O382" s="330">
        <f t="shared" si="274"/>
        <v>0</v>
      </c>
      <c r="P382" s="332">
        <f t="shared" si="274"/>
        <v>0</v>
      </c>
      <c r="Q382" s="330">
        <f t="shared" si="274"/>
        <v>0</v>
      </c>
      <c r="R382" s="332">
        <f t="shared" si="274"/>
        <v>0</v>
      </c>
      <c r="S382" s="333">
        <f t="shared" si="274"/>
        <v>-30000</v>
      </c>
      <c r="T382" s="334">
        <f t="shared" si="274"/>
        <v>-30000</v>
      </c>
      <c r="U382" s="334">
        <f t="shared" si="274"/>
        <v>0</v>
      </c>
      <c r="V382" s="334">
        <f t="shared" si="274"/>
        <v>0</v>
      </c>
      <c r="W382" s="334">
        <f t="shared" si="274"/>
        <v>0</v>
      </c>
      <c r="X382" s="334">
        <f t="shared" si="274"/>
        <v>0</v>
      </c>
      <c r="Y382" s="329">
        <f t="shared" si="274"/>
        <v>7593</v>
      </c>
      <c r="Z382" s="330">
        <f t="shared" si="274"/>
        <v>7593</v>
      </c>
      <c r="AA382" s="332">
        <f t="shared" si="274"/>
        <v>0</v>
      </c>
      <c r="AB382" s="331">
        <f t="shared" si="274"/>
        <v>7593</v>
      </c>
      <c r="AC382" s="330">
        <f t="shared" si="274"/>
        <v>0</v>
      </c>
      <c r="AD382" s="332">
        <f t="shared" si="274"/>
        <v>0</v>
      </c>
      <c r="AE382" s="330">
        <f>SUM(AE383:AE410)</f>
        <v>0</v>
      </c>
      <c r="AF382" s="332">
        <f>SUM(AF383:AF410)</f>
        <v>0</v>
      </c>
      <c r="AG382" s="329">
        <f t="shared" ref="AG382:AL382" si="275">SUM(AG383:AG410)</f>
        <v>0</v>
      </c>
      <c r="AH382" s="330">
        <f t="shared" si="275"/>
        <v>0</v>
      </c>
      <c r="AI382" s="332">
        <f t="shared" si="275"/>
        <v>0</v>
      </c>
      <c r="AJ382" s="331">
        <f t="shared" si="275"/>
        <v>0</v>
      </c>
      <c r="AK382" s="330">
        <f t="shared" si="275"/>
        <v>0</v>
      </c>
      <c r="AL382" s="332">
        <f t="shared" si="275"/>
        <v>0</v>
      </c>
    </row>
    <row r="383" spans="1:58" s="68" customFormat="1" ht="15" customHeight="1">
      <c r="A383" s="335"/>
      <c r="B383" s="69" t="s">
        <v>985</v>
      </c>
      <c r="C383" s="58">
        <f>SUM(F383:J383)</f>
        <v>25000</v>
      </c>
      <c r="D383" s="61">
        <f>SUM(C383)/1</f>
        <v>25000</v>
      </c>
      <c r="E383" s="61">
        <v>0</v>
      </c>
      <c r="F383" s="59">
        <v>25000</v>
      </c>
      <c r="G383" s="61">
        <v>0</v>
      </c>
      <c r="H383" s="61">
        <v>0</v>
      </c>
      <c r="I383" s="61">
        <v>0</v>
      </c>
      <c r="J383" s="60">
        <v>0</v>
      </c>
      <c r="K383" s="58">
        <f t="shared" ref="K383:K399" si="276">SUM(N383:R383)</f>
        <v>25000</v>
      </c>
      <c r="L383" s="61">
        <f>SUM(K383)/1</f>
        <v>25000</v>
      </c>
      <c r="M383" s="61"/>
      <c r="N383" s="59">
        <v>25000</v>
      </c>
      <c r="O383" s="61"/>
      <c r="P383" s="60"/>
      <c r="Q383" s="61"/>
      <c r="R383" s="60"/>
      <c r="S383" s="292">
        <f>SUM(T383:X383)</f>
        <v>0</v>
      </c>
      <c r="T383" s="63"/>
      <c r="U383" s="63"/>
      <c r="V383" s="63"/>
      <c r="W383" s="63"/>
      <c r="X383" s="63"/>
      <c r="Y383" s="58">
        <f t="shared" ref="Y383:Y397" si="277">SUM(AB383:AF383)</f>
        <v>0</v>
      </c>
      <c r="Z383" s="61">
        <v>0</v>
      </c>
      <c r="AA383" s="60">
        <v>0</v>
      </c>
      <c r="AB383" s="59">
        <v>0</v>
      </c>
      <c r="AC383" s="61">
        <f t="shared" ref="AC383:AF408" si="278">SUM(O383+U383)</f>
        <v>0</v>
      </c>
      <c r="AD383" s="60">
        <f t="shared" si="278"/>
        <v>0</v>
      </c>
      <c r="AE383" s="61">
        <f t="shared" si="278"/>
        <v>0</v>
      </c>
      <c r="AF383" s="60">
        <f t="shared" si="278"/>
        <v>0</v>
      </c>
      <c r="AG383" s="58">
        <v>0</v>
      </c>
      <c r="AH383" s="61">
        <v>0</v>
      </c>
      <c r="AI383" s="60">
        <v>0</v>
      </c>
      <c r="AJ383" s="59">
        <v>0</v>
      </c>
      <c r="AK383" s="61">
        <v>0</v>
      </c>
      <c r="AL383" s="60">
        <v>0</v>
      </c>
    </row>
    <row r="384" spans="1:58" s="68" customFormat="1" ht="15" customHeight="1">
      <c r="A384" s="335"/>
      <c r="B384" s="69" t="s">
        <v>988</v>
      </c>
      <c r="C384" s="58">
        <f>SUM(F384:J384)</f>
        <v>1000</v>
      </c>
      <c r="D384" s="61">
        <f>SUM(C384)/1</f>
        <v>1000</v>
      </c>
      <c r="E384" s="61">
        <v>0</v>
      </c>
      <c r="F384" s="59">
        <v>1000</v>
      </c>
      <c r="G384" s="61">
        <v>0</v>
      </c>
      <c r="H384" s="61">
        <v>0</v>
      </c>
      <c r="I384" s="61">
        <v>0</v>
      </c>
      <c r="J384" s="60">
        <v>0</v>
      </c>
      <c r="K384" s="58">
        <f t="shared" si="276"/>
        <v>1000</v>
      </c>
      <c r="L384" s="61">
        <f>SUM(K384)/1</f>
        <v>1000</v>
      </c>
      <c r="M384" s="61"/>
      <c r="N384" s="59">
        <v>1000</v>
      </c>
      <c r="O384" s="61"/>
      <c r="P384" s="60"/>
      <c r="Q384" s="61"/>
      <c r="R384" s="60"/>
      <c r="S384" s="292">
        <f t="shared" ref="S384:S409" si="279">SUM(T384:X384)</f>
        <v>0</v>
      </c>
      <c r="T384" s="63"/>
      <c r="U384" s="63"/>
      <c r="V384" s="63"/>
      <c r="W384" s="63"/>
      <c r="X384" s="63"/>
      <c r="Y384" s="58">
        <f t="shared" si="277"/>
        <v>1000</v>
      </c>
      <c r="Z384" s="61">
        <f>SUM(Y384)/1</f>
        <v>1000</v>
      </c>
      <c r="AA384" s="60">
        <v>0</v>
      </c>
      <c r="AB384" s="59">
        <f t="shared" ref="AB384:AB408" si="280">SUM(N384+T384)</f>
        <v>1000</v>
      </c>
      <c r="AC384" s="61">
        <f t="shared" si="278"/>
        <v>0</v>
      </c>
      <c r="AD384" s="60">
        <f t="shared" si="278"/>
        <v>0</v>
      </c>
      <c r="AE384" s="61">
        <f t="shared" si="278"/>
        <v>0</v>
      </c>
      <c r="AF384" s="60">
        <f t="shared" si="278"/>
        <v>0</v>
      </c>
      <c r="AG384" s="58">
        <v>0</v>
      </c>
      <c r="AH384" s="61">
        <v>0</v>
      </c>
      <c r="AI384" s="60">
        <v>0</v>
      </c>
      <c r="AJ384" s="59">
        <v>0</v>
      </c>
      <c r="AK384" s="61">
        <v>0</v>
      </c>
      <c r="AL384" s="60">
        <v>0</v>
      </c>
    </row>
    <row r="385" spans="1:38" s="68" customFormat="1" ht="14.25" hidden="1" customHeight="1">
      <c r="A385" s="335"/>
      <c r="B385" s="69" t="s">
        <v>1477</v>
      </c>
      <c r="C385" s="58">
        <f>SUM(F385:J385)</f>
        <v>0</v>
      </c>
      <c r="D385" s="61">
        <f>SUM(C385)/1</f>
        <v>0</v>
      </c>
      <c r="E385" s="61">
        <v>0</v>
      </c>
      <c r="F385" s="59">
        <v>0</v>
      </c>
      <c r="G385" s="61">
        <v>0</v>
      </c>
      <c r="H385" s="61">
        <v>0</v>
      </c>
      <c r="I385" s="61">
        <v>0</v>
      </c>
      <c r="J385" s="60">
        <v>0</v>
      </c>
      <c r="K385" s="58">
        <f t="shared" si="276"/>
        <v>20000</v>
      </c>
      <c r="L385" s="61">
        <f>SUM(K385)/1</f>
        <v>20000</v>
      </c>
      <c r="M385" s="61"/>
      <c r="N385" s="59">
        <v>20000</v>
      </c>
      <c r="O385" s="61"/>
      <c r="P385" s="60"/>
      <c r="Q385" s="61"/>
      <c r="R385" s="60"/>
      <c r="S385" s="292">
        <f t="shared" si="279"/>
        <v>0</v>
      </c>
      <c r="T385" s="63"/>
      <c r="U385" s="63"/>
      <c r="V385" s="63"/>
      <c r="W385" s="63"/>
      <c r="X385" s="63"/>
      <c r="Y385" s="58">
        <f t="shared" si="277"/>
        <v>0</v>
      </c>
      <c r="Z385" s="61">
        <v>0</v>
      </c>
      <c r="AA385" s="60">
        <v>0</v>
      </c>
      <c r="AB385" s="59">
        <v>0</v>
      </c>
      <c r="AC385" s="61">
        <f t="shared" si="278"/>
        <v>0</v>
      </c>
      <c r="AD385" s="60">
        <f t="shared" si="278"/>
        <v>0</v>
      </c>
      <c r="AE385" s="61">
        <f t="shared" si="278"/>
        <v>0</v>
      </c>
      <c r="AF385" s="60">
        <f t="shared" si="278"/>
        <v>0</v>
      </c>
      <c r="AG385" s="58">
        <v>0</v>
      </c>
      <c r="AH385" s="61">
        <v>0</v>
      </c>
      <c r="AI385" s="60">
        <v>0</v>
      </c>
      <c r="AJ385" s="59">
        <v>0</v>
      </c>
      <c r="AK385" s="61">
        <v>0</v>
      </c>
      <c r="AL385" s="60">
        <v>0</v>
      </c>
    </row>
    <row r="386" spans="1:38" s="68" customFormat="1" ht="18" customHeight="1">
      <c r="A386" s="335"/>
      <c r="B386" s="69" t="s">
        <v>989</v>
      </c>
      <c r="C386" s="58">
        <f>SUM(F386:J386)</f>
        <v>0</v>
      </c>
      <c r="D386" s="61">
        <f>SUM(C386)/1</f>
        <v>0</v>
      </c>
      <c r="E386" s="61">
        <v>0</v>
      </c>
      <c r="F386" s="59">
        <v>0</v>
      </c>
      <c r="G386" s="61">
        <v>0</v>
      </c>
      <c r="H386" s="61">
        <v>0</v>
      </c>
      <c r="I386" s="61">
        <v>0</v>
      </c>
      <c r="J386" s="60">
        <v>0</v>
      </c>
      <c r="K386" s="58">
        <f t="shared" si="276"/>
        <v>6593</v>
      </c>
      <c r="L386" s="61">
        <f>SUM(K386)/1</f>
        <v>6593</v>
      </c>
      <c r="M386" s="61"/>
      <c r="N386" s="59">
        <v>6593</v>
      </c>
      <c r="O386" s="61"/>
      <c r="P386" s="60"/>
      <c r="Q386" s="61"/>
      <c r="R386" s="60"/>
      <c r="S386" s="292">
        <f t="shared" si="279"/>
        <v>0</v>
      </c>
      <c r="T386" s="63"/>
      <c r="U386" s="63"/>
      <c r="V386" s="63"/>
      <c r="W386" s="63"/>
      <c r="X386" s="63"/>
      <c r="Y386" s="58">
        <f t="shared" si="277"/>
        <v>6593</v>
      </c>
      <c r="Z386" s="61">
        <f>SUM(Y386)/1</f>
        <v>6593</v>
      </c>
      <c r="AA386" s="60">
        <v>0</v>
      </c>
      <c r="AB386" s="59">
        <f t="shared" si="280"/>
        <v>6593</v>
      </c>
      <c r="AC386" s="61">
        <f t="shared" si="278"/>
        <v>0</v>
      </c>
      <c r="AD386" s="60">
        <f t="shared" si="278"/>
        <v>0</v>
      </c>
      <c r="AE386" s="61">
        <f t="shared" si="278"/>
        <v>0</v>
      </c>
      <c r="AF386" s="60">
        <f t="shared" si="278"/>
        <v>0</v>
      </c>
      <c r="AG386" s="58">
        <v>0</v>
      </c>
      <c r="AH386" s="61">
        <v>0</v>
      </c>
      <c r="AI386" s="60">
        <v>0</v>
      </c>
      <c r="AJ386" s="59">
        <v>0</v>
      </c>
      <c r="AK386" s="61">
        <v>0</v>
      </c>
      <c r="AL386" s="60">
        <v>0</v>
      </c>
    </row>
    <row r="387" spans="1:38" s="68" customFormat="1" ht="15.75" hidden="1">
      <c r="A387" s="335"/>
      <c r="B387" s="69" t="s">
        <v>1331</v>
      </c>
      <c r="C387" s="58">
        <f>SUM(F387:J387)</f>
        <v>0</v>
      </c>
      <c r="D387" s="61">
        <f>SUM(C387)/1</f>
        <v>0</v>
      </c>
      <c r="E387" s="61">
        <v>0</v>
      </c>
      <c r="F387" s="59">
        <v>0</v>
      </c>
      <c r="G387" s="61">
        <v>0</v>
      </c>
      <c r="H387" s="61">
        <v>0</v>
      </c>
      <c r="I387" s="61">
        <v>0</v>
      </c>
      <c r="J387" s="60">
        <v>0</v>
      </c>
      <c r="K387" s="58">
        <f t="shared" si="276"/>
        <v>30000</v>
      </c>
      <c r="L387" s="61">
        <f>SUM(K387)/1</f>
        <v>30000</v>
      </c>
      <c r="M387" s="61"/>
      <c r="N387" s="59">
        <v>30000</v>
      </c>
      <c r="O387" s="61"/>
      <c r="P387" s="60"/>
      <c r="Q387" s="61"/>
      <c r="R387" s="288"/>
      <c r="S387" s="292">
        <f t="shared" si="279"/>
        <v>-30000</v>
      </c>
      <c r="T387" s="63">
        <v>-30000</v>
      </c>
      <c r="U387" s="63"/>
      <c r="V387" s="63"/>
      <c r="W387" s="63"/>
      <c r="X387" s="63"/>
      <c r="Y387" s="58">
        <f t="shared" si="277"/>
        <v>0</v>
      </c>
      <c r="Z387" s="61">
        <f>SUM(Y387)/1</f>
        <v>0</v>
      </c>
      <c r="AA387" s="60">
        <v>0</v>
      </c>
      <c r="AB387" s="59">
        <f t="shared" si="280"/>
        <v>0</v>
      </c>
      <c r="AC387" s="61">
        <f t="shared" si="278"/>
        <v>0</v>
      </c>
      <c r="AD387" s="60">
        <f t="shared" si="278"/>
        <v>0</v>
      </c>
      <c r="AE387" s="61">
        <f t="shared" si="278"/>
        <v>0</v>
      </c>
      <c r="AF387" s="60">
        <f t="shared" si="278"/>
        <v>0</v>
      </c>
      <c r="AG387" s="58">
        <v>0</v>
      </c>
      <c r="AH387" s="61">
        <v>0</v>
      </c>
      <c r="AI387" s="60">
        <v>0</v>
      </c>
      <c r="AJ387" s="59">
        <v>0</v>
      </c>
      <c r="AK387" s="61">
        <v>0</v>
      </c>
      <c r="AL387" s="60">
        <v>0</v>
      </c>
    </row>
    <row r="388" spans="1:38" s="68" customFormat="1" ht="15.75" hidden="1">
      <c r="A388" s="65"/>
      <c r="B388" s="69"/>
      <c r="C388" s="58">
        <f t="shared" ref="C388:C408" si="281">SUM(F388:L388)</f>
        <v>0</v>
      </c>
      <c r="D388" s="61"/>
      <c r="E388" s="61"/>
      <c r="F388" s="59"/>
      <c r="G388" s="61"/>
      <c r="H388" s="61"/>
      <c r="I388" s="61"/>
      <c r="J388" s="60"/>
      <c r="K388" s="58">
        <f t="shared" si="276"/>
        <v>0</v>
      </c>
      <c r="L388" s="61"/>
      <c r="M388" s="61"/>
      <c r="N388" s="59"/>
      <c r="O388" s="61"/>
      <c r="P388" s="60"/>
      <c r="Q388" s="61"/>
      <c r="R388" s="60"/>
      <c r="S388" s="292">
        <f t="shared" si="279"/>
        <v>0</v>
      </c>
      <c r="T388" s="63"/>
      <c r="U388" s="63"/>
      <c r="V388" s="63"/>
      <c r="W388" s="63"/>
      <c r="X388" s="63"/>
      <c r="Y388" s="58">
        <f t="shared" si="277"/>
        <v>0</v>
      </c>
      <c r="Z388" s="61"/>
      <c r="AA388" s="60"/>
      <c r="AB388" s="59">
        <f t="shared" si="280"/>
        <v>0</v>
      </c>
      <c r="AC388" s="61">
        <f t="shared" si="278"/>
        <v>0</v>
      </c>
      <c r="AD388" s="60">
        <f t="shared" si="278"/>
        <v>0</v>
      </c>
      <c r="AE388" s="61">
        <f t="shared" si="278"/>
        <v>0</v>
      </c>
      <c r="AF388" s="60">
        <f t="shared" si="278"/>
        <v>0</v>
      </c>
      <c r="AG388" s="58">
        <f t="shared" ref="AG388:AG408" si="282">SUM(AJ388:AL388)</f>
        <v>0</v>
      </c>
      <c r="AH388" s="61"/>
      <c r="AI388" s="60"/>
      <c r="AJ388" s="59">
        <f t="shared" ref="AJ388:AL408" si="283">SUM(T388+AB388)</f>
        <v>0</v>
      </c>
      <c r="AK388" s="61">
        <f t="shared" si="283"/>
        <v>0</v>
      </c>
      <c r="AL388" s="60">
        <f t="shared" si="283"/>
        <v>0</v>
      </c>
    </row>
    <row r="389" spans="1:38" s="68" customFormat="1" ht="15.75" hidden="1">
      <c r="A389" s="65"/>
      <c r="B389" s="69"/>
      <c r="C389" s="58">
        <f t="shared" si="281"/>
        <v>0</v>
      </c>
      <c r="D389" s="61"/>
      <c r="E389" s="61"/>
      <c r="F389" s="59"/>
      <c r="G389" s="61"/>
      <c r="H389" s="61"/>
      <c r="I389" s="61"/>
      <c r="J389" s="60"/>
      <c r="K389" s="58">
        <f t="shared" si="276"/>
        <v>0</v>
      </c>
      <c r="L389" s="61"/>
      <c r="M389" s="61"/>
      <c r="N389" s="59"/>
      <c r="O389" s="61"/>
      <c r="P389" s="60"/>
      <c r="Q389" s="61"/>
      <c r="R389" s="60"/>
      <c r="S389" s="292">
        <f t="shared" si="279"/>
        <v>0</v>
      </c>
      <c r="T389" s="63"/>
      <c r="U389" s="63"/>
      <c r="V389" s="63"/>
      <c r="W389" s="63"/>
      <c r="X389" s="63"/>
      <c r="Y389" s="58">
        <f t="shared" si="277"/>
        <v>0</v>
      </c>
      <c r="Z389" s="61"/>
      <c r="AA389" s="60"/>
      <c r="AB389" s="59">
        <f t="shared" si="280"/>
        <v>0</v>
      </c>
      <c r="AC389" s="61">
        <f t="shared" si="278"/>
        <v>0</v>
      </c>
      <c r="AD389" s="60">
        <f t="shared" si="278"/>
        <v>0</v>
      </c>
      <c r="AE389" s="61">
        <f t="shared" si="278"/>
        <v>0</v>
      </c>
      <c r="AF389" s="60">
        <f t="shared" si="278"/>
        <v>0</v>
      </c>
      <c r="AG389" s="58">
        <f t="shared" si="282"/>
        <v>0</v>
      </c>
      <c r="AH389" s="61"/>
      <c r="AI389" s="60"/>
      <c r="AJ389" s="59">
        <f t="shared" si="283"/>
        <v>0</v>
      </c>
      <c r="AK389" s="61">
        <f t="shared" si="283"/>
        <v>0</v>
      </c>
      <c r="AL389" s="60">
        <f t="shared" si="283"/>
        <v>0</v>
      </c>
    </row>
    <row r="390" spans="1:38" s="68" customFormat="1" ht="15.75" hidden="1">
      <c r="A390" s="65"/>
      <c r="B390" s="69"/>
      <c r="C390" s="58">
        <f t="shared" si="281"/>
        <v>0</v>
      </c>
      <c r="D390" s="61"/>
      <c r="E390" s="61"/>
      <c r="F390" s="59"/>
      <c r="G390" s="61"/>
      <c r="H390" s="61"/>
      <c r="I390" s="61"/>
      <c r="J390" s="60"/>
      <c r="K390" s="58">
        <f t="shared" si="276"/>
        <v>0</v>
      </c>
      <c r="L390" s="61"/>
      <c r="M390" s="61"/>
      <c r="N390" s="59"/>
      <c r="O390" s="61"/>
      <c r="P390" s="60"/>
      <c r="Q390" s="61"/>
      <c r="R390" s="60"/>
      <c r="S390" s="292">
        <f t="shared" si="279"/>
        <v>0</v>
      </c>
      <c r="T390" s="63"/>
      <c r="U390" s="63"/>
      <c r="V390" s="63"/>
      <c r="W390" s="63"/>
      <c r="X390" s="63"/>
      <c r="Y390" s="58">
        <f t="shared" si="277"/>
        <v>0</v>
      </c>
      <c r="Z390" s="61"/>
      <c r="AA390" s="60"/>
      <c r="AB390" s="59">
        <f t="shared" si="280"/>
        <v>0</v>
      </c>
      <c r="AC390" s="61">
        <f t="shared" si="278"/>
        <v>0</v>
      </c>
      <c r="AD390" s="60">
        <f t="shared" si="278"/>
        <v>0</v>
      </c>
      <c r="AE390" s="61">
        <f t="shared" si="278"/>
        <v>0</v>
      </c>
      <c r="AF390" s="60">
        <f t="shared" si="278"/>
        <v>0</v>
      </c>
      <c r="AG390" s="58">
        <f t="shared" si="282"/>
        <v>0</v>
      </c>
      <c r="AH390" s="61"/>
      <c r="AI390" s="60"/>
      <c r="AJ390" s="59">
        <f t="shared" si="283"/>
        <v>0</v>
      </c>
      <c r="AK390" s="61">
        <f t="shared" si="283"/>
        <v>0</v>
      </c>
      <c r="AL390" s="60">
        <f t="shared" si="283"/>
        <v>0</v>
      </c>
    </row>
    <row r="391" spans="1:38" s="68" customFormat="1" ht="15.75" hidden="1">
      <c r="A391" s="65"/>
      <c r="B391" s="69"/>
      <c r="C391" s="58">
        <f t="shared" si="281"/>
        <v>0</v>
      </c>
      <c r="D391" s="61"/>
      <c r="E391" s="61"/>
      <c r="F391" s="59"/>
      <c r="G391" s="61"/>
      <c r="H391" s="61"/>
      <c r="I391" s="61"/>
      <c r="J391" s="60"/>
      <c r="K391" s="58">
        <f t="shared" si="276"/>
        <v>0</v>
      </c>
      <c r="L391" s="61"/>
      <c r="M391" s="61"/>
      <c r="N391" s="59"/>
      <c r="O391" s="61"/>
      <c r="P391" s="60"/>
      <c r="Q391" s="61"/>
      <c r="R391" s="60"/>
      <c r="S391" s="292">
        <f t="shared" si="279"/>
        <v>0</v>
      </c>
      <c r="T391" s="63"/>
      <c r="U391" s="63"/>
      <c r="V391" s="63"/>
      <c r="W391" s="63"/>
      <c r="X391" s="63"/>
      <c r="Y391" s="58">
        <f t="shared" si="277"/>
        <v>0</v>
      </c>
      <c r="Z391" s="61"/>
      <c r="AA391" s="60"/>
      <c r="AB391" s="59">
        <f t="shared" si="280"/>
        <v>0</v>
      </c>
      <c r="AC391" s="61">
        <f t="shared" si="278"/>
        <v>0</v>
      </c>
      <c r="AD391" s="60">
        <f t="shared" si="278"/>
        <v>0</v>
      </c>
      <c r="AE391" s="61">
        <f t="shared" si="278"/>
        <v>0</v>
      </c>
      <c r="AF391" s="60">
        <f t="shared" si="278"/>
        <v>0</v>
      </c>
      <c r="AG391" s="58">
        <f t="shared" si="282"/>
        <v>0</v>
      </c>
      <c r="AH391" s="61"/>
      <c r="AI391" s="60"/>
      <c r="AJ391" s="59">
        <f t="shared" si="283"/>
        <v>0</v>
      </c>
      <c r="AK391" s="61">
        <f t="shared" si="283"/>
        <v>0</v>
      </c>
      <c r="AL391" s="60">
        <f t="shared" si="283"/>
        <v>0</v>
      </c>
    </row>
    <row r="392" spans="1:38" s="68" customFormat="1" ht="17.25" hidden="1" customHeight="1">
      <c r="A392" s="65"/>
      <c r="B392" s="69"/>
      <c r="C392" s="58">
        <f t="shared" si="281"/>
        <v>0</v>
      </c>
      <c r="D392" s="61"/>
      <c r="E392" s="61"/>
      <c r="F392" s="59"/>
      <c r="G392" s="61"/>
      <c r="H392" s="61"/>
      <c r="I392" s="61"/>
      <c r="J392" s="60"/>
      <c r="K392" s="58">
        <f t="shared" si="276"/>
        <v>0</v>
      </c>
      <c r="L392" s="61"/>
      <c r="M392" s="61"/>
      <c r="N392" s="59"/>
      <c r="O392" s="61"/>
      <c r="P392" s="60"/>
      <c r="Q392" s="61"/>
      <c r="R392" s="60"/>
      <c r="S392" s="292">
        <f t="shared" si="279"/>
        <v>0</v>
      </c>
      <c r="T392" s="63"/>
      <c r="U392" s="63"/>
      <c r="V392" s="63"/>
      <c r="W392" s="63"/>
      <c r="X392" s="63"/>
      <c r="Y392" s="58">
        <f t="shared" si="277"/>
        <v>0</v>
      </c>
      <c r="Z392" s="61"/>
      <c r="AA392" s="60"/>
      <c r="AB392" s="59">
        <f t="shared" si="280"/>
        <v>0</v>
      </c>
      <c r="AC392" s="61">
        <f t="shared" si="278"/>
        <v>0</v>
      </c>
      <c r="AD392" s="60">
        <f t="shared" si="278"/>
        <v>0</v>
      </c>
      <c r="AE392" s="61">
        <f t="shared" si="278"/>
        <v>0</v>
      </c>
      <c r="AF392" s="60">
        <f t="shared" si="278"/>
        <v>0</v>
      </c>
      <c r="AG392" s="58">
        <f t="shared" si="282"/>
        <v>0</v>
      </c>
      <c r="AH392" s="61"/>
      <c r="AI392" s="60"/>
      <c r="AJ392" s="59">
        <f t="shared" si="283"/>
        <v>0</v>
      </c>
      <c r="AK392" s="61">
        <f t="shared" si="283"/>
        <v>0</v>
      </c>
      <c r="AL392" s="60">
        <f t="shared" si="283"/>
        <v>0</v>
      </c>
    </row>
    <row r="393" spans="1:38" s="68" customFormat="1" ht="15.75" hidden="1">
      <c r="A393" s="65"/>
      <c r="B393" s="69"/>
      <c r="C393" s="58">
        <f t="shared" si="281"/>
        <v>0</v>
      </c>
      <c r="D393" s="61"/>
      <c r="E393" s="61"/>
      <c r="F393" s="59"/>
      <c r="G393" s="61"/>
      <c r="H393" s="61"/>
      <c r="I393" s="61"/>
      <c r="J393" s="60"/>
      <c r="K393" s="58">
        <f t="shared" si="276"/>
        <v>0</v>
      </c>
      <c r="L393" s="61"/>
      <c r="M393" s="61"/>
      <c r="N393" s="59"/>
      <c r="O393" s="61"/>
      <c r="P393" s="60"/>
      <c r="Q393" s="61"/>
      <c r="R393" s="60"/>
      <c r="S393" s="292">
        <f t="shared" si="279"/>
        <v>0</v>
      </c>
      <c r="T393" s="63"/>
      <c r="U393" s="63"/>
      <c r="V393" s="63"/>
      <c r="W393" s="63"/>
      <c r="X393" s="63"/>
      <c r="Y393" s="58">
        <f t="shared" si="277"/>
        <v>0</v>
      </c>
      <c r="Z393" s="61"/>
      <c r="AA393" s="60"/>
      <c r="AB393" s="59">
        <f t="shared" si="280"/>
        <v>0</v>
      </c>
      <c r="AC393" s="61">
        <f t="shared" si="278"/>
        <v>0</v>
      </c>
      <c r="AD393" s="60">
        <f t="shared" si="278"/>
        <v>0</v>
      </c>
      <c r="AE393" s="61">
        <f t="shared" si="278"/>
        <v>0</v>
      </c>
      <c r="AF393" s="60">
        <f t="shared" si="278"/>
        <v>0</v>
      </c>
      <c r="AG393" s="58">
        <f t="shared" si="282"/>
        <v>0</v>
      </c>
      <c r="AH393" s="61"/>
      <c r="AI393" s="60"/>
      <c r="AJ393" s="59">
        <f t="shared" si="283"/>
        <v>0</v>
      </c>
      <c r="AK393" s="61">
        <f t="shared" si="283"/>
        <v>0</v>
      </c>
      <c r="AL393" s="60">
        <f t="shared" si="283"/>
        <v>0</v>
      </c>
    </row>
    <row r="394" spans="1:38" s="68" customFormat="1" ht="15.75" hidden="1">
      <c r="A394" s="65"/>
      <c r="B394" s="69"/>
      <c r="C394" s="58">
        <f t="shared" si="281"/>
        <v>0</v>
      </c>
      <c r="D394" s="61"/>
      <c r="E394" s="61"/>
      <c r="F394" s="59"/>
      <c r="G394" s="61"/>
      <c r="H394" s="61"/>
      <c r="I394" s="61"/>
      <c r="J394" s="60"/>
      <c r="K394" s="58">
        <f t="shared" si="276"/>
        <v>0</v>
      </c>
      <c r="L394" s="61"/>
      <c r="M394" s="61"/>
      <c r="N394" s="59"/>
      <c r="O394" s="61"/>
      <c r="P394" s="60"/>
      <c r="Q394" s="61"/>
      <c r="R394" s="60"/>
      <c r="S394" s="292">
        <f t="shared" si="279"/>
        <v>0</v>
      </c>
      <c r="T394" s="63"/>
      <c r="U394" s="63"/>
      <c r="V394" s="63"/>
      <c r="W394" s="63"/>
      <c r="X394" s="63"/>
      <c r="Y394" s="58">
        <f t="shared" si="277"/>
        <v>0</v>
      </c>
      <c r="Z394" s="61"/>
      <c r="AA394" s="60"/>
      <c r="AB394" s="59">
        <f t="shared" si="280"/>
        <v>0</v>
      </c>
      <c r="AC394" s="61">
        <f t="shared" si="278"/>
        <v>0</v>
      </c>
      <c r="AD394" s="60">
        <f t="shared" si="278"/>
        <v>0</v>
      </c>
      <c r="AE394" s="61">
        <f t="shared" si="278"/>
        <v>0</v>
      </c>
      <c r="AF394" s="60">
        <f t="shared" si="278"/>
        <v>0</v>
      </c>
      <c r="AG394" s="58">
        <f t="shared" si="282"/>
        <v>0</v>
      </c>
      <c r="AH394" s="61"/>
      <c r="AI394" s="60"/>
      <c r="AJ394" s="59">
        <f t="shared" si="283"/>
        <v>0</v>
      </c>
      <c r="AK394" s="61">
        <f t="shared" si="283"/>
        <v>0</v>
      </c>
      <c r="AL394" s="60">
        <f t="shared" si="283"/>
        <v>0</v>
      </c>
    </row>
    <row r="395" spans="1:38" s="68" customFormat="1" ht="15.75" hidden="1">
      <c r="A395" s="65"/>
      <c r="B395" s="69"/>
      <c r="C395" s="58">
        <f t="shared" si="281"/>
        <v>0</v>
      </c>
      <c r="D395" s="61"/>
      <c r="E395" s="61"/>
      <c r="F395" s="59"/>
      <c r="G395" s="61"/>
      <c r="H395" s="61"/>
      <c r="I395" s="61"/>
      <c r="J395" s="60"/>
      <c r="K395" s="58">
        <f t="shared" si="276"/>
        <v>0</v>
      </c>
      <c r="L395" s="61"/>
      <c r="M395" s="61"/>
      <c r="N395" s="59"/>
      <c r="O395" s="61"/>
      <c r="P395" s="60"/>
      <c r="Q395" s="61"/>
      <c r="R395" s="60"/>
      <c r="S395" s="292">
        <f t="shared" si="279"/>
        <v>0</v>
      </c>
      <c r="T395" s="63"/>
      <c r="U395" s="63"/>
      <c r="V395" s="63"/>
      <c r="W395" s="63"/>
      <c r="X395" s="63"/>
      <c r="Y395" s="58">
        <f t="shared" si="277"/>
        <v>0</v>
      </c>
      <c r="Z395" s="61"/>
      <c r="AA395" s="60"/>
      <c r="AB395" s="59">
        <f t="shared" si="280"/>
        <v>0</v>
      </c>
      <c r="AC395" s="61">
        <f t="shared" si="278"/>
        <v>0</v>
      </c>
      <c r="AD395" s="60">
        <f t="shared" si="278"/>
        <v>0</v>
      </c>
      <c r="AE395" s="61">
        <f t="shared" si="278"/>
        <v>0</v>
      </c>
      <c r="AF395" s="60">
        <f t="shared" si="278"/>
        <v>0</v>
      </c>
      <c r="AG395" s="58">
        <f t="shared" si="282"/>
        <v>0</v>
      </c>
      <c r="AH395" s="61"/>
      <c r="AI395" s="60"/>
      <c r="AJ395" s="59">
        <f t="shared" si="283"/>
        <v>0</v>
      </c>
      <c r="AK395" s="61">
        <f t="shared" si="283"/>
        <v>0</v>
      </c>
      <c r="AL395" s="60">
        <f t="shared" si="283"/>
        <v>0</v>
      </c>
    </row>
    <row r="396" spans="1:38" s="68" customFormat="1" ht="15.75" hidden="1">
      <c r="A396" s="65"/>
      <c r="B396" s="69"/>
      <c r="C396" s="58">
        <f t="shared" si="281"/>
        <v>0</v>
      </c>
      <c r="D396" s="61"/>
      <c r="E396" s="61"/>
      <c r="F396" s="59"/>
      <c r="G396" s="61"/>
      <c r="H396" s="61"/>
      <c r="I396" s="61"/>
      <c r="J396" s="60"/>
      <c r="K396" s="58">
        <f t="shared" si="276"/>
        <v>0</v>
      </c>
      <c r="L396" s="61"/>
      <c r="M396" s="61"/>
      <c r="N396" s="59"/>
      <c r="O396" s="61"/>
      <c r="P396" s="60"/>
      <c r="Q396" s="61"/>
      <c r="R396" s="60"/>
      <c r="S396" s="292">
        <f t="shared" si="279"/>
        <v>0</v>
      </c>
      <c r="T396" s="63"/>
      <c r="U396" s="63"/>
      <c r="V396" s="63"/>
      <c r="W396" s="63"/>
      <c r="X396" s="63"/>
      <c r="Y396" s="58">
        <f t="shared" si="277"/>
        <v>0</v>
      </c>
      <c r="Z396" s="61"/>
      <c r="AA396" s="60"/>
      <c r="AB396" s="59">
        <f t="shared" si="280"/>
        <v>0</v>
      </c>
      <c r="AC396" s="61">
        <f t="shared" si="278"/>
        <v>0</v>
      </c>
      <c r="AD396" s="60">
        <f t="shared" si="278"/>
        <v>0</v>
      </c>
      <c r="AE396" s="61">
        <f t="shared" si="278"/>
        <v>0</v>
      </c>
      <c r="AF396" s="60">
        <f t="shared" si="278"/>
        <v>0</v>
      </c>
      <c r="AG396" s="58">
        <f t="shared" si="282"/>
        <v>0</v>
      </c>
      <c r="AH396" s="61"/>
      <c r="AI396" s="60"/>
      <c r="AJ396" s="59">
        <f t="shared" si="283"/>
        <v>0</v>
      </c>
      <c r="AK396" s="61">
        <f t="shared" si="283"/>
        <v>0</v>
      </c>
      <c r="AL396" s="60">
        <f t="shared" si="283"/>
        <v>0</v>
      </c>
    </row>
    <row r="397" spans="1:38" s="68" customFormat="1" ht="15.75" hidden="1">
      <c r="A397" s="65"/>
      <c r="B397" s="69"/>
      <c r="C397" s="58">
        <f t="shared" si="281"/>
        <v>0</v>
      </c>
      <c r="D397" s="61"/>
      <c r="E397" s="61"/>
      <c r="F397" s="59"/>
      <c r="G397" s="61"/>
      <c r="H397" s="61"/>
      <c r="I397" s="61"/>
      <c r="J397" s="60"/>
      <c r="K397" s="58">
        <f t="shared" si="276"/>
        <v>0</v>
      </c>
      <c r="L397" s="61"/>
      <c r="M397" s="61"/>
      <c r="N397" s="59"/>
      <c r="O397" s="61"/>
      <c r="P397" s="60"/>
      <c r="Q397" s="61"/>
      <c r="R397" s="60"/>
      <c r="S397" s="292">
        <f t="shared" si="279"/>
        <v>0</v>
      </c>
      <c r="T397" s="63"/>
      <c r="U397" s="63"/>
      <c r="V397" s="63"/>
      <c r="W397" s="63"/>
      <c r="X397" s="63"/>
      <c r="Y397" s="58">
        <f t="shared" si="277"/>
        <v>0</v>
      </c>
      <c r="Z397" s="61"/>
      <c r="AA397" s="60"/>
      <c r="AB397" s="59">
        <f t="shared" si="280"/>
        <v>0</v>
      </c>
      <c r="AC397" s="61">
        <f t="shared" si="278"/>
        <v>0</v>
      </c>
      <c r="AD397" s="60">
        <f t="shared" si="278"/>
        <v>0</v>
      </c>
      <c r="AE397" s="61">
        <f t="shared" si="278"/>
        <v>0</v>
      </c>
      <c r="AF397" s="60">
        <f t="shared" si="278"/>
        <v>0</v>
      </c>
      <c r="AG397" s="58">
        <f t="shared" si="282"/>
        <v>0</v>
      </c>
      <c r="AH397" s="61"/>
      <c r="AI397" s="60"/>
      <c r="AJ397" s="59">
        <f t="shared" si="283"/>
        <v>0</v>
      </c>
      <c r="AK397" s="61">
        <f t="shared" si="283"/>
        <v>0</v>
      </c>
      <c r="AL397" s="60">
        <f t="shared" si="283"/>
        <v>0</v>
      </c>
    </row>
    <row r="398" spans="1:38" s="68" customFormat="1" ht="15.75" hidden="1">
      <c r="A398" s="65"/>
      <c r="B398" s="69"/>
      <c r="C398" s="58">
        <f t="shared" si="281"/>
        <v>0</v>
      </c>
      <c r="D398" s="61"/>
      <c r="E398" s="61"/>
      <c r="F398" s="59"/>
      <c r="G398" s="61"/>
      <c r="H398" s="61"/>
      <c r="I398" s="61"/>
      <c r="J398" s="60"/>
      <c r="K398" s="58">
        <f t="shared" si="276"/>
        <v>0</v>
      </c>
      <c r="L398" s="61"/>
      <c r="M398" s="61"/>
      <c r="N398" s="59"/>
      <c r="O398" s="61"/>
      <c r="P398" s="60"/>
      <c r="Q398" s="61"/>
      <c r="R398" s="60"/>
      <c r="S398" s="292">
        <f t="shared" si="279"/>
        <v>0</v>
      </c>
      <c r="T398" s="63"/>
      <c r="U398" s="63"/>
      <c r="V398" s="63"/>
      <c r="W398" s="63"/>
      <c r="X398" s="63"/>
      <c r="Y398" s="58">
        <f>SUM(AB398:AF398)</f>
        <v>0</v>
      </c>
      <c r="Z398" s="61"/>
      <c r="AA398" s="60"/>
      <c r="AB398" s="59">
        <f t="shared" si="280"/>
        <v>0</v>
      </c>
      <c r="AC398" s="61">
        <f t="shared" si="278"/>
        <v>0</v>
      </c>
      <c r="AD398" s="60">
        <f t="shared" si="278"/>
        <v>0</v>
      </c>
      <c r="AE398" s="61">
        <f t="shared" si="278"/>
        <v>0</v>
      </c>
      <c r="AF398" s="60">
        <f t="shared" si="278"/>
        <v>0</v>
      </c>
      <c r="AG398" s="58">
        <f t="shared" si="282"/>
        <v>0</v>
      </c>
      <c r="AH398" s="61"/>
      <c r="AI398" s="60"/>
      <c r="AJ398" s="59">
        <f t="shared" si="283"/>
        <v>0</v>
      </c>
      <c r="AK398" s="61">
        <f t="shared" si="283"/>
        <v>0</v>
      </c>
      <c r="AL398" s="60">
        <f t="shared" si="283"/>
        <v>0</v>
      </c>
    </row>
    <row r="399" spans="1:38" s="68" customFormat="1" ht="15.75" hidden="1">
      <c r="A399" s="65"/>
      <c r="B399" s="336"/>
      <c r="C399" s="58">
        <f t="shared" si="281"/>
        <v>0</v>
      </c>
      <c r="D399" s="61"/>
      <c r="E399" s="61"/>
      <c r="F399" s="59"/>
      <c r="G399" s="61"/>
      <c r="H399" s="61"/>
      <c r="I399" s="61"/>
      <c r="J399" s="60"/>
      <c r="K399" s="58">
        <f t="shared" si="276"/>
        <v>0</v>
      </c>
      <c r="L399" s="61"/>
      <c r="M399" s="61"/>
      <c r="N399" s="59"/>
      <c r="O399" s="61"/>
      <c r="P399" s="60"/>
      <c r="Q399" s="61"/>
      <c r="R399" s="60"/>
      <c r="S399" s="292">
        <f t="shared" si="279"/>
        <v>0</v>
      </c>
      <c r="T399" s="63"/>
      <c r="U399" s="63"/>
      <c r="V399" s="63"/>
      <c r="W399" s="63"/>
      <c r="X399" s="63"/>
      <c r="Y399" s="58">
        <f t="shared" ref="Y399:Y408" si="284">SUM(AB399:AF399)</f>
        <v>0</v>
      </c>
      <c r="Z399" s="61"/>
      <c r="AA399" s="60"/>
      <c r="AB399" s="59">
        <f t="shared" si="280"/>
        <v>0</v>
      </c>
      <c r="AC399" s="61">
        <f t="shared" si="278"/>
        <v>0</v>
      </c>
      <c r="AD399" s="60">
        <f t="shared" si="278"/>
        <v>0</v>
      </c>
      <c r="AE399" s="61">
        <f t="shared" si="278"/>
        <v>0</v>
      </c>
      <c r="AF399" s="60">
        <f t="shared" si="278"/>
        <v>0</v>
      </c>
      <c r="AG399" s="58">
        <f t="shared" si="282"/>
        <v>0</v>
      </c>
      <c r="AH399" s="61"/>
      <c r="AI399" s="60"/>
      <c r="AJ399" s="59">
        <f t="shared" si="283"/>
        <v>0</v>
      </c>
      <c r="AK399" s="61">
        <f t="shared" si="283"/>
        <v>0</v>
      </c>
      <c r="AL399" s="60">
        <f t="shared" si="283"/>
        <v>0</v>
      </c>
    </row>
    <row r="400" spans="1:38" s="68" customFormat="1" ht="16.5" hidden="1" customHeight="1">
      <c r="A400" s="65"/>
      <c r="B400" s="69"/>
      <c r="C400" s="58">
        <f t="shared" si="281"/>
        <v>0</v>
      </c>
      <c r="D400" s="61"/>
      <c r="E400" s="61"/>
      <c r="F400" s="59"/>
      <c r="G400" s="61"/>
      <c r="H400" s="61"/>
      <c r="I400" s="61"/>
      <c r="J400" s="60"/>
      <c r="K400" s="58">
        <f t="shared" ref="K400:K408" si="285">SUM(N400:R400)</f>
        <v>0</v>
      </c>
      <c r="L400" s="61"/>
      <c r="M400" s="61"/>
      <c r="N400" s="59"/>
      <c r="O400" s="61"/>
      <c r="P400" s="60"/>
      <c r="Q400" s="61"/>
      <c r="R400" s="60"/>
      <c r="S400" s="292">
        <f t="shared" si="279"/>
        <v>0</v>
      </c>
      <c r="T400" s="63"/>
      <c r="U400" s="63"/>
      <c r="V400" s="63"/>
      <c r="W400" s="63"/>
      <c r="X400" s="63"/>
      <c r="Y400" s="58">
        <f t="shared" si="284"/>
        <v>0</v>
      </c>
      <c r="Z400" s="61"/>
      <c r="AA400" s="60"/>
      <c r="AB400" s="59">
        <f t="shared" si="280"/>
        <v>0</v>
      </c>
      <c r="AC400" s="61">
        <f t="shared" si="278"/>
        <v>0</v>
      </c>
      <c r="AD400" s="60">
        <f t="shared" si="278"/>
        <v>0</v>
      </c>
      <c r="AE400" s="61">
        <f t="shared" si="278"/>
        <v>0</v>
      </c>
      <c r="AF400" s="60">
        <f t="shared" si="278"/>
        <v>0</v>
      </c>
      <c r="AG400" s="58">
        <f t="shared" si="282"/>
        <v>0</v>
      </c>
      <c r="AH400" s="61"/>
      <c r="AI400" s="60"/>
      <c r="AJ400" s="59">
        <f t="shared" si="283"/>
        <v>0</v>
      </c>
      <c r="AK400" s="61">
        <f t="shared" si="283"/>
        <v>0</v>
      </c>
      <c r="AL400" s="60">
        <f t="shared" si="283"/>
        <v>0</v>
      </c>
    </row>
    <row r="401" spans="1:38" s="68" customFormat="1" ht="15.75" hidden="1">
      <c r="A401" s="65"/>
      <c r="B401" s="337"/>
      <c r="C401" s="58">
        <f t="shared" si="281"/>
        <v>0</v>
      </c>
      <c r="D401" s="61"/>
      <c r="E401" s="61"/>
      <c r="F401" s="59"/>
      <c r="G401" s="61"/>
      <c r="H401" s="61"/>
      <c r="I401" s="61"/>
      <c r="J401" s="60"/>
      <c r="K401" s="58">
        <f t="shared" si="285"/>
        <v>0</v>
      </c>
      <c r="L401" s="61"/>
      <c r="M401" s="61"/>
      <c r="N401" s="59"/>
      <c r="O401" s="61"/>
      <c r="P401" s="60"/>
      <c r="Q401" s="61"/>
      <c r="R401" s="60"/>
      <c r="S401" s="292">
        <f t="shared" si="279"/>
        <v>0</v>
      </c>
      <c r="T401" s="63"/>
      <c r="U401" s="63"/>
      <c r="V401" s="63"/>
      <c r="W401" s="63"/>
      <c r="X401" s="63"/>
      <c r="Y401" s="58">
        <f t="shared" si="284"/>
        <v>0</v>
      </c>
      <c r="Z401" s="61"/>
      <c r="AA401" s="60"/>
      <c r="AB401" s="59">
        <f t="shared" si="280"/>
        <v>0</v>
      </c>
      <c r="AC401" s="61">
        <f t="shared" si="278"/>
        <v>0</v>
      </c>
      <c r="AD401" s="60">
        <f t="shared" si="278"/>
        <v>0</v>
      </c>
      <c r="AE401" s="61">
        <f t="shared" si="278"/>
        <v>0</v>
      </c>
      <c r="AF401" s="60">
        <f t="shared" si="278"/>
        <v>0</v>
      </c>
      <c r="AG401" s="58">
        <f t="shared" si="282"/>
        <v>0</v>
      </c>
      <c r="AH401" s="61"/>
      <c r="AI401" s="60"/>
      <c r="AJ401" s="59">
        <f t="shared" si="283"/>
        <v>0</v>
      </c>
      <c r="AK401" s="61">
        <f t="shared" si="283"/>
        <v>0</v>
      </c>
      <c r="AL401" s="60">
        <f t="shared" si="283"/>
        <v>0</v>
      </c>
    </row>
    <row r="402" spans="1:38" s="68" customFormat="1" ht="15.75" hidden="1">
      <c r="A402" s="65"/>
      <c r="B402" s="337"/>
      <c r="C402" s="58">
        <f t="shared" si="281"/>
        <v>0</v>
      </c>
      <c r="D402" s="61"/>
      <c r="E402" s="61"/>
      <c r="F402" s="59"/>
      <c r="G402" s="61"/>
      <c r="H402" s="61"/>
      <c r="I402" s="61"/>
      <c r="J402" s="60"/>
      <c r="K402" s="58">
        <f t="shared" si="285"/>
        <v>0</v>
      </c>
      <c r="L402" s="61"/>
      <c r="M402" s="61"/>
      <c r="N402" s="59"/>
      <c r="O402" s="61"/>
      <c r="P402" s="60"/>
      <c r="Q402" s="61"/>
      <c r="R402" s="60"/>
      <c r="S402" s="292">
        <f t="shared" si="279"/>
        <v>0</v>
      </c>
      <c r="T402" s="63"/>
      <c r="U402" s="63"/>
      <c r="V402" s="63"/>
      <c r="W402" s="63"/>
      <c r="X402" s="63"/>
      <c r="Y402" s="58">
        <f t="shared" si="284"/>
        <v>0</v>
      </c>
      <c r="Z402" s="61"/>
      <c r="AA402" s="60"/>
      <c r="AB402" s="59">
        <f t="shared" si="280"/>
        <v>0</v>
      </c>
      <c r="AC402" s="61">
        <f t="shared" si="278"/>
        <v>0</v>
      </c>
      <c r="AD402" s="60">
        <f t="shared" si="278"/>
        <v>0</v>
      </c>
      <c r="AE402" s="61">
        <f t="shared" si="278"/>
        <v>0</v>
      </c>
      <c r="AF402" s="60">
        <f t="shared" si="278"/>
        <v>0</v>
      </c>
      <c r="AG402" s="58">
        <f t="shared" si="282"/>
        <v>0</v>
      </c>
      <c r="AH402" s="61"/>
      <c r="AI402" s="60"/>
      <c r="AJ402" s="59">
        <f t="shared" si="283"/>
        <v>0</v>
      </c>
      <c r="AK402" s="61">
        <f t="shared" si="283"/>
        <v>0</v>
      </c>
      <c r="AL402" s="60">
        <f t="shared" si="283"/>
        <v>0</v>
      </c>
    </row>
    <row r="403" spans="1:38" s="68" customFormat="1" ht="15.75" hidden="1">
      <c r="A403" s="65"/>
      <c r="B403" s="337"/>
      <c r="C403" s="58">
        <f t="shared" si="281"/>
        <v>0</v>
      </c>
      <c r="D403" s="61"/>
      <c r="E403" s="61"/>
      <c r="F403" s="59"/>
      <c r="G403" s="61"/>
      <c r="H403" s="61"/>
      <c r="I403" s="61"/>
      <c r="J403" s="60"/>
      <c r="K403" s="58">
        <f t="shared" si="285"/>
        <v>0</v>
      </c>
      <c r="L403" s="61"/>
      <c r="M403" s="61"/>
      <c r="N403" s="59"/>
      <c r="O403" s="61"/>
      <c r="P403" s="60"/>
      <c r="Q403" s="61"/>
      <c r="R403" s="60"/>
      <c r="S403" s="292">
        <f t="shared" si="279"/>
        <v>0</v>
      </c>
      <c r="T403" s="63"/>
      <c r="U403" s="63"/>
      <c r="V403" s="63"/>
      <c r="W403" s="63"/>
      <c r="X403" s="63"/>
      <c r="Y403" s="58">
        <f t="shared" si="284"/>
        <v>0</v>
      </c>
      <c r="Z403" s="61"/>
      <c r="AA403" s="60"/>
      <c r="AB403" s="59">
        <f t="shared" si="280"/>
        <v>0</v>
      </c>
      <c r="AC403" s="61">
        <f t="shared" si="278"/>
        <v>0</v>
      </c>
      <c r="AD403" s="60">
        <f t="shared" si="278"/>
        <v>0</v>
      </c>
      <c r="AE403" s="61">
        <f t="shared" si="278"/>
        <v>0</v>
      </c>
      <c r="AF403" s="60">
        <f t="shared" si="278"/>
        <v>0</v>
      </c>
      <c r="AG403" s="58">
        <f t="shared" si="282"/>
        <v>0</v>
      </c>
      <c r="AH403" s="61"/>
      <c r="AI403" s="60"/>
      <c r="AJ403" s="59">
        <f t="shared" si="283"/>
        <v>0</v>
      </c>
      <c r="AK403" s="61">
        <f t="shared" si="283"/>
        <v>0</v>
      </c>
      <c r="AL403" s="60">
        <f t="shared" si="283"/>
        <v>0</v>
      </c>
    </row>
    <row r="404" spans="1:38" s="68" customFormat="1" ht="15.75" hidden="1">
      <c r="A404" s="65"/>
      <c r="B404" s="337"/>
      <c r="C404" s="58">
        <f t="shared" si="281"/>
        <v>0</v>
      </c>
      <c r="D404" s="61"/>
      <c r="E404" s="61"/>
      <c r="F404" s="59"/>
      <c r="G404" s="61"/>
      <c r="H404" s="61"/>
      <c r="I404" s="61"/>
      <c r="J404" s="60"/>
      <c r="K404" s="58">
        <f t="shared" si="285"/>
        <v>0</v>
      </c>
      <c r="L404" s="61"/>
      <c r="M404" s="61"/>
      <c r="N404" s="59"/>
      <c r="O404" s="61"/>
      <c r="P404" s="60"/>
      <c r="Q404" s="61"/>
      <c r="R404" s="60"/>
      <c r="S404" s="292">
        <f t="shared" si="279"/>
        <v>0</v>
      </c>
      <c r="T404" s="63"/>
      <c r="U404" s="63"/>
      <c r="V404" s="63"/>
      <c r="W404" s="63"/>
      <c r="X404" s="63"/>
      <c r="Y404" s="58">
        <f t="shared" si="284"/>
        <v>0</v>
      </c>
      <c r="Z404" s="61"/>
      <c r="AA404" s="60"/>
      <c r="AB404" s="59">
        <f t="shared" si="280"/>
        <v>0</v>
      </c>
      <c r="AC404" s="61">
        <f t="shared" si="278"/>
        <v>0</v>
      </c>
      <c r="AD404" s="60">
        <f t="shared" si="278"/>
        <v>0</v>
      </c>
      <c r="AE404" s="61">
        <f t="shared" si="278"/>
        <v>0</v>
      </c>
      <c r="AF404" s="60">
        <f t="shared" si="278"/>
        <v>0</v>
      </c>
      <c r="AG404" s="58">
        <f t="shared" si="282"/>
        <v>0</v>
      </c>
      <c r="AH404" s="61"/>
      <c r="AI404" s="60"/>
      <c r="AJ404" s="59">
        <f t="shared" si="283"/>
        <v>0</v>
      </c>
      <c r="AK404" s="61">
        <f t="shared" si="283"/>
        <v>0</v>
      </c>
      <c r="AL404" s="60">
        <f t="shared" si="283"/>
        <v>0</v>
      </c>
    </row>
    <row r="405" spans="1:38" s="68" customFormat="1" ht="15.75" hidden="1">
      <c r="A405" s="65"/>
      <c r="B405" s="337"/>
      <c r="C405" s="58">
        <f t="shared" si="281"/>
        <v>0</v>
      </c>
      <c r="D405" s="61"/>
      <c r="E405" s="61"/>
      <c r="F405" s="59"/>
      <c r="G405" s="61"/>
      <c r="H405" s="61"/>
      <c r="I405" s="61"/>
      <c r="J405" s="60"/>
      <c r="K405" s="58">
        <f t="shared" si="285"/>
        <v>0</v>
      </c>
      <c r="L405" s="61"/>
      <c r="M405" s="61"/>
      <c r="N405" s="59"/>
      <c r="O405" s="61"/>
      <c r="P405" s="60"/>
      <c r="Q405" s="61"/>
      <c r="R405" s="60"/>
      <c r="S405" s="292">
        <f t="shared" si="279"/>
        <v>0</v>
      </c>
      <c r="T405" s="63"/>
      <c r="U405" s="63"/>
      <c r="V405" s="63"/>
      <c r="W405" s="63"/>
      <c r="X405" s="63"/>
      <c r="Y405" s="58">
        <f t="shared" si="284"/>
        <v>0</v>
      </c>
      <c r="Z405" s="61"/>
      <c r="AA405" s="60"/>
      <c r="AB405" s="59">
        <f t="shared" si="280"/>
        <v>0</v>
      </c>
      <c r="AC405" s="61">
        <f t="shared" si="278"/>
        <v>0</v>
      </c>
      <c r="AD405" s="60">
        <f t="shared" si="278"/>
        <v>0</v>
      </c>
      <c r="AE405" s="61">
        <f t="shared" si="278"/>
        <v>0</v>
      </c>
      <c r="AF405" s="60">
        <f t="shared" si="278"/>
        <v>0</v>
      </c>
      <c r="AG405" s="58">
        <f t="shared" si="282"/>
        <v>0</v>
      </c>
      <c r="AH405" s="61"/>
      <c r="AI405" s="60"/>
      <c r="AJ405" s="59">
        <f t="shared" si="283"/>
        <v>0</v>
      </c>
      <c r="AK405" s="61">
        <f t="shared" si="283"/>
        <v>0</v>
      </c>
      <c r="AL405" s="60">
        <f t="shared" si="283"/>
        <v>0</v>
      </c>
    </row>
    <row r="406" spans="1:38" s="68" customFormat="1" ht="15.75" hidden="1">
      <c r="A406" s="65"/>
      <c r="B406" s="337"/>
      <c r="C406" s="58">
        <f t="shared" si="281"/>
        <v>0</v>
      </c>
      <c r="D406" s="61"/>
      <c r="E406" s="61"/>
      <c r="F406" s="59"/>
      <c r="G406" s="61"/>
      <c r="H406" s="61"/>
      <c r="I406" s="61"/>
      <c r="J406" s="60"/>
      <c r="K406" s="58">
        <f t="shared" si="285"/>
        <v>0</v>
      </c>
      <c r="L406" s="61"/>
      <c r="M406" s="61"/>
      <c r="N406" s="59"/>
      <c r="O406" s="61"/>
      <c r="P406" s="60"/>
      <c r="Q406" s="61"/>
      <c r="R406" s="60"/>
      <c r="S406" s="292">
        <f t="shared" si="279"/>
        <v>0</v>
      </c>
      <c r="T406" s="63"/>
      <c r="U406" s="63"/>
      <c r="V406" s="63"/>
      <c r="W406" s="63"/>
      <c r="X406" s="63"/>
      <c r="Y406" s="58">
        <f t="shared" si="284"/>
        <v>0</v>
      </c>
      <c r="Z406" s="61"/>
      <c r="AA406" s="60"/>
      <c r="AB406" s="59">
        <f t="shared" si="280"/>
        <v>0</v>
      </c>
      <c r="AC406" s="61">
        <f t="shared" si="278"/>
        <v>0</v>
      </c>
      <c r="AD406" s="60">
        <f t="shared" si="278"/>
        <v>0</v>
      </c>
      <c r="AE406" s="61">
        <f t="shared" si="278"/>
        <v>0</v>
      </c>
      <c r="AF406" s="60">
        <f t="shared" si="278"/>
        <v>0</v>
      </c>
      <c r="AG406" s="58">
        <f t="shared" si="282"/>
        <v>0</v>
      </c>
      <c r="AH406" s="61"/>
      <c r="AI406" s="60"/>
      <c r="AJ406" s="59">
        <f t="shared" si="283"/>
        <v>0</v>
      </c>
      <c r="AK406" s="61">
        <f t="shared" si="283"/>
        <v>0</v>
      </c>
      <c r="AL406" s="60">
        <f t="shared" si="283"/>
        <v>0</v>
      </c>
    </row>
    <row r="407" spans="1:38" s="68" customFormat="1" ht="15.75" hidden="1">
      <c r="A407" s="65"/>
      <c r="B407" s="337"/>
      <c r="C407" s="58">
        <f t="shared" si="281"/>
        <v>0</v>
      </c>
      <c r="D407" s="61"/>
      <c r="E407" s="61"/>
      <c r="F407" s="59"/>
      <c r="G407" s="61"/>
      <c r="H407" s="61"/>
      <c r="I407" s="61"/>
      <c r="J407" s="60"/>
      <c r="K407" s="58">
        <f t="shared" si="285"/>
        <v>0</v>
      </c>
      <c r="L407" s="61"/>
      <c r="M407" s="61"/>
      <c r="N407" s="59"/>
      <c r="O407" s="61"/>
      <c r="P407" s="60"/>
      <c r="Q407" s="61"/>
      <c r="R407" s="60"/>
      <c r="S407" s="292">
        <f t="shared" si="279"/>
        <v>0</v>
      </c>
      <c r="T407" s="63"/>
      <c r="U407" s="63"/>
      <c r="V407" s="63"/>
      <c r="W407" s="63"/>
      <c r="X407" s="63"/>
      <c r="Y407" s="58">
        <f t="shared" si="284"/>
        <v>0</v>
      </c>
      <c r="Z407" s="61"/>
      <c r="AA407" s="60"/>
      <c r="AB407" s="59">
        <f t="shared" si="280"/>
        <v>0</v>
      </c>
      <c r="AC407" s="61">
        <f t="shared" si="278"/>
        <v>0</v>
      </c>
      <c r="AD407" s="60">
        <f t="shared" si="278"/>
        <v>0</v>
      </c>
      <c r="AE407" s="61">
        <f t="shared" si="278"/>
        <v>0</v>
      </c>
      <c r="AF407" s="60">
        <f t="shared" si="278"/>
        <v>0</v>
      </c>
      <c r="AG407" s="58">
        <f t="shared" si="282"/>
        <v>0</v>
      </c>
      <c r="AH407" s="61"/>
      <c r="AI407" s="60"/>
      <c r="AJ407" s="59">
        <f t="shared" si="283"/>
        <v>0</v>
      </c>
      <c r="AK407" s="61">
        <f t="shared" si="283"/>
        <v>0</v>
      </c>
      <c r="AL407" s="60">
        <f t="shared" si="283"/>
        <v>0</v>
      </c>
    </row>
    <row r="408" spans="1:38" s="68" customFormat="1" ht="15.75" hidden="1">
      <c r="A408" s="65"/>
      <c r="B408" s="337"/>
      <c r="C408" s="58">
        <f t="shared" si="281"/>
        <v>0</v>
      </c>
      <c r="D408" s="61"/>
      <c r="E408" s="61"/>
      <c r="F408" s="59"/>
      <c r="G408" s="61"/>
      <c r="H408" s="61"/>
      <c r="I408" s="61"/>
      <c r="J408" s="60"/>
      <c r="K408" s="58">
        <f t="shared" si="285"/>
        <v>0</v>
      </c>
      <c r="L408" s="61"/>
      <c r="M408" s="61"/>
      <c r="N408" s="59"/>
      <c r="O408" s="61"/>
      <c r="P408" s="60"/>
      <c r="Q408" s="61"/>
      <c r="R408" s="60"/>
      <c r="S408" s="292">
        <f t="shared" si="279"/>
        <v>0</v>
      </c>
      <c r="T408" s="63"/>
      <c r="U408" s="63"/>
      <c r="V408" s="63"/>
      <c r="W408" s="63"/>
      <c r="X408" s="63"/>
      <c r="Y408" s="58">
        <f t="shared" si="284"/>
        <v>0</v>
      </c>
      <c r="Z408" s="61"/>
      <c r="AA408" s="60"/>
      <c r="AB408" s="59">
        <f t="shared" si="280"/>
        <v>0</v>
      </c>
      <c r="AC408" s="61">
        <f t="shared" si="278"/>
        <v>0</v>
      </c>
      <c r="AD408" s="60">
        <f t="shared" si="278"/>
        <v>0</v>
      </c>
      <c r="AE408" s="61">
        <f t="shared" si="278"/>
        <v>0</v>
      </c>
      <c r="AF408" s="60">
        <f t="shared" si="278"/>
        <v>0</v>
      </c>
      <c r="AG408" s="58">
        <f t="shared" si="282"/>
        <v>0</v>
      </c>
      <c r="AH408" s="61"/>
      <c r="AI408" s="60"/>
      <c r="AJ408" s="59">
        <f t="shared" si="283"/>
        <v>0</v>
      </c>
      <c r="AK408" s="61">
        <f t="shared" si="283"/>
        <v>0</v>
      </c>
      <c r="AL408" s="60">
        <f t="shared" si="283"/>
        <v>0</v>
      </c>
    </row>
    <row r="409" spans="1:38" s="68" customFormat="1" ht="15.75" hidden="1">
      <c r="A409" s="65"/>
      <c r="B409" s="337"/>
      <c r="C409" s="58"/>
      <c r="D409" s="61"/>
      <c r="E409" s="61"/>
      <c r="F409" s="59"/>
      <c r="G409" s="61"/>
      <c r="H409" s="61"/>
      <c r="I409" s="61"/>
      <c r="J409" s="60"/>
      <c r="K409" s="58"/>
      <c r="L409" s="61"/>
      <c r="M409" s="61"/>
      <c r="N409" s="59"/>
      <c r="O409" s="61"/>
      <c r="P409" s="60"/>
      <c r="Q409" s="61"/>
      <c r="R409" s="60"/>
      <c r="S409" s="292">
        <f t="shared" si="279"/>
        <v>0</v>
      </c>
      <c r="T409" s="63"/>
      <c r="U409" s="63"/>
      <c r="V409" s="63"/>
      <c r="W409" s="63"/>
      <c r="X409" s="63"/>
      <c r="Y409" s="58"/>
      <c r="Z409" s="61"/>
      <c r="AA409" s="60"/>
      <c r="AB409" s="59"/>
      <c r="AC409" s="61"/>
      <c r="AD409" s="60"/>
      <c r="AE409" s="61"/>
      <c r="AF409" s="60"/>
      <c r="AG409" s="58"/>
      <c r="AH409" s="61"/>
      <c r="AI409" s="60"/>
      <c r="AJ409" s="59"/>
      <c r="AK409" s="61"/>
      <c r="AL409" s="60"/>
    </row>
    <row r="410" spans="1:38" s="68" customFormat="1" ht="11.25" customHeight="1" thickBot="1">
      <c r="A410" s="65"/>
      <c r="B410" s="337"/>
      <c r="C410" s="58"/>
      <c r="D410" s="61"/>
      <c r="E410" s="61"/>
      <c r="F410" s="59"/>
      <c r="G410" s="61"/>
      <c r="H410" s="61"/>
      <c r="I410" s="61"/>
      <c r="J410" s="60"/>
      <c r="K410" s="58"/>
      <c r="L410" s="61"/>
      <c r="M410" s="61"/>
      <c r="N410" s="273"/>
      <c r="O410" s="302"/>
      <c r="P410" s="274"/>
      <c r="Q410" s="302"/>
      <c r="R410" s="274"/>
      <c r="S410" s="286"/>
      <c r="T410" s="287"/>
      <c r="U410" s="287"/>
      <c r="V410" s="287"/>
      <c r="W410" s="338"/>
      <c r="X410" s="287"/>
      <c r="Y410" s="58"/>
      <c r="Z410" s="61"/>
      <c r="AA410" s="60"/>
      <c r="AB410" s="273"/>
      <c r="AC410" s="302"/>
      <c r="AD410" s="274"/>
      <c r="AE410" s="302"/>
      <c r="AF410" s="274"/>
      <c r="AG410" s="58"/>
      <c r="AH410" s="61"/>
      <c r="AI410" s="60"/>
      <c r="AJ410" s="273"/>
      <c r="AK410" s="302"/>
      <c r="AL410" s="274"/>
    </row>
    <row r="411" spans="1:38" s="85" customFormat="1" ht="23.25" customHeight="1" thickBot="1">
      <c r="A411" s="76" t="s">
        <v>1332</v>
      </c>
      <c r="B411" s="278"/>
      <c r="C411" s="282">
        <f t="shared" ref="C411:H411" si="286">SUM(C382:C410)/2</f>
        <v>26000</v>
      </c>
      <c r="D411" s="84">
        <f t="shared" si="286"/>
        <v>26000</v>
      </c>
      <c r="E411" s="83">
        <f t="shared" si="286"/>
        <v>0</v>
      </c>
      <c r="F411" s="352">
        <f t="shared" si="286"/>
        <v>26000</v>
      </c>
      <c r="G411" s="346">
        <f t="shared" si="286"/>
        <v>0</v>
      </c>
      <c r="H411" s="363">
        <f t="shared" si="286"/>
        <v>0</v>
      </c>
      <c r="I411" s="363">
        <f>SUM(I382:I410)/2</f>
        <v>0</v>
      </c>
      <c r="J411" s="347">
        <f>SUM(J382:J410)/2</f>
        <v>0</v>
      </c>
      <c r="K411" s="80">
        <f t="shared" ref="K411:AD411" si="287">SUM(K382:K410)/2</f>
        <v>82593</v>
      </c>
      <c r="L411" s="84">
        <f t="shared" si="287"/>
        <v>82593</v>
      </c>
      <c r="M411" s="83">
        <f t="shared" si="287"/>
        <v>0</v>
      </c>
      <c r="N411" s="78">
        <f t="shared" si="287"/>
        <v>82593</v>
      </c>
      <c r="O411" s="81">
        <f t="shared" si="287"/>
        <v>0</v>
      </c>
      <c r="P411" s="82">
        <f t="shared" si="287"/>
        <v>0</v>
      </c>
      <c r="Q411" s="84">
        <f t="shared" si="287"/>
        <v>0</v>
      </c>
      <c r="R411" s="82">
        <f t="shared" si="287"/>
        <v>0</v>
      </c>
      <c r="S411" s="84">
        <f t="shared" si="287"/>
        <v>-30000</v>
      </c>
      <c r="T411" s="83">
        <f t="shared" si="287"/>
        <v>-30000</v>
      </c>
      <c r="U411" s="81">
        <f t="shared" si="287"/>
        <v>0</v>
      </c>
      <c r="V411" s="81">
        <f t="shared" si="287"/>
        <v>0</v>
      </c>
      <c r="W411" s="81">
        <f>SUM(W382:W410)/2</f>
        <v>0</v>
      </c>
      <c r="X411" s="81">
        <f>SUM(X382:X410)/2</f>
        <v>0</v>
      </c>
      <c r="Y411" s="282">
        <f t="shared" si="287"/>
        <v>7593</v>
      </c>
      <c r="Z411" s="84">
        <f t="shared" si="287"/>
        <v>7593</v>
      </c>
      <c r="AA411" s="80">
        <f t="shared" si="287"/>
        <v>0</v>
      </c>
      <c r="AB411" s="78">
        <f t="shared" si="287"/>
        <v>7593</v>
      </c>
      <c r="AC411" s="81">
        <f t="shared" si="287"/>
        <v>0</v>
      </c>
      <c r="AD411" s="82">
        <f t="shared" si="287"/>
        <v>0</v>
      </c>
      <c r="AE411" s="84">
        <f>SUM(AE382:AE410)/2</f>
        <v>0</v>
      </c>
      <c r="AF411" s="82">
        <f>SUM(AF382:AF410)/2</f>
        <v>0</v>
      </c>
      <c r="AG411" s="282">
        <f t="shared" ref="AG411:AL411" si="288">SUM(AG382:AG410)/2</f>
        <v>0</v>
      </c>
      <c r="AH411" s="84">
        <f t="shared" si="288"/>
        <v>0</v>
      </c>
      <c r="AI411" s="80">
        <f t="shared" si="288"/>
        <v>0</v>
      </c>
      <c r="AJ411" s="78">
        <f t="shared" si="288"/>
        <v>0</v>
      </c>
      <c r="AK411" s="81">
        <f t="shared" si="288"/>
        <v>0</v>
      </c>
      <c r="AL411" s="82">
        <f t="shared" si="288"/>
        <v>0</v>
      </c>
    </row>
    <row r="412" spans="1:38">
      <c r="K412" s="257"/>
      <c r="L412" s="257"/>
      <c r="M412" s="340"/>
      <c r="N412" s="340"/>
      <c r="O412" s="340"/>
      <c r="P412" s="340"/>
      <c r="Q412" s="340"/>
      <c r="R412" s="340"/>
      <c r="S412" s="341"/>
    </row>
    <row r="413" spans="1:38">
      <c r="K413" s="257"/>
      <c r="L413" s="257"/>
      <c r="M413" s="340"/>
      <c r="N413" s="340"/>
      <c r="O413" s="340"/>
      <c r="P413" s="340"/>
      <c r="Q413" s="340"/>
      <c r="R413" s="340"/>
      <c r="S413" s="341"/>
    </row>
    <row r="414" spans="1:38">
      <c r="K414" s="257"/>
      <c r="L414" s="257"/>
      <c r="M414" s="340"/>
      <c r="N414" s="340"/>
      <c r="O414" s="340"/>
      <c r="P414" s="340"/>
      <c r="Q414" s="340"/>
      <c r="R414" s="340"/>
      <c r="S414" s="341"/>
    </row>
    <row r="415" spans="1:38">
      <c r="K415" s="257"/>
      <c r="L415" s="257"/>
      <c r="M415" s="340"/>
      <c r="N415" s="340"/>
      <c r="O415" s="340"/>
      <c r="P415" s="340"/>
      <c r="Q415" s="340"/>
      <c r="R415" s="340"/>
      <c r="S415" s="341"/>
    </row>
    <row r="416" spans="1:38">
      <c r="K416" s="257"/>
      <c r="L416" s="257"/>
      <c r="M416" s="340"/>
      <c r="N416" s="340"/>
      <c r="O416" s="340"/>
      <c r="P416" s="340"/>
      <c r="Q416" s="340"/>
      <c r="R416" s="340"/>
      <c r="S416" s="341"/>
    </row>
    <row r="417" spans="11:19">
      <c r="K417" s="257"/>
      <c r="L417" s="257"/>
      <c r="M417" s="340"/>
      <c r="N417" s="340"/>
      <c r="O417" s="340"/>
      <c r="P417" s="340"/>
      <c r="Q417" s="340"/>
      <c r="R417" s="340"/>
      <c r="S417" s="341"/>
    </row>
    <row r="418" spans="11:19">
      <c r="K418" s="257"/>
      <c r="L418" s="257"/>
      <c r="M418" s="340"/>
      <c r="N418" s="340"/>
      <c r="O418" s="340"/>
      <c r="P418" s="340"/>
      <c r="Q418" s="340"/>
      <c r="R418" s="340"/>
      <c r="S418" s="341"/>
    </row>
    <row r="419" spans="11:19">
      <c r="K419" s="257"/>
      <c r="L419" s="257"/>
      <c r="M419" s="340"/>
      <c r="N419" s="340"/>
      <c r="O419" s="340"/>
      <c r="P419" s="340"/>
      <c r="Q419" s="340"/>
      <c r="R419" s="340"/>
      <c r="S419" s="341"/>
    </row>
    <row r="420" spans="11:19">
      <c r="K420" s="257"/>
      <c r="L420" s="257"/>
      <c r="M420" s="340"/>
      <c r="N420" s="340"/>
      <c r="O420" s="340"/>
      <c r="P420" s="340"/>
      <c r="Q420" s="340"/>
      <c r="R420" s="340"/>
      <c r="S420" s="341"/>
    </row>
    <row r="421" spans="11:19">
      <c r="K421" s="257"/>
      <c r="L421" s="257"/>
      <c r="M421" s="340"/>
      <c r="N421" s="340"/>
      <c r="O421" s="340"/>
      <c r="P421" s="340"/>
      <c r="Q421" s="340"/>
      <c r="R421" s="340"/>
      <c r="S421" s="341"/>
    </row>
    <row r="422" spans="11:19">
      <c r="K422" s="257"/>
      <c r="L422" s="257"/>
      <c r="M422" s="340"/>
      <c r="N422" s="340"/>
      <c r="O422" s="340"/>
      <c r="P422" s="340"/>
      <c r="Q422" s="340"/>
      <c r="R422" s="340"/>
      <c r="S422" s="341"/>
    </row>
    <row r="423" spans="11:19">
      <c r="K423" s="257"/>
      <c r="L423" s="257"/>
      <c r="M423" s="340"/>
      <c r="N423" s="340"/>
      <c r="O423" s="340"/>
      <c r="P423" s="340"/>
      <c r="Q423" s="340"/>
      <c r="R423" s="340"/>
      <c r="S423" s="341"/>
    </row>
    <row r="424" spans="11:19">
      <c r="K424" s="257"/>
      <c r="L424" s="257"/>
      <c r="M424" s="340"/>
      <c r="N424" s="340"/>
      <c r="O424" s="340"/>
      <c r="P424" s="340"/>
      <c r="Q424" s="340"/>
      <c r="R424" s="340"/>
      <c r="S424" s="341"/>
    </row>
    <row r="425" spans="11:19">
      <c r="K425" s="257"/>
      <c r="L425" s="257"/>
      <c r="M425" s="340"/>
      <c r="N425" s="340"/>
      <c r="O425" s="340"/>
      <c r="P425" s="340"/>
      <c r="Q425" s="340"/>
      <c r="R425" s="340"/>
      <c r="S425" s="341"/>
    </row>
    <row r="426" spans="11:19">
      <c r="K426" s="257"/>
      <c r="L426" s="257"/>
      <c r="M426" s="340"/>
      <c r="N426" s="340"/>
      <c r="O426" s="340"/>
      <c r="P426" s="340"/>
      <c r="Q426" s="340"/>
      <c r="R426" s="340"/>
      <c r="S426" s="341"/>
    </row>
    <row r="427" spans="11:19">
      <c r="K427" s="257"/>
      <c r="L427" s="257"/>
      <c r="M427" s="340"/>
      <c r="N427" s="340"/>
      <c r="O427" s="340"/>
      <c r="P427" s="340"/>
      <c r="Q427" s="340"/>
      <c r="R427" s="340"/>
      <c r="S427" s="341"/>
    </row>
    <row r="428" spans="11:19">
      <c r="K428" s="257"/>
      <c r="L428" s="257"/>
      <c r="M428" s="340"/>
      <c r="N428" s="340"/>
      <c r="O428" s="340"/>
      <c r="P428" s="340"/>
      <c r="Q428" s="340"/>
      <c r="R428" s="340"/>
      <c r="S428" s="341"/>
    </row>
    <row r="429" spans="11:19">
      <c r="K429" s="257"/>
      <c r="L429" s="257"/>
      <c r="M429" s="340"/>
      <c r="N429" s="340"/>
      <c r="O429" s="340"/>
      <c r="P429" s="340"/>
      <c r="Q429" s="340"/>
      <c r="R429" s="340"/>
      <c r="S429" s="341"/>
    </row>
    <row r="430" spans="11:19">
      <c r="K430" s="257"/>
      <c r="L430" s="257"/>
      <c r="M430" s="340"/>
      <c r="N430" s="340"/>
      <c r="O430" s="340"/>
      <c r="P430" s="340"/>
      <c r="Q430" s="340"/>
      <c r="R430" s="340"/>
      <c r="S430" s="341"/>
    </row>
    <row r="431" spans="11:19">
      <c r="K431" s="257"/>
      <c r="L431" s="257"/>
      <c r="M431" s="340"/>
      <c r="N431" s="340"/>
      <c r="O431" s="340"/>
      <c r="P431" s="340"/>
      <c r="Q431" s="340"/>
      <c r="R431" s="340"/>
      <c r="S431" s="341"/>
    </row>
    <row r="432" spans="11:19">
      <c r="K432" s="257"/>
      <c r="L432" s="257"/>
      <c r="M432" s="340"/>
      <c r="N432" s="340"/>
      <c r="O432" s="340"/>
      <c r="P432" s="340"/>
      <c r="Q432" s="340"/>
      <c r="R432" s="340"/>
      <c r="S432" s="341"/>
    </row>
    <row r="433" spans="11:19">
      <c r="K433" s="257"/>
      <c r="L433" s="257"/>
      <c r="M433" s="340"/>
      <c r="N433" s="340"/>
      <c r="O433" s="340"/>
      <c r="P433" s="340"/>
      <c r="Q433" s="340"/>
      <c r="R433" s="340"/>
      <c r="S433" s="341"/>
    </row>
    <row r="434" spans="11:19">
      <c r="K434" s="257"/>
      <c r="L434" s="257"/>
      <c r="M434" s="340"/>
      <c r="N434" s="340"/>
      <c r="O434" s="340"/>
      <c r="P434" s="340"/>
      <c r="Q434" s="340"/>
      <c r="R434" s="340"/>
      <c r="S434" s="341"/>
    </row>
    <row r="435" spans="11:19">
      <c r="K435" s="257"/>
      <c r="L435" s="257"/>
      <c r="M435" s="340"/>
      <c r="N435" s="340"/>
      <c r="O435" s="340"/>
      <c r="P435" s="340"/>
      <c r="Q435" s="340"/>
      <c r="R435" s="340"/>
      <c r="S435" s="341"/>
    </row>
    <row r="436" spans="11:19">
      <c r="K436" s="257"/>
      <c r="L436" s="257"/>
      <c r="M436" s="340"/>
      <c r="N436" s="340"/>
      <c r="O436" s="340"/>
      <c r="P436" s="340"/>
      <c r="Q436" s="340"/>
      <c r="R436" s="340"/>
      <c r="S436" s="341"/>
    </row>
    <row r="437" spans="11:19">
      <c r="K437" s="257"/>
      <c r="L437" s="257"/>
      <c r="M437" s="340"/>
      <c r="N437" s="340"/>
      <c r="O437" s="340"/>
      <c r="P437" s="340"/>
      <c r="Q437" s="340"/>
      <c r="R437" s="340"/>
      <c r="S437" s="341"/>
    </row>
    <row r="438" spans="11:19">
      <c r="K438" s="257"/>
      <c r="L438" s="257"/>
      <c r="M438" s="340"/>
      <c r="N438" s="340"/>
      <c r="O438" s="340"/>
      <c r="P438" s="340"/>
      <c r="Q438" s="340"/>
      <c r="R438" s="340"/>
      <c r="S438" s="341"/>
    </row>
    <row r="439" spans="11:19">
      <c r="K439" s="257"/>
      <c r="L439" s="257"/>
      <c r="M439" s="340"/>
      <c r="N439" s="340"/>
      <c r="O439" s="340"/>
      <c r="P439" s="340"/>
      <c r="Q439" s="340"/>
      <c r="R439" s="340"/>
      <c r="S439" s="341"/>
    </row>
    <row r="440" spans="11:19">
      <c r="K440" s="257"/>
      <c r="L440" s="257"/>
      <c r="M440" s="340"/>
      <c r="N440" s="340"/>
      <c r="O440" s="340"/>
      <c r="P440" s="340"/>
      <c r="Q440" s="340"/>
      <c r="R440" s="340"/>
      <c r="S440" s="341"/>
    </row>
    <row r="441" spans="11:19">
      <c r="K441" s="257"/>
      <c r="L441" s="257"/>
      <c r="M441" s="340"/>
      <c r="N441" s="340"/>
      <c r="O441" s="340"/>
      <c r="P441" s="340"/>
      <c r="Q441" s="340"/>
      <c r="R441" s="340"/>
      <c r="S441" s="341"/>
    </row>
    <row r="442" spans="11:19">
      <c r="K442" s="257"/>
      <c r="L442" s="257"/>
      <c r="M442" s="340"/>
      <c r="N442" s="340"/>
      <c r="O442" s="340"/>
      <c r="P442" s="340"/>
      <c r="Q442" s="340"/>
      <c r="R442" s="340"/>
      <c r="S442" s="341"/>
    </row>
    <row r="443" spans="11:19">
      <c r="K443" s="257"/>
      <c r="L443" s="257"/>
      <c r="M443" s="340"/>
      <c r="N443" s="340"/>
      <c r="O443" s="340"/>
      <c r="P443" s="340"/>
      <c r="Q443" s="340"/>
      <c r="R443" s="340"/>
      <c r="S443" s="341"/>
    </row>
    <row r="444" spans="11:19">
      <c r="K444" s="257"/>
      <c r="L444" s="257"/>
      <c r="M444" s="340"/>
      <c r="N444" s="340"/>
      <c r="O444" s="340"/>
      <c r="P444" s="340"/>
      <c r="Q444" s="340"/>
      <c r="R444" s="340"/>
      <c r="S444" s="341"/>
    </row>
    <row r="445" spans="11:19">
      <c r="K445" s="257"/>
      <c r="L445" s="257"/>
      <c r="M445" s="340"/>
      <c r="N445" s="340"/>
      <c r="O445" s="340"/>
      <c r="P445" s="340"/>
      <c r="Q445" s="340"/>
      <c r="R445" s="340"/>
      <c r="S445" s="341"/>
    </row>
    <row r="446" spans="11:19">
      <c r="K446" s="257"/>
      <c r="L446" s="257"/>
      <c r="M446" s="340"/>
      <c r="N446" s="340"/>
      <c r="O446" s="340"/>
      <c r="P446" s="340"/>
      <c r="Q446" s="340"/>
      <c r="R446" s="340"/>
      <c r="S446" s="341"/>
    </row>
    <row r="447" spans="11:19">
      <c r="K447" s="257"/>
      <c r="L447" s="257"/>
      <c r="M447" s="340"/>
      <c r="N447" s="340"/>
      <c r="O447" s="340"/>
      <c r="P447" s="340"/>
      <c r="Q447" s="340"/>
      <c r="R447" s="340"/>
      <c r="S447" s="341"/>
    </row>
    <row r="448" spans="11:19">
      <c r="K448" s="257"/>
      <c r="L448" s="257"/>
      <c r="M448" s="340"/>
      <c r="N448" s="340"/>
      <c r="O448" s="340"/>
      <c r="P448" s="340"/>
      <c r="Q448" s="340"/>
      <c r="R448" s="340"/>
      <c r="S448" s="341"/>
    </row>
    <row r="449" spans="11:19">
      <c r="K449" s="257"/>
      <c r="L449" s="257"/>
      <c r="M449" s="340"/>
      <c r="N449" s="340"/>
      <c r="O449" s="340"/>
      <c r="P449" s="340"/>
      <c r="Q449" s="340"/>
      <c r="R449" s="340"/>
      <c r="S449" s="341"/>
    </row>
    <row r="450" spans="11:19">
      <c r="K450" s="257"/>
      <c r="L450" s="257"/>
      <c r="M450" s="340"/>
      <c r="N450" s="340"/>
      <c r="O450" s="340"/>
      <c r="P450" s="340"/>
      <c r="Q450" s="340"/>
      <c r="R450" s="340"/>
      <c r="S450" s="341"/>
    </row>
    <row r="451" spans="11:19">
      <c r="K451" s="257"/>
      <c r="L451" s="257"/>
      <c r="M451" s="340"/>
      <c r="N451" s="340"/>
      <c r="O451" s="340"/>
      <c r="P451" s="340"/>
      <c r="Q451" s="340"/>
      <c r="R451" s="340"/>
      <c r="S451" s="341"/>
    </row>
    <row r="452" spans="11:19">
      <c r="K452" s="257"/>
      <c r="L452" s="257"/>
      <c r="M452" s="340"/>
      <c r="N452" s="340"/>
      <c r="O452" s="340"/>
      <c r="P452" s="340"/>
      <c r="Q452" s="340"/>
      <c r="R452" s="340"/>
      <c r="S452" s="341"/>
    </row>
    <row r="453" spans="11:19">
      <c r="K453" s="257"/>
      <c r="L453" s="257"/>
      <c r="M453" s="340"/>
      <c r="N453" s="340"/>
      <c r="O453" s="340"/>
      <c r="P453" s="340"/>
      <c r="Q453" s="340"/>
      <c r="R453" s="340"/>
      <c r="S453" s="341"/>
    </row>
    <row r="454" spans="11:19">
      <c r="K454" s="257"/>
      <c r="L454" s="257"/>
      <c r="M454" s="340"/>
      <c r="N454" s="340"/>
      <c r="O454" s="340"/>
      <c r="P454" s="340"/>
      <c r="Q454" s="340"/>
      <c r="R454" s="340"/>
      <c r="S454" s="341"/>
    </row>
    <row r="455" spans="11:19">
      <c r="K455" s="257"/>
      <c r="L455" s="257"/>
      <c r="M455" s="340"/>
      <c r="N455" s="340"/>
      <c r="O455" s="340"/>
      <c r="P455" s="340"/>
      <c r="Q455" s="340"/>
      <c r="R455" s="340"/>
      <c r="S455" s="341"/>
    </row>
    <row r="456" spans="11:19">
      <c r="K456" s="257"/>
      <c r="L456" s="257"/>
      <c r="M456" s="340"/>
      <c r="N456" s="340"/>
      <c r="O456" s="340"/>
      <c r="P456" s="340"/>
      <c r="Q456" s="340"/>
      <c r="R456" s="340"/>
      <c r="S456" s="341"/>
    </row>
    <row r="457" spans="11:19">
      <c r="K457" s="257"/>
      <c r="L457" s="257"/>
      <c r="M457" s="340"/>
      <c r="N457" s="340"/>
      <c r="O457" s="340"/>
      <c r="P457" s="340"/>
      <c r="Q457" s="340"/>
      <c r="R457" s="340"/>
      <c r="S457" s="341"/>
    </row>
    <row r="458" spans="11:19">
      <c r="K458" s="257"/>
      <c r="L458" s="257"/>
      <c r="M458" s="340"/>
      <c r="N458" s="340"/>
      <c r="O458" s="340"/>
      <c r="P458" s="340"/>
      <c r="Q458" s="340"/>
      <c r="R458" s="340"/>
      <c r="S458" s="341"/>
    </row>
    <row r="459" spans="11:19">
      <c r="K459" s="257"/>
      <c r="L459" s="257"/>
      <c r="M459" s="340"/>
      <c r="N459" s="340"/>
      <c r="O459" s="340"/>
      <c r="P459" s="340"/>
      <c r="Q459" s="340"/>
      <c r="R459" s="340"/>
      <c r="S459" s="341"/>
    </row>
    <row r="460" spans="11:19">
      <c r="K460" s="257"/>
      <c r="L460" s="257"/>
      <c r="M460" s="340"/>
      <c r="N460" s="340"/>
      <c r="O460" s="340"/>
      <c r="P460" s="340"/>
      <c r="Q460" s="340"/>
      <c r="R460" s="340"/>
      <c r="S460" s="341"/>
    </row>
    <row r="461" spans="11:19">
      <c r="K461" s="257"/>
      <c r="L461" s="257"/>
      <c r="M461" s="340"/>
      <c r="N461" s="340"/>
      <c r="O461" s="340"/>
      <c r="P461" s="340"/>
      <c r="Q461" s="340"/>
      <c r="R461" s="340"/>
      <c r="S461" s="341"/>
    </row>
    <row r="462" spans="11:19">
      <c r="K462" s="257"/>
      <c r="L462" s="257"/>
      <c r="M462" s="340"/>
      <c r="N462" s="340"/>
      <c r="O462" s="340"/>
      <c r="P462" s="340"/>
      <c r="Q462" s="340"/>
      <c r="R462" s="340"/>
      <c r="S462" s="341"/>
    </row>
    <row r="463" spans="11:19">
      <c r="K463" s="257"/>
      <c r="L463" s="257"/>
      <c r="M463" s="340"/>
      <c r="N463" s="340"/>
      <c r="O463" s="340"/>
      <c r="P463" s="340"/>
      <c r="Q463" s="340"/>
      <c r="R463" s="340"/>
      <c r="S463" s="341"/>
    </row>
    <row r="464" spans="11:19">
      <c r="K464" s="257"/>
      <c r="L464" s="257"/>
      <c r="M464" s="340"/>
      <c r="N464" s="340"/>
      <c r="O464" s="340"/>
      <c r="P464" s="340"/>
      <c r="Q464" s="340"/>
      <c r="R464" s="340"/>
      <c r="S464" s="341"/>
    </row>
    <row r="465" spans="11:19">
      <c r="K465" s="257"/>
      <c r="L465" s="257"/>
      <c r="M465" s="340"/>
      <c r="N465" s="340"/>
      <c r="O465" s="340"/>
      <c r="P465" s="340"/>
      <c r="Q465" s="340"/>
      <c r="R465" s="340"/>
      <c r="S465" s="341"/>
    </row>
    <row r="466" spans="11:19">
      <c r="K466" s="257"/>
      <c r="L466" s="257"/>
      <c r="M466" s="340"/>
      <c r="N466" s="340"/>
      <c r="O466" s="340"/>
      <c r="P466" s="340"/>
      <c r="Q466" s="340"/>
      <c r="R466" s="340"/>
      <c r="S466" s="341"/>
    </row>
    <row r="467" spans="11:19">
      <c r="K467" s="257"/>
      <c r="L467" s="257"/>
      <c r="M467" s="340"/>
      <c r="N467" s="340"/>
      <c r="O467" s="340"/>
      <c r="P467" s="340"/>
      <c r="Q467" s="340"/>
      <c r="R467" s="340"/>
      <c r="S467" s="341"/>
    </row>
    <row r="468" spans="11:19">
      <c r="K468" s="257"/>
      <c r="L468" s="257"/>
      <c r="M468" s="340"/>
      <c r="N468" s="340"/>
      <c r="O468" s="340"/>
      <c r="P468" s="340"/>
      <c r="Q468" s="340"/>
      <c r="R468" s="340"/>
      <c r="S468" s="341"/>
    </row>
    <row r="469" spans="11:19">
      <c r="K469" s="257"/>
      <c r="L469" s="257"/>
      <c r="M469" s="340"/>
      <c r="N469" s="340"/>
      <c r="O469" s="340"/>
      <c r="P469" s="340"/>
      <c r="Q469" s="340"/>
      <c r="R469" s="340"/>
      <c r="S469" s="341"/>
    </row>
    <row r="470" spans="11:19">
      <c r="K470" s="257"/>
      <c r="L470" s="257"/>
      <c r="M470" s="340"/>
      <c r="N470" s="340"/>
      <c r="O470" s="340"/>
      <c r="P470" s="340"/>
      <c r="Q470" s="340"/>
      <c r="R470" s="340"/>
      <c r="S470" s="341"/>
    </row>
    <row r="471" spans="11:19">
      <c r="K471" s="257"/>
      <c r="L471" s="257"/>
      <c r="M471" s="340"/>
      <c r="N471" s="340"/>
      <c r="O471" s="340"/>
      <c r="P471" s="340"/>
      <c r="Q471" s="340"/>
      <c r="R471" s="340"/>
      <c r="S471" s="341"/>
    </row>
    <row r="472" spans="11:19">
      <c r="K472" s="257"/>
      <c r="L472" s="257"/>
      <c r="M472" s="340"/>
      <c r="N472" s="340"/>
      <c r="O472" s="340"/>
      <c r="P472" s="340"/>
      <c r="Q472" s="340"/>
      <c r="R472" s="340"/>
      <c r="S472" s="341"/>
    </row>
    <row r="473" spans="11:19">
      <c r="K473" s="257"/>
      <c r="L473" s="257"/>
      <c r="M473" s="340"/>
      <c r="N473" s="340"/>
      <c r="O473" s="340"/>
      <c r="P473" s="340"/>
      <c r="Q473" s="340"/>
      <c r="R473" s="340"/>
      <c r="S473" s="341"/>
    </row>
    <row r="474" spans="11:19">
      <c r="K474" s="257"/>
      <c r="L474" s="257"/>
      <c r="M474" s="340"/>
      <c r="N474" s="340"/>
      <c r="O474" s="340"/>
      <c r="P474" s="340"/>
      <c r="Q474" s="340"/>
      <c r="R474" s="340"/>
      <c r="S474" s="341"/>
    </row>
    <row r="475" spans="11:19">
      <c r="K475" s="257"/>
      <c r="L475" s="257"/>
      <c r="M475" s="340"/>
      <c r="N475" s="340"/>
      <c r="O475" s="340"/>
      <c r="P475" s="340"/>
      <c r="Q475" s="340"/>
      <c r="R475" s="340"/>
      <c r="S475" s="341"/>
    </row>
    <row r="476" spans="11:19">
      <c r="K476" s="257"/>
      <c r="L476" s="257"/>
      <c r="M476" s="340"/>
      <c r="N476" s="340"/>
      <c r="O476" s="340"/>
      <c r="P476" s="340"/>
      <c r="Q476" s="340"/>
      <c r="R476" s="340"/>
      <c r="S476" s="341"/>
    </row>
    <row r="477" spans="11:19">
      <c r="K477" s="257"/>
      <c r="L477" s="257"/>
      <c r="M477" s="340"/>
      <c r="N477" s="340"/>
      <c r="O477" s="340"/>
      <c r="P477" s="340"/>
      <c r="Q477" s="340"/>
      <c r="R477" s="340"/>
      <c r="S477" s="341"/>
    </row>
    <row r="478" spans="11:19">
      <c r="K478" s="257"/>
      <c r="L478" s="257"/>
      <c r="M478" s="340"/>
      <c r="N478" s="340"/>
      <c r="O478" s="340"/>
      <c r="P478" s="340"/>
      <c r="Q478" s="340"/>
      <c r="R478" s="340"/>
      <c r="S478" s="341"/>
    </row>
    <row r="479" spans="11:19">
      <c r="K479" s="257"/>
      <c r="L479" s="257"/>
      <c r="M479" s="340"/>
      <c r="N479" s="340"/>
      <c r="O479" s="340"/>
      <c r="P479" s="340"/>
      <c r="Q479" s="340"/>
      <c r="R479" s="340"/>
      <c r="S479" s="341"/>
    </row>
    <row r="480" spans="11:19">
      <c r="K480" s="257"/>
      <c r="L480" s="257"/>
      <c r="M480" s="340"/>
      <c r="N480" s="340"/>
      <c r="O480" s="340"/>
      <c r="P480" s="340"/>
      <c r="Q480" s="340"/>
      <c r="R480" s="340"/>
      <c r="S480" s="341"/>
    </row>
    <row r="481" spans="11:19">
      <c r="K481" s="257"/>
      <c r="L481" s="257"/>
      <c r="M481" s="340"/>
      <c r="N481" s="340"/>
      <c r="O481" s="340"/>
      <c r="P481" s="340"/>
      <c r="Q481" s="340"/>
      <c r="R481" s="340"/>
      <c r="S481" s="341"/>
    </row>
    <row r="482" spans="11:19">
      <c r="K482" s="257"/>
      <c r="L482" s="257"/>
      <c r="M482" s="340"/>
      <c r="N482" s="340"/>
      <c r="O482" s="340"/>
      <c r="P482" s="340"/>
      <c r="Q482" s="340"/>
      <c r="R482" s="340"/>
      <c r="S482" s="341"/>
    </row>
    <row r="483" spans="11:19">
      <c r="K483" s="257"/>
      <c r="L483" s="257"/>
      <c r="M483" s="340"/>
      <c r="N483" s="340"/>
      <c r="O483" s="340"/>
      <c r="P483" s="340"/>
      <c r="Q483" s="340"/>
      <c r="R483" s="340"/>
      <c r="S483" s="341"/>
    </row>
    <row r="484" spans="11:19">
      <c r="K484" s="257"/>
      <c r="L484" s="257"/>
      <c r="M484" s="340"/>
      <c r="N484" s="340"/>
      <c r="O484" s="340"/>
      <c r="P484" s="340"/>
      <c r="Q484" s="340"/>
      <c r="R484" s="340"/>
      <c r="S484" s="341"/>
    </row>
    <row r="485" spans="11:19">
      <c r="K485" s="257"/>
      <c r="L485" s="257"/>
      <c r="M485" s="340"/>
      <c r="N485" s="340"/>
      <c r="O485" s="340"/>
      <c r="P485" s="340"/>
      <c r="Q485" s="340"/>
      <c r="R485" s="340"/>
      <c r="S485" s="341"/>
    </row>
    <row r="486" spans="11:19">
      <c r="K486" s="257"/>
      <c r="L486" s="257"/>
      <c r="M486" s="340"/>
      <c r="N486" s="340"/>
      <c r="O486" s="340"/>
      <c r="P486" s="340"/>
      <c r="Q486" s="340"/>
      <c r="R486" s="340"/>
      <c r="S486" s="341"/>
    </row>
    <row r="487" spans="11:19">
      <c r="K487" s="257"/>
      <c r="L487" s="257"/>
      <c r="M487" s="340"/>
      <c r="N487" s="340"/>
      <c r="O487" s="340"/>
      <c r="P487" s="340"/>
      <c r="Q487" s="340"/>
      <c r="R487" s="340"/>
      <c r="S487" s="341"/>
    </row>
    <row r="488" spans="11:19">
      <c r="K488" s="257"/>
      <c r="L488" s="257"/>
      <c r="M488" s="340"/>
      <c r="N488" s="340"/>
      <c r="O488" s="340"/>
      <c r="P488" s="340"/>
      <c r="Q488" s="340"/>
      <c r="R488" s="340"/>
      <c r="S488" s="341"/>
    </row>
    <row r="489" spans="11:19">
      <c r="K489" s="257"/>
      <c r="L489" s="257"/>
      <c r="M489" s="340"/>
      <c r="N489" s="340"/>
      <c r="O489" s="340"/>
      <c r="P489" s="340"/>
      <c r="Q489" s="340"/>
      <c r="R489" s="340"/>
      <c r="S489" s="341"/>
    </row>
    <row r="490" spans="11:19">
      <c r="K490" s="257"/>
      <c r="L490" s="257"/>
      <c r="M490" s="340"/>
      <c r="N490" s="340"/>
      <c r="O490" s="340"/>
      <c r="P490" s="340"/>
      <c r="Q490" s="340"/>
      <c r="R490" s="340"/>
      <c r="S490" s="341"/>
    </row>
    <row r="491" spans="11:19">
      <c r="K491" s="257"/>
      <c r="L491" s="257"/>
      <c r="M491" s="340"/>
      <c r="N491" s="340"/>
      <c r="O491" s="340"/>
      <c r="P491" s="340"/>
      <c r="Q491" s="340"/>
      <c r="R491" s="340"/>
      <c r="S491" s="341"/>
    </row>
    <row r="492" spans="11:19">
      <c r="K492" s="257"/>
      <c r="L492" s="257"/>
      <c r="M492" s="340"/>
      <c r="N492" s="340"/>
      <c r="O492" s="340"/>
      <c r="P492" s="340"/>
      <c r="Q492" s="340"/>
      <c r="R492" s="340"/>
      <c r="S492" s="341"/>
    </row>
    <row r="493" spans="11:19">
      <c r="K493" s="257"/>
      <c r="L493" s="257"/>
      <c r="M493" s="340"/>
      <c r="N493" s="340"/>
      <c r="O493" s="340"/>
      <c r="P493" s="340"/>
      <c r="Q493" s="340"/>
      <c r="R493" s="340"/>
      <c r="S493" s="341"/>
    </row>
    <row r="494" spans="11:19">
      <c r="K494" s="257"/>
      <c r="L494" s="257"/>
      <c r="M494" s="340"/>
      <c r="N494" s="340"/>
      <c r="O494" s="340"/>
      <c r="P494" s="340"/>
      <c r="Q494" s="340"/>
      <c r="R494" s="340"/>
      <c r="S494" s="341"/>
    </row>
    <row r="495" spans="11:19">
      <c r="K495" s="257"/>
      <c r="L495" s="257"/>
      <c r="M495" s="340"/>
      <c r="N495" s="340"/>
      <c r="O495" s="340"/>
      <c r="P495" s="340"/>
      <c r="Q495" s="340"/>
      <c r="R495" s="340"/>
      <c r="S495" s="341"/>
    </row>
    <row r="496" spans="11:19">
      <c r="K496" s="257"/>
      <c r="L496" s="257"/>
      <c r="M496" s="340"/>
      <c r="N496" s="340"/>
      <c r="O496" s="340"/>
      <c r="P496" s="340"/>
      <c r="Q496" s="340"/>
      <c r="R496" s="340"/>
      <c r="S496" s="341"/>
    </row>
    <row r="497" spans="11:19">
      <c r="K497" s="257"/>
      <c r="L497" s="257"/>
      <c r="M497" s="340"/>
      <c r="N497" s="340"/>
      <c r="O497" s="340"/>
      <c r="P497" s="340"/>
      <c r="Q497" s="340"/>
      <c r="R497" s="340"/>
      <c r="S497" s="341"/>
    </row>
    <row r="498" spans="11:19">
      <c r="K498" s="257"/>
      <c r="L498" s="257"/>
      <c r="M498" s="340"/>
      <c r="N498" s="340"/>
      <c r="O498" s="340"/>
      <c r="P498" s="340"/>
      <c r="Q498" s="340"/>
      <c r="R498" s="340"/>
      <c r="S498" s="341"/>
    </row>
    <row r="499" spans="11:19">
      <c r="K499" s="257"/>
      <c r="L499" s="257"/>
      <c r="M499" s="340"/>
      <c r="N499" s="340"/>
      <c r="O499" s="340"/>
      <c r="P499" s="340"/>
      <c r="Q499" s="340"/>
      <c r="R499" s="340"/>
      <c r="S499" s="341"/>
    </row>
    <row r="500" spans="11:19">
      <c r="K500" s="257"/>
      <c r="L500" s="257"/>
      <c r="M500" s="340"/>
      <c r="N500" s="340"/>
      <c r="O500" s="340"/>
      <c r="P500" s="340"/>
      <c r="Q500" s="340"/>
      <c r="R500" s="340"/>
      <c r="S500" s="341"/>
    </row>
    <row r="501" spans="11:19">
      <c r="K501" s="257"/>
      <c r="L501" s="257"/>
      <c r="M501" s="340"/>
      <c r="N501" s="340"/>
      <c r="O501" s="340"/>
      <c r="P501" s="340"/>
      <c r="Q501" s="340"/>
      <c r="R501" s="340"/>
      <c r="S501" s="341"/>
    </row>
    <row r="502" spans="11:19">
      <c r="K502" s="257"/>
      <c r="L502" s="257"/>
      <c r="M502" s="340"/>
      <c r="N502" s="340"/>
      <c r="O502" s="340"/>
      <c r="P502" s="340"/>
      <c r="Q502" s="340"/>
      <c r="R502" s="340"/>
      <c r="S502" s="341"/>
    </row>
    <row r="503" spans="11:19">
      <c r="K503" s="257"/>
      <c r="L503" s="257"/>
      <c r="M503" s="340"/>
      <c r="N503" s="340"/>
      <c r="O503" s="340"/>
      <c r="P503" s="340"/>
      <c r="Q503" s="340"/>
      <c r="R503" s="340"/>
      <c r="S503" s="341"/>
    </row>
    <row r="504" spans="11:19">
      <c r="K504" s="257"/>
      <c r="L504" s="257"/>
      <c r="M504" s="340"/>
      <c r="N504" s="340"/>
      <c r="O504" s="340"/>
      <c r="P504" s="340"/>
      <c r="Q504" s="340"/>
      <c r="R504" s="340"/>
      <c r="S504" s="341"/>
    </row>
    <row r="505" spans="11:19">
      <c r="K505" s="257"/>
      <c r="L505" s="257"/>
      <c r="M505" s="340"/>
      <c r="N505" s="340"/>
      <c r="O505" s="340"/>
      <c r="P505" s="340"/>
      <c r="Q505" s="340"/>
      <c r="R505" s="340"/>
      <c r="S505" s="341"/>
    </row>
    <row r="506" spans="11:19">
      <c r="K506" s="257"/>
      <c r="L506" s="257"/>
      <c r="M506" s="340"/>
      <c r="N506" s="340"/>
      <c r="O506" s="340"/>
      <c r="P506" s="340"/>
      <c r="Q506" s="340"/>
      <c r="R506" s="340"/>
      <c r="S506" s="341"/>
    </row>
    <row r="507" spans="11:19">
      <c r="K507" s="257"/>
      <c r="L507" s="257"/>
      <c r="M507" s="340"/>
      <c r="N507" s="340"/>
      <c r="O507" s="340"/>
      <c r="P507" s="340"/>
      <c r="Q507" s="340"/>
      <c r="R507" s="340"/>
      <c r="S507" s="341"/>
    </row>
    <row r="508" spans="11:19">
      <c r="K508" s="257"/>
      <c r="L508" s="257"/>
      <c r="M508" s="340"/>
      <c r="N508" s="340"/>
      <c r="O508" s="340"/>
      <c r="P508" s="340"/>
      <c r="Q508" s="340"/>
      <c r="R508" s="340"/>
      <c r="S508" s="341"/>
    </row>
    <row r="509" spans="11:19">
      <c r="K509" s="257"/>
      <c r="L509" s="257"/>
      <c r="M509" s="340"/>
      <c r="N509" s="340"/>
      <c r="O509" s="340"/>
      <c r="P509" s="340"/>
      <c r="Q509" s="340"/>
      <c r="R509" s="340"/>
      <c r="S509" s="341"/>
    </row>
    <row r="510" spans="11:19">
      <c r="K510" s="257"/>
      <c r="L510" s="257"/>
      <c r="M510" s="340"/>
      <c r="N510" s="340"/>
      <c r="O510" s="340"/>
      <c r="P510" s="340"/>
      <c r="Q510" s="340"/>
      <c r="R510" s="340"/>
      <c r="S510" s="341"/>
    </row>
    <row r="511" spans="11:19">
      <c r="K511" s="257"/>
      <c r="L511" s="257"/>
      <c r="M511" s="340"/>
      <c r="N511" s="340"/>
      <c r="O511" s="340"/>
      <c r="P511" s="340"/>
      <c r="Q511" s="340"/>
      <c r="R511" s="340"/>
      <c r="S511" s="341"/>
    </row>
    <row r="512" spans="11:19">
      <c r="K512" s="257"/>
      <c r="L512" s="257"/>
      <c r="M512" s="340"/>
      <c r="N512" s="340"/>
      <c r="O512" s="340"/>
      <c r="P512" s="340"/>
      <c r="Q512" s="340"/>
      <c r="R512" s="340"/>
      <c r="S512" s="341"/>
    </row>
    <row r="513" spans="11:19">
      <c r="K513" s="257"/>
      <c r="L513" s="257"/>
      <c r="M513" s="340"/>
      <c r="N513" s="340"/>
      <c r="O513" s="340"/>
      <c r="P513" s="340"/>
      <c r="Q513" s="340"/>
      <c r="R513" s="340"/>
      <c r="S513" s="341"/>
    </row>
    <row r="514" spans="11:19">
      <c r="K514" s="257"/>
      <c r="L514" s="257"/>
      <c r="M514" s="340"/>
      <c r="N514" s="340"/>
      <c r="O514" s="340"/>
      <c r="P514" s="340"/>
      <c r="Q514" s="340"/>
      <c r="R514" s="340"/>
      <c r="S514" s="341"/>
    </row>
    <row r="515" spans="11:19">
      <c r="K515" s="257"/>
      <c r="L515" s="257"/>
      <c r="M515" s="340"/>
      <c r="N515" s="340"/>
      <c r="O515" s="340"/>
      <c r="P515" s="340"/>
      <c r="Q515" s="340"/>
      <c r="R515" s="340"/>
      <c r="S515" s="341"/>
    </row>
    <row r="516" spans="11:19">
      <c r="K516" s="257"/>
      <c r="L516" s="257"/>
      <c r="M516" s="340"/>
      <c r="N516" s="340"/>
      <c r="O516" s="340"/>
      <c r="P516" s="340"/>
      <c r="Q516" s="340"/>
      <c r="R516" s="340"/>
      <c r="S516" s="341"/>
    </row>
    <row r="517" spans="11:19">
      <c r="K517" s="257"/>
      <c r="L517" s="257"/>
      <c r="M517" s="340"/>
      <c r="N517" s="340"/>
      <c r="O517" s="340"/>
      <c r="P517" s="340"/>
      <c r="Q517" s="340"/>
      <c r="R517" s="340"/>
      <c r="S517" s="341"/>
    </row>
    <row r="518" spans="11:19">
      <c r="K518" s="257"/>
      <c r="L518" s="257"/>
      <c r="M518" s="340"/>
      <c r="N518" s="340"/>
      <c r="O518" s="340"/>
      <c r="P518" s="340"/>
      <c r="Q518" s="340"/>
      <c r="R518" s="340"/>
      <c r="S518" s="341"/>
    </row>
    <row r="519" spans="11:19">
      <c r="K519" s="257"/>
      <c r="L519" s="257"/>
      <c r="M519" s="340"/>
      <c r="N519" s="340"/>
      <c r="O519" s="340"/>
      <c r="P519" s="340"/>
      <c r="Q519" s="340"/>
      <c r="R519" s="340"/>
      <c r="S519" s="341"/>
    </row>
    <row r="520" spans="11:19">
      <c r="K520" s="257"/>
      <c r="L520" s="257"/>
      <c r="M520" s="340"/>
      <c r="N520" s="340"/>
      <c r="O520" s="340"/>
      <c r="P520" s="340"/>
      <c r="Q520" s="340"/>
      <c r="R520" s="340"/>
      <c r="S520" s="341"/>
    </row>
    <row r="521" spans="11:19">
      <c r="K521" s="257"/>
      <c r="L521" s="257"/>
      <c r="M521" s="340"/>
      <c r="N521" s="340"/>
      <c r="O521" s="340"/>
      <c r="P521" s="340"/>
      <c r="Q521" s="340"/>
      <c r="R521" s="340"/>
      <c r="S521" s="341"/>
    </row>
    <row r="522" spans="11:19">
      <c r="K522" s="257"/>
      <c r="L522" s="257"/>
      <c r="M522" s="340"/>
      <c r="N522" s="340"/>
      <c r="O522" s="340"/>
      <c r="P522" s="340"/>
      <c r="Q522" s="340"/>
      <c r="R522" s="340"/>
      <c r="S522" s="341"/>
    </row>
    <row r="523" spans="11:19">
      <c r="K523" s="257"/>
      <c r="L523" s="257"/>
      <c r="M523" s="340"/>
      <c r="N523" s="340"/>
      <c r="O523" s="340"/>
      <c r="P523" s="340"/>
      <c r="Q523" s="340"/>
      <c r="R523" s="340"/>
      <c r="S523" s="341"/>
    </row>
    <row r="524" spans="11:19">
      <c r="K524" s="257"/>
      <c r="L524" s="257"/>
      <c r="M524" s="340"/>
      <c r="N524" s="340"/>
      <c r="O524" s="340"/>
      <c r="P524" s="340"/>
      <c r="Q524" s="340"/>
      <c r="R524" s="340"/>
      <c r="S524" s="341"/>
    </row>
    <row r="525" spans="11:19">
      <c r="K525" s="257"/>
      <c r="L525" s="257"/>
      <c r="M525" s="340"/>
      <c r="N525" s="340"/>
      <c r="O525" s="340"/>
      <c r="P525" s="340"/>
      <c r="Q525" s="340"/>
      <c r="R525" s="340"/>
      <c r="S525" s="341"/>
    </row>
    <row r="526" spans="11:19">
      <c r="K526" s="257"/>
      <c r="L526" s="257"/>
      <c r="M526" s="340"/>
      <c r="N526" s="340"/>
      <c r="O526" s="340"/>
      <c r="P526" s="340"/>
      <c r="Q526" s="340"/>
      <c r="R526" s="340"/>
      <c r="S526" s="341"/>
    </row>
    <row r="527" spans="11:19">
      <c r="K527" s="257"/>
      <c r="L527" s="257"/>
      <c r="M527" s="340"/>
      <c r="N527" s="340"/>
      <c r="O527" s="340"/>
      <c r="P527" s="340"/>
      <c r="Q527" s="340"/>
      <c r="R527" s="340"/>
      <c r="S527" s="341"/>
    </row>
    <row r="528" spans="11:19">
      <c r="K528" s="257"/>
      <c r="L528" s="257"/>
      <c r="M528" s="340"/>
      <c r="N528" s="340"/>
      <c r="O528" s="340"/>
      <c r="P528" s="340"/>
      <c r="Q528" s="340"/>
      <c r="R528" s="340"/>
      <c r="S528" s="341"/>
    </row>
    <row r="529" spans="11:19">
      <c r="K529" s="257"/>
      <c r="L529" s="257"/>
      <c r="M529" s="340"/>
      <c r="N529" s="340"/>
      <c r="O529" s="340"/>
      <c r="P529" s="340"/>
      <c r="Q529" s="340"/>
      <c r="R529" s="340"/>
      <c r="S529" s="341"/>
    </row>
    <row r="530" spans="11:19">
      <c r="K530" s="257"/>
      <c r="L530" s="257"/>
      <c r="M530" s="340"/>
      <c r="N530" s="340"/>
      <c r="O530" s="340"/>
      <c r="P530" s="340"/>
      <c r="Q530" s="340"/>
      <c r="R530" s="340"/>
      <c r="S530" s="341"/>
    </row>
    <row r="531" spans="11:19">
      <c r="K531" s="257"/>
      <c r="L531" s="257"/>
      <c r="M531" s="340"/>
      <c r="N531" s="340"/>
      <c r="O531" s="340"/>
      <c r="P531" s="340"/>
      <c r="Q531" s="340"/>
      <c r="R531" s="340"/>
      <c r="S531" s="341"/>
    </row>
    <row r="532" spans="11:19">
      <c r="K532" s="257"/>
      <c r="L532" s="257"/>
      <c r="M532" s="340"/>
      <c r="N532" s="340"/>
      <c r="O532" s="340"/>
      <c r="P532" s="340"/>
      <c r="Q532" s="340"/>
      <c r="R532" s="340"/>
      <c r="S532" s="341"/>
    </row>
    <row r="533" spans="11:19">
      <c r="K533" s="257"/>
      <c r="L533" s="257"/>
      <c r="M533" s="340"/>
      <c r="N533" s="340"/>
      <c r="O533" s="340"/>
      <c r="P533" s="340"/>
      <c r="Q533" s="340"/>
      <c r="R533" s="340"/>
      <c r="S533" s="341"/>
    </row>
    <row r="534" spans="11:19">
      <c r="K534" s="257"/>
      <c r="L534" s="257"/>
      <c r="M534" s="340"/>
      <c r="N534" s="340"/>
      <c r="O534" s="340"/>
      <c r="P534" s="340"/>
      <c r="Q534" s="340"/>
      <c r="R534" s="340"/>
      <c r="S534" s="341"/>
    </row>
    <row r="535" spans="11:19">
      <c r="K535" s="257"/>
      <c r="L535" s="257"/>
      <c r="M535" s="340"/>
      <c r="N535" s="340"/>
      <c r="O535" s="340"/>
      <c r="P535" s="340"/>
      <c r="Q535" s="340"/>
      <c r="R535" s="340"/>
      <c r="S535" s="341"/>
    </row>
    <row r="536" spans="11:19">
      <c r="K536" s="257"/>
      <c r="L536" s="257"/>
      <c r="M536" s="340"/>
      <c r="N536" s="340"/>
      <c r="O536" s="340"/>
      <c r="P536" s="340"/>
      <c r="Q536" s="340"/>
      <c r="R536" s="340"/>
      <c r="S536" s="341"/>
    </row>
    <row r="537" spans="11:19">
      <c r="K537" s="257"/>
      <c r="L537" s="257"/>
      <c r="M537" s="340"/>
      <c r="N537" s="340"/>
      <c r="O537" s="340"/>
      <c r="P537" s="340"/>
      <c r="Q537" s="340"/>
      <c r="R537" s="340"/>
      <c r="S537" s="341"/>
    </row>
    <row r="538" spans="11:19">
      <c r="K538" s="257"/>
      <c r="L538" s="257"/>
      <c r="M538" s="340"/>
      <c r="N538" s="340"/>
      <c r="O538" s="340"/>
      <c r="P538" s="340"/>
      <c r="Q538" s="340"/>
      <c r="R538" s="340"/>
      <c r="S538" s="341"/>
    </row>
    <row r="539" spans="11:19">
      <c r="K539" s="257"/>
      <c r="L539" s="257"/>
      <c r="M539" s="340"/>
      <c r="N539" s="340"/>
      <c r="O539" s="340"/>
      <c r="P539" s="340"/>
      <c r="Q539" s="340"/>
      <c r="R539" s="340"/>
      <c r="S539" s="341"/>
    </row>
    <row r="540" spans="11:19">
      <c r="K540" s="257"/>
      <c r="L540" s="257"/>
      <c r="M540" s="340"/>
      <c r="N540" s="340"/>
      <c r="O540" s="340"/>
      <c r="P540" s="340"/>
      <c r="Q540" s="340"/>
      <c r="R540" s="340"/>
      <c r="S540" s="341"/>
    </row>
    <row r="541" spans="11:19">
      <c r="K541" s="257"/>
      <c r="L541" s="257"/>
      <c r="M541" s="340"/>
      <c r="N541" s="340"/>
      <c r="O541" s="340"/>
      <c r="P541" s="340"/>
      <c r="Q541" s="340"/>
      <c r="R541" s="340"/>
      <c r="S541" s="341"/>
    </row>
    <row r="542" spans="11:19">
      <c r="K542" s="257"/>
      <c r="L542" s="257"/>
      <c r="M542" s="340"/>
      <c r="N542" s="340"/>
      <c r="O542" s="340"/>
      <c r="P542" s="340"/>
      <c r="Q542" s="340"/>
      <c r="R542" s="340"/>
      <c r="S542" s="341"/>
    </row>
    <row r="543" spans="11:19">
      <c r="K543" s="257"/>
      <c r="L543" s="257"/>
      <c r="M543" s="340"/>
      <c r="N543" s="340"/>
      <c r="O543" s="340"/>
      <c r="P543" s="340"/>
      <c r="Q543" s="340"/>
      <c r="R543" s="340"/>
      <c r="S543" s="341"/>
    </row>
    <row r="544" spans="11:19">
      <c r="K544" s="257"/>
      <c r="L544" s="257"/>
      <c r="M544" s="340"/>
      <c r="N544" s="340"/>
      <c r="O544" s="340"/>
      <c r="P544" s="340"/>
      <c r="Q544" s="340"/>
      <c r="R544" s="340"/>
      <c r="S544" s="341"/>
    </row>
    <row r="545" spans="11:19">
      <c r="K545" s="257"/>
      <c r="L545" s="257"/>
      <c r="M545" s="340"/>
      <c r="N545" s="340"/>
      <c r="O545" s="340"/>
      <c r="P545" s="340"/>
      <c r="Q545" s="340"/>
      <c r="R545" s="340"/>
      <c r="S545" s="341"/>
    </row>
    <row r="546" spans="11:19">
      <c r="K546" s="257"/>
      <c r="L546" s="257"/>
      <c r="M546" s="340"/>
      <c r="N546" s="340"/>
      <c r="O546" s="340"/>
      <c r="P546" s="340"/>
      <c r="Q546" s="340"/>
      <c r="R546" s="340"/>
      <c r="S546" s="341"/>
    </row>
    <row r="547" spans="11:19">
      <c r="K547" s="257"/>
      <c r="L547" s="257"/>
      <c r="M547" s="340"/>
      <c r="N547" s="340"/>
      <c r="O547" s="340"/>
      <c r="P547" s="340"/>
      <c r="Q547" s="340"/>
      <c r="R547" s="340"/>
      <c r="S547" s="341"/>
    </row>
    <row r="548" spans="11:19">
      <c r="K548" s="257"/>
      <c r="L548" s="257"/>
      <c r="M548" s="340"/>
      <c r="N548" s="340"/>
      <c r="O548" s="340"/>
      <c r="P548" s="340"/>
      <c r="Q548" s="340"/>
      <c r="R548" s="340"/>
      <c r="S548" s="341"/>
    </row>
    <row r="549" spans="11:19">
      <c r="K549" s="257"/>
      <c r="L549" s="257"/>
      <c r="M549" s="340"/>
      <c r="N549" s="340"/>
      <c r="O549" s="340"/>
      <c r="P549" s="340"/>
      <c r="Q549" s="340"/>
      <c r="R549" s="340"/>
      <c r="S549" s="341"/>
    </row>
    <row r="550" spans="11:19">
      <c r="K550" s="257"/>
      <c r="L550" s="257"/>
      <c r="M550" s="340"/>
      <c r="N550" s="340"/>
      <c r="O550" s="340"/>
      <c r="P550" s="340"/>
      <c r="Q550" s="340"/>
      <c r="R550" s="340"/>
      <c r="S550" s="341"/>
    </row>
    <row r="551" spans="11:19">
      <c r="K551" s="257"/>
      <c r="L551" s="257"/>
      <c r="M551" s="340"/>
      <c r="N551" s="340"/>
      <c r="O551" s="340"/>
      <c r="P551" s="340"/>
      <c r="Q551" s="340"/>
      <c r="R551" s="340"/>
      <c r="S551" s="341"/>
    </row>
    <row r="552" spans="11:19">
      <c r="K552" s="257"/>
      <c r="L552" s="257"/>
      <c r="M552" s="340"/>
      <c r="N552" s="340"/>
      <c r="O552" s="340"/>
      <c r="P552" s="340"/>
      <c r="Q552" s="340"/>
      <c r="R552" s="340"/>
      <c r="S552" s="341"/>
    </row>
    <row r="553" spans="11:19">
      <c r="K553" s="257"/>
      <c r="L553" s="257"/>
      <c r="M553" s="340"/>
      <c r="N553" s="340"/>
      <c r="O553" s="340"/>
      <c r="P553" s="340"/>
      <c r="Q553" s="340"/>
      <c r="R553" s="340"/>
      <c r="S553" s="341"/>
    </row>
    <row r="554" spans="11:19">
      <c r="K554" s="257"/>
      <c r="L554" s="257"/>
      <c r="M554" s="340"/>
      <c r="N554" s="340"/>
      <c r="O554" s="340"/>
      <c r="P554" s="340"/>
      <c r="Q554" s="340"/>
      <c r="R554" s="340"/>
      <c r="S554" s="341"/>
    </row>
    <row r="555" spans="11:19">
      <c r="K555" s="257"/>
      <c r="L555" s="257"/>
      <c r="M555" s="340"/>
      <c r="N555" s="340"/>
      <c r="O555" s="340"/>
      <c r="P555" s="340"/>
      <c r="Q555" s="340"/>
      <c r="R555" s="340"/>
      <c r="S555" s="341"/>
    </row>
    <row r="556" spans="11:19">
      <c r="K556" s="257"/>
      <c r="L556" s="257"/>
      <c r="M556" s="340"/>
      <c r="N556" s="340"/>
      <c r="O556" s="340"/>
      <c r="P556" s="340"/>
      <c r="Q556" s="340"/>
      <c r="R556" s="340"/>
      <c r="S556" s="341"/>
    </row>
    <row r="557" spans="11:19">
      <c r="K557" s="257"/>
      <c r="L557" s="257"/>
      <c r="M557" s="340"/>
      <c r="N557" s="340"/>
      <c r="O557" s="340"/>
      <c r="P557" s="340"/>
      <c r="Q557" s="340"/>
      <c r="R557" s="340"/>
      <c r="S557" s="341"/>
    </row>
    <row r="558" spans="11:19">
      <c r="K558" s="257"/>
      <c r="L558" s="257"/>
      <c r="M558" s="340"/>
      <c r="N558" s="340"/>
      <c r="O558" s="340"/>
      <c r="P558" s="340"/>
      <c r="Q558" s="340"/>
      <c r="R558" s="340"/>
      <c r="S558" s="341"/>
    </row>
    <row r="559" spans="11:19">
      <c r="K559" s="257"/>
      <c r="L559" s="257"/>
      <c r="M559" s="340"/>
      <c r="N559" s="340"/>
      <c r="O559" s="340"/>
      <c r="P559" s="340"/>
      <c r="Q559" s="340"/>
      <c r="R559" s="340"/>
      <c r="S559" s="341"/>
    </row>
    <row r="560" spans="11:19">
      <c r="K560" s="257"/>
      <c r="L560" s="257"/>
      <c r="M560" s="340"/>
      <c r="N560" s="340"/>
      <c r="O560" s="340"/>
      <c r="P560" s="340"/>
      <c r="Q560" s="340"/>
      <c r="R560" s="340"/>
      <c r="S560" s="341"/>
    </row>
    <row r="561" spans="11:19">
      <c r="K561" s="257"/>
      <c r="L561" s="257"/>
      <c r="M561" s="340"/>
      <c r="N561" s="340"/>
      <c r="O561" s="340"/>
      <c r="P561" s="340"/>
      <c r="Q561" s="340"/>
      <c r="R561" s="340"/>
      <c r="S561" s="341"/>
    </row>
    <row r="562" spans="11:19">
      <c r="K562" s="257"/>
      <c r="L562" s="257"/>
      <c r="M562" s="340"/>
      <c r="N562" s="340"/>
      <c r="O562" s="340"/>
      <c r="P562" s="340"/>
      <c r="Q562" s="340"/>
      <c r="R562" s="340"/>
      <c r="S562" s="341"/>
    </row>
    <row r="563" spans="11:19">
      <c r="K563" s="257"/>
      <c r="L563" s="257"/>
      <c r="M563" s="340"/>
      <c r="N563" s="340"/>
      <c r="O563" s="340"/>
      <c r="P563" s="340"/>
      <c r="Q563" s="340"/>
      <c r="R563" s="340"/>
      <c r="S563" s="341"/>
    </row>
    <row r="564" spans="11:19">
      <c r="K564" s="257"/>
      <c r="L564" s="257"/>
      <c r="M564" s="340"/>
      <c r="N564" s="340"/>
      <c r="O564" s="340"/>
      <c r="P564" s="340"/>
      <c r="Q564" s="340"/>
      <c r="R564" s="340"/>
      <c r="S564" s="341"/>
    </row>
    <row r="565" spans="11:19">
      <c r="K565" s="257"/>
      <c r="L565" s="257"/>
      <c r="M565" s="340"/>
      <c r="N565" s="340"/>
      <c r="O565" s="340"/>
      <c r="P565" s="340"/>
      <c r="Q565" s="340"/>
      <c r="R565" s="340"/>
      <c r="S565" s="341"/>
    </row>
    <row r="566" spans="11:19">
      <c r="K566" s="257"/>
      <c r="L566" s="257"/>
      <c r="M566" s="340"/>
      <c r="N566" s="340"/>
      <c r="O566" s="340"/>
      <c r="P566" s="340"/>
      <c r="Q566" s="340"/>
      <c r="R566" s="340"/>
      <c r="S566" s="341"/>
    </row>
    <row r="567" spans="11:19">
      <c r="K567" s="257"/>
      <c r="L567" s="257"/>
      <c r="M567" s="340"/>
      <c r="N567" s="340"/>
      <c r="O567" s="340"/>
      <c r="P567" s="340"/>
      <c r="Q567" s="340"/>
      <c r="R567" s="340"/>
      <c r="S567" s="341"/>
    </row>
    <row r="568" spans="11:19">
      <c r="K568" s="257"/>
      <c r="L568" s="257"/>
      <c r="M568" s="340"/>
      <c r="N568" s="340"/>
      <c r="O568" s="340"/>
      <c r="P568" s="340"/>
      <c r="Q568" s="340"/>
      <c r="R568" s="340"/>
      <c r="S568" s="341"/>
    </row>
    <row r="569" spans="11:19">
      <c r="K569" s="257"/>
      <c r="L569" s="257"/>
      <c r="M569" s="340"/>
      <c r="N569" s="340"/>
      <c r="O569" s="340"/>
      <c r="P569" s="340"/>
      <c r="Q569" s="340"/>
      <c r="R569" s="340"/>
      <c r="S569" s="341"/>
    </row>
    <row r="570" spans="11:19">
      <c r="K570" s="257"/>
      <c r="L570" s="257"/>
      <c r="M570" s="340"/>
      <c r="N570" s="340"/>
      <c r="O570" s="340"/>
      <c r="P570" s="340"/>
      <c r="Q570" s="340"/>
      <c r="R570" s="340"/>
      <c r="S570" s="341"/>
    </row>
    <row r="571" spans="11:19">
      <c r="K571" s="257"/>
      <c r="L571" s="257"/>
      <c r="M571" s="340"/>
      <c r="N571" s="340"/>
      <c r="O571" s="340"/>
      <c r="P571" s="340"/>
      <c r="Q571" s="340"/>
      <c r="R571" s="340"/>
      <c r="S571" s="341"/>
    </row>
    <row r="572" spans="11:19">
      <c r="K572" s="257"/>
      <c r="L572" s="257"/>
      <c r="M572" s="340"/>
      <c r="N572" s="340"/>
      <c r="O572" s="340"/>
      <c r="P572" s="340"/>
      <c r="Q572" s="340"/>
      <c r="R572" s="340"/>
      <c r="S572" s="341"/>
    </row>
    <row r="573" spans="11:19">
      <c r="K573" s="257"/>
      <c r="L573" s="257"/>
      <c r="M573" s="340"/>
      <c r="N573" s="340"/>
      <c r="O573" s="340"/>
      <c r="P573" s="340"/>
      <c r="Q573" s="340"/>
      <c r="R573" s="340"/>
      <c r="S573" s="341"/>
    </row>
    <row r="574" spans="11:19">
      <c r="K574" s="257"/>
      <c r="L574" s="257"/>
      <c r="M574" s="340"/>
      <c r="N574" s="340"/>
      <c r="O574" s="340"/>
      <c r="P574" s="340"/>
      <c r="Q574" s="340"/>
      <c r="R574" s="340"/>
      <c r="S574" s="341"/>
    </row>
    <row r="575" spans="11:19">
      <c r="K575" s="257"/>
      <c r="L575" s="257"/>
      <c r="M575" s="340"/>
      <c r="N575" s="340"/>
      <c r="O575" s="340"/>
      <c r="P575" s="340"/>
      <c r="Q575" s="340"/>
      <c r="R575" s="340"/>
      <c r="S575" s="341"/>
    </row>
    <row r="576" spans="11:19">
      <c r="K576" s="257"/>
      <c r="L576" s="257"/>
      <c r="M576" s="340"/>
      <c r="N576" s="340"/>
      <c r="O576" s="340"/>
      <c r="P576" s="340"/>
      <c r="Q576" s="340"/>
      <c r="R576" s="340"/>
      <c r="S576" s="341"/>
    </row>
    <row r="577" spans="11:19">
      <c r="K577" s="257"/>
      <c r="L577" s="257"/>
      <c r="M577" s="340"/>
      <c r="N577" s="340"/>
      <c r="O577" s="340"/>
      <c r="P577" s="340"/>
      <c r="Q577" s="340"/>
      <c r="R577" s="340"/>
      <c r="S577" s="341"/>
    </row>
    <row r="578" spans="11:19">
      <c r="K578" s="257"/>
      <c r="L578" s="257"/>
      <c r="M578" s="340"/>
      <c r="N578" s="340"/>
      <c r="O578" s="340"/>
      <c r="P578" s="340"/>
      <c r="Q578" s="340"/>
      <c r="R578" s="340"/>
      <c r="S578" s="341"/>
    </row>
    <row r="579" spans="11:19">
      <c r="K579" s="257"/>
      <c r="L579" s="257"/>
      <c r="M579" s="340"/>
      <c r="N579" s="340"/>
      <c r="O579" s="340"/>
      <c r="P579" s="340"/>
      <c r="Q579" s="340"/>
      <c r="R579" s="340"/>
      <c r="S579" s="341"/>
    </row>
    <row r="580" spans="11:19">
      <c r="K580" s="257"/>
      <c r="L580" s="257"/>
      <c r="M580" s="340"/>
      <c r="N580" s="340"/>
      <c r="O580" s="340"/>
      <c r="P580" s="340"/>
      <c r="Q580" s="340"/>
      <c r="R580" s="340"/>
      <c r="S580" s="341"/>
    </row>
    <row r="581" spans="11:19">
      <c r="K581" s="257"/>
      <c r="L581" s="257"/>
      <c r="M581" s="340"/>
      <c r="N581" s="340"/>
      <c r="O581" s="340"/>
      <c r="P581" s="340"/>
      <c r="Q581" s="340"/>
      <c r="R581" s="340"/>
      <c r="S581" s="341"/>
    </row>
    <row r="582" spans="11:19">
      <c r="K582" s="257"/>
      <c r="L582" s="257"/>
      <c r="M582" s="340"/>
      <c r="N582" s="340"/>
      <c r="O582" s="340"/>
      <c r="P582" s="340"/>
      <c r="Q582" s="340"/>
      <c r="R582" s="340"/>
      <c r="S582" s="341"/>
    </row>
    <row r="583" spans="11:19">
      <c r="K583" s="257"/>
      <c r="L583" s="257"/>
      <c r="M583" s="340"/>
      <c r="N583" s="340"/>
      <c r="O583" s="340"/>
      <c r="P583" s="340"/>
      <c r="Q583" s="340"/>
      <c r="R583" s="340"/>
      <c r="S583" s="341"/>
    </row>
    <row r="584" spans="11:19">
      <c r="K584" s="257"/>
      <c r="L584" s="257"/>
      <c r="M584" s="340"/>
      <c r="N584" s="340"/>
      <c r="O584" s="340"/>
      <c r="P584" s="340"/>
      <c r="Q584" s="340"/>
      <c r="R584" s="340"/>
      <c r="S584" s="341"/>
    </row>
    <row r="585" spans="11:19">
      <c r="K585" s="257"/>
      <c r="L585" s="257"/>
      <c r="M585" s="340"/>
      <c r="N585" s="340"/>
      <c r="O585" s="340"/>
      <c r="P585" s="340"/>
      <c r="Q585" s="340"/>
      <c r="R585" s="340"/>
      <c r="S585" s="341"/>
    </row>
    <row r="586" spans="11:19">
      <c r="K586" s="257"/>
      <c r="L586" s="257"/>
      <c r="M586" s="340"/>
      <c r="N586" s="340"/>
      <c r="O586" s="340"/>
      <c r="P586" s="340"/>
      <c r="Q586" s="340"/>
      <c r="R586" s="340"/>
      <c r="S586" s="341"/>
    </row>
    <row r="587" spans="11:19">
      <c r="K587" s="257"/>
      <c r="L587" s="257"/>
      <c r="M587" s="340"/>
      <c r="N587" s="340"/>
      <c r="O587" s="340"/>
      <c r="P587" s="340"/>
      <c r="Q587" s="340"/>
      <c r="R587" s="340"/>
      <c r="S587" s="341"/>
    </row>
    <row r="588" spans="11:19">
      <c r="K588" s="257"/>
      <c r="L588" s="257"/>
      <c r="M588" s="340"/>
      <c r="N588" s="340"/>
      <c r="O588" s="340"/>
      <c r="P588" s="340"/>
      <c r="Q588" s="340"/>
      <c r="R588" s="340"/>
      <c r="S588" s="341"/>
    </row>
    <row r="589" spans="11:19">
      <c r="K589" s="257"/>
      <c r="L589" s="257"/>
      <c r="M589" s="340"/>
      <c r="N589" s="340"/>
      <c r="O589" s="340"/>
      <c r="P589" s="340"/>
      <c r="Q589" s="340"/>
      <c r="R589" s="340"/>
      <c r="S589" s="341"/>
    </row>
    <row r="590" spans="11:19">
      <c r="K590" s="257"/>
      <c r="L590" s="257"/>
      <c r="M590" s="340"/>
      <c r="N590" s="340"/>
      <c r="O590" s="340"/>
      <c r="P590" s="340"/>
      <c r="Q590" s="340"/>
      <c r="R590" s="340"/>
      <c r="S590" s="341"/>
    </row>
    <row r="591" spans="11:19">
      <c r="K591" s="257"/>
      <c r="L591" s="257"/>
      <c r="M591" s="340"/>
      <c r="N591" s="340"/>
      <c r="O591" s="340"/>
      <c r="P591" s="340"/>
      <c r="Q591" s="340"/>
      <c r="R591" s="340"/>
      <c r="S591" s="341"/>
    </row>
    <row r="592" spans="11:19">
      <c r="K592" s="257"/>
      <c r="L592" s="257"/>
      <c r="M592" s="340"/>
      <c r="N592" s="340"/>
      <c r="O592" s="340"/>
      <c r="P592" s="340"/>
      <c r="Q592" s="340"/>
      <c r="R592" s="340"/>
      <c r="S592" s="341"/>
    </row>
    <row r="593" spans="11:19">
      <c r="K593" s="257"/>
      <c r="L593" s="257"/>
      <c r="M593" s="340"/>
      <c r="N593" s="340"/>
      <c r="O593" s="340"/>
      <c r="P593" s="340"/>
      <c r="Q593" s="340"/>
      <c r="R593" s="340"/>
      <c r="S593" s="341"/>
    </row>
    <row r="594" spans="11:19">
      <c r="K594" s="257"/>
      <c r="L594" s="257"/>
      <c r="M594" s="340"/>
      <c r="N594" s="340"/>
      <c r="O594" s="340"/>
      <c r="P594" s="340"/>
      <c r="Q594" s="340"/>
      <c r="R594" s="340"/>
      <c r="S594" s="341"/>
    </row>
    <row r="595" spans="11:19">
      <c r="K595" s="257"/>
      <c r="L595" s="257"/>
      <c r="M595" s="340"/>
      <c r="N595" s="340"/>
      <c r="O595" s="340"/>
      <c r="P595" s="340"/>
      <c r="Q595" s="340"/>
      <c r="R595" s="340"/>
      <c r="S595" s="341"/>
    </row>
    <row r="596" spans="11:19">
      <c r="K596" s="257"/>
      <c r="L596" s="257"/>
      <c r="M596" s="340"/>
      <c r="N596" s="340"/>
      <c r="O596" s="340"/>
      <c r="P596" s="340"/>
      <c r="Q596" s="340"/>
      <c r="R596" s="340"/>
      <c r="S596" s="341"/>
    </row>
    <row r="597" spans="11:19">
      <c r="K597" s="257"/>
      <c r="L597" s="257"/>
      <c r="M597" s="340"/>
      <c r="N597" s="340"/>
      <c r="O597" s="340"/>
      <c r="P597" s="340"/>
      <c r="Q597" s="340"/>
      <c r="R597" s="340"/>
      <c r="S597" s="341"/>
    </row>
    <row r="598" spans="11:19">
      <c r="K598" s="257"/>
      <c r="L598" s="257"/>
      <c r="M598" s="340"/>
      <c r="N598" s="340"/>
      <c r="O598" s="340"/>
      <c r="P598" s="340"/>
      <c r="Q598" s="340"/>
      <c r="R598" s="340"/>
      <c r="S598" s="341"/>
    </row>
    <row r="599" spans="11:19">
      <c r="K599" s="257"/>
      <c r="L599" s="257"/>
      <c r="M599" s="340"/>
      <c r="N599" s="340"/>
      <c r="O599" s="340"/>
      <c r="P599" s="340"/>
      <c r="Q599" s="340"/>
      <c r="R599" s="340"/>
      <c r="S599" s="341"/>
    </row>
    <row r="600" spans="11:19">
      <c r="K600" s="257"/>
      <c r="L600" s="257"/>
      <c r="M600" s="340"/>
      <c r="N600" s="340"/>
      <c r="O600" s="340"/>
      <c r="P600" s="340"/>
      <c r="Q600" s="340"/>
      <c r="R600" s="340"/>
      <c r="S600" s="341"/>
    </row>
    <row r="601" spans="11:19">
      <c r="K601" s="257"/>
      <c r="L601" s="257"/>
      <c r="M601" s="340"/>
      <c r="N601" s="340"/>
      <c r="O601" s="340"/>
      <c r="P601" s="340"/>
      <c r="Q601" s="340"/>
      <c r="R601" s="340"/>
      <c r="S601" s="341"/>
    </row>
    <row r="602" spans="11:19">
      <c r="K602" s="257"/>
      <c r="L602" s="257"/>
      <c r="M602" s="340"/>
      <c r="N602" s="340"/>
      <c r="O602" s="340"/>
      <c r="P602" s="340"/>
      <c r="Q602" s="340"/>
      <c r="R602" s="340"/>
      <c r="S602" s="341"/>
    </row>
    <row r="603" spans="11:19">
      <c r="K603" s="257"/>
      <c r="L603" s="257"/>
      <c r="M603" s="340"/>
      <c r="N603" s="340"/>
      <c r="O603" s="340"/>
      <c r="P603" s="340"/>
      <c r="Q603" s="340"/>
      <c r="R603" s="340"/>
      <c r="S603" s="341"/>
    </row>
    <row r="604" spans="11:19">
      <c r="K604" s="257"/>
      <c r="L604" s="257"/>
      <c r="M604" s="340"/>
      <c r="N604" s="340"/>
      <c r="O604" s="340"/>
      <c r="P604" s="340"/>
      <c r="Q604" s="340"/>
      <c r="R604" s="340"/>
      <c r="S604" s="341"/>
    </row>
    <row r="605" spans="11:19">
      <c r="K605" s="257"/>
      <c r="L605" s="257"/>
      <c r="M605" s="340"/>
      <c r="N605" s="340"/>
      <c r="O605" s="340"/>
      <c r="P605" s="340"/>
      <c r="Q605" s="340"/>
      <c r="R605" s="340"/>
      <c r="S605" s="341"/>
    </row>
    <row r="606" spans="11:19">
      <c r="K606" s="257"/>
      <c r="L606" s="257"/>
      <c r="M606" s="340"/>
      <c r="N606" s="340"/>
      <c r="O606" s="340"/>
      <c r="P606" s="340"/>
      <c r="Q606" s="340"/>
      <c r="R606" s="340"/>
      <c r="S606" s="341"/>
    </row>
    <row r="607" spans="11:19">
      <c r="K607" s="257"/>
      <c r="L607" s="257"/>
      <c r="M607" s="340"/>
      <c r="N607" s="340"/>
      <c r="O607" s="340"/>
      <c r="P607" s="340"/>
      <c r="Q607" s="340"/>
      <c r="R607" s="340"/>
      <c r="S607" s="341"/>
    </row>
    <row r="608" spans="11:19">
      <c r="K608" s="257"/>
      <c r="L608" s="257"/>
      <c r="M608" s="340"/>
      <c r="N608" s="340"/>
      <c r="O608" s="340"/>
      <c r="P608" s="340"/>
      <c r="Q608" s="340"/>
      <c r="R608" s="340"/>
      <c r="S608" s="341"/>
    </row>
    <row r="609" spans="11:19">
      <c r="K609" s="257"/>
      <c r="L609" s="257"/>
      <c r="M609" s="340"/>
      <c r="N609" s="340"/>
      <c r="O609" s="340"/>
      <c r="P609" s="340"/>
      <c r="Q609" s="340"/>
      <c r="R609" s="340"/>
      <c r="S609" s="341"/>
    </row>
    <row r="610" spans="11:19">
      <c r="K610" s="257"/>
      <c r="L610" s="257"/>
      <c r="M610" s="340"/>
      <c r="N610" s="340"/>
      <c r="O610" s="340"/>
      <c r="P610" s="340"/>
      <c r="Q610" s="340"/>
      <c r="R610" s="340"/>
      <c r="S610" s="341"/>
    </row>
    <row r="611" spans="11:19">
      <c r="K611" s="257"/>
      <c r="L611" s="257"/>
      <c r="M611" s="340"/>
      <c r="N611" s="340"/>
      <c r="O611" s="340"/>
      <c r="P611" s="340"/>
      <c r="Q611" s="340"/>
      <c r="R611" s="340"/>
      <c r="S611" s="341"/>
    </row>
    <row r="612" spans="11:19">
      <c r="K612" s="257"/>
      <c r="L612" s="257"/>
      <c r="M612" s="340"/>
      <c r="N612" s="340"/>
      <c r="O612" s="340"/>
      <c r="P612" s="340"/>
      <c r="Q612" s="340"/>
      <c r="R612" s="340"/>
      <c r="S612" s="341"/>
    </row>
    <row r="613" spans="11:19">
      <c r="K613" s="257"/>
      <c r="L613" s="257"/>
      <c r="M613" s="340"/>
      <c r="N613" s="340"/>
      <c r="O613" s="340"/>
      <c r="P613" s="340"/>
      <c r="Q613" s="340"/>
      <c r="R613" s="340"/>
      <c r="S613" s="341"/>
    </row>
    <row r="614" spans="11:19">
      <c r="K614" s="257"/>
      <c r="L614" s="257"/>
      <c r="M614" s="340"/>
      <c r="N614" s="340"/>
      <c r="O614" s="340"/>
      <c r="P614" s="340"/>
      <c r="Q614" s="340"/>
      <c r="R614" s="340"/>
      <c r="S614" s="341"/>
    </row>
    <row r="615" spans="11:19">
      <c r="K615" s="257"/>
      <c r="L615" s="257"/>
      <c r="M615" s="340"/>
      <c r="N615" s="340"/>
      <c r="O615" s="340"/>
      <c r="P615" s="340"/>
      <c r="Q615" s="340"/>
      <c r="R615" s="340"/>
      <c r="S615" s="341"/>
    </row>
    <row r="616" spans="11:19">
      <c r="K616" s="257"/>
      <c r="L616" s="257"/>
      <c r="M616" s="340"/>
      <c r="N616" s="340"/>
      <c r="O616" s="340"/>
      <c r="P616" s="340"/>
      <c r="Q616" s="340"/>
      <c r="R616" s="340"/>
      <c r="S616" s="341"/>
    </row>
    <row r="617" spans="11:19">
      <c r="K617" s="257"/>
      <c r="L617" s="257"/>
      <c r="M617" s="340"/>
      <c r="N617" s="340"/>
      <c r="O617" s="340"/>
      <c r="P617" s="340"/>
      <c r="Q617" s="340"/>
      <c r="R617" s="340"/>
      <c r="S617" s="341"/>
    </row>
    <row r="618" spans="11:19">
      <c r="K618" s="257"/>
      <c r="L618" s="257"/>
      <c r="M618" s="340"/>
      <c r="N618" s="340"/>
      <c r="O618" s="340"/>
      <c r="P618" s="340"/>
      <c r="Q618" s="340"/>
      <c r="R618" s="340"/>
      <c r="S618" s="341"/>
    </row>
    <row r="619" spans="11:19">
      <c r="K619" s="257"/>
      <c r="L619" s="257"/>
      <c r="M619" s="340"/>
      <c r="N619" s="340"/>
      <c r="O619" s="340"/>
      <c r="P619" s="340"/>
      <c r="Q619" s="340"/>
      <c r="R619" s="340"/>
      <c r="S619" s="341"/>
    </row>
    <row r="620" spans="11:19">
      <c r="K620" s="257"/>
      <c r="L620" s="257"/>
      <c r="M620" s="340"/>
      <c r="N620" s="340"/>
      <c r="O620" s="340"/>
      <c r="P620" s="340"/>
      <c r="Q620" s="340"/>
      <c r="R620" s="340"/>
      <c r="S620" s="341"/>
    </row>
    <row r="621" spans="11:19">
      <c r="K621" s="257"/>
      <c r="L621" s="257"/>
      <c r="M621" s="340"/>
      <c r="N621" s="340"/>
      <c r="O621" s="340"/>
      <c r="P621" s="340"/>
      <c r="Q621" s="340"/>
      <c r="R621" s="340"/>
      <c r="S621" s="341"/>
    </row>
    <row r="622" spans="11:19">
      <c r="K622" s="257"/>
      <c r="L622" s="257"/>
      <c r="M622" s="340"/>
      <c r="N622" s="340"/>
      <c r="O622" s="340"/>
      <c r="P622" s="340"/>
      <c r="Q622" s="340"/>
      <c r="R622" s="340"/>
      <c r="S622" s="341"/>
    </row>
    <row r="623" spans="11:19">
      <c r="K623" s="257"/>
      <c r="L623" s="257"/>
      <c r="M623" s="340"/>
      <c r="N623" s="340"/>
      <c r="O623" s="340"/>
      <c r="P623" s="340"/>
      <c r="Q623" s="340"/>
      <c r="R623" s="340"/>
      <c r="S623" s="341"/>
    </row>
    <row r="624" spans="11:19">
      <c r="K624" s="257"/>
      <c r="L624" s="257"/>
      <c r="M624" s="340"/>
      <c r="N624" s="340"/>
      <c r="O624" s="340"/>
      <c r="P624" s="340"/>
      <c r="Q624" s="340"/>
      <c r="R624" s="340"/>
      <c r="S624" s="341"/>
    </row>
    <row r="625" spans="11:19">
      <c r="K625" s="257"/>
      <c r="L625" s="257"/>
      <c r="M625" s="340"/>
      <c r="N625" s="340"/>
      <c r="O625" s="340"/>
      <c r="P625" s="340"/>
      <c r="Q625" s="340"/>
      <c r="R625" s="340"/>
      <c r="S625" s="341"/>
    </row>
    <row r="626" spans="11:19">
      <c r="K626" s="257"/>
      <c r="L626" s="257"/>
      <c r="M626" s="340"/>
      <c r="N626" s="340"/>
      <c r="O626" s="340"/>
      <c r="P626" s="340"/>
      <c r="Q626" s="340"/>
      <c r="R626" s="340"/>
      <c r="S626" s="341"/>
    </row>
    <row r="627" spans="11:19">
      <c r="K627" s="257"/>
      <c r="L627" s="257"/>
      <c r="M627" s="340"/>
      <c r="N627" s="340"/>
      <c r="O627" s="340"/>
      <c r="P627" s="340"/>
      <c r="Q627" s="340"/>
      <c r="R627" s="340"/>
      <c r="S627" s="341"/>
    </row>
    <row r="628" spans="11:19">
      <c r="K628" s="257"/>
      <c r="L628" s="257"/>
      <c r="M628" s="340"/>
      <c r="N628" s="340"/>
      <c r="O628" s="340"/>
      <c r="P628" s="340"/>
      <c r="Q628" s="340"/>
      <c r="R628" s="340"/>
      <c r="S628" s="341"/>
    </row>
    <row r="629" spans="11:19">
      <c r="K629" s="257"/>
      <c r="L629" s="257"/>
      <c r="M629" s="340"/>
      <c r="N629" s="340"/>
      <c r="O629" s="340"/>
      <c r="P629" s="340"/>
      <c r="Q629" s="340"/>
      <c r="R629" s="340"/>
      <c r="S629" s="341"/>
    </row>
    <row r="630" spans="11:19">
      <c r="K630" s="257"/>
      <c r="L630" s="257"/>
      <c r="M630" s="340"/>
      <c r="N630" s="340"/>
      <c r="O630" s="340"/>
      <c r="P630" s="340"/>
      <c r="Q630" s="340"/>
      <c r="R630" s="340"/>
      <c r="S630" s="341"/>
    </row>
    <row r="631" spans="11:19">
      <c r="K631" s="257"/>
      <c r="L631" s="257"/>
      <c r="M631" s="340"/>
      <c r="N631" s="340"/>
      <c r="O631" s="340"/>
      <c r="P631" s="340"/>
      <c r="Q631" s="340"/>
      <c r="R631" s="340"/>
      <c r="S631" s="341"/>
    </row>
    <row r="632" spans="11:19">
      <c r="K632" s="257"/>
      <c r="L632" s="257"/>
      <c r="M632" s="340"/>
      <c r="N632" s="340"/>
      <c r="O632" s="340"/>
      <c r="P632" s="340"/>
      <c r="Q632" s="340"/>
      <c r="R632" s="340"/>
      <c r="S632" s="341"/>
    </row>
    <row r="633" spans="11:19">
      <c r="K633" s="257"/>
      <c r="L633" s="257"/>
      <c r="M633" s="340"/>
      <c r="N633" s="340"/>
      <c r="O633" s="340"/>
      <c r="P633" s="340"/>
      <c r="Q633" s="340"/>
      <c r="R633" s="340"/>
      <c r="S633" s="341"/>
    </row>
    <row r="634" spans="11:19">
      <c r="K634" s="257"/>
      <c r="L634" s="257"/>
      <c r="M634" s="340"/>
      <c r="N634" s="340"/>
      <c r="O634" s="340"/>
      <c r="P634" s="340"/>
      <c r="Q634" s="340"/>
      <c r="R634" s="340"/>
      <c r="S634" s="341"/>
    </row>
    <row r="635" spans="11:19">
      <c r="K635" s="257"/>
      <c r="L635" s="257"/>
      <c r="M635" s="340"/>
      <c r="N635" s="340"/>
      <c r="O635" s="340"/>
      <c r="P635" s="340"/>
      <c r="Q635" s="340"/>
      <c r="R635" s="340"/>
      <c r="S635" s="341"/>
    </row>
    <row r="636" spans="11:19">
      <c r="K636" s="257"/>
      <c r="L636" s="257"/>
      <c r="M636" s="340"/>
      <c r="N636" s="340"/>
      <c r="O636" s="340"/>
      <c r="P636" s="340"/>
      <c r="Q636" s="340"/>
      <c r="R636" s="340"/>
      <c r="S636" s="341"/>
    </row>
    <row r="637" spans="11:19">
      <c r="K637" s="257"/>
      <c r="L637" s="257"/>
      <c r="M637" s="340"/>
      <c r="N637" s="340"/>
      <c r="O637" s="340"/>
      <c r="P637" s="340"/>
      <c r="Q637" s="340"/>
      <c r="R637" s="340"/>
      <c r="S637" s="341"/>
    </row>
    <row r="638" spans="11:19">
      <c r="K638" s="257"/>
      <c r="L638" s="257"/>
      <c r="M638" s="340"/>
      <c r="N638" s="340"/>
      <c r="O638" s="340"/>
      <c r="P638" s="340"/>
      <c r="Q638" s="340"/>
      <c r="R638" s="340"/>
      <c r="S638" s="341"/>
    </row>
    <row r="639" spans="11:19">
      <c r="K639" s="257"/>
      <c r="L639" s="257"/>
      <c r="M639" s="340"/>
      <c r="N639" s="340"/>
      <c r="O639" s="340"/>
      <c r="P639" s="340"/>
      <c r="Q639" s="340"/>
      <c r="R639" s="340"/>
      <c r="S639" s="341"/>
    </row>
    <row r="640" spans="11:19">
      <c r="K640" s="257"/>
      <c r="L640" s="257"/>
      <c r="M640" s="340"/>
      <c r="N640" s="340"/>
      <c r="O640" s="340"/>
      <c r="P640" s="340"/>
      <c r="Q640" s="340"/>
      <c r="R640" s="340"/>
      <c r="S640" s="341"/>
    </row>
    <row r="641" spans="11:19">
      <c r="K641" s="257"/>
      <c r="L641" s="257"/>
      <c r="M641" s="340"/>
      <c r="N641" s="340"/>
      <c r="O641" s="340"/>
      <c r="P641" s="340"/>
      <c r="Q641" s="340"/>
      <c r="R641" s="340"/>
      <c r="S641" s="341"/>
    </row>
    <row r="642" spans="11:19">
      <c r="K642" s="257"/>
      <c r="L642" s="257"/>
      <c r="M642" s="340"/>
      <c r="N642" s="340"/>
      <c r="O642" s="340"/>
      <c r="P642" s="340"/>
      <c r="Q642" s="340"/>
      <c r="R642" s="340"/>
      <c r="S642" s="341"/>
    </row>
    <row r="643" spans="11:19">
      <c r="K643" s="257"/>
      <c r="L643" s="257"/>
      <c r="M643" s="340"/>
      <c r="N643" s="340"/>
      <c r="O643" s="340"/>
      <c r="P643" s="340"/>
      <c r="Q643" s="340"/>
      <c r="R643" s="340"/>
      <c r="S643" s="341"/>
    </row>
    <row r="644" spans="11:19">
      <c r="K644" s="257"/>
      <c r="L644" s="257"/>
      <c r="M644" s="340"/>
      <c r="N644" s="340"/>
      <c r="O644" s="340"/>
      <c r="P644" s="340"/>
      <c r="Q644" s="340"/>
      <c r="R644" s="340"/>
      <c r="S644" s="341"/>
    </row>
    <row r="645" spans="11:19">
      <c r="K645" s="257"/>
      <c r="L645" s="257"/>
      <c r="M645" s="340"/>
      <c r="N645" s="340"/>
      <c r="O645" s="340"/>
      <c r="P645" s="340"/>
      <c r="Q645" s="340"/>
      <c r="R645" s="340"/>
      <c r="S645" s="341"/>
    </row>
    <row r="646" spans="11:19">
      <c r="K646" s="257"/>
      <c r="L646" s="257"/>
      <c r="M646" s="340"/>
      <c r="N646" s="340"/>
      <c r="O646" s="340"/>
      <c r="P646" s="340"/>
      <c r="Q646" s="340"/>
      <c r="R646" s="340"/>
      <c r="S646" s="341"/>
    </row>
    <row r="647" spans="11:19">
      <c r="K647" s="257"/>
      <c r="L647" s="257"/>
      <c r="M647" s="340"/>
      <c r="N647" s="340"/>
      <c r="O647" s="340"/>
      <c r="P647" s="340"/>
      <c r="Q647" s="340"/>
      <c r="R647" s="340"/>
      <c r="S647" s="341"/>
    </row>
    <row r="648" spans="11:19">
      <c r="K648" s="257"/>
      <c r="L648" s="257"/>
      <c r="M648" s="340"/>
      <c r="N648" s="340"/>
      <c r="O648" s="340"/>
      <c r="P648" s="340"/>
      <c r="Q648" s="340"/>
      <c r="R648" s="340"/>
      <c r="S648" s="341"/>
    </row>
    <row r="649" spans="11:19">
      <c r="K649" s="257"/>
      <c r="L649" s="257"/>
      <c r="M649" s="340"/>
      <c r="N649" s="340"/>
      <c r="O649" s="340"/>
      <c r="P649" s="340"/>
      <c r="Q649" s="340"/>
      <c r="R649" s="340"/>
      <c r="S649" s="341"/>
    </row>
    <row r="650" spans="11:19">
      <c r="K650" s="257"/>
      <c r="L650" s="257"/>
      <c r="M650" s="340"/>
      <c r="N650" s="340"/>
      <c r="O650" s="340"/>
      <c r="P650" s="340"/>
      <c r="Q650" s="340"/>
      <c r="R650" s="340"/>
      <c r="S650" s="341"/>
    </row>
    <row r="651" spans="11:19">
      <c r="K651" s="257"/>
      <c r="L651" s="257"/>
      <c r="M651" s="340"/>
      <c r="N651" s="340"/>
      <c r="O651" s="340"/>
      <c r="P651" s="340"/>
      <c r="Q651" s="340"/>
      <c r="R651" s="340"/>
      <c r="S651" s="341"/>
    </row>
    <row r="652" spans="11:19">
      <c r="K652" s="257"/>
      <c r="L652" s="257"/>
      <c r="M652" s="340"/>
      <c r="N652" s="340"/>
      <c r="O652" s="340"/>
      <c r="P652" s="340"/>
      <c r="Q652" s="340"/>
      <c r="R652" s="340"/>
      <c r="S652" s="341"/>
    </row>
    <row r="653" spans="11:19">
      <c r="K653" s="257"/>
      <c r="L653" s="257"/>
      <c r="M653" s="340"/>
      <c r="N653" s="340"/>
      <c r="O653" s="340"/>
      <c r="P653" s="340"/>
      <c r="Q653" s="340"/>
      <c r="R653" s="340"/>
      <c r="S653" s="341"/>
    </row>
    <row r="654" spans="11:19">
      <c r="K654" s="257"/>
      <c r="L654" s="257"/>
      <c r="M654" s="340"/>
      <c r="N654" s="340"/>
      <c r="O654" s="340"/>
      <c r="P654" s="340"/>
      <c r="Q654" s="340"/>
      <c r="R654" s="340"/>
      <c r="S654" s="341"/>
    </row>
    <row r="655" spans="11:19">
      <c r="K655" s="257"/>
      <c r="L655" s="257"/>
      <c r="M655" s="340"/>
      <c r="N655" s="340"/>
      <c r="O655" s="340"/>
      <c r="P655" s="340"/>
      <c r="Q655" s="340"/>
      <c r="R655" s="340"/>
      <c r="S655" s="341"/>
    </row>
    <row r="656" spans="11:19">
      <c r="K656" s="257"/>
      <c r="L656" s="257"/>
      <c r="M656" s="340"/>
      <c r="N656" s="340"/>
      <c r="O656" s="340"/>
      <c r="P656" s="340"/>
      <c r="Q656" s="340"/>
      <c r="R656" s="340"/>
      <c r="S656" s="341"/>
    </row>
    <row r="657" spans="11:19">
      <c r="K657" s="257"/>
      <c r="L657" s="257"/>
      <c r="M657" s="340"/>
      <c r="N657" s="340"/>
      <c r="O657" s="340"/>
      <c r="P657" s="340"/>
      <c r="Q657" s="340"/>
      <c r="R657" s="340"/>
      <c r="S657" s="341"/>
    </row>
    <row r="658" spans="11:19">
      <c r="K658" s="257"/>
      <c r="L658" s="257"/>
      <c r="M658" s="340"/>
      <c r="N658" s="340"/>
      <c r="O658" s="340"/>
      <c r="P658" s="340"/>
      <c r="Q658" s="340"/>
      <c r="R658" s="340"/>
      <c r="S658" s="341"/>
    </row>
    <row r="659" spans="11:19">
      <c r="K659" s="257"/>
      <c r="L659" s="257"/>
      <c r="M659" s="340"/>
      <c r="N659" s="340"/>
      <c r="O659" s="340"/>
      <c r="P659" s="340"/>
      <c r="Q659" s="340"/>
      <c r="R659" s="340"/>
      <c r="S659" s="341"/>
    </row>
    <row r="660" spans="11:19">
      <c r="K660" s="257"/>
      <c r="L660" s="257"/>
      <c r="M660" s="340"/>
      <c r="N660" s="340"/>
      <c r="O660" s="340"/>
      <c r="P660" s="340"/>
      <c r="Q660" s="340"/>
      <c r="R660" s="340"/>
      <c r="S660" s="341"/>
    </row>
    <row r="661" spans="11:19">
      <c r="K661" s="257"/>
      <c r="L661" s="257"/>
      <c r="M661" s="340"/>
      <c r="N661" s="340"/>
      <c r="O661" s="340"/>
      <c r="P661" s="340"/>
      <c r="Q661" s="340"/>
      <c r="R661" s="340"/>
      <c r="S661" s="341"/>
    </row>
    <row r="662" spans="11:19">
      <c r="K662" s="257"/>
      <c r="L662" s="257"/>
      <c r="M662" s="340"/>
      <c r="N662" s="340"/>
      <c r="O662" s="340"/>
      <c r="P662" s="340"/>
      <c r="Q662" s="340"/>
      <c r="R662" s="340"/>
      <c r="S662" s="341"/>
    </row>
    <row r="663" spans="11:19">
      <c r="K663" s="257"/>
      <c r="L663" s="257"/>
      <c r="M663" s="340"/>
      <c r="N663" s="340"/>
      <c r="O663" s="340"/>
      <c r="P663" s="340"/>
      <c r="Q663" s="340"/>
      <c r="R663" s="340"/>
      <c r="S663" s="341"/>
    </row>
    <row r="664" spans="11:19">
      <c r="K664" s="257"/>
      <c r="L664" s="257"/>
      <c r="M664" s="340"/>
      <c r="N664" s="340"/>
      <c r="O664" s="340"/>
      <c r="P664" s="340"/>
      <c r="Q664" s="340"/>
      <c r="R664" s="340"/>
      <c r="S664" s="341"/>
    </row>
    <row r="665" spans="11:19">
      <c r="K665" s="257"/>
      <c r="L665" s="257"/>
      <c r="M665" s="340"/>
      <c r="N665" s="340"/>
      <c r="O665" s="340"/>
      <c r="P665" s="340"/>
      <c r="Q665" s="340"/>
      <c r="R665" s="340"/>
      <c r="S665" s="341"/>
    </row>
    <row r="666" spans="11:19">
      <c r="K666" s="257"/>
      <c r="L666" s="257"/>
      <c r="M666" s="340"/>
      <c r="N666" s="340"/>
      <c r="O666" s="340"/>
      <c r="P666" s="340"/>
      <c r="Q666" s="340"/>
      <c r="R666" s="340"/>
      <c r="S666" s="341"/>
    </row>
    <row r="667" spans="11:19">
      <c r="K667" s="257"/>
      <c r="L667" s="257"/>
      <c r="M667" s="340"/>
      <c r="N667" s="340"/>
      <c r="O667" s="340"/>
      <c r="P667" s="340"/>
      <c r="Q667" s="340"/>
      <c r="R667" s="340"/>
      <c r="S667" s="341"/>
    </row>
    <row r="668" spans="11:19">
      <c r="K668" s="257"/>
      <c r="L668" s="257"/>
      <c r="M668" s="340"/>
      <c r="N668" s="340"/>
      <c r="O668" s="340"/>
      <c r="P668" s="340"/>
      <c r="Q668" s="340"/>
      <c r="R668" s="340"/>
      <c r="S668" s="341"/>
    </row>
    <row r="669" spans="11:19">
      <c r="K669" s="257"/>
      <c r="L669" s="257"/>
      <c r="M669" s="340"/>
      <c r="N669" s="340"/>
      <c r="O669" s="340"/>
      <c r="P669" s="340"/>
      <c r="Q669" s="340"/>
      <c r="R669" s="340"/>
      <c r="S669" s="341"/>
    </row>
    <row r="670" spans="11:19">
      <c r="K670" s="257"/>
      <c r="L670" s="257"/>
      <c r="M670" s="340"/>
      <c r="N670" s="340"/>
      <c r="O670" s="340"/>
      <c r="P670" s="340"/>
      <c r="Q670" s="340"/>
      <c r="R670" s="340"/>
      <c r="S670" s="341"/>
    </row>
    <row r="671" spans="11:19">
      <c r="K671" s="257"/>
      <c r="L671" s="257"/>
      <c r="M671" s="340"/>
      <c r="N671" s="340"/>
      <c r="O671" s="340"/>
      <c r="P671" s="340"/>
      <c r="Q671" s="340"/>
      <c r="R671" s="340"/>
      <c r="S671" s="341"/>
    </row>
    <row r="672" spans="11:19">
      <c r="K672" s="257"/>
      <c r="L672" s="257"/>
      <c r="M672" s="340"/>
      <c r="N672" s="340"/>
      <c r="O672" s="340"/>
      <c r="P672" s="340"/>
      <c r="Q672" s="340"/>
      <c r="R672" s="340"/>
      <c r="S672" s="341"/>
    </row>
    <row r="673" spans="11:19">
      <c r="K673" s="257"/>
      <c r="L673" s="257"/>
      <c r="M673" s="340"/>
      <c r="N673" s="340"/>
      <c r="O673" s="340"/>
      <c r="P673" s="340"/>
      <c r="Q673" s="340"/>
      <c r="R673" s="340"/>
      <c r="S673" s="341"/>
    </row>
    <row r="674" spans="11:19">
      <c r="K674" s="257"/>
      <c r="L674" s="257"/>
      <c r="M674" s="340"/>
      <c r="N674" s="340"/>
      <c r="O674" s="340"/>
      <c r="P674" s="340"/>
      <c r="Q674" s="340"/>
      <c r="R674" s="340"/>
      <c r="S674" s="341"/>
    </row>
    <row r="675" spans="11:19">
      <c r="K675" s="257"/>
      <c r="L675" s="257"/>
      <c r="M675" s="340"/>
      <c r="N675" s="340"/>
      <c r="O675" s="340"/>
      <c r="P675" s="340"/>
      <c r="Q675" s="340"/>
      <c r="R675" s="340"/>
      <c r="S675" s="341"/>
    </row>
    <row r="676" spans="11:19">
      <c r="K676" s="257"/>
      <c r="L676" s="257"/>
      <c r="M676" s="340"/>
      <c r="N676" s="340"/>
      <c r="O676" s="340"/>
      <c r="P676" s="340"/>
      <c r="Q676" s="340"/>
      <c r="R676" s="340"/>
      <c r="S676" s="341"/>
    </row>
    <row r="677" spans="11:19">
      <c r="K677" s="257"/>
      <c r="L677" s="257"/>
      <c r="M677" s="340"/>
      <c r="N677" s="340"/>
      <c r="O677" s="340"/>
      <c r="P677" s="340"/>
      <c r="Q677" s="340"/>
      <c r="R677" s="340"/>
      <c r="S677" s="341"/>
    </row>
    <row r="678" spans="11:19">
      <c r="K678" s="257"/>
      <c r="L678" s="257"/>
      <c r="M678" s="340"/>
      <c r="N678" s="340"/>
      <c r="O678" s="340"/>
      <c r="P678" s="340"/>
      <c r="Q678" s="340"/>
      <c r="R678" s="340"/>
      <c r="S678" s="341"/>
    </row>
    <row r="679" spans="11:19">
      <c r="K679" s="257"/>
      <c r="L679" s="257"/>
      <c r="M679" s="340"/>
      <c r="N679" s="340"/>
      <c r="O679" s="340"/>
      <c r="P679" s="340"/>
      <c r="Q679" s="340"/>
      <c r="R679" s="340"/>
      <c r="S679" s="341"/>
    </row>
    <row r="680" spans="11:19">
      <c r="K680" s="257"/>
      <c r="L680" s="257"/>
      <c r="M680" s="340"/>
      <c r="N680" s="340"/>
      <c r="O680" s="340"/>
      <c r="P680" s="340"/>
      <c r="Q680" s="340"/>
      <c r="R680" s="340"/>
      <c r="S680" s="341"/>
    </row>
    <row r="681" spans="11:19">
      <c r="K681" s="257"/>
      <c r="L681" s="257"/>
      <c r="M681" s="340"/>
      <c r="N681" s="340"/>
      <c r="O681" s="340"/>
      <c r="P681" s="340"/>
      <c r="Q681" s="340"/>
      <c r="R681" s="340"/>
      <c r="S681" s="341"/>
    </row>
    <row r="682" spans="11:19">
      <c r="K682" s="257"/>
      <c r="L682" s="257"/>
      <c r="M682" s="340"/>
      <c r="N682" s="340"/>
      <c r="O682" s="340"/>
      <c r="P682" s="340"/>
      <c r="Q682" s="340"/>
      <c r="R682" s="340"/>
      <c r="S682" s="341"/>
    </row>
    <row r="683" spans="11:19">
      <c r="K683" s="257"/>
      <c r="L683" s="257"/>
      <c r="M683" s="340"/>
      <c r="N683" s="340"/>
      <c r="O683" s="340"/>
      <c r="P683" s="340"/>
      <c r="Q683" s="340"/>
      <c r="R683" s="340"/>
      <c r="S683" s="341"/>
    </row>
    <row r="684" spans="11:19">
      <c r="K684" s="257"/>
      <c r="L684" s="257"/>
      <c r="M684" s="340"/>
      <c r="N684" s="340"/>
      <c r="O684" s="340"/>
      <c r="P684" s="340"/>
      <c r="Q684" s="340"/>
      <c r="R684" s="340"/>
      <c r="S684" s="341"/>
    </row>
    <row r="685" spans="11:19">
      <c r="K685" s="257"/>
      <c r="L685" s="257"/>
      <c r="M685" s="340"/>
      <c r="N685" s="340"/>
      <c r="O685" s="340"/>
      <c r="P685" s="340"/>
      <c r="Q685" s="340"/>
      <c r="R685" s="340"/>
      <c r="S685" s="341"/>
    </row>
    <row r="686" spans="11:19">
      <c r="K686" s="257"/>
      <c r="L686" s="257"/>
      <c r="M686" s="340"/>
      <c r="N686" s="340"/>
      <c r="O686" s="340"/>
      <c r="P686" s="340"/>
      <c r="Q686" s="340"/>
      <c r="R686" s="340"/>
      <c r="S686" s="341"/>
    </row>
    <row r="687" spans="11:19">
      <c r="K687" s="257"/>
      <c r="L687" s="257"/>
      <c r="M687" s="340"/>
      <c r="N687" s="340"/>
      <c r="O687" s="340"/>
      <c r="P687" s="340"/>
      <c r="Q687" s="340"/>
      <c r="R687" s="340"/>
      <c r="S687" s="341"/>
    </row>
    <row r="688" spans="11:19">
      <c r="K688" s="257"/>
      <c r="L688" s="257"/>
      <c r="M688" s="340"/>
      <c r="N688" s="340"/>
      <c r="O688" s="340"/>
      <c r="P688" s="340"/>
      <c r="Q688" s="340"/>
      <c r="R688" s="340"/>
      <c r="S688" s="341"/>
    </row>
    <row r="689" spans="11:19">
      <c r="K689" s="257"/>
      <c r="L689" s="257"/>
      <c r="M689" s="340"/>
      <c r="N689" s="340"/>
      <c r="O689" s="340"/>
      <c r="P689" s="340"/>
      <c r="Q689" s="340"/>
      <c r="R689" s="340"/>
      <c r="S689" s="341"/>
    </row>
    <row r="690" spans="11:19">
      <c r="K690" s="257"/>
      <c r="L690" s="257"/>
      <c r="M690" s="340"/>
      <c r="N690" s="340"/>
      <c r="O690" s="340"/>
      <c r="P690" s="340"/>
      <c r="Q690" s="340"/>
      <c r="R690" s="340"/>
      <c r="S690" s="341"/>
    </row>
    <row r="691" spans="11:19">
      <c r="K691" s="257"/>
      <c r="L691" s="257"/>
      <c r="M691" s="340"/>
      <c r="N691" s="340"/>
      <c r="O691" s="340"/>
      <c r="P691" s="340"/>
      <c r="Q691" s="340"/>
      <c r="R691" s="340"/>
      <c r="S691" s="341"/>
    </row>
    <row r="692" spans="11:19">
      <c r="K692" s="257"/>
      <c r="L692" s="257"/>
      <c r="M692" s="340"/>
      <c r="N692" s="340"/>
      <c r="O692" s="340"/>
      <c r="P692" s="340"/>
      <c r="Q692" s="340"/>
      <c r="R692" s="340"/>
      <c r="S692" s="341"/>
    </row>
    <row r="693" spans="11:19">
      <c r="K693" s="257"/>
      <c r="L693" s="257"/>
      <c r="M693" s="340"/>
      <c r="N693" s="340"/>
      <c r="O693" s="340"/>
      <c r="P693" s="340"/>
      <c r="Q693" s="340"/>
      <c r="R693" s="340"/>
      <c r="S693" s="341"/>
    </row>
    <row r="694" spans="11:19">
      <c r="K694" s="257"/>
      <c r="L694" s="257"/>
      <c r="M694" s="340"/>
      <c r="N694" s="340"/>
      <c r="O694" s="340"/>
      <c r="P694" s="340"/>
      <c r="Q694" s="340"/>
      <c r="R694" s="340"/>
      <c r="S694" s="341"/>
    </row>
    <row r="695" spans="11:19">
      <c r="K695" s="257"/>
      <c r="L695" s="257"/>
      <c r="M695" s="340"/>
      <c r="N695" s="340"/>
      <c r="O695" s="340"/>
      <c r="P695" s="340"/>
      <c r="Q695" s="340"/>
      <c r="R695" s="340"/>
      <c r="S695" s="341"/>
    </row>
    <row r="696" spans="11:19">
      <c r="K696" s="257"/>
      <c r="L696" s="257"/>
      <c r="M696" s="340"/>
      <c r="N696" s="340"/>
      <c r="O696" s="340"/>
      <c r="P696" s="340"/>
      <c r="Q696" s="340"/>
      <c r="R696" s="340"/>
      <c r="S696" s="341"/>
    </row>
    <row r="697" spans="11:19">
      <c r="K697" s="257"/>
      <c r="L697" s="257"/>
      <c r="M697" s="340"/>
      <c r="N697" s="340"/>
      <c r="O697" s="340"/>
      <c r="P697" s="340"/>
      <c r="Q697" s="340"/>
      <c r="R697" s="340"/>
      <c r="S697" s="341"/>
    </row>
    <row r="698" spans="11:19">
      <c r="K698" s="257"/>
      <c r="L698" s="257"/>
      <c r="M698" s="340"/>
      <c r="N698" s="340"/>
      <c r="O698" s="340"/>
      <c r="P698" s="340"/>
      <c r="Q698" s="340"/>
      <c r="R698" s="340"/>
      <c r="S698" s="341"/>
    </row>
    <row r="699" spans="11:19">
      <c r="K699" s="257"/>
      <c r="L699" s="257"/>
      <c r="M699" s="340"/>
      <c r="N699" s="340"/>
      <c r="O699" s="340"/>
      <c r="P699" s="340"/>
      <c r="Q699" s="340"/>
      <c r="R699" s="340"/>
      <c r="S699" s="341"/>
    </row>
    <row r="700" spans="11:19">
      <c r="K700" s="257"/>
      <c r="L700" s="257"/>
      <c r="M700" s="340"/>
      <c r="N700" s="340"/>
      <c r="O700" s="340"/>
      <c r="P700" s="340"/>
      <c r="Q700" s="340"/>
      <c r="R700" s="340"/>
      <c r="S700" s="341"/>
    </row>
    <row r="701" spans="11:19">
      <c r="K701" s="257"/>
      <c r="L701" s="257"/>
      <c r="M701" s="340"/>
      <c r="N701" s="340"/>
      <c r="O701" s="340"/>
      <c r="P701" s="340"/>
      <c r="Q701" s="340"/>
      <c r="R701" s="340"/>
      <c r="S701" s="341"/>
    </row>
    <row r="702" spans="11:19">
      <c r="K702" s="257"/>
      <c r="L702" s="257"/>
      <c r="M702" s="340"/>
      <c r="N702" s="340"/>
      <c r="O702" s="340"/>
      <c r="P702" s="340"/>
      <c r="Q702" s="340"/>
      <c r="R702" s="340"/>
      <c r="S702" s="341"/>
    </row>
    <row r="703" spans="11:19">
      <c r="K703" s="257"/>
      <c r="L703" s="257"/>
      <c r="M703" s="340"/>
      <c r="N703" s="340"/>
      <c r="O703" s="340"/>
      <c r="P703" s="340"/>
      <c r="Q703" s="340"/>
      <c r="R703" s="340"/>
      <c r="S703" s="341"/>
    </row>
    <row r="704" spans="11:19">
      <c r="K704" s="257"/>
      <c r="L704" s="257"/>
      <c r="M704" s="340"/>
      <c r="N704" s="340"/>
      <c r="O704" s="340"/>
      <c r="P704" s="340"/>
      <c r="Q704" s="340"/>
      <c r="R704" s="340"/>
      <c r="S704" s="341"/>
    </row>
    <row r="705" spans="11:19">
      <c r="K705" s="257"/>
      <c r="L705" s="257"/>
      <c r="M705" s="340"/>
      <c r="N705" s="340"/>
      <c r="O705" s="340"/>
      <c r="P705" s="340"/>
      <c r="Q705" s="340"/>
      <c r="R705" s="340"/>
      <c r="S705" s="341"/>
    </row>
    <row r="706" spans="11:19">
      <c r="K706" s="257"/>
      <c r="L706" s="257"/>
      <c r="M706" s="340"/>
      <c r="N706" s="340"/>
      <c r="O706" s="340"/>
      <c r="P706" s="340"/>
      <c r="Q706" s="340"/>
      <c r="R706" s="340"/>
      <c r="S706" s="341"/>
    </row>
    <row r="707" spans="11:19">
      <c r="K707" s="257"/>
      <c r="L707" s="257"/>
      <c r="M707" s="340"/>
      <c r="N707" s="340"/>
      <c r="O707" s="340"/>
      <c r="P707" s="340"/>
      <c r="Q707" s="340"/>
      <c r="R707" s="340"/>
      <c r="S707" s="341"/>
    </row>
    <row r="708" spans="11:19">
      <c r="K708" s="257"/>
      <c r="L708" s="257"/>
      <c r="M708" s="340"/>
      <c r="N708" s="340"/>
      <c r="O708" s="340"/>
      <c r="P708" s="340"/>
      <c r="Q708" s="340"/>
      <c r="R708" s="340"/>
      <c r="S708" s="341"/>
    </row>
    <row r="709" spans="11:19">
      <c r="K709" s="257"/>
      <c r="L709" s="257"/>
      <c r="M709" s="340"/>
      <c r="N709" s="340"/>
      <c r="O709" s="340"/>
      <c r="P709" s="340"/>
      <c r="Q709" s="340"/>
      <c r="R709" s="340"/>
      <c r="S709" s="341"/>
    </row>
    <row r="710" spans="11:19">
      <c r="K710" s="257"/>
      <c r="L710" s="257"/>
      <c r="M710" s="340"/>
      <c r="N710" s="340"/>
      <c r="O710" s="340"/>
      <c r="P710" s="340"/>
      <c r="Q710" s="340"/>
      <c r="R710" s="340"/>
      <c r="S710" s="341"/>
    </row>
    <row r="711" spans="11:19">
      <c r="K711" s="257"/>
      <c r="L711" s="257"/>
      <c r="M711" s="340"/>
      <c r="N711" s="340"/>
      <c r="O711" s="340"/>
      <c r="P711" s="340"/>
      <c r="Q711" s="340"/>
      <c r="R711" s="340"/>
      <c r="S711" s="341"/>
    </row>
    <row r="712" spans="11:19">
      <c r="K712" s="257"/>
      <c r="L712" s="257"/>
      <c r="M712" s="340"/>
      <c r="N712" s="340"/>
      <c r="O712" s="340"/>
      <c r="P712" s="340"/>
      <c r="Q712" s="340"/>
      <c r="R712" s="340"/>
      <c r="S712" s="341"/>
    </row>
    <row r="713" spans="11:19">
      <c r="K713" s="257"/>
      <c r="L713" s="257"/>
      <c r="M713" s="340"/>
      <c r="N713" s="340"/>
      <c r="O713" s="340"/>
      <c r="P713" s="340"/>
      <c r="Q713" s="340"/>
      <c r="R713" s="340"/>
      <c r="S713" s="341"/>
    </row>
    <row r="714" spans="11:19">
      <c r="K714" s="257"/>
      <c r="L714" s="257"/>
      <c r="M714" s="340"/>
      <c r="N714" s="340"/>
      <c r="O714" s="340"/>
      <c r="P714" s="340"/>
      <c r="Q714" s="340"/>
      <c r="R714" s="340"/>
      <c r="S714" s="341"/>
    </row>
    <row r="715" spans="11:19">
      <c r="K715" s="257"/>
      <c r="L715" s="257"/>
      <c r="M715" s="340"/>
      <c r="N715" s="340"/>
      <c r="O715" s="340"/>
      <c r="P715" s="340"/>
      <c r="Q715" s="340"/>
      <c r="R715" s="340"/>
      <c r="S715" s="341"/>
    </row>
    <row r="716" spans="11:19">
      <c r="K716" s="257"/>
      <c r="L716" s="257"/>
      <c r="M716" s="340"/>
      <c r="N716" s="340"/>
      <c r="O716" s="340"/>
      <c r="P716" s="340"/>
      <c r="Q716" s="340"/>
      <c r="R716" s="340"/>
      <c r="S716" s="341"/>
    </row>
    <row r="717" spans="11:19">
      <c r="K717" s="257"/>
      <c r="L717" s="257"/>
      <c r="M717" s="340"/>
      <c r="N717" s="340"/>
      <c r="O717" s="340"/>
      <c r="P717" s="340"/>
      <c r="Q717" s="340"/>
      <c r="R717" s="340"/>
      <c r="S717" s="341"/>
    </row>
    <row r="718" spans="11:19">
      <c r="K718" s="257"/>
      <c r="L718" s="257"/>
      <c r="M718" s="340"/>
      <c r="N718" s="340"/>
      <c r="O718" s="340"/>
      <c r="P718" s="340"/>
      <c r="Q718" s="340"/>
      <c r="R718" s="340"/>
      <c r="S718" s="341"/>
    </row>
    <row r="719" spans="11:19">
      <c r="K719" s="257"/>
      <c r="L719" s="257"/>
      <c r="M719" s="340"/>
      <c r="N719" s="340"/>
      <c r="O719" s="340"/>
      <c r="P719" s="340"/>
      <c r="Q719" s="340"/>
      <c r="R719" s="340"/>
      <c r="S719" s="341"/>
    </row>
    <row r="720" spans="11:19">
      <c r="K720" s="257"/>
      <c r="L720" s="257"/>
      <c r="M720" s="340"/>
      <c r="N720" s="340"/>
      <c r="O720" s="340"/>
      <c r="P720" s="340"/>
      <c r="Q720" s="340"/>
      <c r="R720" s="340"/>
      <c r="S720" s="341"/>
    </row>
    <row r="721" spans="11:19">
      <c r="K721" s="257"/>
      <c r="L721" s="257"/>
      <c r="M721" s="340"/>
      <c r="N721" s="340"/>
      <c r="O721" s="340"/>
      <c r="P721" s="340"/>
      <c r="Q721" s="340"/>
      <c r="R721" s="340"/>
      <c r="S721" s="341"/>
    </row>
    <row r="722" spans="11:19">
      <c r="K722" s="257"/>
      <c r="L722" s="257"/>
      <c r="M722" s="340"/>
      <c r="N722" s="340"/>
      <c r="O722" s="340"/>
      <c r="P722" s="340"/>
      <c r="Q722" s="340"/>
      <c r="R722" s="340"/>
      <c r="S722" s="341"/>
    </row>
    <row r="723" spans="11:19">
      <c r="K723" s="257"/>
      <c r="L723" s="257"/>
      <c r="M723" s="340"/>
      <c r="N723" s="340"/>
      <c r="O723" s="340"/>
      <c r="P723" s="340"/>
      <c r="Q723" s="340"/>
      <c r="R723" s="340"/>
      <c r="S723" s="341"/>
    </row>
    <row r="724" spans="11:19">
      <c r="K724" s="257"/>
      <c r="L724" s="257"/>
      <c r="M724" s="340"/>
      <c r="N724" s="340"/>
      <c r="O724" s="340"/>
      <c r="P724" s="340"/>
      <c r="Q724" s="340"/>
      <c r="R724" s="340"/>
      <c r="S724" s="341"/>
    </row>
    <row r="725" spans="11:19">
      <c r="K725" s="257"/>
      <c r="L725" s="257"/>
      <c r="M725" s="340"/>
      <c r="N725" s="340"/>
      <c r="O725" s="340"/>
      <c r="P725" s="340"/>
      <c r="Q725" s="340"/>
      <c r="R725" s="340"/>
      <c r="S725" s="341"/>
    </row>
    <row r="726" spans="11:19">
      <c r="K726" s="257"/>
      <c r="L726" s="257"/>
      <c r="M726" s="340"/>
      <c r="N726" s="340"/>
      <c r="O726" s="340"/>
      <c r="P726" s="340"/>
      <c r="Q726" s="340"/>
      <c r="R726" s="340"/>
      <c r="S726" s="341"/>
    </row>
    <row r="727" spans="11:19">
      <c r="K727" s="257"/>
      <c r="L727" s="257"/>
      <c r="M727" s="340"/>
      <c r="N727" s="340"/>
      <c r="O727" s="340"/>
      <c r="P727" s="340"/>
      <c r="Q727" s="340"/>
      <c r="R727" s="340"/>
      <c r="S727" s="341"/>
    </row>
    <row r="728" spans="11:19">
      <c r="K728" s="257"/>
      <c r="L728" s="257"/>
      <c r="M728" s="340"/>
      <c r="N728" s="340"/>
      <c r="O728" s="340"/>
      <c r="P728" s="340"/>
      <c r="Q728" s="340"/>
      <c r="R728" s="340"/>
      <c r="S728" s="341"/>
    </row>
    <row r="729" spans="11:19">
      <c r="K729" s="257"/>
      <c r="L729" s="257"/>
      <c r="M729" s="340"/>
      <c r="N729" s="340"/>
      <c r="O729" s="340"/>
      <c r="P729" s="340"/>
      <c r="Q729" s="340"/>
      <c r="R729" s="340"/>
      <c r="S729" s="341"/>
    </row>
    <row r="730" spans="11:19">
      <c r="K730" s="257"/>
      <c r="L730" s="257"/>
      <c r="M730" s="340"/>
      <c r="N730" s="340"/>
      <c r="O730" s="340"/>
      <c r="P730" s="340"/>
      <c r="Q730" s="340"/>
      <c r="R730" s="340"/>
      <c r="S730" s="341"/>
    </row>
    <row r="731" spans="11:19">
      <c r="K731" s="257"/>
      <c r="L731" s="257"/>
      <c r="M731" s="340"/>
      <c r="N731" s="340"/>
      <c r="O731" s="340"/>
      <c r="P731" s="340"/>
      <c r="Q731" s="340"/>
      <c r="R731" s="340"/>
      <c r="S731" s="341"/>
    </row>
    <row r="732" spans="11:19">
      <c r="K732" s="257"/>
      <c r="L732" s="257"/>
      <c r="M732" s="340"/>
      <c r="N732" s="340"/>
      <c r="O732" s="340"/>
      <c r="P732" s="340"/>
      <c r="Q732" s="340"/>
      <c r="R732" s="340"/>
      <c r="S732" s="341"/>
    </row>
    <row r="733" spans="11:19">
      <c r="K733" s="257"/>
      <c r="L733" s="257"/>
      <c r="M733" s="340"/>
      <c r="N733" s="340"/>
      <c r="O733" s="340"/>
      <c r="P733" s="340"/>
      <c r="Q733" s="340"/>
      <c r="R733" s="340"/>
      <c r="S733" s="341"/>
    </row>
    <row r="734" spans="11:19">
      <c r="K734" s="257"/>
      <c r="L734" s="257"/>
      <c r="M734" s="340"/>
      <c r="N734" s="340"/>
      <c r="O734" s="340"/>
      <c r="P734" s="340"/>
      <c r="Q734" s="340"/>
      <c r="R734" s="340"/>
      <c r="S734" s="341"/>
    </row>
    <row r="735" spans="11:19">
      <c r="K735" s="257"/>
      <c r="L735" s="257"/>
      <c r="M735" s="340"/>
      <c r="N735" s="340"/>
      <c r="O735" s="340"/>
      <c r="P735" s="340"/>
      <c r="Q735" s="340"/>
      <c r="R735" s="340"/>
      <c r="S735" s="341"/>
    </row>
    <row r="736" spans="11:19">
      <c r="K736" s="257"/>
      <c r="L736" s="257"/>
      <c r="M736" s="340"/>
      <c r="N736" s="340"/>
      <c r="O736" s="340"/>
      <c r="P736" s="340"/>
      <c r="Q736" s="340"/>
      <c r="R736" s="340"/>
      <c r="S736" s="341"/>
    </row>
    <row r="737" spans="11:19">
      <c r="K737" s="257"/>
      <c r="L737" s="257"/>
      <c r="M737" s="340"/>
      <c r="N737" s="340"/>
      <c r="O737" s="340"/>
      <c r="P737" s="340"/>
      <c r="Q737" s="340"/>
      <c r="R737" s="340"/>
      <c r="S737" s="341"/>
    </row>
    <row r="738" spans="11:19">
      <c r="K738" s="257"/>
      <c r="L738" s="257"/>
      <c r="M738" s="340"/>
      <c r="N738" s="340"/>
      <c r="O738" s="340"/>
      <c r="P738" s="340"/>
      <c r="Q738" s="340"/>
      <c r="R738" s="340"/>
      <c r="S738" s="341"/>
    </row>
    <row r="739" spans="11:19">
      <c r="K739" s="257"/>
      <c r="L739" s="257"/>
      <c r="M739" s="340"/>
      <c r="N739" s="340"/>
      <c r="O739" s="340"/>
      <c r="P739" s="340"/>
      <c r="Q739" s="340"/>
      <c r="R739" s="340"/>
      <c r="S739" s="341"/>
    </row>
    <row r="740" spans="11:19">
      <c r="K740" s="257"/>
      <c r="L740" s="257"/>
      <c r="M740" s="340"/>
      <c r="N740" s="340"/>
      <c r="O740" s="340"/>
      <c r="P740" s="340"/>
      <c r="Q740" s="340"/>
      <c r="R740" s="340"/>
      <c r="S740" s="341"/>
    </row>
    <row r="741" spans="11:19">
      <c r="K741" s="257"/>
      <c r="L741" s="257"/>
      <c r="M741" s="340"/>
      <c r="N741" s="340"/>
      <c r="O741" s="340"/>
      <c r="P741" s="340"/>
      <c r="Q741" s="340"/>
      <c r="R741" s="340"/>
      <c r="S741" s="341"/>
    </row>
    <row r="742" spans="11:19">
      <c r="K742" s="257"/>
      <c r="L742" s="257"/>
      <c r="M742" s="340"/>
      <c r="N742" s="340"/>
      <c r="O742" s="340"/>
      <c r="P742" s="340"/>
      <c r="Q742" s="340"/>
      <c r="R742" s="340"/>
      <c r="S742" s="341"/>
    </row>
    <row r="743" spans="11:19">
      <c r="K743" s="257"/>
      <c r="L743" s="257"/>
      <c r="M743" s="340"/>
      <c r="N743" s="340"/>
      <c r="O743" s="340"/>
      <c r="P743" s="340"/>
      <c r="Q743" s="340"/>
      <c r="R743" s="340"/>
      <c r="S743" s="341"/>
    </row>
    <row r="744" spans="11:19">
      <c r="K744" s="257"/>
      <c r="L744" s="257"/>
      <c r="M744" s="340"/>
      <c r="N744" s="340"/>
      <c r="O744" s="340"/>
      <c r="P744" s="340"/>
      <c r="Q744" s="340"/>
      <c r="R744" s="340"/>
      <c r="S744" s="341"/>
    </row>
    <row r="745" spans="11:19">
      <c r="K745" s="257"/>
      <c r="L745" s="257"/>
      <c r="M745" s="340"/>
      <c r="N745" s="340"/>
      <c r="O745" s="340"/>
      <c r="P745" s="340"/>
      <c r="Q745" s="340"/>
      <c r="R745" s="340"/>
      <c r="S745" s="341"/>
    </row>
    <row r="746" spans="11:19">
      <c r="K746" s="257"/>
      <c r="L746" s="257"/>
      <c r="M746" s="340"/>
      <c r="N746" s="340"/>
      <c r="O746" s="340"/>
      <c r="P746" s="340"/>
      <c r="Q746" s="340"/>
      <c r="R746" s="340"/>
      <c r="S746" s="341"/>
    </row>
    <row r="747" spans="11:19">
      <c r="K747" s="257"/>
      <c r="L747" s="257"/>
      <c r="M747" s="340"/>
      <c r="N747" s="340"/>
      <c r="O747" s="340"/>
      <c r="P747" s="340"/>
      <c r="Q747" s="340"/>
      <c r="R747" s="340"/>
      <c r="S747" s="341"/>
    </row>
    <row r="748" spans="11:19">
      <c r="K748" s="257"/>
      <c r="L748" s="257"/>
      <c r="M748" s="340"/>
      <c r="N748" s="340"/>
      <c r="O748" s="340"/>
      <c r="P748" s="340"/>
      <c r="Q748" s="340"/>
      <c r="R748" s="340"/>
      <c r="S748" s="341"/>
    </row>
    <row r="749" spans="11:19">
      <c r="K749" s="257"/>
      <c r="L749" s="257"/>
      <c r="M749" s="340"/>
      <c r="N749" s="340"/>
      <c r="O749" s="340"/>
      <c r="P749" s="340"/>
      <c r="Q749" s="340"/>
      <c r="R749" s="340"/>
      <c r="S749" s="341"/>
    </row>
    <row r="750" spans="11:19">
      <c r="K750" s="257"/>
      <c r="L750" s="257"/>
      <c r="M750" s="340"/>
      <c r="N750" s="340"/>
      <c r="O750" s="340"/>
      <c r="P750" s="340"/>
      <c r="Q750" s="340"/>
      <c r="R750" s="340"/>
      <c r="S750" s="341"/>
    </row>
    <row r="751" spans="11:19">
      <c r="K751" s="257"/>
      <c r="L751" s="257"/>
      <c r="M751" s="340"/>
      <c r="N751" s="340"/>
      <c r="O751" s="340"/>
      <c r="P751" s="340"/>
      <c r="Q751" s="340"/>
      <c r="R751" s="340"/>
      <c r="S751" s="341"/>
    </row>
    <row r="752" spans="11:19">
      <c r="K752" s="257"/>
      <c r="L752" s="257"/>
      <c r="M752" s="340"/>
      <c r="N752" s="340"/>
      <c r="O752" s="340"/>
      <c r="P752" s="340"/>
      <c r="Q752" s="340"/>
      <c r="R752" s="340"/>
      <c r="S752" s="341"/>
    </row>
    <row r="753" spans="11:19">
      <c r="K753" s="257"/>
      <c r="L753" s="257"/>
      <c r="M753" s="340"/>
      <c r="N753" s="340"/>
      <c r="O753" s="340"/>
      <c r="P753" s="340"/>
      <c r="Q753" s="340"/>
      <c r="R753" s="340"/>
      <c r="S753" s="341"/>
    </row>
    <row r="754" spans="11:19">
      <c r="K754" s="257"/>
      <c r="L754" s="257"/>
      <c r="M754" s="340"/>
      <c r="N754" s="340"/>
      <c r="O754" s="340"/>
      <c r="P754" s="340"/>
      <c r="Q754" s="340"/>
      <c r="R754" s="340"/>
      <c r="S754" s="341"/>
    </row>
    <row r="755" spans="11:19">
      <c r="K755" s="257"/>
      <c r="L755" s="257"/>
      <c r="M755" s="340"/>
      <c r="N755" s="340"/>
      <c r="O755" s="340"/>
      <c r="P755" s="340"/>
      <c r="Q755" s="340"/>
      <c r="R755" s="340"/>
      <c r="S755" s="341"/>
    </row>
    <row r="756" spans="11:19">
      <c r="K756" s="257"/>
      <c r="L756" s="257"/>
      <c r="M756" s="340"/>
      <c r="N756" s="340"/>
      <c r="O756" s="340"/>
      <c r="P756" s="340"/>
      <c r="Q756" s="340"/>
      <c r="R756" s="340"/>
      <c r="S756" s="341"/>
    </row>
    <row r="757" spans="11:19">
      <c r="K757" s="257"/>
      <c r="L757" s="257"/>
      <c r="M757" s="340"/>
      <c r="N757" s="340"/>
      <c r="O757" s="340"/>
      <c r="P757" s="340"/>
      <c r="Q757" s="340"/>
      <c r="R757" s="340"/>
      <c r="S757" s="341"/>
    </row>
    <row r="758" spans="11:19">
      <c r="K758" s="257"/>
      <c r="L758" s="257"/>
      <c r="M758" s="340"/>
      <c r="N758" s="340"/>
      <c r="O758" s="340"/>
      <c r="P758" s="340"/>
      <c r="Q758" s="340"/>
      <c r="R758" s="340"/>
      <c r="S758" s="341"/>
    </row>
    <row r="759" spans="11:19">
      <c r="K759" s="257"/>
      <c r="L759" s="257"/>
      <c r="M759" s="340"/>
      <c r="N759" s="340"/>
      <c r="O759" s="340"/>
      <c r="P759" s="340"/>
      <c r="Q759" s="340"/>
      <c r="R759" s="340"/>
      <c r="S759" s="341"/>
    </row>
    <row r="760" spans="11:19">
      <c r="K760" s="257"/>
      <c r="L760" s="257"/>
      <c r="M760" s="340"/>
      <c r="N760" s="340"/>
      <c r="O760" s="340"/>
      <c r="P760" s="340"/>
      <c r="Q760" s="340"/>
      <c r="R760" s="340"/>
      <c r="S760" s="341"/>
    </row>
    <row r="761" spans="11:19">
      <c r="K761" s="257"/>
      <c r="L761" s="257"/>
      <c r="M761" s="340"/>
      <c r="N761" s="340"/>
      <c r="O761" s="340"/>
      <c r="P761" s="340"/>
      <c r="Q761" s="340"/>
      <c r="R761" s="340"/>
      <c r="S761" s="341"/>
    </row>
    <row r="762" spans="11:19">
      <c r="K762" s="257"/>
      <c r="L762" s="257"/>
      <c r="M762" s="340"/>
      <c r="N762" s="340"/>
      <c r="O762" s="340"/>
      <c r="P762" s="340"/>
      <c r="Q762" s="340"/>
      <c r="R762" s="340"/>
      <c r="S762" s="341"/>
    </row>
    <row r="763" spans="11:19">
      <c r="K763" s="257"/>
      <c r="L763" s="257"/>
      <c r="M763" s="340"/>
      <c r="N763" s="340"/>
      <c r="O763" s="340"/>
      <c r="P763" s="340"/>
      <c r="Q763" s="340"/>
      <c r="R763" s="340"/>
      <c r="S763" s="341"/>
    </row>
    <row r="764" spans="11:19">
      <c r="K764" s="257"/>
      <c r="L764" s="257"/>
      <c r="M764" s="340"/>
      <c r="N764" s="340"/>
      <c r="O764" s="340"/>
      <c r="P764" s="340"/>
      <c r="Q764" s="340"/>
      <c r="R764" s="340"/>
      <c r="S764" s="341"/>
    </row>
    <row r="765" spans="11:19">
      <c r="K765" s="257"/>
      <c r="L765" s="257"/>
      <c r="M765" s="340"/>
      <c r="N765" s="340"/>
      <c r="O765" s="340"/>
      <c r="P765" s="340"/>
      <c r="Q765" s="340"/>
      <c r="R765" s="340"/>
      <c r="S765" s="341"/>
    </row>
    <row r="766" spans="11:19">
      <c r="K766" s="257"/>
      <c r="L766" s="257"/>
      <c r="M766" s="340"/>
      <c r="N766" s="340"/>
      <c r="O766" s="340"/>
      <c r="P766" s="340"/>
      <c r="Q766" s="340"/>
      <c r="R766" s="340"/>
      <c r="S766" s="341"/>
    </row>
    <row r="767" spans="11:19">
      <c r="K767" s="257"/>
      <c r="L767" s="257"/>
      <c r="M767" s="340"/>
      <c r="N767" s="340"/>
      <c r="O767" s="340"/>
      <c r="P767" s="340"/>
      <c r="Q767" s="340"/>
      <c r="R767" s="340"/>
      <c r="S767" s="341"/>
    </row>
    <row r="768" spans="11:19">
      <c r="K768" s="257"/>
      <c r="L768" s="257"/>
      <c r="M768" s="340"/>
      <c r="N768" s="340"/>
      <c r="O768" s="340"/>
      <c r="P768" s="340"/>
      <c r="Q768" s="340"/>
      <c r="R768" s="340"/>
      <c r="S768" s="341"/>
    </row>
    <row r="769" spans="11:19">
      <c r="K769" s="257"/>
      <c r="L769" s="257"/>
      <c r="M769" s="340"/>
      <c r="N769" s="340"/>
      <c r="O769" s="340"/>
      <c r="P769" s="340"/>
      <c r="Q769" s="340"/>
      <c r="R769" s="340"/>
      <c r="S769" s="341"/>
    </row>
    <row r="770" spans="11:19">
      <c r="K770" s="257"/>
      <c r="L770" s="257"/>
      <c r="M770" s="340"/>
      <c r="N770" s="340"/>
      <c r="O770" s="340"/>
      <c r="P770" s="340"/>
      <c r="Q770" s="340"/>
      <c r="R770" s="340"/>
      <c r="S770" s="341"/>
    </row>
    <row r="771" spans="11:19">
      <c r="K771" s="257"/>
      <c r="L771" s="257"/>
      <c r="M771" s="340"/>
      <c r="N771" s="340"/>
      <c r="O771" s="340"/>
      <c r="P771" s="340"/>
      <c r="Q771" s="340"/>
      <c r="R771" s="340"/>
      <c r="S771" s="341"/>
    </row>
    <row r="772" spans="11:19">
      <c r="K772" s="257"/>
      <c r="L772" s="257"/>
      <c r="M772" s="340"/>
      <c r="N772" s="340"/>
      <c r="O772" s="340"/>
      <c r="P772" s="340"/>
      <c r="Q772" s="340"/>
      <c r="R772" s="340"/>
      <c r="S772" s="341"/>
    </row>
    <row r="773" spans="11:19">
      <c r="K773" s="257"/>
      <c r="L773" s="257"/>
      <c r="M773" s="340"/>
      <c r="N773" s="340"/>
      <c r="O773" s="340"/>
      <c r="P773" s="340"/>
      <c r="Q773" s="340"/>
      <c r="R773" s="340"/>
      <c r="S773" s="341"/>
    </row>
    <row r="774" spans="11:19">
      <c r="K774" s="257"/>
      <c r="L774" s="257"/>
      <c r="M774" s="340"/>
      <c r="N774" s="340"/>
      <c r="O774" s="340"/>
      <c r="P774" s="340"/>
      <c r="Q774" s="340"/>
      <c r="R774" s="340"/>
      <c r="S774" s="341"/>
    </row>
    <row r="775" spans="11:19">
      <c r="K775" s="257"/>
      <c r="L775" s="257"/>
      <c r="M775" s="340"/>
      <c r="N775" s="340"/>
      <c r="O775" s="340"/>
      <c r="P775" s="340"/>
      <c r="Q775" s="340"/>
      <c r="R775" s="340"/>
      <c r="S775" s="341"/>
    </row>
    <row r="776" spans="11:19">
      <c r="K776" s="257"/>
      <c r="L776" s="257"/>
      <c r="M776" s="340"/>
      <c r="N776" s="340"/>
      <c r="O776" s="340"/>
      <c r="P776" s="340"/>
      <c r="Q776" s="340"/>
      <c r="R776" s="340"/>
      <c r="S776" s="341"/>
    </row>
    <row r="777" spans="11:19">
      <c r="K777" s="257"/>
      <c r="L777" s="257"/>
      <c r="M777" s="340"/>
      <c r="N777" s="340"/>
      <c r="O777" s="340"/>
      <c r="P777" s="340"/>
      <c r="Q777" s="340"/>
      <c r="R777" s="340"/>
      <c r="S777" s="341"/>
    </row>
    <row r="778" spans="11:19">
      <c r="K778" s="257"/>
      <c r="L778" s="257"/>
      <c r="M778" s="340"/>
      <c r="N778" s="340"/>
      <c r="O778" s="340"/>
      <c r="P778" s="340"/>
      <c r="Q778" s="340"/>
      <c r="R778" s="340"/>
      <c r="S778" s="341"/>
    </row>
    <row r="779" spans="11:19">
      <c r="K779" s="257"/>
      <c r="L779" s="257"/>
      <c r="M779" s="340"/>
      <c r="N779" s="340"/>
      <c r="O779" s="340"/>
      <c r="P779" s="340"/>
      <c r="Q779" s="340"/>
      <c r="R779" s="340"/>
      <c r="S779" s="341"/>
    </row>
    <row r="780" spans="11:19">
      <c r="K780" s="257"/>
      <c r="L780" s="257"/>
      <c r="M780" s="340"/>
      <c r="N780" s="340"/>
      <c r="O780" s="340"/>
      <c r="P780" s="340"/>
      <c r="Q780" s="340"/>
      <c r="R780" s="340"/>
      <c r="S780" s="341"/>
    </row>
    <row r="781" spans="11:19">
      <c r="K781" s="257"/>
      <c r="L781" s="257"/>
      <c r="M781" s="340"/>
      <c r="N781" s="340"/>
      <c r="O781" s="340"/>
      <c r="P781" s="340"/>
      <c r="Q781" s="340"/>
      <c r="R781" s="340"/>
      <c r="S781" s="341"/>
    </row>
    <row r="782" spans="11:19">
      <c r="K782" s="257"/>
      <c r="L782" s="257"/>
      <c r="M782" s="340"/>
      <c r="N782" s="340"/>
      <c r="O782" s="340"/>
      <c r="P782" s="340"/>
      <c r="Q782" s="340"/>
      <c r="R782" s="340"/>
      <c r="S782" s="341"/>
    </row>
    <row r="783" spans="11:19">
      <c r="K783" s="257"/>
      <c r="L783" s="257"/>
      <c r="M783" s="340"/>
      <c r="N783" s="340"/>
      <c r="O783" s="340"/>
      <c r="P783" s="340"/>
      <c r="Q783" s="340"/>
      <c r="R783" s="340"/>
      <c r="S783" s="341"/>
    </row>
    <row r="784" spans="11:19">
      <c r="K784" s="257"/>
      <c r="L784" s="257"/>
      <c r="M784" s="340"/>
      <c r="N784" s="340"/>
      <c r="O784" s="340"/>
      <c r="P784" s="340"/>
      <c r="Q784" s="340"/>
      <c r="R784" s="340"/>
      <c r="S784" s="341"/>
    </row>
    <row r="785" spans="11:19">
      <c r="K785" s="257"/>
      <c r="L785" s="257"/>
      <c r="M785" s="340"/>
      <c r="N785" s="340"/>
      <c r="O785" s="340"/>
      <c r="P785" s="340"/>
      <c r="Q785" s="340"/>
      <c r="R785" s="340"/>
      <c r="S785" s="341"/>
    </row>
    <row r="786" spans="11:19">
      <c r="K786" s="257"/>
      <c r="L786" s="257"/>
      <c r="M786" s="340"/>
      <c r="N786" s="340"/>
      <c r="O786" s="340"/>
      <c r="P786" s="340"/>
      <c r="Q786" s="340"/>
      <c r="R786" s="340"/>
      <c r="S786" s="341"/>
    </row>
    <row r="787" spans="11:19">
      <c r="K787" s="257"/>
      <c r="L787" s="257"/>
      <c r="M787" s="340"/>
      <c r="N787" s="340"/>
      <c r="O787" s="340"/>
      <c r="P787" s="340"/>
      <c r="Q787" s="340"/>
      <c r="R787" s="340"/>
      <c r="S787" s="341"/>
    </row>
    <row r="788" spans="11:19">
      <c r="K788" s="257"/>
      <c r="L788" s="257"/>
      <c r="M788" s="340"/>
      <c r="N788" s="340"/>
      <c r="O788" s="340"/>
      <c r="P788" s="340"/>
      <c r="Q788" s="340"/>
      <c r="R788" s="340"/>
      <c r="S788" s="341"/>
    </row>
  </sheetData>
  <mergeCells count="19">
    <mergeCell ref="A126:B126"/>
    <mergeCell ref="A366:B366"/>
    <mergeCell ref="A372:B372"/>
    <mergeCell ref="AG2:AL2"/>
    <mergeCell ref="C3:E3"/>
    <mergeCell ref="F3:J3"/>
    <mergeCell ref="K3:M3"/>
    <mergeCell ref="N3:R3"/>
    <mergeCell ref="S3:X3"/>
    <mergeCell ref="Y3:AA3"/>
    <mergeCell ref="AB3:AF3"/>
    <mergeCell ref="AG3:AI3"/>
    <mergeCell ref="AJ3:AL3"/>
    <mergeCell ref="A1:AF1"/>
    <mergeCell ref="A2:B4"/>
    <mergeCell ref="C2:J2"/>
    <mergeCell ref="K2:R2"/>
    <mergeCell ref="S2:X2"/>
    <mergeCell ref="Y2:AF2"/>
  </mergeCells>
  <printOptions horizontalCentered="1"/>
  <pageMargins left="0" right="0" top="0.31496062992125984" bottom="0.27559055118110237" header="0.15748031496062992" footer="0.15748031496062992"/>
  <pageSetup paperSize="9" scale="45" orientation="landscape" r:id="rId1"/>
  <headerFooter alignWithMargins="0">
    <oddHeader>&amp;R&amp;8 7.m a 9/2016.(V.04. ) önkormányzati rendelethez.</oddHeader>
    <oddFooter>&amp;C&amp;P</oddFooter>
  </headerFooter>
  <rowBreaks count="1" manualBreakCount="1">
    <brk id="236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71"/>
  <sheetViews>
    <sheetView view="pageBreakPreview" topLeftCell="A3" zoomScaleNormal="92" zoomScaleSheetLayoutView="100" workbookViewId="0">
      <pane xSplit="2" ySplit="6" topLeftCell="C9" activePane="bottomRight" state="frozen"/>
      <selection activeCell="A59" sqref="A59"/>
      <selection pane="topRight" activeCell="A59" sqref="A59"/>
      <selection pane="bottomLeft" activeCell="A59" sqref="A59"/>
      <selection pane="bottomRight" activeCell="A53" sqref="A53"/>
    </sheetView>
  </sheetViews>
  <sheetFormatPr defaultRowHeight="12.75"/>
  <cols>
    <col min="1" max="1" width="55.5703125" style="321" customWidth="1"/>
    <col min="2" max="2" width="11.28515625" style="321" customWidth="1"/>
    <col min="3" max="3" width="0" style="890" hidden="1" customWidth="1"/>
    <col min="4" max="4" width="0" style="88" hidden="1" customWidth="1"/>
    <col min="5" max="8" width="11.85546875" style="88" customWidth="1"/>
    <col min="9" max="10" width="9.140625" style="892" hidden="1" customWidth="1"/>
    <col min="11" max="14" width="11.7109375" style="88" customWidth="1"/>
    <col min="15" max="15" width="9.140625" style="88" hidden="1" customWidth="1"/>
    <col min="16" max="16" width="9.140625" style="92" hidden="1" customWidth="1"/>
    <col min="17" max="17" width="11.7109375" style="706" customWidth="1"/>
    <col min="18" max="18" width="10.85546875" style="87" customWidth="1"/>
    <col min="19" max="19" width="10.5703125" style="321" customWidth="1"/>
    <col min="20" max="16384" width="9.140625" style="85"/>
  </cols>
  <sheetData>
    <row r="1" spans="1:19" ht="12.75" hidden="1" customHeight="1">
      <c r="I1" s="1285"/>
      <c r="J1" s="1285"/>
      <c r="K1" s="1286"/>
      <c r="L1" s="1286"/>
      <c r="M1" s="1286"/>
      <c r="N1" s="1286"/>
      <c r="O1" s="1286"/>
    </row>
    <row r="2" spans="1:19" ht="12.75" hidden="1" customHeight="1">
      <c r="I2" s="1285"/>
      <c r="J2" s="1285"/>
      <c r="K2" s="1286"/>
      <c r="L2" s="1286"/>
      <c r="M2" s="1286"/>
      <c r="N2" s="1286"/>
      <c r="O2" s="1286"/>
    </row>
    <row r="3" spans="1:19" ht="18" customHeight="1">
      <c r="A3" s="2147" t="s">
        <v>1496</v>
      </c>
      <c r="B3" s="2147"/>
      <c r="C3" s="2147"/>
      <c r="D3" s="2147"/>
      <c r="E3" s="2147"/>
      <c r="F3" s="2147"/>
      <c r="G3" s="2147"/>
      <c r="H3" s="2147"/>
      <c r="I3" s="2147"/>
      <c r="J3" s="2147"/>
      <c r="K3" s="2147"/>
      <c r="L3" s="2147"/>
      <c r="M3" s="2147"/>
      <c r="N3" s="2147"/>
      <c r="O3" s="2147"/>
      <c r="P3" s="2147"/>
      <c r="Q3" s="2147"/>
    </row>
    <row r="4" spans="1:19" ht="13.5" customHeight="1" thickBot="1">
      <c r="A4" s="1287"/>
      <c r="B4" s="1287"/>
      <c r="C4" s="1288"/>
      <c r="D4" s="1289"/>
      <c r="E4" s="1289"/>
      <c r="F4" s="1289"/>
      <c r="G4" s="1289"/>
      <c r="H4" s="1289"/>
      <c r="I4" s="1290"/>
      <c r="J4" s="1290"/>
      <c r="K4" s="1289"/>
      <c r="L4" s="1289"/>
      <c r="M4" s="1289"/>
      <c r="N4" s="1289"/>
      <c r="O4" s="1289"/>
      <c r="P4" s="2148"/>
      <c r="Q4" s="2148"/>
      <c r="S4" s="1291" t="s">
        <v>61</v>
      </c>
    </row>
    <row r="5" spans="1:19" ht="21" customHeight="1" thickBot="1">
      <c r="A5" s="1292" t="s">
        <v>62</v>
      </c>
      <c r="B5" s="2149" t="s">
        <v>63</v>
      </c>
      <c r="C5" s="2149"/>
      <c r="D5" s="2149"/>
      <c r="E5" s="2149"/>
      <c r="F5" s="2149"/>
      <c r="G5" s="2149"/>
      <c r="H5" s="2150" t="s">
        <v>64</v>
      </c>
      <c r="I5" s="2150"/>
      <c r="J5" s="2150"/>
      <c r="K5" s="2150"/>
      <c r="L5" s="2150"/>
      <c r="M5" s="2150"/>
      <c r="N5" s="2150" t="s">
        <v>65</v>
      </c>
      <c r="O5" s="2150"/>
      <c r="P5" s="2150"/>
      <c r="Q5" s="2150"/>
      <c r="R5" s="2150"/>
      <c r="S5" s="2150"/>
    </row>
    <row r="6" spans="1:19" ht="15.75" hidden="1" customHeight="1">
      <c r="A6" s="1293"/>
      <c r="B6" s="1294"/>
      <c r="C6" s="2146"/>
      <c r="D6" s="2146"/>
      <c r="E6" s="2146"/>
      <c r="F6" s="1295"/>
      <c r="G6" s="1296"/>
      <c r="H6" s="1296"/>
      <c r="I6" s="2146"/>
      <c r="J6" s="2146"/>
      <c r="K6" s="2146"/>
      <c r="L6" s="1296"/>
      <c r="M6" s="1296"/>
      <c r="N6" s="1297"/>
      <c r="O6" s="2146"/>
      <c r="P6" s="2146"/>
      <c r="Q6" s="2146"/>
      <c r="R6" s="1298"/>
      <c r="S6" s="1299"/>
    </row>
    <row r="7" spans="1:19" ht="36" customHeight="1" thickBot="1">
      <c r="A7" s="1292" t="s">
        <v>66</v>
      </c>
      <c r="B7" s="718" t="s">
        <v>67</v>
      </c>
      <c r="C7" s="718" t="s">
        <v>2</v>
      </c>
      <c r="D7" s="1" t="s">
        <v>3</v>
      </c>
      <c r="E7" s="718" t="s">
        <v>4</v>
      </c>
      <c r="F7" s="1" t="s">
        <v>5</v>
      </c>
      <c r="G7" s="719" t="s">
        <v>68</v>
      </c>
      <c r="H7" s="718" t="s">
        <v>67</v>
      </c>
      <c r="I7" s="718" t="s">
        <v>2</v>
      </c>
      <c r="J7" s="1" t="s">
        <v>3</v>
      </c>
      <c r="K7" s="718" t="s">
        <v>4</v>
      </c>
      <c r="L7" s="1" t="s">
        <v>5</v>
      </c>
      <c r="M7" s="719" t="s">
        <v>68</v>
      </c>
      <c r="N7" s="718" t="s">
        <v>67</v>
      </c>
      <c r="O7" s="718" t="s">
        <v>2</v>
      </c>
      <c r="P7" s="1" t="s">
        <v>3</v>
      </c>
      <c r="Q7" s="718" t="s">
        <v>4</v>
      </c>
      <c r="R7" s="1" t="s">
        <v>5</v>
      </c>
      <c r="S7" s="719" t="s">
        <v>68</v>
      </c>
    </row>
    <row r="8" spans="1:19" ht="13.5" customHeight="1" thickBot="1">
      <c r="A8" s="1300"/>
      <c r="B8" s="723" t="s">
        <v>69</v>
      </c>
      <c r="C8" s="723" t="s">
        <v>70</v>
      </c>
      <c r="D8" s="723" t="s">
        <v>71</v>
      </c>
      <c r="E8" s="723">
        <v>2</v>
      </c>
      <c r="F8" s="723">
        <v>3</v>
      </c>
      <c r="G8" s="724" t="s">
        <v>72</v>
      </c>
      <c r="H8" s="723">
        <v>5</v>
      </c>
      <c r="I8" s="723" t="s">
        <v>73</v>
      </c>
      <c r="J8" s="723" t="s">
        <v>74</v>
      </c>
      <c r="K8" s="723">
        <v>6</v>
      </c>
      <c r="L8" s="725">
        <v>7</v>
      </c>
      <c r="M8" s="726">
        <v>8</v>
      </c>
      <c r="N8" s="726">
        <v>9</v>
      </c>
      <c r="O8" s="723" t="s">
        <v>75</v>
      </c>
      <c r="P8" s="723" t="s">
        <v>76</v>
      </c>
      <c r="Q8" s="723">
        <v>10</v>
      </c>
      <c r="R8" s="723">
        <v>11</v>
      </c>
      <c r="S8" s="1301">
        <v>12</v>
      </c>
    </row>
    <row r="9" spans="1:19" ht="21" customHeight="1" thickBot="1">
      <c r="A9" s="1302" t="s">
        <v>1497</v>
      </c>
      <c r="B9" s="1303"/>
      <c r="C9" s="1304"/>
      <c r="D9" s="1305"/>
      <c r="E9" s="1305"/>
      <c r="F9" s="1306"/>
      <c r="G9" s="1305"/>
      <c r="H9" s="1307"/>
      <c r="I9" s="1305"/>
      <c r="J9" s="1305"/>
      <c r="K9" s="1305"/>
      <c r="L9" s="1305"/>
      <c r="M9" s="1305"/>
      <c r="N9" s="1307"/>
      <c r="O9" s="1305"/>
      <c r="P9" s="737"/>
      <c r="Q9" s="737"/>
      <c r="R9" s="1298"/>
      <c r="S9" s="1299"/>
    </row>
    <row r="10" spans="1:19" ht="15" customHeight="1">
      <c r="A10" s="894" t="s">
        <v>77</v>
      </c>
      <c r="B10" s="1308">
        <f>'4 a Intézmények'!CN60+'4 a Intézmények'!CN63+'4 a Intézmények'!CN64+'4 ba Polg Hiv'!AZ61+'4 ba Polg Hiv'!AZ62+'4 ba Polg Hiv'!AZ64+'4 ba Polg Hiv'!AZ65</f>
        <v>1001374</v>
      </c>
      <c r="C10" s="1309">
        <f>'4 a Intézmények'!CO60+'4 a Intézmények'!CO63+'4 a Intézmények'!CO64+'4 ba Polg Hiv'!BA61+'4 ba Polg Hiv'!BA62+'4 ba Polg Hiv'!BA64+'4 ba Polg Hiv'!BA65</f>
        <v>1028946</v>
      </c>
      <c r="D10" s="1310">
        <f>'4 a Intézmények'!CP60+'4 a Intézmények'!CP63+'4 a Intézmények'!CP64+'4 ba Polg Hiv'!BB61+'4 ba Polg Hiv'!BB62+'4 ba Polg Hiv'!BB64+'4 ba Polg Hiv'!BB65</f>
        <v>0</v>
      </c>
      <c r="E10" s="1310">
        <f>'4 a Intézmények'!CQ60+'4 a Intézmények'!CQ63+'4 a Intézmények'!CQ64+'4 ba Polg Hiv'!BC61+'4 ba Polg Hiv'!BC62+'4 ba Polg Hiv'!BC64+'4 ba Polg Hiv'!BC65</f>
        <v>1098153</v>
      </c>
      <c r="F10" s="1311">
        <f>'4 a Intézmények'!CR60+'4 a Intézmények'!CR63+'4 a Intézmények'!CR64+'4 ba Polg Hiv'!BD61+'4 ba Polg Hiv'!BD62+'4 ba Polg Hiv'!BD64+'4 ba Polg Hiv'!BD65</f>
        <v>1097775</v>
      </c>
      <c r="G10" s="1308">
        <f>'4 a Intézmények'!CS61+'4 a Intézmények'!CS62+'4 a Intézmények'!CS64+'4 a Intézmények'!CS65+'4 ba Polg Hiv'!BE61+'4 ba Polg Hiv'!BE62+'4 ba Polg Hiv'!BE64+'4 ba Polg Hiv'!BE65</f>
        <v>0</v>
      </c>
      <c r="H10" s="899">
        <f>'4 bbf Technikai'!V61+'4 bbf Technikai'!V62+'4 bbf Technikai'!V64+'4 bbf Technikai'!V65</f>
        <v>2125264</v>
      </c>
      <c r="I10" s="900">
        <f>'4 bbf Technikai'!W61+'4 bbf Technikai'!W62+'4 bbf Technikai'!W64+'4 bbf Technikai'!W65</f>
        <v>2227073</v>
      </c>
      <c r="J10" s="897">
        <f>'4 bbf Technikai'!X61+'4 bbf Technikai'!X62+'4 bbf Technikai'!X64+'4 bbf Technikai'!X65</f>
        <v>5614</v>
      </c>
      <c r="K10" s="899">
        <f>'4 bbf Technikai'!Y61+'4 bbf Technikai'!Y62+'4 bbf Technikai'!Y64+'4 bbf Technikai'!Y65</f>
        <v>2398186</v>
      </c>
      <c r="L10" s="899">
        <f>'4 bbf Technikai'!Z61+'4 bbf Technikai'!Z62+'4 bbf Technikai'!Z64+'4 bbf Technikai'!Z65</f>
        <v>2295118</v>
      </c>
      <c r="M10" s="901">
        <f>L10/K10</f>
        <v>0.95699999999999996</v>
      </c>
      <c r="N10" s="899">
        <f t="shared" ref="N10:N32" si="0">SUM(B10+H10)</f>
        <v>3126638</v>
      </c>
      <c r="O10" s="900">
        <f t="shared" ref="O10" si="1">SUM(C10+I10)</f>
        <v>3256019</v>
      </c>
      <c r="P10" s="897">
        <f t="shared" ref="P10" si="2">SUM(D10+J10)</f>
        <v>5614</v>
      </c>
      <c r="Q10" s="899">
        <f t="shared" ref="Q10:R10" si="3">SUM(E10+K10)</f>
        <v>3496339</v>
      </c>
      <c r="R10" s="899">
        <f t="shared" si="3"/>
        <v>3392893</v>
      </c>
      <c r="S10" s="905">
        <f>R10/Q10</f>
        <v>0.97040000000000004</v>
      </c>
    </row>
    <row r="11" spans="1:19">
      <c r="A11" s="906" t="s">
        <v>78</v>
      </c>
      <c r="B11" s="906"/>
      <c r="C11" s="907"/>
      <c r="D11" s="908"/>
      <c r="E11" s="909">
        <f>SUM(C11+D11)</f>
        <v>0</v>
      </c>
      <c r="F11" s="910"/>
      <c r="G11" s="911"/>
      <c r="H11" s="912">
        <f>'4 bbf Technikai'!V61+'4 bbf Technikai'!V62</f>
        <v>1898877</v>
      </c>
      <c r="I11" s="913">
        <f>'4 bbf Technikai'!W61+'4 bbf Technikai'!W62</f>
        <v>1941116</v>
      </c>
      <c r="J11" s="914">
        <f>'4 bbf Technikai'!X61+'4 bbf Technikai'!X62</f>
        <v>5614</v>
      </c>
      <c r="K11" s="915">
        <v>2112229</v>
      </c>
      <c r="L11" s="915">
        <f>'4 bbf Technikai'!Z61+'4 bbf Technikai'!Z62</f>
        <v>2112229</v>
      </c>
      <c r="M11" s="916">
        <f>L11/K11</f>
        <v>1</v>
      </c>
      <c r="N11" s="912">
        <f t="shared" si="0"/>
        <v>1898877</v>
      </c>
      <c r="O11" s="913">
        <f t="shared" ref="O11:O12" si="4">SUM(C11+I11)</f>
        <v>1941116</v>
      </c>
      <c r="P11" s="910">
        <f t="shared" ref="P11:P12" si="5">SUM(D11+J11)</f>
        <v>5614</v>
      </c>
      <c r="Q11" s="912">
        <f t="shared" ref="Q11:Q12" si="6">SUM(E11+K11)</f>
        <v>2112229</v>
      </c>
      <c r="R11" s="1312">
        <f t="shared" ref="R11:R32" si="7">SUM(F11+L11)</f>
        <v>2112229</v>
      </c>
      <c r="S11" s="917">
        <f>R11/Q11</f>
        <v>1</v>
      </c>
    </row>
    <row r="12" spans="1:19">
      <c r="A12" s="906" t="s">
        <v>79</v>
      </c>
      <c r="B12" s="906"/>
      <c r="C12" s="907"/>
      <c r="D12" s="908"/>
      <c r="E12" s="909"/>
      <c r="F12" s="910"/>
      <c r="G12" s="911"/>
      <c r="H12" s="912"/>
      <c r="I12" s="913"/>
      <c r="J12" s="914"/>
      <c r="K12" s="915"/>
      <c r="L12" s="915"/>
      <c r="M12" s="916"/>
      <c r="N12" s="912">
        <f t="shared" si="0"/>
        <v>0</v>
      </c>
      <c r="O12" s="913">
        <f t="shared" si="4"/>
        <v>0</v>
      </c>
      <c r="P12" s="910">
        <f t="shared" si="5"/>
        <v>0</v>
      </c>
      <c r="Q12" s="912">
        <f t="shared" si="6"/>
        <v>0</v>
      </c>
      <c r="R12" s="1312">
        <f t="shared" si="7"/>
        <v>0</v>
      </c>
      <c r="S12" s="917"/>
    </row>
    <row r="13" spans="1:19" hidden="1">
      <c r="A13" s="906" t="s">
        <v>80</v>
      </c>
      <c r="B13" s="906"/>
      <c r="C13" s="907"/>
      <c r="D13" s="908"/>
      <c r="E13" s="909"/>
      <c r="F13" s="910"/>
      <c r="G13" s="911" t="e">
        <f>F13/E13</f>
        <v>#DIV/0!</v>
      </c>
      <c r="H13" s="912"/>
      <c r="I13" s="913"/>
      <c r="J13" s="914"/>
      <c r="K13" s="915"/>
      <c r="L13" s="915"/>
      <c r="M13" s="916"/>
      <c r="N13" s="912">
        <f t="shared" si="0"/>
        <v>0</v>
      </c>
      <c r="O13" s="913">
        <f t="shared" ref="O13:O32" si="8">SUM(C13+I13)</f>
        <v>0</v>
      </c>
      <c r="P13" s="827">
        <f>SUM(D13+J13)</f>
        <v>0</v>
      </c>
      <c r="Q13" s="915">
        <f t="shared" ref="Q13" si="9">SUM(O13+P13)</f>
        <v>0</v>
      </c>
      <c r="R13" s="1312">
        <f t="shared" si="7"/>
        <v>0</v>
      </c>
      <c r="S13" s="917" t="e">
        <f t="shared" ref="S13:S28" si="10">R13/Q13</f>
        <v>#DIV/0!</v>
      </c>
    </row>
    <row r="14" spans="1:19">
      <c r="A14" s="906" t="s">
        <v>81</v>
      </c>
      <c r="B14" s="932">
        <f>'4 a Intézmények'!CN63</f>
        <v>1001374</v>
      </c>
      <c r="C14" s="907">
        <f>'4 a Intézmények'!CO63</f>
        <v>1001374</v>
      </c>
      <c r="D14" s="933">
        <f>'4 a Intézmények'!CP63</f>
        <v>0</v>
      </c>
      <c r="E14" s="933">
        <f>'4 a Intézmények'!CQ63</f>
        <v>1039390</v>
      </c>
      <c r="F14" s="934">
        <f>'4 a Intézmények'!CR63</f>
        <v>1039390</v>
      </c>
      <c r="G14" s="911">
        <f>F14/E14</f>
        <v>1</v>
      </c>
      <c r="H14" s="912"/>
      <c r="I14" s="913"/>
      <c r="J14" s="914"/>
      <c r="K14" s="915">
        <f>SUM(I14+J14)</f>
        <v>0</v>
      </c>
      <c r="L14" s="915"/>
      <c r="M14" s="916"/>
      <c r="N14" s="912">
        <f t="shared" si="0"/>
        <v>1001374</v>
      </c>
      <c r="O14" s="913">
        <f t="shared" si="8"/>
        <v>1001374</v>
      </c>
      <c r="P14" s="910">
        <f t="shared" ref="P14:P15" si="11">SUM(D14+J14)</f>
        <v>0</v>
      </c>
      <c r="Q14" s="912">
        <f t="shared" ref="Q14:Q15" si="12">SUM(E14+K14)</f>
        <v>1039390</v>
      </c>
      <c r="R14" s="1312">
        <f t="shared" si="7"/>
        <v>1039390</v>
      </c>
      <c r="S14" s="917">
        <f t="shared" si="10"/>
        <v>1</v>
      </c>
    </row>
    <row r="15" spans="1:19" ht="13.5" thickBot="1">
      <c r="A15" s="918" t="s">
        <v>82</v>
      </c>
      <c r="B15" s="935">
        <f>'4 ba Polg Hiv'!AZ65+'4 a Intézmények'!CN64</f>
        <v>0</v>
      </c>
      <c r="C15" s="919">
        <f>'4 ba Polg Hiv'!BA65+'4 a Intézmények'!CO64</f>
        <v>27572</v>
      </c>
      <c r="D15" s="936">
        <f>'4 ba Polg Hiv'!BB65+'4 a Intézmények'!CP64</f>
        <v>0</v>
      </c>
      <c r="E15" s="936">
        <f>'4 ba Polg Hiv'!BC65+'4 a Intézmények'!CQ64</f>
        <v>58763</v>
      </c>
      <c r="F15" s="937">
        <f>'4 ba Polg Hiv'!BD65+'4 a Intézmények'!CR64</f>
        <v>58385</v>
      </c>
      <c r="G15" s="923">
        <f>F15/E15</f>
        <v>0.99360000000000004</v>
      </c>
      <c r="H15" s="924">
        <f>'4 bbf Technikai'!V65</f>
        <v>226387</v>
      </c>
      <c r="I15" s="925">
        <f>'4 bbf Technikai'!W65</f>
        <v>285957</v>
      </c>
      <c r="J15" s="926">
        <f>'4 bbf Technikai'!X65</f>
        <v>0</v>
      </c>
      <c r="K15" s="841">
        <f>SUM(I15+J15)</f>
        <v>285957</v>
      </c>
      <c r="L15" s="841">
        <f>'4 bbf Technikai'!Z65</f>
        <v>182889</v>
      </c>
      <c r="M15" s="927">
        <f t="shared" ref="M15:M25" si="13">L15/K15</f>
        <v>0.63959999999999995</v>
      </c>
      <c r="N15" s="924">
        <f t="shared" si="0"/>
        <v>226387</v>
      </c>
      <c r="O15" s="925">
        <f t="shared" si="8"/>
        <v>313529</v>
      </c>
      <c r="P15" s="922">
        <f t="shared" si="11"/>
        <v>0</v>
      </c>
      <c r="Q15" s="924">
        <f t="shared" si="12"/>
        <v>344720</v>
      </c>
      <c r="R15" s="1313">
        <f t="shared" si="7"/>
        <v>241274</v>
      </c>
      <c r="S15" s="929">
        <f t="shared" si="10"/>
        <v>0.69989999999999997</v>
      </c>
    </row>
    <row r="16" spans="1:19" ht="15" customHeight="1">
      <c r="A16" s="1314" t="s">
        <v>83</v>
      </c>
      <c r="B16" s="1308">
        <f>'4 ba Polg Hiv'!AZ66+'4 a Intézmények'!CN65</f>
        <v>1181</v>
      </c>
      <c r="C16" s="1309">
        <f>'4 ba Polg Hiv'!BA66+'4 a Intézmények'!CO65</f>
        <v>1181</v>
      </c>
      <c r="D16" s="1310">
        <f>'4 ba Polg Hiv'!BB66+'4 a Intézmények'!CP65</f>
        <v>0</v>
      </c>
      <c r="E16" s="1310">
        <f>'4 ba Polg Hiv'!BC66+'4 a Intézmények'!CQ65</f>
        <v>1181</v>
      </c>
      <c r="F16" s="1311">
        <f>'4 ba Polg Hiv'!BD66+'4 a Intézmények'!CR65</f>
        <v>571</v>
      </c>
      <c r="G16" s="901">
        <f>F16/E16</f>
        <v>0.48349999999999999</v>
      </c>
      <c r="H16" s="899">
        <f>'4 bbf Technikai'!V66</f>
        <v>7884439</v>
      </c>
      <c r="I16" s="900">
        <f>'4 bbf Technikai'!W66</f>
        <v>7884439</v>
      </c>
      <c r="J16" s="897">
        <f>'4 bbf Technikai'!X66</f>
        <v>0</v>
      </c>
      <c r="K16" s="899">
        <f>'4 bbf Technikai'!Y66</f>
        <v>8314378</v>
      </c>
      <c r="L16" s="899">
        <f>'4 bbf Technikai'!Z66</f>
        <v>8297390</v>
      </c>
      <c r="M16" s="901">
        <f t="shared" si="13"/>
        <v>0.998</v>
      </c>
      <c r="N16" s="902">
        <f t="shared" si="0"/>
        <v>7885620</v>
      </c>
      <c r="O16" s="903">
        <f t="shared" ref="O16:O17" si="14">SUM(C16+I16)</f>
        <v>7885620</v>
      </c>
      <c r="P16" s="904">
        <f t="shared" ref="P16" si="15">SUM(D16+J16)</f>
        <v>0</v>
      </c>
      <c r="Q16" s="902">
        <f t="shared" ref="Q16" si="16">SUM(E16+K16)</f>
        <v>8315559</v>
      </c>
      <c r="R16" s="902">
        <f t="shared" ref="R16" si="17">SUM(F16+L16)</f>
        <v>8297961</v>
      </c>
      <c r="S16" s="905">
        <f t="shared" si="10"/>
        <v>0.99790000000000001</v>
      </c>
    </row>
    <row r="17" spans="1:20">
      <c r="A17" s="906" t="s">
        <v>84</v>
      </c>
      <c r="B17" s="1315">
        <f>SUM(B18:B22)</f>
        <v>0</v>
      </c>
      <c r="C17" s="1316">
        <f>SUM(C18:C22)</f>
        <v>0</v>
      </c>
      <c r="D17" s="1317">
        <f>SUM(D18:D22)</f>
        <v>0</v>
      </c>
      <c r="E17" s="909">
        <f t="shared" ref="E17:E22" si="18">SUM(C17+D17)</f>
        <v>0</v>
      </c>
      <c r="F17" s="910">
        <f>SUM(F18:F22)</f>
        <v>0</v>
      </c>
      <c r="G17" s="911"/>
      <c r="H17" s="1315">
        <f>SUM(H18:H22)</f>
        <v>7629039</v>
      </c>
      <c r="I17" s="1316">
        <f t="shared" ref="I17:L17" si="19">SUM(I18:I22)</f>
        <v>7629039</v>
      </c>
      <c r="J17" s="1318">
        <f t="shared" si="19"/>
        <v>0</v>
      </c>
      <c r="K17" s="1315">
        <f t="shared" si="19"/>
        <v>8050103</v>
      </c>
      <c r="L17" s="1315">
        <f t="shared" si="19"/>
        <v>8041048</v>
      </c>
      <c r="M17" s="1319">
        <f t="shared" si="13"/>
        <v>0.99890000000000001</v>
      </c>
      <c r="N17" s="912">
        <f t="shared" si="0"/>
        <v>7629039</v>
      </c>
      <c r="O17" s="913">
        <f t="shared" si="14"/>
        <v>7629039</v>
      </c>
      <c r="P17" s="910">
        <f t="shared" ref="P17" si="20">SUM(D17+J17)</f>
        <v>0</v>
      </c>
      <c r="Q17" s="912">
        <f t="shared" ref="Q17" si="21">SUM(E17+K17)</f>
        <v>8050103</v>
      </c>
      <c r="R17" s="912">
        <f t="shared" ref="R17" si="22">SUM(F17+L17)</f>
        <v>8041048</v>
      </c>
      <c r="S17" s="1320">
        <f t="shared" si="10"/>
        <v>0.99890000000000001</v>
      </c>
    </row>
    <row r="18" spans="1:20">
      <c r="A18" s="1321" t="s">
        <v>85</v>
      </c>
      <c r="B18" s="1322"/>
      <c r="C18" s="1323"/>
      <c r="D18" s="1324"/>
      <c r="E18" s="1325">
        <f t="shared" si="18"/>
        <v>0</v>
      </c>
      <c r="F18" s="1326"/>
      <c r="G18" s="1327"/>
      <c r="H18" s="1328">
        <v>517000</v>
      </c>
      <c r="I18" s="1329">
        <v>517000</v>
      </c>
      <c r="J18" s="1330"/>
      <c r="K18" s="1328">
        <v>621000</v>
      </c>
      <c r="L18" s="1328">
        <v>615638</v>
      </c>
      <c r="M18" s="1331">
        <f t="shared" si="13"/>
        <v>0.99139999999999995</v>
      </c>
      <c r="N18" s="1332">
        <f t="shared" si="0"/>
        <v>517000</v>
      </c>
      <c r="O18" s="1333">
        <f t="shared" si="8"/>
        <v>517000</v>
      </c>
      <c r="P18" s="1326">
        <f t="shared" ref="P18" si="23">SUM(D18+J18)</f>
        <v>0</v>
      </c>
      <c r="Q18" s="1332">
        <f t="shared" ref="Q18" si="24">SUM(E18+K18)</f>
        <v>621000</v>
      </c>
      <c r="R18" s="1332">
        <f t="shared" ref="R18" si="25">SUM(F18+L18)</f>
        <v>615638</v>
      </c>
      <c r="S18" s="1334">
        <f t="shared" si="10"/>
        <v>0.99139999999999995</v>
      </c>
    </row>
    <row r="19" spans="1:20">
      <c r="A19" s="1321" t="s">
        <v>86</v>
      </c>
      <c r="B19" s="1322"/>
      <c r="C19" s="1323"/>
      <c r="D19" s="1324"/>
      <c r="E19" s="1325">
        <f t="shared" si="18"/>
        <v>0</v>
      </c>
      <c r="F19" s="1326"/>
      <c r="G19" s="1327"/>
      <c r="H19" s="1328">
        <v>1845000</v>
      </c>
      <c r="I19" s="1329">
        <v>1845000</v>
      </c>
      <c r="J19" s="1330"/>
      <c r="K19" s="1328">
        <v>1864000</v>
      </c>
      <c r="L19" s="1328">
        <v>1860548</v>
      </c>
      <c r="M19" s="1331">
        <f t="shared" si="13"/>
        <v>0.99809999999999999</v>
      </c>
      <c r="N19" s="1332">
        <f t="shared" ref="N19:N22" si="26">SUM(B19+H19)</f>
        <v>1845000</v>
      </c>
      <c r="O19" s="1333">
        <f t="shared" ref="O19:O24" si="27">SUM(C19+I19)</f>
        <v>1845000</v>
      </c>
      <c r="P19" s="1326">
        <f t="shared" ref="P19:P24" si="28">SUM(D19+J19)</f>
        <v>0</v>
      </c>
      <c r="Q19" s="1332">
        <f t="shared" ref="Q19:Q24" si="29">SUM(E19+K19)</f>
        <v>1864000</v>
      </c>
      <c r="R19" s="1332">
        <f t="shared" ref="R19:R24" si="30">SUM(F19+L19)</f>
        <v>1860548</v>
      </c>
      <c r="S19" s="1334">
        <f t="shared" si="10"/>
        <v>0.99809999999999999</v>
      </c>
    </row>
    <row r="20" spans="1:20">
      <c r="A20" s="1321" t="s">
        <v>87</v>
      </c>
      <c r="B20" s="1322"/>
      <c r="C20" s="1323"/>
      <c r="D20" s="1324"/>
      <c r="E20" s="1325">
        <f t="shared" si="18"/>
        <v>0</v>
      </c>
      <c r="F20" s="1326"/>
      <c r="G20" s="1327"/>
      <c r="H20" s="1328">
        <v>5240931</v>
      </c>
      <c r="I20" s="1329">
        <v>5240931</v>
      </c>
      <c r="J20" s="1330"/>
      <c r="K20" s="1328">
        <v>5538995</v>
      </c>
      <c r="L20" s="1328">
        <v>5538995</v>
      </c>
      <c r="M20" s="1331">
        <f t="shared" si="13"/>
        <v>1</v>
      </c>
      <c r="N20" s="1332">
        <f t="shared" si="26"/>
        <v>5240931</v>
      </c>
      <c r="O20" s="1333">
        <f t="shared" si="27"/>
        <v>5240931</v>
      </c>
      <c r="P20" s="1326">
        <f t="shared" si="28"/>
        <v>0</v>
      </c>
      <c r="Q20" s="1332">
        <f t="shared" si="29"/>
        <v>5538995</v>
      </c>
      <c r="R20" s="1332">
        <f t="shared" si="30"/>
        <v>5538995</v>
      </c>
      <c r="S20" s="1334">
        <f t="shared" si="10"/>
        <v>1</v>
      </c>
    </row>
    <row r="21" spans="1:20">
      <c r="A21" s="1321" t="s">
        <v>88</v>
      </c>
      <c r="B21" s="1322"/>
      <c r="C21" s="1323"/>
      <c r="D21" s="1324"/>
      <c r="E21" s="1325">
        <f t="shared" si="18"/>
        <v>0</v>
      </c>
      <c r="F21" s="1326"/>
      <c r="G21" s="1327"/>
      <c r="H21" s="1328">
        <v>972</v>
      </c>
      <c r="I21" s="1329">
        <v>972</v>
      </c>
      <c r="J21" s="1330"/>
      <c r="K21" s="1328">
        <v>972</v>
      </c>
      <c r="L21" s="1328">
        <f>623+108</f>
        <v>731</v>
      </c>
      <c r="M21" s="1331">
        <f t="shared" si="13"/>
        <v>0.75209999999999999</v>
      </c>
      <c r="N21" s="1332">
        <f t="shared" si="26"/>
        <v>972</v>
      </c>
      <c r="O21" s="1333">
        <f t="shared" si="27"/>
        <v>972</v>
      </c>
      <c r="P21" s="1326">
        <f t="shared" si="28"/>
        <v>0</v>
      </c>
      <c r="Q21" s="1332">
        <f t="shared" si="29"/>
        <v>972</v>
      </c>
      <c r="R21" s="1332">
        <f t="shared" si="30"/>
        <v>731</v>
      </c>
      <c r="S21" s="1334">
        <f t="shared" si="10"/>
        <v>0.75209999999999999</v>
      </c>
    </row>
    <row r="22" spans="1:20">
      <c r="A22" s="1321" t="s">
        <v>89</v>
      </c>
      <c r="B22" s="1322"/>
      <c r="C22" s="1323"/>
      <c r="D22" s="1324"/>
      <c r="E22" s="1325">
        <f t="shared" si="18"/>
        <v>0</v>
      </c>
      <c r="F22" s="1326"/>
      <c r="G22" s="1327"/>
      <c r="H22" s="1328">
        <v>25136</v>
      </c>
      <c r="I22" s="1329">
        <v>25136</v>
      </c>
      <c r="J22" s="1330"/>
      <c r="K22" s="1328">
        <f t="shared" ref="K22:K23" si="31">SUM(I22+J22)</f>
        <v>25136</v>
      </c>
      <c r="L22" s="1328">
        <v>25136</v>
      </c>
      <c r="M22" s="1331">
        <f t="shared" si="13"/>
        <v>1</v>
      </c>
      <c r="N22" s="1332">
        <f t="shared" si="26"/>
        <v>25136</v>
      </c>
      <c r="O22" s="1333">
        <f t="shared" si="27"/>
        <v>25136</v>
      </c>
      <c r="P22" s="1326">
        <f t="shared" si="28"/>
        <v>0</v>
      </c>
      <c r="Q22" s="1332">
        <f t="shared" si="29"/>
        <v>25136</v>
      </c>
      <c r="R22" s="1332">
        <f t="shared" si="30"/>
        <v>25136</v>
      </c>
      <c r="S22" s="1334">
        <f t="shared" si="10"/>
        <v>1</v>
      </c>
    </row>
    <row r="23" spans="1:20">
      <c r="A23" s="906" t="s">
        <v>90</v>
      </c>
      <c r="B23" s="932"/>
      <c r="C23" s="907"/>
      <c r="D23" s="1335"/>
      <c r="E23" s="909">
        <f>SUM(C23+D23)</f>
        <v>0</v>
      </c>
      <c r="F23" s="910"/>
      <c r="G23" s="911"/>
      <c r="H23" s="1336">
        <v>210000</v>
      </c>
      <c r="I23" s="1337">
        <v>210000</v>
      </c>
      <c r="J23" s="1330"/>
      <c r="K23" s="1336">
        <f t="shared" si="31"/>
        <v>210000</v>
      </c>
      <c r="L23" s="1336">
        <v>208724</v>
      </c>
      <c r="M23" s="1338">
        <f t="shared" si="13"/>
        <v>0.99390000000000001</v>
      </c>
      <c r="N23" s="912">
        <f t="shared" si="0"/>
        <v>210000</v>
      </c>
      <c r="O23" s="913">
        <f t="shared" si="27"/>
        <v>210000</v>
      </c>
      <c r="P23" s="910">
        <f t="shared" si="28"/>
        <v>0</v>
      </c>
      <c r="Q23" s="912">
        <f t="shared" si="29"/>
        <v>210000</v>
      </c>
      <c r="R23" s="912">
        <f t="shared" si="30"/>
        <v>208724</v>
      </c>
      <c r="S23" s="1339">
        <f t="shared" si="10"/>
        <v>0.99390000000000001</v>
      </c>
    </row>
    <row r="24" spans="1:20" ht="13.5" thickBot="1">
      <c r="A24" s="918" t="s">
        <v>91</v>
      </c>
      <c r="B24" s="935">
        <f>SUM('4 a Intézmények'!CN65+'4 ba Polg Hiv'!AZ66)</f>
        <v>1181</v>
      </c>
      <c r="C24" s="919">
        <f>SUM('4 a Intézmények'!CO65+'4 ba Polg Hiv'!BA66)</f>
        <v>1181</v>
      </c>
      <c r="D24" s="936">
        <f>SUM('4 a Intézmények'!CP65+'4 ba Polg Hiv'!BB66)</f>
        <v>0</v>
      </c>
      <c r="E24" s="936">
        <f>SUM('4 a Intézmények'!CQ65+'4 ba Polg Hiv'!BC66)</f>
        <v>1181</v>
      </c>
      <c r="F24" s="937">
        <f>SUM('4 a Intézmények'!CR65+'4 ba Polg Hiv'!BD66)</f>
        <v>571</v>
      </c>
      <c r="G24" s="923">
        <f>F24/E24</f>
        <v>0.48349999999999999</v>
      </c>
      <c r="H24" s="1340">
        <v>45400</v>
      </c>
      <c r="I24" s="1341">
        <v>45400</v>
      </c>
      <c r="J24" s="1342"/>
      <c r="K24" s="1340">
        <v>54275</v>
      </c>
      <c r="L24" s="1340">
        <f>40875+6669+74</f>
        <v>47618</v>
      </c>
      <c r="M24" s="1343">
        <f t="shared" si="13"/>
        <v>0.87729999999999997</v>
      </c>
      <c r="N24" s="924">
        <f t="shared" si="0"/>
        <v>46581</v>
      </c>
      <c r="O24" s="925">
        <f t="shared" si="27"/>
        <v>46581</v>
      </c>
      <c r="P24" s="922">
        <f t="shared" si="28"/>
        <v>0</v>
      </c>
      <c r="Q24" s="924">
        <f t="shared" si="29"/>
        <v>55456</v>
      </c>
      <c r="R24" s="924">
        <f t="shared" si="30"/>
        <v>48189</v>
      </c>
      <c r="S24" s="1344">
        <f t="shared" si="10"/>
        <v>0.86899999999999999</v>
      </c>
      <c r="T24" s="1345"/>
    </row>
    <row r="25" spans="1:20" ht="15" customHeight="1">
      <c r="A25" s="1314" t="s">
        <v>92</v>
      </c>
      <c r="B25" s="938">
        <f>SUM(B26:B29)</f>
        <v>971094</v>
      </c>
      <c r="C25" s="895">
        <f t="shared" ref="C25:F25" si="32">SUM(C26:C29)</f>
        <v>985243</v>
      </c>
      <c r="D25" s="939">
        <f t="shared" si="32"/>
        <v>13256</v>
      </c>
      <c r="E25" s="939">
        <f t="shared" si="32"/>
        <v>794183</v>
      </c>
      <c r="F25" s="940">
        <f t="shared" si="32"/>
        <v>806658</v>
      </c>
      <c r="G25" s="898">
        <f>F25/E25</f>
        <v>1.0157</v>
      </c>
      <c r="H25" s="899">
        <f>SUM(H26:H29)</f>
        <v>780199</v>
      </c>
      <c r="I25" s="900">
        <f t="shared" ref="I25:L25" si="33">SUM(I26:I29)</f>
        <v>780199</v>
      </c>
      <c r="J25" s="897">
        <f t="shared" si="33"/>
        <v>0</v>
      </c>
      <c r="K25" s="899">
        <f t="shared" si="33"/>
        <v>802230</v>
      </c>
      <c r="L25" s="899">
        <f t="shared" si="33"/>
        <v>635964</v>
      </c>
      <c r="M25" s="898">
        <f t="shared" si="13"/>
        <v>0.79269999999999996</v>
      </c>
      <c r="N25" s="899">
        <f t="shared" si="0"/>
        <v>1751293</v>
      </c>
      <c r="O25" s="900">
        <f t="shared" ref="O25" si="34">SUM(C25+I25)</f>
        <v>1765442</v>
      </c>
      <c r="P25" s="897">
        <f t="shared" ref="P25" si="35">SUM(D25+J25)</f>
        <v>13256</v>
      </c>
      <c r="Q25" s="899">
        <f t="shared" ref="Q25" si="36">SUM(E25+K25)</f>
        <v>1596413</v>
      </c>
      <c r="R25" s="899">
        <f>SUM(F25+L25)</f>
        <v>1442622</v>
      </c>
      <c r="S25" s="1346">
        <f t="shared" si="10"/>
        <v>0.90369999999999995</v>
      </c>
    </row>
    <row r="26" spans="1:20" ht="15" customHeight="1">
      <c r="A26" s="906" t="s">
        <v>93</v>
      </c>
      <c r="B26" s="932">
        <f>SUM('4 a Intézmények'!CN67)</f>
        <v>499703</v>
      </c>
      <c r="C26" s="907">
        <f>SUM('4 a Intézmények'!CO67)</f>
        <v>499703</v>
      </c>
      <c r="D26" s="933">
        <f>SUM('4 a Intézmények'!CP67)</f>
        <v>7405</v>
      </c>
      <c r="E26" s="933">
        <f>SUM('4 a Intézmények'!CQ67)</f>
        <v>320164</v>
      </c>
      <c r="F26" s="934">
        <f>SUM('4 a Intézmények'!CR67)</f>
        <v>320164</v>
      </c>
      <c r="G26" s="911">
        <f>F26/E26</f>
        <v>1</v>
      </c>
      <c r="H26" s="912"/>
      <c r="I26" s="913"/>
      <c r="J26" s="1347"/>
      <c r="K26" s="912">
        <f>SUM(I26+J26)</f>
        <v>0</v>
      </c>
      <c r="L26" s="912"/>
      <c r="M26" s="911"/>
      <c r="N26" s="912">
        <f t="shared" si="0"/>
        <v>499703</v>
      </c>
      <c r="O26" s="913">
        <f t="shared" ref="O26:O27" si="37">SUM(C26+I26)</f>
        <v>499703</v>
      </c>
      <c r="P26" s="910">
        <f t="shared" ref="P26:P27" si="38">SUM(D26+J26)</f>
        <v>7405</v>
      </c>
      <c r="Q26" s="912">
        <f t="shared" ref="Q26:Q27" si="39">SUM(E26+K26)</f>
        <v>320164</v>
      </c>
      <c r="R26" s="1348">
        <f t="shared" si="7"/>
        <v>320164</v>
      </c>
      <c r="S26" s="1349">
        <f t="shared" si="10"/>
        <v>1</v>
      </c>
    </row>
    <row r="27" spans="1:20" ht="15" customHeight="1">
      <c r="A27" s="906" t="s">
        <v>94</v>
      </c>
      <c r="B27" s="932">
        <f>SUM('4 a Intézmények'!CN68)</f>
        <v>134919</v>
      </c>
      <c r="C27" s="907">
        <f>SUM('4 a Intézmények'!CO68)</f>
        <v>134919</v>
      </c>
      <c r="D27" s="933">
        <f>SUM('4 a Intézmények'!CP68)</f>
        <v>1998</v>
      </c>
      <c r="E27" s="933">
        <f>SUM('4 a Intézmények'!CQ68)</f>
        <v>86212</v>
      </c>
      <c r="F27" s="934">
        <f>SUM('4 a Intézmények'!CR68)</f>
        <v>86212</v>
      </c>
      <c r="G27" s="911">
        <f>F27/E27</f>
        <v>1</v>
      </c>
      <c r="H27" s="912"/>
      <c r="I27" s="913"/>
      <c r="J27" s="1347"/>
      <c r="K27" s="912">
        <f>SUM(I27+J27)</f>
        <v>0</v>
      </c>
      <c r="L27" s="912"/>
      <c r="M27" s="911"/>
      <c r="N27" s="912">
        <f t="shared" si="0"/>
        <v>134919</v>
      </c>
      <c r="O27" s="913">
        <f t="shared" si="37"/>
        <v>134919</v>
      </c>
      <c r="P27" s="910">
        <f t="shared" si="38"/>
        <v>1998</v>
      </c>
      <c r="Q27" s="912">
        <f t="shared" si="39"/>
        <v>86212</v>
      </c>
      <c r="R27" s="1348">
        <f t="shared" si="7"/>
        <v>86212</v>
      </c>
      <c r="S27" s="1349">
        <f t="shared" si="10"/>
        <v>1</v>
      </c>
    </row>
    <row r="28" spans="1:20" ht="15" customHeight="1">
      <c r="A28" s="906" t="s">
        <v>95</v>
      </c>
      <c r="B28" s="932">
        <f>SUM('4 a Intézmények'!CN69+'4 ba Polg Hiv'!AZ70)</f>
        <v>336472</v>
      </c>
      <c r="C28" s="907">
        <f>SUM('4 a Intézmények'!CO69+'4 ba Polg Hiv'!BA70)</f>
        <v>350621</v>
      </c>
      <c r="D28" s="933">
        <f>SUM('4 a Intézmények'!CP69+'4 ba Polg Hiv'!BB70)</f>
        <v>3853</v>
      </c>
      <c r="E28" s="933">
        <f>SUM('4 a Intézmények'!CQ69+'4 ba Polg Hiv'!BC70)</f>
        <v>387807</v>
      </c>
      <c r="F28" s="934">
        <f>SUM('4 a Intézmények'!CR69+'4 ba Polg Hiv'!BD70)</f>
        <v>400282</v>
      </c>
      <c r="G28" s="911">
        <f>F28/E28</f>
        <v>1.0322</v>
      </c>
      <c r="H28" s="912">
        <f>'4 bbf Technikai'!V70</f>
        <v>780199</v>
      </c>
      <c r="I28" s="913">
        <f>'4 bbf Technikai'!W70</f>
        <v>780199</v>
      </c>
      <c r="J28" s="1347">
        <f>'4 bbf Technikai'!X67+'4 bbf Technikai'!X70</f>
        <v>0</v>
      </c>
      <c r="K28" s="912">
        <v>802230</v>
      </c>
      <c r="L28" s="912">
        <f>'4 bbf Technikai'!Z70</f>
        <v>635964</v>
      </c>
      <c r="M28" s="911">
        <f>L28/K28</f>
        <v>0.79269999999999996</v>
      </c>
      <c r="N28" s="912">
        <f t="shared" si="0"/>
        <v>1116671</v>
      </c>
      <c r="O28" s="913">
        <f t="shared" ref="O28" si="40">SUM(C28+I28)</f>
        <v>1130820</v>
      </c>
      <c r="P28" s="910">
        <f t="shared" ref="P28" si="41">SUM(D28+J28)</f>
        <v>3853</v>
      </c>
      <c r="Q28" s="912">
        <f t="shared" ref="Q28:R28" si="42">SUM(E28+K28)</f>
        <v>1190037</v>
      </c>
      <c r="R28" s="912">
        <f t="shared" si="42"/>
        <v>1036246</v>
      </c>
      <c r="S28" s="1349">
        <f t="shared" si="10"/>
        <v>0.87080000000000002</v>
      </c>
    </row>
    <row r="29" spans="1:20" ht="15" customHeight="1" thickBot="1">
      <c r="A29" s="918" t="s">
        <v>96</v>
      </c>
      <c r="B29" s="918"/>
      <c r="C29" s="919"/>
      <c r="D29" s="920"/>
      <c r="E29" s="921">
        <f t="shared" ref="E29:E31" si="43">SUM(C29+D29)</f>
        <v>0</v>
      </c>
      <c r="F29" s="922"/>
      <c r="G29" s="923"/>
      <c r="H29" s="924"/>
      <c r="I29" s="925"/>
      <c r="J29" s="1350"/>
      <c r="K29" s="924"/>
      <c r="L29" s="924"/>
      <c r="M29" s="923"/>
      <c r="N29" s="924">
        <f t="shared" si="0"/>
        <v>0</v>
      </c>
      <c r="O29" s="925">
        <f t="shared" si="8"/>
        <v>0</v>
      </c>
      <c r="P29" s="1350">
        <f>SUM(D29+J29)</f>
        <v>0</v>
      </c>
      <c r="Q29" s="924">
        <f t="shared" ref="Q29:Q32" si="44">SUM(O29+P29)</f>
        <v>0</v>
      </c>
      <c r="R29" s="924">
        <f t="shared" si="7"/>
        <v>0</v>
      </c>
      <c r="S29" s="1351"/>
    </row>
    <row r="30" spans="1:20" ht="15" customHeight="1">
      <c r="A30" s="894" t="s">
        <v>97</v>
      </c>
      <c r="B30" s="954">
        <f>SUM(B31:B32)</f>
        <v>0</v>
      </c>
      <c r="C30" s="1352">
        <f t="shared" ref="C30:F30" si="45">SUM(C31:C32)</f>
        <v>0</v>
      </c>
      <c r="D30" s="1353">
        <f t="shared" si="45"/>
        <v>0</v>
      </c>
      <c r="E30" s="1353">
        <f t="shared" si="45"/>
        <v>230</v>
      </c>
      <c r="F30" s="951">
        <f t="shared" si="45"/>
        <v>230</v>
      </c>
      <c r="G30" s="952">
        <f>F30/E30</f>
        <v>1</v>
      </c>
      <c r="H30" s="954">
        <f>SUM(H31:H32)</f>
        <v>0</v>
      </c>
      <c r="I30" s="1352">
        <f>SUM(I31:I32)</f>
        <v>0</v>
      </c>
      <c r="J30" s="951">
        <f>SUM(J31:J32)</f>
        <v>0</v>
      </c>
      <c r="K30" s="954">
        <f>SUM(K31:K32)</f>
        <v>0</v>
      </c>
      <c r="L30" s="954">
        <f>SUM(L31:L32)</f>
        <v>100</v>
      </c>
      <c r="M30" s="952"/>
      <c r="N30" s="954">
        <f t="shared" si="0"/>
        <v>0</v>
      </c>
      <c r="O30" s="1352">
        <f t="shared" ref="O30" si="46">SUM(C30+I30)</f>
        <v>0</v>
      </c>
      <c r="P30" s="951">
        <f t="shared" ref="P30" si="47">SUM(D30+J30)</f>
        <v>0</v>
      </c>
      <c r="Q30" s="954">
        <f t="shared" ref="Q30" si="48">SUM(E30+K30)</f>
        <v>230</v>
      </c>
      <c r="R30" s="954">
        <f t="shared" ref="R30" si="49">SUM(F30+L30)</f>
        <v>330</v>
      </c>
      <c r="S30" s="956"/>
    </row>
    <row r="31" spans="1:20">
      <c r="A31" s="906" t="s">
        <v>98</v>
      </c>
      <c r="B31" s="906"/>
      <c r="C31" s="907"/>
      <c r="D31" s="908"/>
      <c r="E31" s="909">
        <f t="shared" si="43"/>
        <v>0</v>
      </c>
      <c r="F31" s="910"/>
      <c r="G31" s="911"/>
      <c r="H31" s="912">
        <f>'4 bbf Technikai'!V72</f>
        <v>0</v>
      </c>
      <c r="I31" s="913">
        <f>'4 bbf Technikai'!W72</f>
        <v>0</v>
      </c>
      <c r="J31" s="914">
        <f>'4 bbf Technikai'!X72</f>
        <v>0</v>
      </c>
      <c r="K31" s="915">
        <f>SUM(I31+J31)</f>
        <v>0</v>
      </c>
      <c r="L31" s="915">
        <f>'4 bbf Technikai'!Z72</f>
        <v>0</v>
      </c>
      <c r="M31" s="916"/>
      <c r="N31" s="912">
        <f t="shared" si="0"/>
        <v>0</v>
      </c>
      <c r="O31" s="913">
        <f t="shared" si="8"/>
        <v>0</v>
      </c>
      <c r="P31" s="827">
        <f t="shared" ref="P31:P32" si="50">SUM(D31+J31)</f>
        <v>0</v>
      </c>
      <c r="Q31" s="915">
        <f t="shared" si="44"/>
        <v>0</v>
      </c>
      <c r="R31" s="1348">
        <f t="shared" si="7"/>
        <v>0</v>
      </c>
      <c r="S31" s="917"/>
    </row>
    <row r="32" spans="1:20" ht="13.5" thickBot="1">
      <c r="A32" s="918" t="s">
        <v>99</v>
      </c>
      <c r="B32" s="959">
        <f>'4 a Intézmények'!CN72+'4 ba Polg Hiv'!AZ73</f>
        <v>0</v>
      </c>
      <c r="C32" s="960">
        <f>'4 a Intézmények'!CO72+'4 ba Polg Hiv'!BA73</f>
        <v>0</v>
      </c>
      <c r="D32" s="961">
        <f>'4 a Intézmények'!CP72+'4 ba Polg Hiv'!BB73</f>
        <v>0</v>
      </c>
      <c r="E32" s="961">
        <f>'4 a Intézmények'!CQ72+'4 ba Polg Hiv'!BC73</f>
        <v>230</v>
      </c>
      <c r="F32" s="966">
        <f>'4 a Intézmények'!CR72+'4 ba Polg Hiv'!BD73</f>
        <v>230</v>
      </c>
      <c r="G32" s="963"/>
      <c r="H32" s="965">
        <f>'4 bbf Technikai'!V73</f>
        <v>0</v>
      </c>
      <c r="I32" s="1354">
        <f>'4 bbf Technikai'!W73</f>
        <v>0</v>
      </c>
      <c r="J32" s="1355">
        <f>'4 bbf Technikai'!X73</f>
        <v>0</v>
      </c>
      <c r="K32" s="1356">
        <f>SUM(I32+J32)</f>
        <v>0</v>
      </c>
      <c r="L32" s="1356">
        <f>'4 bbf Technikai'!Z73</f>
        <v>100</v>
      </c>
      <c r="M32" s="1357"/>
      <c r="N32" s="965">
        <f t="shared" si="0"/>
        <v>0</v>
      </c>
      <c r="O32" s="1354">
        <f t="shared" si="8"/>
        <v>0</v>
      </c>
      <c r="P32" s="1358">
        <f t="shared" si="50"/>
        <v>0</v>
      </c>
      <c r="Q32" s="1356">
        <f t="shared" si="44"/>
        <v>0</v>
      </c>
      <c r="R32" s="1359">
        <f t="shared" si="7"/>
        <v>330</v>
      </c>
      <c r="S32" s="1360"/>
    </row>
    <row r="33" spans="1:19" ht="18.75" customHeight="1" thickBot="1">
      <c r="A33" s="1361" t="s">
        <v>1498</v>
      </c>
      <c r="B33" s="969">
        <f>SUM(B10+B16+B25+B30)</f>
        <v>1973649</v>
      </c>
      <c r="C33" s="970">
        <f t="shared" ref="C33:K33" si="51">SUM(C10+C16+C25+C30)</f>
        <v>2015370</v>
      </c>
      <c r="D33" s="971">
        <f t="shared" si="51"/>
        <v>13256</v>
      </c>
      <c r="E33" s="971">
        <f t="shared" si="51"/>
        <v>1893747</v>
      </c>
      <c r="F33" s="972">
        <f>SUM(F10+F16+F25+F30)</f>
        <v>1905234</v>
      </c>
      <c r="G33" s="973">
        <f>F33/E33</f>
        <v>1.0061</v>
      </c>
      <c r="H33" s="969">
        <f>SUM(H10+H16+H25+H30)</f>
        <v>10789902</v>
      </c>
      <c r="I33" s="970">
        <f t="shared" si="51"/>
        <v>10891711</v>
      </c>
      <c r="J33" s="972">
        <f t="shared" si="51"/>
        <v>5614</v>
      </c>
      <c r="K33" s="974">
        <f t="shared" si="51"/>
        <v>11514794</v>
      </c>
      <c r="L33" s="974">
        <f>SUM(L10+L16+L25+L30)</f>
        <v>11228572</v>
      </c>
      <c r="M33" s="973">
        <f>L33/K33</f>
        <v>0.97509999999999997</v>
      </c>
      <c r="N33" s="969">
        <f>SUM(N10+N16+N25+N30)</f>
        <v>12763551</v>
      </c>
      <c r="O33" s="970">
        <f t="shared" ref="O33:R33" si="52">SUM(O10+O16+O25+O30)</f>
        <v>12907081</v>
      </c>
      <c r="P33" s="975">
        <f t="shared" si="52"/>
        <v>18870</v>
      </c>
      <c r="Q33" s="969">
        <f t="shared" si="52"/>
        <v>13408541</v>
      </c>
      <c r="R33" s="969">
        <f t="shared" si="52"/>
        <v>13133806</v>
      </c>
      <c r="S33" s="976">
        <f>R33/Q33</f>
        <v>0.97950000000000004</v>
      </c>
    </row>
    <row r="34" spans="1:19" ht="13.5" customHeight="1">
      <c r="A34" s="1362"/>
      <c r="B34" s="1363"/>
      <c r="C34" s="1364"/>
      <c r="D34" s="1365"/>
      <c r="E34" s="1365"/>
      <c r="F34" s="1365"/>
      <c r="G34" s="1365"/>
      <c r="H34" s="1365"/>
      <c r="I34" s="1365"/>
      <c r="J34" s="1365"/>
      <c r="K34" s="1365"/>
      <c r="L34" s="1365"/>
      <c r="M34" s="1365"/>
      <c r="N34" s="1365"/>
      <c r="O34" s="1365"/>
      <c r="P34" s="1365"/>
      <c r="Q34" s="1365"/>
      <c r="R34" s="1366"/>
      <c r="S34" s="1365"/>
    </row>
    <row r="35" spans="1:19" ht="21" customHeight="1" thickBot="1">
      <c r="A35" s="1303" t="s">
        <v>1499</v>
      </c>
      <c r="B35" s="889"/>
      <c r="C35" s="1367"/>
      <c r="D35" s="1368"/>
      <c r="E35" s="1368"/>
      <c r="F35" s="1368"/>
      <c r="G35" s="1368"/>
      <c r="H35" s="1368"/>
      <c r="I35" s="1368"/>
      <c r="J35" s="1368"/>
      <c r="K35" s="1368"/>
      <c r="L35" s="1368"/>
      <c r="M35" s="1368"/>
      <c r="N35" s="1368"/>
      <c r="O35" s="1368"/>
      <c r="P35" s="1368"/>
      <c r="Q35" s="1368"/>
      <c r="R35" s="1366"/>
      <c r="S35" s="1368"/>
    </row>
    <row r="36" spans="1:19" ht="15" customHeight="1" thickBot="1">
      <c r="A36" s="1369" t="s">
        <v>100</v>
      </c>
      <c r="B36" s="1370">
        <f>SUM('4 a Intézmények'!CN74+'4 ba Polg Hiv'!AZ75)</f>
        <v>0</v>
      </c>
      <c r="C36" s="1371">
        <f>SUM('4 a Intézmények'!CO74+'4 ba Polg Hiv'!BA75)</f>
        <v>0</v>
      </c>
      <c r="D36" s="1372">
        <f>SUM('4 a Intézmények'!CP74+'4 ba Polg Hiv'!BB75)</f>
        <v>0</v>
      </c>
      <c r="E36" s="1372">
        <f>SUM('4 a Intézmények'!CQ74+'4 ba Polg Hiv'!BC75)</f>
        <v>580</v>
      </c>
      <c r="F36" s="1373">
        <f>SUM('4 a Intézmények'!CR74+'4 ba Polg Hiv'!BD75)</f>
        <v>527</v>
      </c>
      <c r="G36" s="1374"/>
      <c r="H36" s="1375">
        <f>'4 bbf Technikai'!V75</f>
        <v>200000</v>
      </c>
      <c r="I36" s="1376">
        <f>'4 bbf Technikai'!W75</f>
        <v>200000</v>
      </c>
      <c r="J36" s="1377">
        <f>'4 bbf Technikai'!X75</f>
        <v>0</v>
      </c>
      <c r="K36" s="1378">
        <f t="shared" ref="K36:K44" si="53">SUM(I36+J36)</f>
        <v>200000</v>
      </c>
      <c r="L36" s="1378">
        <f>'4 bbf Technikai'!Z75</f>
        <v>358536</v>
      </c>
      <c r="M36" s="1374">
        <f>L36/K36</f>
        <v>1.7927</v>
      </c>
      <c r="N36" s="1378">
        <f t="shared" ref="N36:O44" si="54">SUM(B36+H36)</f>
        <v>200000</v>
      </c>
      <c r="O36" s="1379">
        <f t="shared" ref="O36:O38" si="55">SUM(C36+I36)</f>
        <v>200000</v>
      </c>
      <c r="P36" s="1380">
        <f t="shared" ref="P36:P38" si="56">SUM(D36+J36)</f>
        <v>0</v>
      </c>
      <c r="Q36" s="1378">
        <f t="shared" ref="Q36:Q38" si="57">SUM(E36+K36)</f>
        <v>200580</v>
      </c>
      <c r="R36" s="1378">
        <f t="shared" ref="R36:R37" si="58">SUM(F36+L36)</f>
        <v>359063</v>
      </c>
      <c r="S36" s="1381">
        <f>R36/Q36</f>
        <v>1.7901</v>
      </c>
    </row>
    <row r="37" spans="1:19" ht="15" customHeight="1">
      <c r="A37" s="894" t="s">
        <v>101</v>
      </c>
      <c r="B37" s="938">
        <f>SUM(B38:B41)</f>
        <v>0</v>
      </c>
      <c r="C37" s="895">
        <f t="shared" ref="C37:F37" si="59">SUM(C38:C41)</f>
        <v>3574</v>
      </c>
      <c r="D37" s="939">
        <f t="shared" si="59"/>
        <v>0</v>
      </c>
      <c r="E37" s="939">
        <f t="shared" si="59"/>
        <v>31712</v>
      </c>
      <c r="F37" s="940">
        <f t="shared" si="59"/>
        <v>29639</v>
      </c>
      <c r="G37" s="901">
        <f>F37/E37</f>
        <v>0.93459999999999999</v>
      </c>
      <c r="H37" s="899">
        <f>'4 bbf Technikai'!V76+'4 bbf Technikai'!V77+'4 bbf Technikai'!V79</f>
        <v>266200</v>
      </c>
      <c r="I37" s="900">
        <f>'4 bbf Technikai'!W76+'4 bbf Technikai'!W77+'4 bbf Technikai'!W79</f>
        <v>607577</v>
      </c>
      <c r="J37" s="897">
        <f>'4 bbf Technikai'!X76+'4 bbf Technikai'!X77+'4 bbf Technikai'!X79</f>
        <v>0</v>
      </c>
      <c r="K37" s="899">
        <f>'4 bbf Technikai'!Y76+'4 bbf Technikai'!Y77+'4 bbf Technikai'!Y79</f>
        <v>610836</v>
      </c>
      <c r="L37" s="899">
        <f>'4 bbf Technikai'!Z76+'4 bbf Technikai'!Z77+'4 bbf Technikai'!Z79</f>
        <v>560296</v>
      </c>
      <c r="M37" s="901">
        <f>L37/K37</f>
        <v>0.9173</v>
      </c>
      <c r="N37" s="902">
        <f>SUM(B37+H37)</f>
        <v>266200</v>
      </c>
      <c r="O37" s="903">
        <f t="shared" si="55"/>
        <v>611151</v>
      </c>
      <c r="P37" s="904">
        <f t="shared" si="56"/>
        <v>0</v>
      </c>
      <c r="Q37" s="902">
        <f t="shared" si="57"/>
        <v>642548</v>
      </c>
      <c r="R37" s="902">
        <f t="shared" si="58"/>
        <v>589935</v>
      </c>
      <c r="S37" s="905">
        <f>R37/Q37</f>
        <v>0.91810000000000003</v>
      </c>
    </row>
    <row r="38" spans="1:19" ht="15" customHeight="1">
      <c r="A38" s="906" t="s">
        <v>102</v>
      </c>
      <c r="B38" s="932">
        <f>'4 a Intézmények'!CN76+'4 ba Polg Hiv'!AZ77</f>
        <v>0</v>
      </c>
      <c r="C38" s="907">
        <f>'4 a Intézmények'!CO76+'4 ba Polg Hiv'!BA77</f>
        <v>0</v>
      </c>
      <c r="D38" s="933">
        <f>'4 a Intézmények'!CP76+'4 ba Polg Hiv'!BB77</f>
        <v>0</v>
      </c>
      <c r="E38" s="933">
        <f>'4 a Intézmények'!CQ76+'4 ba Polg Hiv'!BC77</f>
        <v>0</v>
      </c>
      <c r="F38" s="934">
        <f>'4 a Intézmények'!CR76+'4 ba Polg Hiv'!BD77</f>
        <v>0</v>
      </c>
      <c r="G38" s="911"/>
      <c r="H38" s="912">
        <f>'4 bbf Technikai'!V76+'4 bbf Technikai'!V77</f>
        <v>93383</v>
      </c>
      <c r="I38" s="913">
        <f>'4 bbf Technikai'!W76+'4 bbf Technikai'!W77</f>
        <v>93383</v>
      </c>
      <c r="J38" s="914">
        <f>'4 bbf Technikai'!X76+'4 bbf Technikai'!X77</f>
        <v>0</v>
      </c>
      <c r="K38" s="915">
        <v>96642</v>
      </c>
      <c r="L38" s="915">
        <f>'4 bbf Technikai'!Z76+'4 bbf Technikai'!Z77</f>
        <v>96642</v>
      </c>
      <c r="M38" s="916">
        <f>L38/K38</f>
        <v>1</v>
      </c>
      <c r="N38" s="915">
        <f t="shared" si="54"/>
        <v>93383</v>
      </c>
      <c r="O38" s="1382">
        <f t="shared" si="55"/>
        <v>93383</v>
      </c>
      <c r="P38" s="1383">
        <f t="shared" si="56"/>
        <v>0</v>
      </c>
      <c r="Q38" s="915">
        <f t="shared" si="57"/>
        <v>96642</v>
      </c>
      <c r="R38" s="1348">
        <f t="shared" ref="R38:R44" si="60">SUM(F38+L38)</f>
        <v>96642</v>
      </c>
      <c r="S38" s="917">
        <f>R38/Q38</f>
        <v>1</v>
      </c>
    </row>
    <row r="39" spans="1:19" ht="15" customHeight="1">
      <c r="A39" s="906" t="s">
        <v>103</v>
      </c>
      <c r="B39" s="932"/>
      <c r="C39" s="907"/>
      <c r="D39" s="933"/>
      <c r="E39" s="933"/>
      <c r="F39" s="934"/>
      <c r="G39" s="911"/>
      <c r="H39" s="912"/>
      <c r="I39" s="913"/>
      <c r="J39" s="914"/>
      <c r="K39" s="915"/>
      <c r="L39" s="915"/>
      <c r="M39" s="916"/>
      <c r="N39" s="915">
        <f t="shared" si="54"/>
        <v>0</v>
      </c>
      <c r="O39" s="1382">
        <f t="shared" si="54"/>
        <v>0</v>
      </c>
      <c r="P39" s="827">
        <f t="shared" ref="P39" si="61">SUM(D39+J39)</f>
        <v>0</v>
      </c>
      <c r="Q39" s="915">
        <f t="shared" ref="Q39" si="62">SUM(O39+P39)</f>
        <v>0</v>
      </c>
      <c r="R39" s="1348">
        <f t="shared" si="60"/>
        <v>0</v>
      </c>
      <c r="S39" s="917"/>
    </row>
    <row r="40" spans="1:19" ht="15" customHeight="1">
      <c r="A40" s="906" t="s">
        <v>104</v>
      </c>
      <c r="B40" s="932">
        <f>'4 a Intézmények'!CN78+'4 ba Polg Hiv'!AZ79</f>
        <v>0</v>
      </c>
      <c r="C40" s="907">
        <f>'4 a Intézmények'!CO78+'4 ba Polg Hiv'!BA79</f>
        <v>3574</v>
      </c>
      <c r="D40" s="933">
        <f>'4 a Intézmények'!CP78+'4 ba Polg Hiv'!BB79</f>
        <v>0</v>
      </c>
      <c r="E40" s="933">
        <f>'4 a Intézmények'!CQ78+'4 ba Polg Hiv'!BC79</f>
        <v>4446</v>
      </c>
      <c r="F40" s="934">
        <f>'4 a Intézmények'!CR78+'4 ba Polg Hiv'!BD79</f>
        <v>2373</v>
      </c>
      <c r="G40" s="911">
        <f>F40/E40</f>
        <v>0.53369999999999995</v>
      </c>
      <c r="H40" s="912">
        <f>'4 bbf Technikai'!V79</f>
        <v>172817</v>
      </c>
      <c r="I40" s="913">
        <f>'4 bbf Technikai'!W79</f>
        <v>514194</v>
      </c>
      <c r="J40" s="914">
        <f>'4 bbf Technikai'!X79</f>
        <v>0</v>
      </c>
      <c r="K40" s="915">
        <f t="shared" si="53"/>
        <v>514194</v>
      </c>
      <c r="L40" s="915">
        <f>'4 bbf Technikai'!Z79</f>
        <v>463654</v>
      </c>
      <c r="M40" s="916">
        <f t="shared" ref="M40:M46" si="63">L40/K40</f>
        <v>0.90169999999999995</v>
      </c>
      <c r="N40" s="915">
        <f t="shared" si="54"/>
        <v>172817</v>
      </c>
      <c r="O40" s="1382">
        <f t="shared" ref="O40" si="64">SUM(C40+I40)</f>
        <v>517768</v>
      </c>
      <c r="P40" s="1383">
        <f t="shared" ref="P40" si="65">SUM(D40+J40)</f>
        <v>0</v>
      </c>
      <c r="Q40" s="915">
        <f t="shared" ref="Q40" si="66">SUM(E40+K40)</f>
        <v>518640</v>
      </c>
      <c r="R40" s="1348">
        <f t="shared" si="60"/>
        <v>466027</v>
      </c>
      <c r="S40" s="917">
        <f t="shared" ref="S40:S46" si="67">R40/Q40</f>
        <v>0.89859999999999995</v>
      </c>
    </row>
    <row r="41" spans="1:19" ht="15" customHeight="1" thickBot="1">
      <c r="A41" s="918" t="s">
        <v>1459</v>
      </c>
      <c r="B41" s="935"/>
      <c r="C41" s="919"/>
      <c r="D41" s="936"/>
      <c r="E41" s="936">
        <v>27266</v>
      </c>
      <c r="F41" s="937">
        <v>27266</v>
      </c>
      <c r="G41" s="923">
        <f>F41/E41</f>
        <v>1</v>
      </c>
      <c r="H41" s="924"/>
      <c r="I41" s="925"/>
      <c r="J41" s="926"/>
      <c r="K41" s="841"/>
      <c r="L41" s="841"/>
      <c r="M41" s="927"/>
      <c r="N41" s="841">
        <f t="shared" si="54"/>
        <v>0</v>
      </c>
      <c r="O41" s="838">
        <f t="shared" ref="O41" si="68">SUM(C41+I41)</f>
        <v>0</v>
      </c>
      <c r="P41" s="840">
        <f t="shared" ref="P41" si="69">SUM(D41+J41)</f>
        <v>0</v>
      </c>
      <c r="Q41" s="841">
        <f t="shared" ref="Q41" si="70">SUM(E41+K41)</f>
        <v>27266</v>
      </c>
      <c r="R41" s="841">
        <f t="shared" ref="R41" si="71">SUM(F41+L41)</f>
        <v>27266</v>
      </c>
      <c r="S41" s="929">
        <f t="shared" si="67"/>
        <v>1</v>
      </c>
    </row>
    <row r="42" spans="1:19" ht="15" customHeight="1">
      <c r="A42" s="894" t="s">
        <v>105</v>
      </c>
      <c r="B42" s="1308">
        <f>'4 a Intézmények'!CN81+'4 ba Polg Hiv'!AZ82</f>
        <v>0</v>
      </c>
      <c r="C42" s="1309">
        <f>'4 a Intézmények'!CO81+'4 ba Polg Hiv'!BA82</f>
        <v>0</v>
      </c>
      <c r="D42" s="1310">
        <f>'4 a Intézmények'!CP81+'4 ba Polg Hiv'!BB82</f>
        <v>0</v>
      </c>
      <c r="E42" s="1310">
        <f>'4 a Intézmények'!CQ81+'4 ba Polg Hiv'!BC82</f>
        <v>278</v>
      </c>
      <c r="F42" s="1311">
        <f>'4 a Intézmények'!CR81+'4 ba Polg Hiv'!BD82</f>
        <v>278</v>
      </c>
      <c r="G42" s="901"/>
      <c r="H42" s="902">
        <f>'4 bbf Technikai'!V82+'4 bbf Technikai'!V78+'4 bbf Technikai'!V81</f>
        <v>86000</v>
      </c>
      <c r="I42" s="903">
        <f>'4 bbf Technikai'!W82+'4 bbf Technikai'!W78+'4 bbf Technikai'!W81</f>
        <v>86000</v>
      </c>
      <c r="J42" s="904">
        <f>'4 bbf Technikai'!X81+'4 bbf Technikai'!X82</f>
        <v>5000</v>
      </c>
      <c r="K42" s="902">
        <f t="shared" si="53"/>
        <v>91000</v>
      </c>
      <c r="L42" s="902">
        <f>'4 bbf Technikai'!Z82+'4 bbf Technikai'!Z78+'4 bbf Technikai'!Z81</f>
        <v>85877</v>
      </c>
      <c r="M42" s="901">
        <f t="shared" si="63"/>
        <v>0.94369999999999998</v>
      </c>
      <c r="N42" s="902">
        <f t="shared" si="54"/>
        <v>86000</v>
      </c>
      <c r="O42" s="903">
        <f t="shared" ref="O42" si="72">SUM(C42+I42)</f>
        <v>86000</v>
      </c>
      <c r="P42" s="904">
        <f t="shared" ref="P42" si="73">SUM(D42+J42)</f>
        <v>5000</v>
      </c>
      <c r="Q42" s="902">
        <f t="shared" ref="Q42" si="74">SUM(E42+K42)</f>
        <v>91278</v>
      </c>
      <c r="R42" s="902">
        <f t="shared" ref="R42" si="75">SUM(F42+L42)</f>
        <v>86155</v>
      </c>
      <c r="S42" s="905">
        <f t="shared" si="67"/>
        <v>0.94389999999999996</v>
      </c>
    </row>
    <row r="43" spans="1:19" ht="15" customHeight="1">
      <c r="A43" s="906" t="s">
        <v>106</v>
      </c>
      <c r="B43" s="1312"/>
      <c r="C43" s="1384"/>
      <c r="D43" s="1385"/>
      <c r="E43" s="1386">
        <f t="shared" ref="E43" si="76">SUM(C43+D43)</f>
        <v>0</v>
      </c>
      <c r="F43" s="1383"/>
      <c r="G43" s="916"/>
      <c r="H43" s="1312">
        <f>'4 bbf Technikai'!V81</f>
        <v>82000</v>
      </c>
      <c r="I43" s="1384">
        <f>'4 bbf Technikai'!W81</f>
        <v>82000</v>
      </c>
      <c r="J43" s="827">
        <f>'4 bbf Technikai'!X81</f>
        <v>0</v>
      </c>
      <c r="K43" s="915">
        <f t="shared" si="53"/>
        <v>82000</v>
      </c>
      <c r="L43" s="915">
        <f>'4 bbf Technikai'!Z81</f>
        <v>81158</v>
      </c>
      <c r="M43" s="916">
        <f t="shared" si="63"/>
        <v>0.98970000000000002</v>
      </c>
      <c r="N43" s="1312">
        <f t="shared" si="54"/>
        <v>82000</v>
      </c>
      <c r="O43" s="1384">
        <f t="shared" si="54"/>
        <v>82000</v>
      </c>
      <c r="P43" s="827">
        <f>SUM(D43+J43)</f>
        <v>0</v>
      </c>
      <c r="Q43" s="915">
        <f>SUM(O43+P43)</f>
        <v>82000</v>
      </c>
      <c r="R43" s="1348">
        <f t="shared" si="60"/>
        <v>81158</v>
      </c>
      <c r="S43" s="917">
        <f t="shared" si="67"/>
        <v>0.98970000000000002</v>
      </c>
    </row>
    <row r="44" spans="1:19" ht="15" customHeight="1" thickBot="1">
      <c r="A44" s="918" t="s">
        <v>107</v>
      </c>
      <c r="B44" s="1313">
        <f>'4 a Intézmények'!CN81+'4 ba Polg Hiv'!AZ82</f>
        <v>0</v>
      </c>
      <c r="C44" s="1387">
        <f>'4 a Intézmények'!CO81+'4 ba Polg Hiv'!BA82</f>
        <v>0</v>
      </c>
      <c r="D44" s="1388">
        <f>'4 a Intézmények'!CP81+'4 ba Polg Hiv'!BB82</f>
        <v>0</v>
      </c>
      <c r="E44" s="1388">
        <f>'4 a Intézmények'!CQ81+'4 ba Polg Hiv'!BC82</f>
        <v>278</v>
      </c>
      <c r="F44" s="1389">
        <f>'4 a Intézmények'!CR81+'4 ba Polg Hiv'!BD82</f>
        <v>278</v>
      </c>
      <c r="G44" s="927"/>
      <c r="H44" s="1313">
        <f>'4 bbf Technikai'!V82</f>
        <v>4000</v>
      </c>
      <c r="I44" s="1387">
        <f>'4 bbf Technikai'!W82</f>
        <v>4000</v>
      </c>
      <c r="J44" s="928">
        <f>'4 bbf Technikai'!X82</f>
        <v>5000</v>
      </c>
      <c r="K44" s="841">
        <f t="shared" si="53"/>
        <v>9000</v>
      </c>
      <c r="L44" s="841">
        <f>'4 bbf Technikai'!Z82</f>
        <v>4719</v>
      </c>
      <c r="M44" s="927">
        <f t="shared" si="63"/>
        <v>0.52429999999999999</v>
      </c>
      <c r="N44" s="1313">
        <f t="shared" si="54"/>
        <v>4000</v>
      </c>
      <c r="O44" s="1387">
        <f t="shared" si="54"/>
        <v>4000</v>
      </c>
      <c r="P44" s="928">
        <f>SUM(D44+J44)</f>
        <v>5000</v>
      </c>
      <c r="Q44" s="841">
        <f>SUM(O44+P44)</f>
        <v>9000</v>
      </c>
      <c r="R44" s="1390">
        <f t="shared" si="60"/>
        <v>4997</v>
      </c>
      <c r="S44" s="929">
        <f t="shared" si="67"/>
        <v>0.55520000000000003</v>
      </c>
    </row>
    <row r="45" spans="1:19" ht="18.75" customHeight="1" thickBot="1">
      <c r="A45" s="941" t="s">
        <v>1500</v>
      </c>
      <c r="B45" s="1391">
        <f>SUM(B36+B37+B42)</f>
        <v>0</v>
      </c>
      <c r="C45" s="1392">
        <f>SUM(C36+C37+C42)</f>
        <v>3574</v>
      </c>
      <c r="D45" s="1393">
        <f>SUM(D36+D37+D42)</f>
        <v>0</v>
      </c>
      <c r="E45" s="1393">
        <f>SUM(E36+E37+E42)</f>
        <v>32570</v>
      </c>
      <c r="F45" s="1394">
        <f>SUM(F36+F37+F42)</f>
        <v>30444</v>
      </c>
      <c r="G45" s="1395">
        <f>F45/E45</f>
        <v>0.93469999999999998</v>
      </c>
      <c r="H45" s="1391">
        <f>SUM(H36+H37+H42)</f>
        <v>552200</v>
      </c>
      <c r="I45" s="1392">
        <f>SUM(I36+I37+I42)</f>
        <v>893577</v>
      </c>
      <c r="J45" s="1394">
        <f>SUM(J36+J37+J42)</f>
        <v>5000</v>
      </c>
      <c r="K45" s="1396">
        <f>SUM(K36+K37+K42)</f>
        <v>901836</v>
      </c>
      <c r="L45" s="1396">
        <f>SUM(L36+L37+L42)</f>
        <v>1004709</v>
      </c>
      <c r="M45" s="1395">
        <f t="shared" si="63"/>
        <v>1.1141000000000001</v>
      </c>
      <c r="N45" s="1391">
        <f>SUM(N36+N37+N42)</f>
        <v>552200</v>
      </c>
      <c r="O45" s="1392">
        <f t="shared" ref="O45:R45" si="77">SUM(O36+O37+O42)</f>
        <v>897151</v>
      </c>
      <c r="P45" s="1397">
        <f t="shared" si="77"/>
        <v>5000</v>
      </c>
      <c r="Q45" s="1391">
        <f t="shared" si="77"/>
        <v>934406</v>
      </c>
      <c r="R45" s="1391">
        <f t="shared" si="77"/>
        <v>1035153</v>
      </c>
      <c r="S45" s="1398">
        <f t="shared" si="67"/>
        <v>1.1077999999999999</v>
      </c>
    </row>
    <row r="46" spans="1:19" ht="27" customHeight="1" thickBot="1">
      <c r="A46" s="1361" t="s">
        <v>108</v>
      </c>
      <c r="B46" s="969">
        <f>B33+B45</f>
        <v>1973649</v>
      </c>
      <c r="C46" s="970">
        <f>C33+C45</f>
        <v>2018944</v>
      </c>
      <c r="D46" s="971">
        <f>D33+D45</f>
        <v>13256</v>
      </c>
      <c r="E46" s="971">
        <f>E33+E45</f>
        <v>1926317</v>
      </c>
      <c r="F46" s="972">
        <f>F33+F45</f>
        <v>1935678</v>
      </c>
      <c r="G46" s="973">
        <f>F46/E46</f>
        <v>1.0048999999999999</v>
      </c>
      <c r="H46" s="969">
        <f>H33+H45</f>
        <v>11342102</v>
      </c>
      <c r="I46" s="970">
        <f>I33+I45</f>
        <v>11785288</v>
      </c>
      <c r="J46" s="975">
        <f>J33+J45</f>
        <v>10614</v>
      </c>
      <c r="K46" s="969">
        <f>K33+K45</f>
        <v>12416630</v>
      </c>
      <c r="L46" s="969">
        <f>L33+L45</f>
        <v>12233281</v>
      </c>
      <c r="M46" s="973">
        <f t="shared" si="63"/>
        <v>0.98519999999999996</v>
      </c>
      <c r="N46" s="969">
        <f>N33+N45</f>
        <v>13315751</v>
      </c>
      <c r="O46" s="970">
        <f t="shared" ref="O46:R46" si="78">O33+O45</f>
        <v>13804232</v>
      </c>
      <c r="P46" s="975">
        <f t="shared" si="78"/>
        <v>23870</v>
      </c>
      <c r="Q46" s="969">
        <f t="shared" si="78"/>
        <v>14342947</v>
      </c>
      <c r="R46" s="969">
        <f t="shared" si="78"/>
        <v>14168959</v>
      </c>
      <c r="S46" s="976">
        <f t="shared" si="67"/>
        <v>0.9879</v>
      </c>
    </row>
    <row r="47" spans="1:19">
      <c r="A47" s="1345"/>
      <c r="B47" s="1345"/>
      <c r="C47" s="1367"/>
      <c r="D47" s="1399"/>
      <c r="E47" s="1399"/>
      <c r="F47" s="1399"/>
      <c r="G47" s="1399"/>
      <c r="H47" s="1399"/>
      <c r="I47" s="1368"/>
      <c r="J47" s="1368"/>
      <c r="K47" s="1399"/>
      <c r="L47" s="1399"/>
      <c r="M47" s="1399"/>
      <c r="N47" s="1399"/>
      <c r="O47" s="1400"/>
      <c r="P47" s="733"/>
      <c r="Q47" s="737"/>
      <c r="S47" s="1399"/>
    </row>
    <row r="48" spans="1:19" ht="16.5" thickBot="1">
      <c r="A48" s="889" t="s">
        <v>1501</v>
      </c>
      <c r="B48" s="889"/>
      <c r="C48" s="1367"/>
      <c r="D48" s="1399"/>
      <c r="E48" s="1401"/>
      <c r="F48" s="1401"/>
      <c r="G48" s="1401"/>
      <c r="H48" s="1401"/>
      <c r="I48" s="1368"/>
      <c r="J48" s="1368"/>
      <c r="K48" s="1399"/>
      <c r="L48" s="1399"/>
      <c r="M48" s="1399"/>
      <c r="N48" s="1399"/>
      <c r="O48" s="1399"/>
      <c r="P48" s="733"/>
      <c r="Q48" s="737"/>
      <c r="S48" s="1399"/>
    </row>
    <row r="49" spans="1:19" ht="15" hidden="1" customHeight="1" thickBot="1">
      <c r="A49" s="1402" t="s">
        <v>109</v>
      </c>
      <c r="B49" s="1403"/>
      <c r="C49" s="1404" t="e">
        <f>#REF!+#REF!+#REF!+#REF!+'4 ba Polg Hiv'!BA120+'4 ba Polg Hiv'!BA121+'4 ba Polg Hiv'!BA123+'4 ba Polg Hiv'!BA124</f>
        <v>#REF!</v>
      </c>
      <c r="D49" s="1405" t="e">
        <f>#REF!+#REF!+#REF!+#REF!+'4 ba Polg Hiv'!BB120+'4 ba Polg Hiv'!BB121+'4 ba Polg Hiv'!BB123+'4 ba Polg Hiv'!BB124</f>
        <v>#REF!</v>
      </c>
      <c r="E49" s="1405"/>
      <c r="F49" s="1406"/>
      <c r="G49" s="1407"/>
      <c r="H49" s="1407"/>
      <c r="I49" s="1408"/>
      <c r="J49" s="1409"/>
      <c r="K49" s="1410"/>
      <c r="L49" s="1407"/>
      <c r="M49" s="1407"/>
      <c r="N49" s="1407"/>
      <c r="O49" s="1411"/>
      <c r="P49" s="1412"/>
      <c r="Q49" s="1413"/>
      <c r="S49" s="1407"/>
    </row>
    <row r="50" spans="1:19" hidden="1">
      <c r="A50" s="1414" t="s">
        <v>110</v>
      </c>
      <c r="B50" s="1415"/>
      <c r="C50" s="1416"/>
      <c r="D50" s="1417"/>
      <c r="E50" s="1418">
        <f>SUM(C50+D50)</f>
        <v>0</v>
      </c>
      <c r="F50" s="1419"/>
      <c r="G50" s="1420"/>
      <c r="H50" s="1420"/>
      <c r="I50" s="1421">
        <f>'4 bbf Technikai'!W87</f>
        <v>0</v>
      </c>
      <c r="J50" s="1422">
        <f>'4 bbf Technikai'!X87</f>
        <v>0</v>
      </c>
      <c r="K50" s="1423">
        <f>SUM(I50+J50)</f>
        <v>0</v>
      </c>
      <c r="L50" s="1424"/>
      <c r="M50" s="1424"/>
      <c r="N50" s="1424"/>
      <c r="O50" s="1420">
        <f t="shared" ref="O50:P53" si="79">SUM(C50+I50)</f>
        <v>0</v>
      </c>
      <c r="P50" s="1425">
        <f t="shared" si="79"/>
        <v>0</v>
      </c>
      <c r="Q50" s="1423">
        <f>SUM(O50+P50)</f>
        <v>0</v>
      </c>
      <c r="S50" s="1424"/>
    </row>
    <row r="51" spans="1:19" ht="13.5" hidden="1" thickBot="1">
      <c r="A51" s="1414" t="s">
        <v>111</v>
      </c>
      <c r="B51" s="1415"/>
      <c r="C51" s="1426"/>
      <c r="D51" s="1427"/>
      <c r="E51" s="1428">
        <f>SUM(C51+D51)</f>
        <v>0</v>
      </c>
      <c r="F51" s="1429"/>
      <c r="G51" s="1430"/>
      <c r="H51" s="1430"/>
      <c r="I51" s="790">
        <f>'4 bbf Technikai'!W88</f>
        <v>0</v>
      </c>
      <c r="J51" s="1431">
        <f>'4 bbf Technikai'!X88</f>
        <v>0</v>
      </c>
      <c r="K51" s="1432">
        <f>SUM(I51+J51)</f>
        <v>0</v>
      </c>
      <c r="L51" s="1368"/>
      <c r="M51" s="1368"/>
      <c r="N51" s="1368"/>
      <c r="O51" s="1430">
        <f t="shared" si="79"/>
        <v>0</v>
      </c>
      <c r="P51" s="1433">
        <f t="shared" si="79"/>
        <v>0</v>
      </c>
      <c r="Q51" s="1432">
        <f>SUM(O51+P51)</f>
        <v>0</v>
      </c>
      <c r="S51" s="1368"/>
    </row>
    <row r="52" spans="1:19">
      <c r="A52" s="894" t="s">
        <v>112</v>
      </c>
      <c r="B52" s="894"/>
      <c r="C52" s="895"/>
      <c r="D52" s="896"/>
      <c r="E52" s="896"/>
      <c r="F52" s="897"/>
      <c r="G52" s="898"/>
      <c r="H52" s="899">
        <f>H53+H54</f>
        <v>0</v>
      </c>
      <c r="I52" s="900">
        <f t="shared" ref="I52:L52" si="80">I53+I54</f>
        <v>800000</v>
      </c>
      <c r="J52" s="897">
        <f t="shared" si="80"/>
        <v>0</v>
      </c>
      <c r="K52" s="899">
        <f t="shared" si="80"/>
        <v>800000</v>
      </c>
      <c r="L52" s="899">
        <f t="shared" si="80"/>
        <v>0</v>
      </c>
      <c r="M52" s="901">
        <f>L52/K52</f>
        <v>0</v>
      </c>
      <c r="N52" s="902">
        <f>SUM(B52+H52)</f>
        <v>0</v>
      </c>
      <c r="O52" s="903">
        <f t="shared" si="79"/>
        <v>800000</v>
      </c>
      <c r="P52" s="904">
        <f t="shared" si="79"/>
        <v>0</v>
      </c>
      <c r="Q52" s="902">
        <f t="shared" ref="Q52:R52" si="81">SUM(E52+K52)</f>
        <v>800000</v>
      </c>
      <c r="R52" s="902">
        <f t="shared" si="81"/>
        <v>0</v>
      </c>
      <c r="S52" s="905">
        <f>N52/Q52</f>
        <v>0</v>
      </c>
    </row>
    <row r="53" spans="1:19">
      <c r="A53" s="906" t="s">
        <v>113</v>
      </c>
      <c r="B53" s="906"/>
      <c r="C53" s="907"/>
      <c r="D53" s="908"/>
      <c r="E53" s="909">
        <f>SUM(C53+D53)</f>
        <v>0</v>
      </c>
      <c r="F53" s="910"/>
      <c r="G53" s="911"/>
      <c r="H53" s="912"/>
      <c r="I53" s="913">
        <f>'4 bbf Technikai'!W90</f>
        <v>0</v>
      </c>
      <c r="J53" s="914">
        <f>'4 bbf Technikai'!X90</f>
        <v>0</v>
      </c>
      <c r="K53" s="915">
        <f>SUM(I53+J53)</f>
        <v>0</v>
      </c>
      <c r="L53" s="915"/>
      <c r="M53" s="916"/>
      <c r="N53" s="915"/>
      <c r="O53" s="913">
        <f t="shared" si="79"/>
        <v>0</v>
      </c>
      <c r="P53" s="827">
        <f t="shared" si="79"/>
        <v>0</v>
      </c>
      <c r="Q53" s="915">
        <f>SUM(O53+P53)</f>
        <v>0</v>
      </c>
      <c r="R53" s="915"/>
      <c r="S53" s="917"/>
    </row>
    <row r="54" spans="1:19" ht="13.5" thickBot="1">
      <c r="A54" s="918" t="s">
        <v>114</v>
      </c>
      <c r="B54" s="918"/>
      <c r="C54" s="919"/>
      <c r="D54" s="920"/>
      <c r="E54" s="921">
        <f t="shared" ref="E54:E63" si="82">SUM(C54+D54)</f>
        <v>0</v>
      </c>
      <c r="F54" s="922"/>
      <c r="G54" s="923"/>
      <c r="H54" s="924"/>
      <c r="I54" s="925">
        <f>'4 bbf Technikai'!W91</f>
        <v>800000</v>
      </c>
      <c r="J54" s="926">
        <f>'4 bbf Technikai'!X91</f>
        <v>0</v>
      </c>
      <c r="K54" s="841">
        <f t="shared" ref="K54:K66" si="83">SUM(I54+J54)</f>
        <v>800000</v>
      </c>
      <c r="L54" s="841">
        <f>'4 bbf Technikai'!Z91</f>
        <v>0</v>
      </c>
      <c r="M54" s="927">
        <f>L54/K54</f>
        <v>0</v>
      </c>
      <c r="N54" s="841"/>
      <c r="O54" s="925">
        <f t="shared" ref="O54:O70" si="84">SUM(C54+I54)</f>
        <v>800000</v>
      </c>
      <c r="P54" s="928">
        <f t="shared" ref="P54:P64" si="85">SUM(D54+J54)</f>
        <v>0</v>
      </c>
      <c r="Q54" s="841">
        <f t="shared" ref="Q54:Q57" si="86">SUM(O54+P54)</f>
        <v>800000</v>
      </c>
      <c r="R54" s="841">
        <f t="shared" ref="Q54:R70" si="87">SUM(F54+L54)</f>
        <v>0</v>
      </c>
      <c r="S54" s="929">
        <f t="shared" ref="S54:S61" si="88">R54/Q54</f>
        <v>0</v>
      </c>
    </row>
    <row r="55" spans="1:19">
      <c r="A55" s="894" t="s">
        <v>115</v>
      </c>
      <c r="B55" s="899">
        <f>SUM(B56:B57)</f>
        <v>0</v>
      </c>
      <c r="C55" s="900">
        <f>SUM(C56:C57)</f>
        <v>114557</v>
      </c>
      <c r="D55" s="930">
        <f>SUM(D56:D57)</f>
        <v>0</v>
      </c>
      <c r="E55" s="896">
        <f t="shared" si="82"/>
        <v>114557</v>
      </c>
      <c r="F55" s="897">
        <f>SUM(F56:F57)</f>
        <v>114522</v>
      </c>
      <c r="G55" s="898">
        <f t="shared" ref="G55:G60" si="89">F55/E55</f>
        <v>0.99970000000000003</v>
      </c>
      <c r="H55" s="899">
        <f>SUM(H56:H57)</f>
        <v>1590011</v>
      </c>
      <c r="I55" s="900">
        <f>SUM(I56:I57)</f>
        <v>3143489</v>
      </c>
      <c r="J55" s="931">
        <f>SUM(J56:J57)</f>
        <v>0</v>
      </c>
      <c r="K55" s="902">
        <f t="shared" si="83"/>
        <v>3143489</v>
      </c>
      <c r="L55" s="902">
        <f>SUM(L56:L57)</f>
        <v>3143489</v>
      </c>
      <c r="M55" s="901">
        <f>L55/K55</f>
        <v>1</v>
      </c>
      <c r="N55" s="899">
        <f t="shared" ref="N55:N70" si="90">SUM(B55+H55)</f>
        <v>1590011</v>
      </c>
      <c r="O55" s="900">
        <f t="shared" si="84"/>
        <v>3258046</v>
      </c>
      <c r="P55" s="897">
        <f t="shared" si="85"/>
        <v>0</v>
      </c>
      <c r="Q55" s="899">
        <f t="shared" ref="Q55" si="91">SUM(E55+K55)</f>
        <v>3258046</v>
      </c>
      <c r="R55" s="899">
        <f t="shared" si="87"/>
        <v>3258011</v>
      </c>
      <c r="S55" s="905">
        <f t="shared" si="88"/>
        <v>1</v>
      </c>
    </row>
    <row r="56" spans="1:19">
      <c r="A56" s="906" t="s">
        <v>116</v>
      </c>
      <c r="B56" s="932">
        <f>'4 a Intézmények'!CN92+'4 ba Polg Hiv'!AZ93</f>
        <v>0</v>
      </c>
      <c r="C56" s="907">
        <f>'4 a Intézmények'!CO92+'4 ba Polg Hiv'!BA93</f>
        <v>85063</v>
      </c>
      <c r="D56" s="933">
        <f>'4 a Intézmények'!CP92+'4 ba Polg Hiv'!BB93</f>
        <v>0</v>
      </c>
      <c r="E56" s="933">
        <f>'4 a Intézmények'!CQ92+'4 ba Polg Hiv'!BC93</f>
        <v>85063</v>
      </c>
      <c r="F56" s="934">
        <f>'4 a Intézmények'!CR92+'4 ba Polg Hiv'!BD93</f>
        <v>85028</v>
      </c>
      <c r="G56" s="911">
        <f t="shared" si="89"/>
        <v>0.99960000000000004</v>
      </c>
      <c r="H56" s="912">
        <f>'4 bbf Technikai'!V93</f>
        <v>185780</v>
      </c>
      <c r="I56" s="913">
        <f>'4 bbf Technikai'!W93</f>
        <v>1191557</v>
      </c>
      <c r="J56" s="914">
        <f>'4 bbf Technikai'!X93</f>
        <v>0</v>
      </c>
      <c r="K56" s="915">
        <f t="shared" si="83"/>
        <v>1191557</v>
      </c>
      <c r="L56" s="915">
        <f>'4 bbf Technikai'!Z93</f>
        <v>1191557</v>
      </c>
      <c r="M56" s="916">
        <f>L56/K56</f>
        <v>1</v>
      </c>
      <c r="N56" s="912">
        <f t="shared" si="90"/>
        <v>185780</v>
      </c>
      <c r="O56" s="913">
        <f t="shared" si="84"/>
        <v>1276620</v>
      </c>
      <c r="P56" s="827">
        <f t="shared" si="85"/>
        <v>0</v>
      </c>
      <c r="Q56" s="915">
        <f t="shared" si="86"/>
        <v>1276620</v>
      </c>
      <c r="R56" s="912">
        <f t="shared" si="87"/>
        <v>1276585</v>
      </c>
      <c r="S56" s="917">
        <f t="shared" si="88"/>
        <v>1</v>
      </c>
    </row>
    <row r="57" spans="1:19" ht="13.5" thickBot="1">
      <c r="A57" s="918" t="s">
        <v>117</v>
      </c>
      <c r="B57" s="935">
        <f>'4 a Intézmények'!CN93+'4 ba Polg Hiv'!AZ94</f>
        <v>0</v>
      </c>
      <c r="C57" s="919">
        <f>'4 a Intézmények'!CO93+'4 ba Polg Hiv'!BA94</f>
        <v>29494</v>
      </c>
      <c r="D57" s="936">
        <f>'4 a Intézmények'!CP93+'4 ba Polg Hiv'!BB94</f>
        <v>0</v>
      </c>
      <c r="E57" s="936">
        <f>'4 a Intézmények'!CQ93+'4 ba Polg Hiv'!BC94</f>
        <v>29494</v>
      </c>
      <c r="F57" s="937">
        <f>'4 a Intézmények'!CR93+'4 ba Polg Hiv'!BD94</f>
        <v>29494</v>
      </c>
      <c r="G57" s="923">
        <f t="shared" si="89"/>
        <v>1</v>
      </c>
      <c r="H57" s="924">
        <f>'4 bbf Technikai'!V94</f>
        <v>1404231</v>
      </c>
      <c r="I57" s="925">
        <f>'4 bbf Technikai'!W94</f>
        <v>1951932</v>
      </c>
      <c r="J57" s="926">
        <f>'4 bbf Technikai'!X94</f>
        <v>0</v>
      </c>
      <c r="K57" s="841">
        <f t="shared" si="83"/>
        <v>1951932</v>
      </c>
      <c r="L57" s="841">
        <f>'4 bbf Technikai'!Z94</f>
        <v>1951932</v>
      </c>
      <c r="M57" s="927">
        <f>L57/K57</f>
        <v>1</v>
      </c>
      <c r="N57" s="924">
        <f t="shared" si="90"/>
        <v>1404231</v>
      </c>
      <c r="O57" s="925">
        <f t="shared" si="84"/>
        <v>1981426</v>
      </c>
      <c r="P57" s="928">
        <f t="shared" si="85"/>
        <v>0</v>
      </c>
      <c r="Q57" s="841">
        <f t="shared" si="86"/>
        <v>1981426</v>
      </c>
      <c r="R57" s="924">
        <f t="shared" si="87"/>
        <v>1981426</v>
      </c>
      <c r="S57" s="929">
        <f t="shared" si="88"/>
        <v>1</v>
      </c>
    </row>
    <row r="58" spans="1:19">
      <c r="A58" s="894" t="s">
        <v>118</v>
      </c>
      <c r="B58" s="938">
        <f>SUM(B59:B62)</f>
        <v>7108241</v>
      </c>
      <c r="C58" s="895">
        <f t="shared" ref="C58:F58" si="92">SUM(C59:C62)</f>
        <v>7564644</v>
      </c>
      <c r="D58" s="939">
        <f t="shared" si="92"/>
        <v>78968</v>
      </c>
      <c r="E58" s="939">
        <f t="shared" si="92"/>
        <v>7766842</v>
      </c>
      <c r="F58" s="940">
        <f t="shared" si="92"/>
        <v>7193885</v>
      </c>
      <c r="G58" s="898">
        <f t="shared" si="89"/>
        <v>0.92620000000000002</v>
      </c>
      <c r="H58" s="899">
        <f>SUM(H59:H63)</f>
        <v>0</v>
      </c>
      <c r="I58" s="900">
        <f t="shared" ref="I58:L58" si="93">SUM(I59:I63)</f>
        <v>0</v>
      </c>
      <c r="J58" s="897">
        <f t="shared" si="93"/>
        <v>0</v>
      </c>
      <c r="K58" s="899">
        <f t="shared" si="93"/>
        <v>50913</v>
      </c>
      <c r="L58" s="899">
        <f t="shared" si="93"/>
        <v>50913</v>
      </c>
      <c r="M58" s="901">
        <f>L58/K58</f>
        <v>1</v>
      </c>
      <c r="N58" s="899">
        <f t="shared" si="90"/>
        <v>7108241</v>
      </c>
      <c r="O58" s="900">
        <f t="shared" si="84"/>
        <v>7564644</v>
      </c>
      <c r="P58" s="897">
        <f t="shared" si="85"/>
        <v>78968</v>
      </c>
      <c r="Q58" s="899">
        <f t="shared" ref="Q58" si="94">SUM(E58+K58)</f>
        <v>7817755</v>
      </c>
      <c r="R58" s="899">
        <f t="shared" si="87"/>
        <v>7244798</v>
      </c>
      <c r="S58" s="905">
        <f t="shared" si="88"/>
        <v>0.92669999999999997</v>
      </c>
    </row>
    <row r="59" spans="1:19">
      <c r="A59" s="906" t="s">
        <v>119</v>
      </c>
      <c r="B59" s="912">
        <f>'4 a Intézmények'!CN95+'4 ba Polg Hiv'!AZ96</f>
        <v>1894877</v>
      </c>
      <c r="C59" s="913">
        <f>'4 a Intézmények'!CO95+'4 ba Polg Hiv'!BA96</f>
        <v>1937116</v>
      </c>
      <c r="D59" s="909">
        <f>'4 a Intézmények'!CP95+'4 ba Polg Hiv'!BB96</f>
        <v>5614</v>
      </c>
      <c r="E59" s="909">
        <f>'4 a Intézmények'!CQ95+'4 ba Polg Hiv'!BC96</f>
        <v>2095887</v>
      </c>
      <c r="F59" s="910">
        <f>'4 a Intézmények'!CR95+'4 ba Polg Hiv'!BD96</f>
        <v>2095887</v>
      </c>
      <c r="G59" s="911">
        <f t="shared" si="89"/>
        <v>1</v>
      </c>
      <c r="H59" s="912"/>
      <c r="I59" s="913"/>
      <c r="J59" s="914"/>
      <c r="K59" s="915">
        <f t="shared" si="83"/>
        <v>0</v>
      </c>
      <c r="L59" s="915"/>
      <c r="M59" s="916"/>
      <c r="N59" s="912">
        <f t="shared" si="90"/>
        <v>1894877</v>
      </c>
      <c r="O59" s="913">
        <f t="shared" si="84"/>
        <v>1937116</v>
      </c>
      <c r="P59" s="910">
        <f t="shared" si="85"/>
        <v>5614</v>
      </c>
      <c r="Q59" s="912">
        <f t="shared" ref="Q59:Q61" si="95">SUM(E59+K59)</f>
        <v>2095887</v>
      </c>
      <c r="R59" s="912">
        <f t="shared" si="87"/>
        <v>2095887</v>
      </c>
      <c r="S59" s="917">
        <f t="shared" si="88"/>
        <v>1</v>
      </c>
    </row>
    <row r="60" spans="1:19">
      <c r="A60" s="906" t="s">
        <v>120</v>
      </c>
      <c r="B60" s="912">
        <f>'4 a Intézmények'!CN96+'4 ba Polg Hiv'!AZ97</f>
        <v>4959085</v>
      </c>
      <c r="C60" s="913">
        <f>'4 a Intézmények'!CO96+'4 ba Polg Hiv'!BA97</f>
        <v>5097168</v>
      </c>
      <c r="D60" s="909">
        <f>'4 a Intézmények'!CP96+'4 ba Polg Hiv'!BB97</f>
        <v>62530</v>
      </c>
      <c r="E60" s="909">
        <f>'4 a Intézmények'!CQ96+'4 ba Polg Hiv'!BC97</f>
        <v>5072412</v>
      </c>
      <c r="F60" s="910">
        <f>'4 a Intézmények'!CR96+'4 ba Polg Hiv'!BD97</f>
        <v>4625329</v>
      </c>
      <c r="G60" s="911">
        <f t="shared" si="89"/>
        <v>0.91190000000000004</v>
      </c>
      <c r="H60" s="912"/>
      <c r="I60" s="913"/>
      <c r="J60" s="914"/>
      <c r="K60" s="915">
        <f t="shared" si="83"/>
        <v>0</v>
      </c>
      <c r="L60" s="915"/>
      <c r="M60" s="916"/>
      <c r="N60" s="912">
        <f t="shared" si="90"/>
        <v>4959085</v>
      </c>
      <c r="O60" s="913">
        <f t="shared" si="84"/>
        <v>5097168</v>
      </c>
      <c r="P60" s="910">
        <f t="shared" si="85"/>
        <v>62530</v>
      </c>
      <c r="Q60" s="912">
        <f t="shared" si="95"/>
        <v>5072412</v>
      </c>
      <c r="R60" s="912">
        <f t="shared" si="87"/>
        <v>4625329</v>
      </c>
      <c r="S60" s="917">
        <f t="shared" si="88"/>
        <v>0.91190000000000004</v>
      </c>
    </row>
    <row r="61" spans="1:19">
      <c r="A61" s="906" t="s">
        <v>121</v>
      </c>
      <c r="B61" s="912">
        <f>'4 a Intézmények'!CN97+'4 ba Polg Hiv'!AZ98</f>
        <v>0</v>
      </c>
      <c r="C61" s="913">
        <f>'4 a Intézmények'!CO97+'4 ba Polg Hiv'!BA98</f>
        <v>0</v>
      </c>
      <c r="D61" s="909">
        <f>'4 a Intézmények'!CP97+'4 ba Polg Hiv'!BB98</f>
        <v>0</v>
      </c>
      <c r="E61" s="909">
        <f>'4 a Intézmények'!CQ97+'4 ba Polg Hiv'!BC98</f>
        <v>3259</v>
      </c>
      <c r="F61" s="910">
        <f>'4 a Intézmények'!CR97+'4 ba Polg Hiv'!BD98</f>
        <v>3259</v>
      </c>
      <c r="G61" s="911"/>
      <c r="H61" s="912"/>
      <c r="I61" s="913"/>
      <c r="J61" s="914"/>
      <c r="K61" s="915">
        <f t="shared" si="83"/>
        <v>0</v>
      </c>
      <c r="L61" s="915"/>
      <c r="M61" s="916"/>
      <c r="N61" s="912">
        <f t="shared" si="90"/>
        <v>0</v>
      </c>
      <c r="O61" s="913">
        <f t="shared" si="84"/>
        <v>0</v>
      </c>
      <c r="P61" s="910">
        <f t="shared" si="85"/>
        <v>0</v>
      </c>
      <c r="Q61" s="912">
        <f t="shared" si="95"/>
        <v>3259</v>
      </c>
      <c r="R61" s="912">
        <f t="shared" si="87"/>
        <v>3259</v>
      </c>
      <c r="S61" s="917">
        <f t="shared" si="88"/>
        <v>1</v>
      </c>
    </row>
    <row r="62" spans="1:19">
      <c r="A62" s="906" t="s">
        <v>122</v>
      </c>
      <c r="B62" s="912">
        <f>'4 a Intézmények'!CN98+'4 ba Polg Hiv'!AZ99</f>
        <v>254279</v>
      </c>
      <c r="C62" s="913">
        <f>'4 a Intézmények'!CO98+'4 ba Polg Hiv'!BA99</f>
        <v>530360</v>
      </c>
      <c r="D62" s="909">
        <f>'4 a Intézmények'!CP98+'4 ba Polg Hiv'!BB99</f>
        <v>10824</v>
      </c>
      <c r="E62" s="909">
        <f>'4 a Intézmények'!CQ98+'4 ba Polg Hiv'!BC99</f>
        <v>595284</v>
      </c>
      <c r="F62" s="910">
        <f>'4 a Intézmények'!CR98+'4 ba Polg Hiv'!BD99</f>
        <v>469410</v>
      </c>
      <c r="G62" s="911">
        <f t="shared" ref="G62:G67" si="96">F62/E62</f>
        <v>0.78849999999999998</v>
      </c>
      <c r="H62" s="912"/>
      <c r="I62" s="913"/>
      <c r="J62" s="914"/>
      <c r="K62" s="915"/>
      <c r="L62" s="915"/>
      <c r="M62" s="916"/>
      <c r="N62" s="912">
        <f t="shared" si="90"/>
        <v>254279</v>
      </c>
      <c r="O62" s="913">
        <f t="shared" si="84"/>
        <v>530360</v>
      </c>
      <c r="P62" s="910">
        <f t="shared" si="85"/>
        <v>10824</v>
      </c>
      <c r="Q62" s="912">
        <f>SUM(E62+K62)</f>
        <v>595284</v>
      </c>
      <c r="R62" s="912">
        <f t="shared" si="87"/>
        <v>469410</v>
      </c>
      <c r="S62" s="917">
        <f t="shared" ref="S62:S71" si="97">R62/Q62</f>
        <v>0.78849999999999998</v>
      </c>
    </row>
    <row r="63" spans="1:19" ht="13.5" thickBot="1">
      <c r="A63" s="918" t="s">
        <v>1462</v>
      </c>
      <c r="B63" s="935"/>
      <c r="C63" s="919"/>
      <c r="D63" s="920"/>
      <c r="E63" s="921">
        <f t="shared" si="82"/>
        <v>0</v>
      </c>
      <c r="F63" s="922"/>
      <c r="G63" s="923"/>
      <c r="H63" s="924">
        <f>'4 bbf Technikai'!V100</f>
        <v>0</v>
      </c>
      <c r="I63" s="925">
        <f>'4 bbf Technikai'!W100</f>
        <v>0</v>
      </c>
      <c r="J63" s="926"/>
      <c r="K63" s="841">
        <v>50913</v>
      </c>
      <c r="L63" s="841">
        <v>50913</v>
      </c>
      <c r="M63" s="927">
        <f>L63/K63</f>
        <v>1</v>
      </c>
      <c r="N63" s="924">
        <f t="shared" si="90"/>
        <v>0</v>
      </c>
      <c r="O63" s="925">
        <f t="shared" si="84"/>
        <v>0</v>
      </c>
      <c r="P63" s="922">
        <f t="shared" si="85"/>
        <v>0</v>
      </c>
      <c r="Q63" s="924">
        <f t="shared" ref="Q63:Q64" si="98">SUM(E63+K63)</f>
        <v>50913</v>
      </c>
      <c r="R63" s="924">
        <f t="shared" si="87"/>
        <v>50913</v>
      </c>
      <c r="S63" s="929">
        <f t="shared" si="97"/>
        <v>1</v>
      </c>
    </row>
    <row r="64" spans="1:19" s="957" customFormat="1" ht="23.25" customHeight="1" thickBot="1">
      <c r="A64" s="941" t="s">
        <v>123</v>
      </c>
      <c r="B64" s="942">
        <f>B49+B52+B55+B58+B63</f>
        <v>7108241</v>
      </c>
      <c r="C64" s="943" t="e">
        <f t="shared" ref="C64:F64" si="99">C49+C52+C55+C58+C63</f>
        <v>#REF!</v>
      </c>
      <c r="D64" s="944" t="e">
        <f t="shared" si="99"/>
        <v>#REF!</v>
      </c>
      <c r="E64" s="944">
        <f t="shared" si="99"/>
        <v>7881399</v>
      </c>
      <c r="F64" s="945">
        <f t="shared" si="99"/>
        <v>7308407</v>
      </c>
      <c r="G64" s="882">
        <f t="shared" si="96"/>
        <v>0.92730000000000001</v>
      </c>
      <c r="H64" s="942">
        <f>H49+H52+H55+H58</f>
        <v>1590011</v>
      </c>
      <c r="I64" s="943">
        <f t="shared" ref="I64:L64" si="100">I49+I52+I55+I58</f>
        <v>3943489</v>
      </c>
      <c r="J64" s="945">
        <f t="shared" si="100"/>
        <v>0</v>
      </c>
      <c r="K64" s="942">
        <f t="shared" si="100"/>
        <v>3994402</v>
      </c>
      <c r="L64" s="942">
        <f t="shared" si="100"/>
        <v>3194402</v>
      </c>
      <c r="M64" s="882">
        <f t="shared" ref="M64:M71" si="101">L64/K64</f>
        <v>0.79969999999999997</v>
      </c>
      <c r="N64" s="942">
        <f>SUM(B64+H64)</f>
        <v>8698252</v>
      </c>
      <c r="O64" s="943" t="e">
        <f t="shared" si="84"/>
        <v>#REF!</v>
      </c>
      <c r="P64" s="945" t="e">
        <f t="shared" si="85"/>
        <v>#REF!</v>
      </c>
      <c r="Q64" s="942">
        <f t="shared" si="98"/>
        <v>11875801</v>
      </c>
      <c r="R64" s="942">
        <f t="shared" si="87"/>
        <v>10502809</v>
      </c>
      <c r="S64" s="946">
        <f t="shared" si="97"/>
        <v>0.88439999999999996</v>
      </c>
    </row>
    <row r="65" spans="1:19">
      <c r="A65" s="947" t="s">
        <v>124</v>
      </c>
      <c r="B65" s="948">
        <f>B51+B53+B56+B59+B60</f>
        <v>6853962</v>
      </c>
      <c r="C65" s="949">
        <f t="shared" ref="C65:E65" si="102">C51+C53+C56+C59+C60</f>
        <v>7119347</v>
      </c>
      <c r="D65" s="950">
        <f t="shared" si="102"/>
        <v>68144</v>
      </c>
      <c r="E65" s="950">
        <f t="shared" si="102"/>
        <v>7253362</v>
      </c>
      <c r="F65" s="951">
        <f>F51+F53+F56+F59+F60</f>
        <v>6806244</v>
      </c>
      <c r="G65" s="952">
        <f t="shared" si="96"/>
        <v>0.93840000000000001</v>
      </c>
      <c r="H65" s="948">
        <f>H51+H53+H56+H59+H60</f>
        <v>185780</v>
      </c>
      <c r="I65" s="949">
        <f>I51+I53+I56+I59+I60</f>
        <v>1191557</v>
      </c>
      <c r="J65" s="953">
        <f>J51+J53+J56+J59+J60</f>
        <v>0</v>
      </c>
      <c r="K65" s="954">
        <f t="shared" si="83"/>
        <v>1191557</v>
      </c>
      <c r="L65" s="954">
        <f>L51+L53+L56+L59+L60</f>
        <v>1191557</v>
      </c>
      <c r="M65" s="952">
        <f t="shared" si="101"/>
        <v>1</v>
      </c>
      <c r="N65" s="948">
        <f t="shared" si="90"/>
        <v>7039742</v>
      </c>
      <c r="O65" s="949">
        <f t="shared" ref="O65:O66" si="103">SUM(C65+I65)</f>
        <v>8310904</v>
      </c>
      <c r="P65" s="955">
        <f t="shared" ref="P65:P66" si="104">SUM(D65+J65)</f>
        <v>68144</v>
      </c>
      <c r="Q65" s="948">
        <f t="shared" si="87"/>
        <v>8444919</v>
      </c>
      <c r="R65" s="948">
        <f t="shared" si="87"/>
        <v>7997801</v>
      </c>
      <c r="S65" s="956">
        <f t="shared" si="97"/>
        <v>0.94710000000000005</v>
      </c>
    </row>
    <row r="66" spans="1:19" ht="13.5" thickBot="1">
      <c r="A66" s="958" t="s">
        <v>125</v>
      </c>
      <c r="B66" s="959">
        <f>B50+B54+B57+B61+B62+B63</f>
        <v>254279</v>
      </c>
      <c r="C66" s="960">
        <f t="shared" ref="C66:E66" si="105">C50+C54+C57+C61+C62+C63</f>
        <v>559854</v>
      </c>
      <c r="D66" s="961">
        <f t="shared" si="105"/>
        <v>10824</v>
      </c>
      <c r="E66" s="961">
        <f t="shared" si="105"/>
        <v>628037</v>
      </c>
      <c r="F66" s="962">
        <f>F50+F54+F57+F61+F62+F63</f>
        <v>502163</v>
      </c>
      <c r="G66" s="963">
        <f t="shared" si="96"/>
        <v>0.79959999999999998</v>
      </c>
      <c r="H66" s="959">
        <f>H50+H54+H57+H61+H62+H63</f>
        <v>1404231</v>
      </c>
      <c r="I66" s="960">
        <f>I50+I54+I57+I61+I62+I63</f>
        <v>2751932</v>
      </c>
      <c r="J66" s="964">
        <f>J50+J54+J57+J61+J62+J63</f>
        <v>0</v>
      </c>
      <c r="K66" s="965">
        <f t="shared" si="83"/>
        <v>2751932</v>
      </c>
      <c r="L66" s="965">
        <f>L50+L54+L57+L61+L62+L63</f>
        <v>2002845</v>
      </c>
      <c r="M66" s="963">
        <f t="shared" si="101"/>
        <v>0.7278</v>
      </c>
      <c r="N66" s="959">
        <f t="shared" si="90"/>
        <v>1658510</v>
      </c>
      <c r="O66" s="960">
        <f t="shared" si="103"/>
        <v>3311786</v>
      </c>
      <c r="P66" s="966">
        <f t="shared" si="104"/>
        <v>10824</v>
      </c>
      <c r="Q66" s="959">
        <f t="shared" si="87"/>
        <v>3379969</v>
      </c>
      <c r="R66" s="959">
        <f t="shared" si="87"/>
        <v>2505008</v>
      </c>
      <c r="S66" s="967">
        <f t="shared" si="97"/>
        <v>0.74109999999999998</v>
      </c>
    </row>
    <row r="67" spans="1:19" ht="24" customHeight="1" thickBot="1">
      <c r="A67" s="968" t="s">
        <v>126</v>
      </c>
      <c r="B67" s="969">
        <f t="shared" ref="B67:K67" si="106">SUM(B46+B64)</f>
        <v>9081890</v>
      </c>
      <c r="C67" s="970" t="e">
        <f t="shared" si="106"/>
        <v>#REF!</v>
      </c>
      <c r="D67" s="971" t="e">
        <f t="shared" si="106"/>
        <v>#REF!</v>
      </c>
      <c r="E67" s="971">
        <f t="shared" si="106"/>
        <v>9807716</v>
      </c>
      <c r="F67" s="972">
        <f>SUM(F46+F64)</f>
        <v>9244085</v>
      </c>
      <c r="G67" s="973">
        <f t="shared" si="96"/>
        <v>0.9425</v>
      </c>
      <c r="H67" s="969">
        <f t="shared" si="106"/>
        <v>12932113</v>
      </c>
      <c r="I67" s="970">
        <f t="shared" si="106"/>
        <v>15728777</v>
      </c>
      <c r="J67" s="972">
        <f t="shared" si="106"/>
        <v>10614</v>
      </c>
      <c r="K67" s="974">
        <f t="shared" si="106"/>
        <v>16411032</v>
      </c>
      <c r="L67" s="974">
        <f>SUM(L46+L64)</f>
        <v>15427683</v>
      </c>
      <c r="M67" s="973">
        <f t="shared" si="101"/>
        <v>0.94010000000000005</v>
      </c>
      <c r="N67" s="969">
        <f t="shared" si="90"/>
        <v>22014003</v>
      </c>
      <c r="O67" s="970" t="e">
        <f t="shared" ref="O67" si="107">SUM(C67+I67)</f>
        <v>#REF!</v>
      </c>
      <c r="P67" s="975" t="e">
        <f t="shared" ref="P67:P69" si="108">SUM(D67+J67)</f>
        <v>#REF!</v>
      </c>
      <c r="Q67" s="969">
        <f t="shared" ref="Q67" si="109">SUM(E67+K67)</f>
        <v>26218748</v>
      </c>
      <c r="R67" s="969">
        <f t="shared" si="87"/>
        <v>24671768</v>
      </c>
      <c r="S67" s="976">
        <f t="shared" si="97"/>
        <v>0.94099999999999995</v>
      </c>
    </row>
    <row r="68" spans="1:19" ht="19.5" customHeight="1">
      <c r="A68" s="977" t="s">
        <v>127</v>
      </c>
      <c r="B68" s="978"/>
      <c r="C68" s="979"/>
      <c r="D68" s="980"/>
      <c r="E68" s="981">
        <f t="shared" ref="E68:E70" si="110">SUM(C68+D68)</f>
        <v>0</v>
      </c>
      <c r="F68" s="982"/>
      <c r="G68" s="983"/>
      <c r="H68" s="984">
        <f>'4 c Önk.'!Q96+'4 c Önk.'!Q97</f>
        <v>-6853962</v>
      </c>
      <c r="I68" s="985">
        <f>'4 c Önk.'!R96+'4 c Önk.'!R97</f>
        <v>-7034284</v>
      </c>
      <c r="J68" s="986">
        <f>'4 c Önk.'!S96+'4 c Önk.'!S97</f>
        <v>-68144</v>
      </c>
      <c r="K68" s="984">
        <v>-7168299</v>
      </c>
      <c r="L68" s="984">
        <f>'4 c Önk.'!U96+'4 c Önk.'!U97</f>
        <v>-6721216</v>
      </c>
      <c r="M68" s="983">
        <f t="shared" si="101"/>
        <v>0.93759999999999999</v>
      </c>
      <c r="N68" s="984">
        <f t="shared" si="90"/>
        <v>-6853962</v>
      </c>
      <c r="O68" s="985">
        <f t="shared" ref="O68" si="111">SUM(C68+I68)</f>
        <v>-7034284</v>
      </c>
      <c r="P68" s="982">
        <f t="shared" ref="P68" si="112">SUM(D68+J68)</f>
        <v>-68144</v>
      </c>
      <c r="Q68" s="984">
        <f t="shared" ref="Q68" si="113">SUM(E68+K68)</f>
        <v>-7168299</v>
      </c>
      <c r="R68" s="984">
        <f t="shared" si="87"/>
        <v>-6721216</v>
      </c>
      <c r="S68" s="987">
        <f t="shared" si="97"/>
        <v>0.93759999999999999</v>
      </c>
    </row>
    <row r="69" spans="1:19" s="1011" customFormat="1" ht="17.25" customHeight="1">
      <c r="A69" s="988" t="s">
        <v>128</v>
      </c>
      <c r="B69" s="989"/>
      <c r="C69" s="990"/>
      <c r="D69" s="991"/>
      <c r="E69" s="992">
        <f>SUM(C69+D69)</f>
        <v>0</v>
      </c>
      <c r="F69" s="993"/>
      <c r="G69" s="994"/>
      <c r="H69" s="995">
        <f>'4 c Önk.'!Q98+'4 c Önk.'!Q99</f>
        <v>-254279</v>
      </c>
      <c r="I69" s="996">
        <f>'4 c Önk.'!R98+'4 c Önk.'!R99</f>
        <v>-530360</v>
      </c>
      <c r="J69" s="997">
        <f>'4 c Önk.'!S98+'4 c Önk.'!S99</f>
        <v>-10824</v>
      </c>
      <c r="K69" s="995">
        <v>-598543</v>
      </c>
      <c r="L69" s="995">
        <f>'4 c Önk.'!U98+'4 c Önk.'!U99</f>
        <v>-472669</v>
      </c>
      <c r="M69" s="998">
        <f t="shared" si="101"/>
        <v>0.78969999999999996</v>
      </c>
      <c r="N69" s="995">
        <f t="shared" si="90"/>
        <v>-254279</v>
      </c>
      <c r="O69" s="996">
        <f t="shared" ref="O69" si="114">SUM(C69+I69)</f>
        <v>-530360</v>
      </c>
      <c r="P69" s="999">
        <f t="shared" si="108"/>
        <v>-10824</v>
      </c>
      <c r="Q69" s="995">
        <f t="shared" ref="Q69" si="115">SUM(E69+K69)</f>
        <v>-598543</v>
      </c>
      <c r="R69" s="995">
        <f t="shared" si="87"/>
        <v>-472669</v>
      </c>
      <c r="S69" s="1000">
        <f t="shared" si="97"/>
        <v>0.78969999999999996</v>
      </c>
    </row>
    <row r="70" spans="1:19" s="1011" customFormat="1" ht="19.5" customHeight="1" thickBot="1">
      <c r="A70" s="1001" t="s">
        <v>129</v>
      </c>
      <c r="B70" s="1002">
        <f>SUM(B68+B69)</f>
        <v>0</v>
      </c>
      <c r="C70" s="1003">
        <f>SUM(C68+C69)</f>
        <v>0</v>
      </c>
      <c r="D70" s="1004">
        <f>SUM(D68+D69)</f>
        <v>0</v>
      </c>
      <c r="E70" s="1005">
        <f t="shared" si="110"/>
        <v>0</v>
      </c>
      <c r="F70" s="1006">
        <f>SUM(F68+F69)</f>
        <v>0</v>
      </c>
      <c r="G70" s="1007"/>
      <c r="H70" s="1008">
        <f>SUM(H68+H69)</f>
        <v>-7108241</v>
      </c>
      <c r="I70" s="1009">
        <f t="shared" ref="I70:L70" si="116">SUM(I68+I69)</f>
        <v>-7564644</v>
      </c>
      <c r="J70" s="1006">
        <f t="shared" si="116"/>
        <v>-78968</v>
      </c>
      <c r="K70" s="1008">
        <f t="shared" si="116"/>
        <v>-7766842</v>
      </c>
      <c r="L70" s="1008">
        <f t="shared" si="116"/>
        <v>-7193885</v>
      </c>
      <c r="M70" s="1007">
        <f t="shared" si="101"/>
        <v>0.92620000000000002</v>
      </c>
      <c r="N70" s="1008">
        <f t="shared" si="90"/>
        <v>-7108241</v>
      </c>
      <c r="O70" s="1009">
        <f t="shared" si="84"/>
        <v>-7564644</v>
      </c>
      <c r="P70" s="1006">
        <f t="shared" ref="P70" si="117">SUM(D70+J70)</f>
        <v>-78968</v>
      </c>
      <c r="Q70" s="1008">
        <f t="shared" ref="Q70" si="118">SUM(E70+K70)</f>
        <v>-7766842</v>
      </c>
      <c r="R70" s="1008">
        <f t="shared" si="87"/>
        <v>-7193885</v>
      </c>
      <c r="S70" s="1010">
        <f t="shared" si="97"/>
        <v>0.92620000000000002</v>
      </c>
    </row>
    <row r="71" spans="1:19" ht="24" customHeight="1" thickBot="1">
      <c r="A71" s="1012" t="s">
        <v>130</v>
      </c>
      <c r="B71" s="969">
        <f>SUM(B67+B70)</f>
        <v>9081890</v>
      </c>
      <c r="C71" s="970" t="e">
        <f t="shared" ref="C71:K71" si="119">SUM(C67+C70)</f>
        <v>#REF!</v>
      </c>
      <c r="D71" s="971" t="e">
        <f t="shared" si="119"/>
        <v>#REF!</v>
      </c>
      <c r="E71" s="971">
        <f t="shared" si="119"/>
        <v>9807716</v>
      </c>
      <c r="F71" s="972">
        <f>SUM(F67+F70)</f>
        <v>9244085</v>
      </c>
      <c r="G71" s="973">
        <f>F71/E71</f>
        <v>0.9425</v>
      </c>
      <c r="H71" s="969">
        <f>SUM(H67+H70)</f>
        <v>5823872</v>
      </c>
      <c r="I71" s="970">
        <f t="shared" si="119"/>
        <v>8164133</v>
      </c>
      <c r="J71" s="972">
        <f t="shared" si="119"/>
        <v>-68354</v>
      </c>
      <c r="K71" s="974">
        <f t="shared" si="119"/>
        <v>8644190</v>
      </c>
      <c r="L71" s="974">
        <f>SUM(L67+L70)</f>
        <v>8233798</v>
      </c>
      <c r="M71" s="973">
        <f t="shared" si="101"/>
        <v>0.95250000000000001</v>
      </c>
      <c r="N71" s="969">
        <f>SUM(N67+N70)</f>
        <v>14905762</v>
      </c>
      <c r="O71" s="970" t="e">
        <f t="shared" ref="O71:R71" si="120">SUM(O67+O70)</f>
        <v>#REF!</v>
      </c>
      <c r="P71" s="975" t="e">
        <f t="shared" si="120"/>
        <v>#REF!</v>
      </c>
      <c r="Q71" s="969">
        <f t="shared" si="120"/>
        <v>18451906</v>
      </c>
      <c r="R71" s="969">
        <f t="shared" si="120"/>
        <v>17477883</v>
      </c>
      <c r="S71" s="976">
        <f t="shared" si="97"/>
        <v>0.94720000000000004</v>
      </c>
    </row>
  </sheetData>
  <sheetProtection selectLockedCells="1" selectUnlockedCells="1"/>
  <mergeCells count="8">
    <mergeCell ref="C6:E6"/>
    <mergeCell ref="I6:K6"/>
    <mergeCell ref="O6:Q6"/>
    <mergeCell ref="A3:Q3"/>
    <mergeCell ref="P4:Q4"/>
    <mergeCell ref="B5:G5"/>
    <mergeCell ref="H5:M5"/>
    <mergeCell ref="N5:S5"/>
  </mergeCells>
  <printOptions horizontalCentered="1"/>
  <pageMargins left="0.62992125984251968" right="0.19685039370078741" top="0.70866141732283472" bottom="0.70866141732283472" header="0.43307086614173229" footer="0.70866141732283472"/>
  <pageSetup paperSize="9" scale="70" firstPageNumber="0" orientation="landscape" horizontalDpi="300" verticalDpi="300" r:id="rId1"/>
  <headerFooter alignWithMargins="0">
    <oddHeader>&amp;R&amp;8 2.1.m. a 9/2016.(V.04.)önkormányzati rendelethez.</oddHeader>
    <oddFooter>&amp;C&amp;P. oldal</oddFooter>
  </headerFooter>
  <rowBreaks count="1" manualBreakCount="1">
    <brk id="3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R150"/>
  <sheetViews>
    <sheetView view="pageBreakPreview" zoomScaleNormal="100" zoomScaleSheetLayoutView="100" workbookViewId="0">
      <pane xSplit="2" ySplit="4" topLeftCell="C5" activePane="bottomRight" state="frozen"/>
      <selection activeCell="A59" sqref="A59"/>
      <selection pane="topRight" activeCell="A59" sqref="A59"/>
      <selection pane="bottomLeft" activeCell="A59" sqref="A59"/>
      <selection pane="bottomRight" activeCell="B8" sqref="B8"/>
    </sheetView>
  </sheetViews>
  <sheetFormatPr defaultRowHeight="15"/>
  <cols>
    <col min="1" max="1" width="2.140625" style="85" customWidth="1"/>
    <col min="2" max="2" width="52" style="85" customWidth="1"/>
    <col min="3" max="3" width="12.28515625" style="85" customWidth="1"/>
    <col min="4" max="4" width="8.7109375" style="85" customWidth="1"/>
    <col min="5" max="5" width="9.5703125" style="85" customWidth="1"/>
    <col min="6" max="6" width="9" style="85" customWidth="1"/>
    <col min="7" max="7" width="8.7109375" style="85" customWidth="1"/>
    <col min="8" max="8" width="6.7109375" style="85" customWidth="1"/>
    <col min="9" max="10" width="0" style="91" hidden="1" customWidth="1"/>
    <col min="11" max="11" width="0" style="16" hidden="1" customWidth="1"/>
    <col min="12" max="14" width="0" style="85" hidden="1" customWidth="1"/>
    <col min="15" max="15" width="0" style="92" hidden="1" customWidth="1"/>
    <col min="16" max="16" width="0" style="93" hidden="1" customWidth="1"/>
    <col min="17" max="22" width="0" style="87" hidden="1" customWidth="1"/>
    <col min="23" max="23" width="12.5703125" style="87" customWidth="1"/>
    <col min="24" max="24" width="10.42578125" style="87" customWidth="1"/>
    <col min="25" max="25" width="8.5703125" style="87" customWidth="1"/>
    <col min="26" max="26" width="8.140625" style="87" customWidth="1"/>
    <col min="27" max="27" width="9.85546875" style="87" customWidth="1"/>
    <col min="28" max="28" width="8.28515625" style="90" customWidth="1"/>
    <col min="29" max="30" width="0" style="85" hidden="1" customWidth="1"/>
    <col min="31" max="31" width="11" style="87" customWidth="1"/>
    <col min="32" max="32" width="10.42578125" style="87" customWidth="1"/>
    <col min="33" max="33" width="8.5703125" style="87" customWidth="1"/>
    <col min="34" max="34" width="8.140625" style="87" customWidth="1"/>
    <col min="35" max="35" width="9.85546875" style="87" customWidth="1"/>
    <col min="36" max="36" width="8.28515625" style="90" customWidth="1"/>
    <col min="37" max="16384" width="9.140625" style="85"/>
  </cols>
  <sheetData>
    <row r="1" spans="1:44" s="15" customFormat="1" ht="71.25" customHeight="1">
      <c r="A1" s="2330" t="s">
        <v>1464</v>
      </c>
      <c r="B1" s="2330"/>
      <c r="C1" s="2330"/>
      <c r="D1" s="2330"/>
      <c r="E1" s="2330"/>
      <c r="F1" s="2330"/>
      <c r="G1" s="2330"/>
      <c r="H1" s="2330"/>
      <c r="I1" s="2330"/>
      <c r="J1" s="2330"/>
      <c r="K1" s="2330"/>
      <c r="L1" s="2330"/>
      <c r="M1" s="2330"/>
      <c r="N1" s="2330"/>
      <c r="O1" s="2330"/>
      <c r="P1" s="2330"/>
      <c r="Q1" s="2330"/>
      <c r="R1" s="2330"/>
      <c r="S1" s="2330"/>
      <c r="T1" s="2330"/>
      <c r="U1" s="2330"/>
      <c r="V1" s="2330"/>
      <c r="W1" s="2330"/>
      <c r="X1" s="2330"/>
      <c r="Y1" s="2330"/>
      <c r="Z1" s="2330"/>
      <c r="AA1" s="2330"/>
      <c r="AB1" s="2330"/>
      <c r="AC1" s="2330"/>
      <c r="AD1" s="2330"/>
      <c r="AE1" s="2330"/>
      <c r="AF1" s="2330"/>
      <c r="AG1" s="2330"/>
      <c r="AH1" s="2330"/>
      <c r="AI1" s="2330"/>
      <c r="AJ1" s="2330"/>
      <c r="AK1" s="14"/>
      <c r="AL1" s="14"/>
      <c r="AM1" s="14"/>
      <c r="AN1" s="14"/>
      <c r="AO1" s="14"/>
      <c r="AP1" s="14"/>
      <c r="AQ1" s="14"/>
      <c r="AR1" s="14"/>
    </row>
    <row r="2" spans="1:44" s="16" customFormat="1" ht="19.5" customHeight="1">
      <c r="A2" s="2331" t="s">
        <v>993</v>
      </c>
      <c r="B2" s="2331"/>
      <c r="C2" s="2329" t="s">
        <v>1</v>
      </c>
      <c r="D2" s="2329"/>
      <c r="E2" s="2329"/>
      <c r="F2" s="2329"/>
      <c r="G2" s="2329"/>
      <c r="H2" s="2329"/>
      <c r="I2" s="2332" t="s">
        <v>994</v>
      </c>
      <c r="J2" s="2332"/>
      <c r="K2" s="2332"/>
      <c r="L2" s="2332"/>
      <c r="M2" s="2332"/>
      <c r="N2" s="2332"/>
      <c r="O2" s="2332"/>
      <c r="P2" s="2332"/>
      <c r="Q2" s="2333" t="s">
        <v>995</v>
      </c>
      <c r="R2" s="2333"/>
      <c r="S2" s="2333"/>
      <c r="T2" s="2333"/>
      <c r="U2" s="2333"/>
      <c r="V2" s="2333"/>
      <c r="W2" s="2329" t="s">
        <v>1333</v>
      </c>
      <c r="X2" s="2329"/>
      <c r="Y2" s="2329"/>
      <c r="Z2" s="2329"/>
      <c r="AA2" s="2329"/>
      <c r="AB2" s="2329"/>
      <c r="AC2" s="2329"/>
      <c r="AD2" s="2329"/>
      <c r="AE2" s="2334" t="s">
        <v>996</v>
      </c>
      <c r="AF2" s="2334"/>
      <c r="AG2" s="2334"/>
      <c r="AH2" s="2334"/>
      <c r="AI2" s="2334"/>
      <c r="AJ2" s="2334"/>
    </row>
    <row r="3" spans="1:44" s="16" customFormat="1" ht="26.25" customHeight="1">
      <c r="A3" s="2331"/>
      <c r="B3" s="2331"/>
      <c r="C3" s="2335" t="s">
        <v>997</v>
      </c>
      <c r="D3" s="2335"/>
      <c r="E3" s="2335"/>
      <c r="F3" s="2336" t="s">
        <v>998</v>
      </c>
      <c r="G3" s="2336"/>
      <c r="H3" s="2336"/>
      <c r="I3" s="2337" t="s">
        <v>997</v>
      </c>
      <c r="J3" s="2337"/>
      <c r="K3" s="2337"/>
      <c r="L3" s="2329" t="s">
        <v>998</v>
      </c>
      <c r="M3" s="2329"/>
      <c r="N3" s="2329"/>
      <c r="O3" s="2329"/>
      <c r="P3" s="2329"/>
      <c r="Q3" s="2333" t="s">
        <v>998</v>
      </c>
      <c r="R3" s="2333" t="s">
        <v>998</v>
      </c>
      <c r="S3" s="2333"/>
      <c r="T3" s="2333"/>
      <c r="U3" s="2333"/>
      <c r="V3" s="2333"/>
      <c r="W3" s="2338" t="s">
        <v>997</v>
      </c>
      <c r="X3" s="2338"/>
      <c r="Y3" s="2338"/>
      <c r="Z3" s="2338" t="s">
        <v>998</v>
      </c>
      <c r="AA3" s="2338"/>
      <c r="AB3" s="2338"/>
      <c r="AC3" s="2338"/>
      <c r="AD3" s="2338"/>
      <c r="AE3" s="2338" t="s">
        <v>997</v>
      </c>
      <c r="AF3" s="2338"/>
      <c r="AG3" s="2338"/>
      <c r="AH3" s="2329" t="s">
        <v>998</v>
      </c>
      <c r="AI3" s="2329"/>
      <c r="AJ3" s="2329"/>
    </row>
    <row r="4" spans="1:44" s="16" customFormat="1" ht="60" customHeight="1">
      <c r="A4" s="2331"/>
      <c r="B4" s="2331"/>
      <c r="C4" s="17" t="s">
        <v>999</v>
      </c>
      <c r="D4" s="18" t="s">
        <v>1000</v>
      </c>
      <c r="E4" s="19" t="s">
        <v>1001</v>
      </c>
      <c r="F4" s="20" t="s">
        <v>1002</v>
      </c>
      <c r="G4" s="21" t="s">
        <v>1014</v>
      </c>
      <c r="H4" s="22" t="s">
        <v>1012</v>
      </c>
      <c r="I4" s="17" t="s">
        <v>999</v>
      </c>
      <c r="J4" s="18" t="s">
        <v>1000</v>
      </c>
      <c r="K4" s="19" t="s">
        <v>1001</v>
      </c>
      <c r="L4" s="20" t="s">
        <v>1002</v>
      </c>
      <c r="M4" s="21" t="s">
        <v>1014</v>
      </c>
      <c r="N4" s="22" t="s">
        <v>1012</v>
      </c>
      <c r="O4" s="23" t="s">
        <v>1334</v>
      </c>
      <c r="P4" s="23" t="s">
        <v>1335</v>
      </c>
      <c r="Q4" s="24" t="s">
        <v>1009</v>
      </c>
      <c r="R4" s="25" t="s">
        <v>1002</v>
      </c>
      <c r="S4" s="26" t="s">
        <v>1336</v>
      </c>
      <c r="T4" s="26" t="s">
        <v>1012</v>
      </c>
      <c r="U4" s="27" t="s">
        <v>1337</v>
      </c>
      <c r="V4" s="27" t="s">
        <v>1338</v>
      </c>
      <c r="W4" s="17" t="s">
        <v>999</v>
      </c>
      <c r="X4" s="18" t="s">
        <v>1000</v>
      </c>
      <c r="Y4" s="19" t="s">
        <v>1001</v>
      </c>
      <c r="Z4" s="22" t="s">
        <v>1002</v>
      </c>
      <c r="AA4" s="22" t="s">
        <v>1014</v>
      </c>
      <c r="AB4" s="28" t="s">
        <v>1012</v>
      </c>
      <c r="AC4" s="29" t="s">
        <v>1013</v>
      </c>
      <c r="AD4" s="28" t="s">
        <v>1006</v>
      </c>
      <c r="AE4" s="17" t="s">
        <v>999</v>
      </c>
      <c r="AF4" s="18" t="s">
        <v>1000</v>
      </c>
      <c r="AG4" s="19" t="s">
        <v>1001</v>
      </c>
      <c r="AH4" s="22" t="s">
        <v>1002</v>
      </c>
      <c r="AI4" s="22" t="s">
        <v>1014</v>
      </c>
      <c r="AJ4" s="28" t="s">
        <v>1012</v>
      </c>
    </row>
    <row r="5" spans="1:44" s="16" customFormat="1" ht="14.25" customHeight="1">
      <c r="A5" s="30"/>
      <c r="B5" s="14"/>
      <c r="C5" s="31"/>
      <c r="D5" s="32"/>
      <c r="E5" s="33"/>
      <c r="F5" s="34"/>
      <c r="G5" s="35"/>
      <c r="H5" s="35"/>
      <c r="I5" s="31"/>
      <c r="J5" s="32"/>
      <c r="K5" s="33"/>
      <c r="L5" s="34"/>
      <c r="M5" s="35"/>
      <c r="N5" s="35"/>
      <c r="O5" s="36"/>
      <c r="P5" s="37"/>
      <c r="Q5" s="38"/>
      <c r="R5" s="39"/>
      <c r="S5" s="40"/>
      <c r="T5" s="40"/>
      <c r="U5" s="40"/>
      <c r="V5" s="40"/>
      <c r="W5" s="41"/>
      <c r="X5" s="41"/>
      <c r="Y5" s="33"/>
      <c r="Z5" s="42"/>
      <c r="AA5" s="43"/>
      <c r="AB5" s="44"/>
      <c r="AC5" s="35"/>
      <c r="AD5" s="45"/>
      <c r="AE5" s="41"/>
      <c r="AF5" s="41"/>
      <c r="AG5" s="33"/>
      <c r="AH5" s="42"/>
      <c r="AI5" s="43"/>
      <c r="AJ5" s="44"/>
    </row>
    <row r="6" spans="1:44" s="16" customFormat="1" ht="14.25" customHeight="1">
      <c r="A6" s="46"/>
      <c r="B6" s="47"/>
      <c r="C6" s="48">
        <f t="shared" ref="C6:I6" si="0">SUM(C7:C21)</f>
        <v>524925</v>
      </c>
      <c r="D6" s="49">
        <f t="shared" si="0"/>
        <v>415937</v>
      </c>
      <c r="E6" s="50">
        <f t="shared" si="0"/>
        <v>108988</v>
      </c>
      <c r="F6" s="51">
        <f t="shared" si="0"/>
        <v>5596</v>
      </c>
      <c r="G6" s="51">
        <f t="shared" si="0"/>
        <v>520329</v>
      </c>
      <c r="H6" s="51">
        <f t="shared" si="0"/>
        <v>0</v>
      </c>
      <c r="I6" s="48">
        <f t="shared" si="0"/>
        <v>525925</v>
      </c>
      <c r="J6" s="49">
        <f t="shared" ref="J6:AD6" si="1">SUM(J7:J21)</f>
        <v>415937</v>
      </c>
      <c r="K6" s="50">
        <f t="shared" si="1"/>
        <v>108988</v>
      </c>
      <c r="L6" s="51">
        <f t="shared" si="1"/>
        <v>5596</v>
      </c>
      <c r="M6" s="51">
        <f t="shared" si="1"/>
        <v>520329</v>
      </c>
      <c r="N6" s="51">
        <f t="shared" si="1"/>
        <v>0</v>
      </c>
      <c r="O6" s="52">
        <f t="shared" si="1"/>
        <v>0</v>
      </c>
      <c r="P6" s="53">
        <f t="shared" si="1"/>
        <v>0</v>
      </c>
      <c r="Q6" s="54">
        <f t="shared" si="1"/>
        <v>0</v>
      </c>
      <c r="R6" s="55">
        <f t="shared" si="1"/>
        <v>0</v>
      </c>
      <c r="S6" s="55">
        <f t="shared" si="1"/>
        <v>0</v>
      </c>
      <c r="T6" s="55">
        <f t="shared" si="1"/>
        <v>0</v>
      </c>
      <c r="U6" s="55">
        <f t="shared" si="1"/>
        <v>0</v>
      </c>
      <c r="V6" s="55">
        <f t="shared" si="1"/>
        <v>0</v>
      </c>
      <c r="W6" s="49">
        <f t="shared" si="1"/>
        <v>534861</v>
      </c>
      <c r="X6" s="49">
        <f t="shared" si="1"/>
        <v>419629</v>
      </c>
      <c r="Y6" s="50">
        <f t="shared" si="1"/>
        <v>111296</v>
      </c>
      <c r="Z6" s="49">
        <f t="shared" si="1"/>
        <v>5596</v>
      </c>
      <c r="AA6" s="51">
        <f t="shared" si="1"/>
        <v>529265</v>
      </c>
      <c r="AB6" s="50">
        <f t="shared" si="1"/>
        <v>0</v>
      </c>
      <c r="AC6" s="51">
        <f t="shared" si="1"/>
        <v>0</v>
      </c>
      <c r="AD6" s="50">
        <f t="shared" si="1"/>
        <v>0</v>
      </c>
      <c r="AE6" s="49">
        <f t="shared" ref="AE6:AJ6" si="2">SUM(AE7:AE21)</f>
        <v>480254</v>
      </c>
      <c r="AF6" s="49">
        <f t="shared" si="2"/>
        <v>466869</v>
      </c>
      <c r="AG6" s="50">
        <f t="shared" si="2"/>
        <v>13385</v>
      </c>
      <c r="AH6" s="49">
        <f t="shared" si="2"/>
        <v>1085</v>
      </c>
      <c r="AI6" s="51">
        <f t="shared" si="2"/>
        <v>479169</v>
      </c>
      <c r="AJ6" s="50">
        <f t="shared" si="2"/>
        <v>0</v>
      </c>
    </row>
    <row r="7" spans="1:44" s="16" customFormat="1" ht="22.5" customHeight="1">
      <c r="A7" s="56"/>
      <c r="B7" s="57" t="s">
        <v>1339</v>
      </c>
      <c r="C7" s="58">
        <f>D7+E7</f>
        <v>505683</v>
      </c>
      <c r="D7" s="59">
        <v>399940</v>
      </c>
      <c r="E7" s="60">
        <v>105743</v>
      </c>
      <c r="F7" s="61">
        <v>1621</v>
      </c>
      <c r="G7" s="61">
        <v>505062</v>
      </c>
      <c r="H7" s="61">
        <v>0</v>
      </c>
      <c r="I7" s="58">
        <f t="shared" ref="I7:I21" si="3">SUM(L7:P7)</f>
        <v>506683</v>
      </c>
      <c r="J7" s="59">
        <v>399940</v>
      </c>
      <c r="K7" s="60">
        <v>105743</v>
      </c>
      <c r="L7" s="61">
        <v>1621</v>
      </c>
      <c r="M7" s="61">
        <v>505062</v>
      </c>
      <c r="N7" s="61"/>
      <c r="O7" s="61"/>
      <c r="P7" s="61"/>
      <c r="Q7" s="62">
        <f t="shared" ref="Q7:Q21" si="4">SUM(R7:V7)</f>
        <v>0</v>
      </c>
      <c r="R7" s="63"/>
      <c r="S7" s="63"/>
      <c r="T7" s="63"/>
      <c r="U7" s="63"/>
      <c r="V7" s="64"/>
      <c r="W7" s="59">
        <f t="shared" ref="W7:W21" si="5">SUM(Z7:AD7)</f>
        <v>515619</v>
      </c>
      <c r="X7" s="59">
        <v>403632</v>
      </c>
      <c r="Y7" s="60">
        <v>108051</v>
      </c>
      <c r="Z7" s="59">
        <f t="shared" ref="Z7:Z21" si="6">SUM(L7+R7)</f>
        <v>1621</v>
      </c>
      <c r="AA7" s="61">
        <v>513998</v>
      </c>
      <c r="AB7" s="60">
        <f t="shared" ref="AB7:AB21" si="7">SUM(N7+T7)</f>
        <v>0</v>
      </c>
      <c r="AC7" s="61">
        <f t="shared" ref="AC7:AC21" si="8">SUM(O7+U7)</f>
        <v>0</v>
      </c>
      <c r="AD7" s="60">
        <f t="shared" ref="AD7:AD21" si="9">SUM(P7+V7)</f>
        <v>0</v>
      </c>
      <c r="AE7" s="59">
        <f t="shared" ref="AE7:AE8" si="10">AI7+AH7+AJ7</f>
        <v>476616</v>
      </c>
      <c r="AF7" s="59">
        <v>464004</v>
      </c>
      <c r="AG7" s="60">
        <v>12612</v>
      </c>
      <c r="AH7" s="59">
        <v>1085</v>
      </c>
      <c r="AI7" s="61">
        <v>475531</v>
      </c>
      <c r="AJ7" s="60">
        <v>0</v>
      </c>
    </row>
    <row r="8" spans="1:44" s="16" customFormat="1" ht="21.75" customHeight="1">
      <c r="A8" s="56"/>
      <c r="B8" s="57" t="s">
        <v>1340</v>
      </c>
      <c r="C8" s="58">
        <f>D8+E8</f>
        <v>15604</v>
      </c>
      <c r="D8" s="59">
        <v>13132</v>
      </c>
      <c r="E8" s="60">
        <v>2472</v>
      </c>
      <c r="F8" s="61">
        <v>3975</v>
      </c>
      <c r="G8" s="61">
        <v>11629</v>
      </c>
      <c r="H8" s="61">
        <v>0</v>
      </c>
      <c r="I8" s="58">
        <f t="shared" si="3"/>
        <v>15604</v>
      </c>
      <c r="J8" s="59">
        <v>13132</v>
      </c>
      <c r="K8" s="60">
        <v>2472</v>
      </c>
      <c r="L8" s="61">
        <v>3975</v>
      </c>
      <c r="M8" s="61">
        <v>11629</v>
      </c>
      <c r="N8" s="61"/>
      <c r="O8" s="61"/>
      <c r="P8" s="61"/>
      <c r="Q8" s="62">
        <f t="shared" si="4"/>
        <v>0</v>
      </c>
      <c r="R8" s="63"/>
      <c r="S8" s="63"/>
      <c r="T8" s="63"/>
      <c r="U8" s="63"/>
      <c r="V8" s="63"/>
      <c r="W8" s="59">
        <f>SUM(Z8:AD8)</f>
        <v>15604</v>
      </c>
      <c r="X8" s="59">
        <v>13132</v>
      </c>
      <c r="Y8" s="60">
        <v>2472</v>
      </c>
      <c r="Z8" s="59">
        <f t="shared" si="6"/>
        <v>3975</v>
      </c>
      <c r="AA8" s="61">
        <v>11629</v>
      </c>
      <c r="AB8" s="60">
        <f t="shared" si="7"/>
        <v>0</v>
      </c>
      <c r="AC8" s="61">
        <f t="shared" si="8"/>
        <v>0</v>
      </c>
      <c r="AD8" s="60">
        <f t="shared" si="9"/>
        <v>0</v>
      </c>
      <c r="AE8" s="59">
        <f t="shared" si="10"/>
        <v>0</v>
      </c>
      <c r="AF8" s="59">
        <v>0</v>
      </c>
      <c r="AG8" s="60">
        <v>0</v>
      </c>
      <c r="AH8" s="59">
        <v>0</v>
      </c>
      <c r="AI8" s="61">
        <v>0</v>
      </c>
      <c r="AJ8" s="60">
        <v>0</v>
      </c>
    </row>
    <row r="9" spans="1:44" s="68" customFormat="1" ht="21.75" customHeight="1">
      <c r="A9" s="65"/>
      <c r="B9" s="66" t="s">
        <v>1341</v>
      </c>
      <c r="C9" s="58">
        <f>D9+E9</f>
        <v>1576</v>
      </c>
      <c r="D9" s="59">
        <v>1241</v>
      </c>
      <c r="E9" s="60">
        <f>SUM(D9)*0.27</f>
        <v>335</v>
      </c>
      <c r="F9" s="61">
        <v>0</v>
      </c>
      <c r="G9" s="61">
        <v>1576</v>
      </c>
      <c r="H9" s="61">
        <v>0</v>
      </c>
      <c r="I9" s="67">
        <f t="shared" si="3"/>
        <v>1576</v>
      </c>
      <c r="J9" s="59">
        <f t="shared" ref="J9:J14" si="11">SUM(I9)/1.27</f>
        <v>1241</v>
      </c>
      <c r="K9" s="60">
        <f t="shared" ref="K9:K14" si="12">SUM(J9)*0.27</f>
        <v>335</v>
      </c>
      <c r="L9" s="61"/>
      <c r="M9" s="61">
        <v>1576</v>
      </c>
      <c r="N9" s="61"/>
      <c r="O9" s="61"/>
      <c r="P9" s="61"/>
      <c r="Q9" s="62">
        <f t="shared" si="4"/>
        <v>0</v>
      </c>
      <c r="R9" s="63"/>
      <c r="S9" s="63"/>
      <c r="T9" s="63"/>
      <c r="U9" s="63"/>
      <c r="V9" s="63"/>
      <c r="W9" s="59">
        <f t="shared" si="5"/>
        <v>1576</v>
      </c>
      <c r="X9" s="59">
        <v>1241</v>
      </c>
      <c r="Y9" s="60">
        <v>335</v>
      </c>
      <c r="Z9" s="59">
        <f t="shared" si="6"/>
        <v>0</v>
      </c>
      <c r="AA9" s="61">
        <f t="shared" ref="AA9:AA21" si="13">SUM(M9+S9)</f>
        <v>1576</v>
      </c>
      <c r="AB9" s="60">
        <f t="shared" si="7"/>
        <v>0</v>
      </c>
      <c r="AC9" s="61">
        <f t="shared" si="8"/>
        <v>0</v>
      </c>
      <c r="AD9" s="60">
        <f t="shared" si="9"/>
        <v>0</v>
      </c>
      <c r="AE9" s="59">
        <f>AI9+AH9+AJ9</f>
        <v>1576</v>
      </c>
      <c r="AF9" s="59">
        <f>935+306</f>
        <v>1241</v>
      </c>
      <c r="AG9" s="60">
        <v>335</v>
      </c>
      <c r="AH9" s="59">
        <f t="shared" ref="AH9:AH10" si="14">AL9+AK9+AM9</f>
        <v>0</v>
      </c>
      <c r="AI9" s="61">
        <f>935+306+335</f>
        <v>1576</v>
      </c>
      <c r="AJ9" s="60">
        <v>0</v>
      </c>
    </row>
    <row r="10" spans="1:44" s="68" customFormat="1" ht="23.25" customHeight="1">
      <c r="A10" s="65"/>
      <c r="B10" s="66" t="s">
        <v>1342</v>
      </c>
      <c r="C10" s="58">
        <f>D10+E10</f>
        <v>2062</v>
      </c>
      <c r="D10" s="59">
        <v>1624</v>
      </c>
      <c r="E10" s="60">
        <f>SUM(D10)*0.27</f>
        <v>438</v>
      </c>
      <c r="F10" s="61">
        <v>0</v>
      </c>
      <c r="G10" s="61">
        <v>2062</v>
      </c>
      <c r="H10" s="61">
        <v>0</v>
      </c>
      <c r="I10" s="67">
        <f t="shared" si="3"/>
        <v>2062</v>
      </c>
      <c r="J10" s="59">
        <f t="shared" si="11"/>
        <v>1624</v>
      </c>
      <c r="K10" s="60">
        <f t="shared" si="12"/>
        <v>438</v>
      </c>
      <c r="L10" s="61"/>
      <c r="M10" s="61">
        <v>2062</v>
      </c>
      <c r="N10" s="61"/>
      <c r="O10" s="61"/>
      <c r="P10" s="61"/>
      <c r="Q10" s="62">
        <f t="shared" si="4"/>
        <v>0</v>
      </c>
      <c r="R10" s="63"/>
      <c r="S10" s="63"/>
      <c r="T10" s="63"/>
      <c r="U10" s="63"/>
      <c r="V10" s="63"/>
      <c r="W10" s="59">
        <f t="shared" si="5"/>
        <v>2062</v>
      </c>
      <c r="X10" s="59">
        <f>SUM(W10)/1.27</f>
        <v>1624</v>
      </c>
      <c r="Y10" s="60">
        <f>SUM(X10)*0.27</f>
        <v>438</v>
      </c>
      <c r="Z10" s="59">
        <f t="shared" si="6"/>
        <v>0</v>
      </c>
      <c r="AA10" s="61">
        <f t="shared" si="13"/>
        <v>2062</v>
      </c>
      <c r="AB10" s="60">
        <f t="shared" si="7"/>
        <v>0</v>
      </c>
      <c r="AC10" s="61">
        <f t="shared" si="8"/>
        <v>0</v>
      </c>
      <c r="AD10" s="60">
        <f t="shared" si="9"/>
        <v>0</v>
      </c>
      <c r="AE10" s="59">
        <f t="shared" ref="AE10" si="15">AI10</f>
        <v>2062</v>
      </c>
      <c r="AF10" s="59">
        <f>1100-981+1505</f>
        <v>1624</v>
      </c>
      <c r="AG10" s="60">
        <f>32+406</f>
        <v>438</v>
      </c>
      <c r="AH10" s="59">
        <f t="shared" si="14"/>
        <v>0</v>
      </c>
      <c r="AI10" s="61">
        <f>1100+32-981+406+1505</f>
        <v>2062</v>
      </c>
      <c r="AJ10" s="60">
        <v>0</v>
      </c>
    </row>
    <row r="11" spans="1:44" s="68" customFormat="1" ht="21" hidden="1" customHeight="1">
      <c r="A11" s="65"/>
      <c r="B11" s="66" t="s">
        <v>1343</v>
      </c>
      <c r="C11" s="67">
        <f>SUM(F11:J11)</f>
        <v>0</v>
      </c>
      <c r="D11" s="59">
        <f>SUM(C11)/1</f>
        <v>0</v>
      </c>
      <c r="E11" s="60">
        <f>SUM(D11)*0</f>
        <v>0</v>
      </c>
      <c r="F11" s="61"/>
      <c r="G11" s="61"/>
      <c r="H11" s="61"/>
      <c r="I11" s="67">
        <f>SUM(L11:P11)</f>
        <v>0</v>
      </c>
      <c r="J11" s="59">
        <f>SUM(I11)/1</f>
        <v>0</v>
      </c>
      <c r="K11" s="60">
        <f>SUM(J11)*0</f>
        <v>0</v>
      </c>
      <c r="L11" s="61"/>
      <c r="M11" s="61"/>
      <c r="N11" s="61"/>
      <c r="O11" s="61"/>
      <c r="P11" s="61"/>
      <c r="Q11" s="62">
        <f>SUM(R11:V11)</f>
        <v>0</v>
      </c>
      <c r="R11" s="63"/>
      <c r="S11" s="63"/>
      <c r="T11" s="63"/>
      <c r="U11" s="63"/>
      <c r="V11" s="63"/>
      <c r="W11" s="59">
        <f>SUM(Z11:AD11)</f>
        <v>0</v>
      </c>
      <c r="X11" s="59">
        <f>SUM(W11)/1</f>
        <v>0</v>
      </c>
      <c r="Y11" s="60">
        <f>SUM(X11)*0</f>
        <v>0</v>
      </c>
      <c r="Z11" s="59">
        <f t="shared" si="6"/>
        <v>0</v>
      </c>
      <c r="AA11" s="61">
        <f t="shared" si="13"/>
        <v>0</v>
      </c>
      <c r="AB11" s="60">
        <f t="shared" si="7"/>
        <v>0</v>
      </c>
      <c r="AC11" s="61">
        <f t="shared" si="8"/>
        <v>0</v>
      </c>
      <c r="AD11" s="60">
        <f t="shared" si="9"/>
        <v>0</v>
      </c>
      <c r="AE11" s="59">
        <f t="shared" ref="AE11:AE21" si="16">SUM(AH11:AJ11)</f>
        <v>0</v>
      </c>
      <c r="AF11" s="59">
        <f>SUM(AE11)/1</f>
        <v>0</v>
      </c>
      <c r="AG11" s="60">
        <f>SUM(AF11)*0</f>
        <v>0</v>
      </c>
      <c r="AH11" s="59">
        <f t="shared" ref="AH11:AH21" si="17">SUM(T11+Z11)</f>
        <v>0</v>
      </c>
      <c r="AI11" s="61">
        <f t="shared" ref="AI11:AI21" si="18">SUM(U11+AA11)</f>
        <v>0</v>
      </c>
      <c r="AJ11" s="60">
        <f t="shared" ref="AJ11:AJ21" si="19">SUM(V11+AB11)</f>
        <v>0</v>
      </c>
    </row>
    <row r="12" spans="1:44" s="16" customFormat="1" ht="18.75" hidden="1" customHeight="1">
      <c r="A12" s="56"/>
      <c r="B12" s="66" t="s">
        <v>1344</v>
      </c>
      <c r="C12" s="67">
        <f>SUM(F12:J12)</f>
        <v>0</v>
      </c>
      <c r="D12" s="59">
        <f t="shared" ref="D12:D21" si="20">SUM(C12)/1.27</f>
        <v>0</v>
      </c>
      <c r="E12" s="60">
        <f t="shared" ref="E12:E21" si="21">SUM(D12)*0.27</f>
        <v>0</v>
      </c>
      <c r="F12" s="61"/>
      <c r="G12" s="61"/>
      <c r="H12" s="61"/>
      <c r="I12" s="67">
        <f t="shared" si="3"/>
        <v>0</v>
      </c>
      <c r="J12" s="59">
        <f t="shared" si="11"/>
        <v>0</v>
      </c>
      <c r="K12" s="60">
        <f t="shared" si="12"/>
        <v>0</v>
      </c>
      <c r="L12" s="61"/>
      <c r="M12" s="61"/>
      <c r="N12" s="61"/>
      <c r="O12" s="61"/>
      <c r="P12" s="61"/>
      <c r="Q12" s="62">
        <f t="shared" si="4"/>
        <v>0</v>
      </c>
      <c r="R12" s="63"/>
      <c r="S12" s="63"/>
      <c r="T12" s="63"/>
      <c r="U12" s="63"/>
      <c r="V12" s="64"/>
      <c r="W12" s="59">
        <f t="shared" si="5"/>
        <v>0</v>
      </c>
      <c r="X12" s="59">
        <f>SUM(W12)/1.27</f>
        <v>0</v>
      </c>
      <c r="Y12" s="60">
        <f>SUM(X12)*0.27</f>
        <v>0</v>
      </c>
      <c r="Z12" s="59">
        <f t="shared" si="6"/>
        <v>0</v>
      </c>
      <c r="AA12" s="61">
        <f t="shared" si="13"/>
        <v>0</v>
      </c>
      <c r="AB12" s="60">
        <f t="shared" si="7"/>
        <v>0</v>
      </c>
      <c r="AC12" s="61">
        <f t="shared" si="8"/>
        <v>0</v>
      </c>
      <c r="AD12" s="60">
        <f t="shared" si="9"/>
        <v>0</v>
      </c>
      <c r="AE12" s="59">
        <f t="shared" si="16"/>
        <v>0</v>
      </c>
      <c r="AF12" s="59">
        <f>SUM(AE12)/1.27</f>
        <v>0</v>
      </c>
      <c r="AG12" s="60">
        <f>SUM(AF12)*0.27</f>
        <v>0</v>
      </c>
      <c r="AH12" s="59">
        <f t="shared" si="17"/>
        <v>0</v>
      </c>
      <c r="AI12" s="61">
        <f t="shared" si="18"/>
        <v>0</v>
      </c>
      <c r="AJ12" s="60">
        <f t="shared" si="19"/>
        <v>0</v>
      </c>
    </row>
    <row r="13" spans="1:44" s="16" customFormat="1" ht="18.75" hidden="1" customHeight="1">
      <c r="A13" s="56"/>
      <c r="B13" s="66"/>
      <c r="C13" s="58">
        <f>SUM(F13:J13)</f>
        <v>0</v>
      </c>
      <c r="D13" s="59">
        <f t="shared" si="20"/>
        <v>0</v>
      </c>
      <c r="E13" s="60">
        <f t="shared" si="21"/>
        <v>0</v>
      </c>
      <c r="F13" s="61"/>
      <c r="G13" s="61"/>
      <c r="H13" s="61"/>
      <c r="I13" s="58">
        <f t="shared" si="3"/>
        <v>0</v>
      </c>
      <c r="J13" s="59">
        <f t="shared" si="11"/>
        <v>0</v>
      </c>
      <c r="K13" s="60">
        <f t="shared" si="12"/>
        <v>0</v>
      </c>
      <c r="L13" s="61"/>
      <c r="M13" s="61"/>
      <c r="N13" s="61"/>
      <c r="O13" s="61"/>
      <c r="P13" s="61"/>
      <c r="Q13" s="62">
        <f t="shared" si="4"/>
        <v>0</v>
      </c>
      <c r="R13" s="63"/>
      <c r="S13" s="63"/>
      <c r="T13" s="63"/>
      <c r="U13" s="63"/>
      <c r="V13" s="64"/>
      <c r="W13" s="59">
        <f t="shared" si="5"/>
        <v>0</v>
      </c>
      <c r="X13" s="59">
        <f>SUM(W13)/1.27</f>
        <v>0</v>
      </c>
      <c r="Y13" s="60">
        <f>SUM(X13)*0.27</f>
        <v>0</v>
      </c>
      <c r="Z13" s="59">
        <f t="shared" si="6"/>
        <v>0</v>
      </c>
      <c r="AA13" s="61">
        <f t="shared" si="13"/>
        <v>0</v>
      </c>
      <c r="AB13" s="60">
        <f t="shared" si="7"/>
        <v>0</v>
      </c>
      <c r="AC13" s="61">
        <f t="shared" si="8"/>
        <v>0</v>
      </c>
      <c r="AD13" s="60">
        <f t="shared" si="9"/>
        <v>0</v>
      </c>
      <c r="AE13" s="59">
        <f t="shared" si="16"/>
        <v>0</v>
      </c>
      <c r="AF13" s="59">
        <f>SUM(AE13)/1.27</f>
        <v>0</v>
      </c>
      <c r="AG13" s="60">
        <f>SUM(AF13)*0.27</f>
        <v>0</v>
      </c>
      <c r="AH13" s="59">
        <f t="shared" si="17"/>
        <v>0</v>
      </c>
      <c r="AI13" s="61">
        <f t="shared" si="18"/>
        <v>0</v>
      </c>
      <c r="AJ13" s="60">
        <f t="shared" si="19"/>
        <v>0</v>
      </c>
    </row>
    <row r="14" spans="1:44" s="68" customFormat="1" ht="18.75" hidden="1" customHeight="1">
      <c r="A14" s="65"/>
      <c r="B14" s="66"/>
      <c r="C14" s="58">
        <f>SUM(F14:J14)</f>
        <v>0</v>
      </c>
      <c r="D14" s="59">
        <f t="shared" si="20"/>
        <v>0</v>
      </c>
      <c r="E14" s="60">
        <f t="shared" si="21"/>
        <v>0</v>
      </c>
      <c r="F14" s="61"/>
      <c r="G14" s="61"/>
      <c r="H14" s="61"/>
      <c r="I14" s="58">
        <f t="shared" si="3"/>
        <v>0</v>
      </c>
      <c r="J14" s="59">
        <f t="shared" si="11"/>
        <v>0</v>
      </c>
      <c r="K14" s="60">
        <f t="shared" si="12"/>
        <v>0</v>
      </c>
      <c r="L14" s="61"/>
      <c r="M14" s="61"/>
      <c r="N14" s="61"/>
      <c r="O14" s="61"/>
      <c r="P14" s="61"/>
      <c r="Q14" s="62">
        <f t="shared" si="4"/>
        <v>0</v>
      </c>
      <c r="R14" s="63"/>
      <c r="S14" s="63"/>
      <c r="T14" s="63"/>
      <c r="U14" s="63"/>
      <c r="V14" s="63"/>
      <c r="W14" s="59">
        <f t="shared" si="5"/>
        <v>0</v>
      </c>
      <c r="X14" s="59">
        <f>SUM(W14)/1.27</f>
        <v>0</v>
      </c>
      <c r="Y14" s="60">
        <f>SUM(X14)*0.27</f>
        <v>0</v>
      </c>
      <c r="Z14" s="59">
        <f t="shared" si="6"/>
        <v>0</v>
      </c>
      <c r="AA14" s="61">
        <f t="shared" si="13"/>
        <v>0</v>
      </c>
      <c r="AB14" s="60">
        <f t="shared" si="7"/>
        <v>0</v>
      </c>
      <c r="AC14" s="61">
        <f t="shared" si="8"/>
        <v>0</v>
      </c>
      <c r="AD14" s="60">
        <f t="shared" si="9"/>
        <v>0</v>
      </c>
      <c r="AE14" s="59">
        <f t="shared" si="16"/>
        <v>0</v>
      </c>
      <c r="AF14" s="59">
        <f>SUM(AE14)/1.27</f>
        <v>0</v>
      </c>
      <c r="AG14" s="60">
        <f>SUM(AF14)*0.27</f>
        <v>0</v>
      </c>
      <c r="AH14" s="59">
        <f t="shared" si="17"/>
        <v>0</v>
      </c>
      <c r="AI14" s="61">
        <f t="shared" si="18"/>
        <v>0</v>
      </c>
      <c r="AJ14" s="60">
        <f t="shared" si="19"/>
        <v>0</v>
      </c>
    </row>
    <row r="15" spans="1:44" s="16" customFormat="1" ht="18.75" hidden="1" customHeight="1">
      <c r="A15" s="56"/>
      <c r="B15" s="69"/>
      <c r="C15" s="58">
        <f>SUM(F15:J15)</f>
        <v>0</v>
      </c>
      <c r="D15" s="59">
        <f t="shared" si="20"/>
        <v>0</v>
      </c>
      <c r="E15" s="60">
        <f t="shared" si="21"/>
        <v>0</v>
      </c>
      <c r="F15" s="61"/>
      <c r="G15" s="61"/>
      <c r="H15" s="61"/>
      <c r="I15" s="58">
        <f>SUM(L15:P15)</f>
        <v>0</v>
      </c>
      <c r="J15" s="59">
        <f t="shared" ref="J15:J21" si="22">SUM(I15)/1.27</f>
        <v>0</v>
      </c>
      <c r="K15" s="60">
        <f t="shared" ref="K15:K21" si="23">SUM(J15)*0.27</f>
        <v>0</v>
      </c>
      <c r="L15" s="61"/>
      <c r="M15" s="61"/>
      <c r="N15" s="61"/>
      <c r="O15" s="61"/>
      <c r="P15" s="61"/>
      <c r="Q15" s="62">
        <f t="shared" si="4"/>
        <v>0</v>
      </c>
      <c r="R15" s="63"/>
      <c r="S15" s="63"/>
      <c r="T15" s="63"/>
      <c r="U15" s="63"/>
      <c r="V15" s="64"/>
      <c r="W15" s="59">
        <f t="shared" si="5"/>
        <v>0</v>
      </c>
      <c r="X15" s="59">
        <f>SUM(W15)/1.27</f>
        <v>0</v>
      </c>
      <c r="Y15" s="60">
        <f>SUM(X15)*0.27</f>
        <v>0</v>
      </c>
      <c r="Z15" s="59">
        <f t="shared" si="6"/>
        <v>0</v>
      </c>
      <c r="AA15" s="61">
        <f t="shared" si="13"/>
        <v>0</v>
      </c>
      <c r="AB15" s="60">
        <f t="shared" si="7"/>
        <v>0</v>
      </c>
      <c r="AC15" s="61">
        <f t="shared" si="8"/>
        <v>0</v>
      </c>
      <c r="AD15" s="60">
        <f t="shared" si="9"/>
        <v>0</v>
      </c>
      <c r="AE15" s="59">
        <f t="shared" si="16"/>
        <v>0</v>
      </c>
      <c r="AF15" s="59">
        <f>SUM(AE15)/1.27</f>
        <v>0</v>
      </c>
      <c r="AG15" s="60">
        <f>SUM(AF15)*0.27</f>
        <v>0</v>
      </c>
      <c r="AH15" s="59">
        <f t="shared" si="17"/>
        <v>0</v>
      </c>
      <c r="AI15" s="61">
        <f t="shared" si="18"/>
        <v>0</v>
      </c>
      <c r="AJ15" s="60">
        <f t="shared" si="19"/>
        <v>0</v>
      </c>
    </row>
    <row r="16" spans="1:44" s="16" customFormat="1" ht="18.75" hidden="1" customHeight="1">
      <c r="A16" s="30"/>
      <c r="B16" s="66"/>
      <c r="C16" s="58">
        <f t="shared" ref="C16:C21" si="24">SUM(F16:J16)</f>
        <v>0</v>
      </c>
      <c r="D16" s="59">
        <f t="shared" si="20"/>
        <v>0</v>
      </c>
      <c r="E16" s="60">
        <f t="shared" si="21"/>
        <v>0</v>
      </c>
      <c r="F16" s="59"/>
      <c r="G16" s="61"/>
      <c r="H16" s="61"/>
      <c r="I16" s="58">
        <f t="shared" si="3"/>
        <v>0</v>
      </c>
      <c r="J16" s="59">
        <f t="shared" si="22"/>
        <v>0</v>
      </c>
      <c r="K16" s="60">
        <f t="shared" si="23"/>
        <v>0</v>
      </c>
      <c r="L16" s="59"/>
      <c r="M16" s="61"/>
      <c r="N16" s="61"/>
      <c r="O16" s="70"/>
      <c r="P16" s="71"/>
      <c r="Q16" s="62">
        <f t="shared" si="4"/>
        <v>0</v>
      </c>
      <c r="R16" s="63"/>
      <c r="S16" s="63"/>
      <c r="T16" s="63"/>
      <c r="U16" s="63"/>
      <c r="V16" s="63"/>
      <c r="W16" s="59">
        <f t="shared" si="5"/>
        <v>0</v>
      </c>
      <c r="X16" s="59">
        <f t="shared" ref="X16:X21" si="25">SUM(W16)/1.27</f>
        <v>0</v>
      </c>
      <c r="Y16" s="60">
        <f t="shared" ref="Y16:Y21" si="26">SUM(X16)*0.27</f>
        <v>0</v>
      </c>
      <c r="Z16" s="59">
        <f t="shared" si="6"/>
        <v>0</v>
      </c>
      <c r="AA16" s="61">
        <f t="shared" si="13"/>
        <v>0</v>
      </c>
      <c r="AB16" s="60">
        <f t="shared" si="7"/>
        <v>0</v>
      </c>
      <c r="AC16" s="61">
        <f t="shared" si="8"/>
        <v>0</v>
      </c>
      <c r="AD16" s="60">
        <f t="shared" si="9"/>
        <v>0</v>
      </c>
      <c r="AE16" s="59">
        <f t="shared" si="16"/>
        <v>0</v>
      </c>
      <c r="AF16" s="59">
        <f t="shared" ref="AF16:AF21" si="27">SUM(AE16)/1.27</f>
        <v>0</v>
      </c>
      <c r="AG16" s="60">
        <f t="shared" ref="AG16:AG21" si="28">SUM(AF16)*0.27</f>
        <v>0</v>
      </c>
      <c r="AH16" s="59">
        <f t="shared" si="17"/>
        <v>0</v>
      </c>
      <c r="AI16" s="61">
        <f t="shared" si="18"/>
        <v>0</v>
      </c>
      <c r="AJ16" s="60">
        <f t="shared" si="19"/>
        <v>0</v>
      </c>
    </row>
    <row r="17" spans="1:36" s="74" customFormat="1" ht="18.75" hidden="1" customHeight="1">
      <c r="A17" s="72"/>
      <c r="B17" s="69"/>
      <c r="C17" s="58">
        <f t="shared" si="24"/>
        <v>0</v>
      </c>
      <c r="D17" s="59">
        <f t="shared" si="20"/>
        <v>0</v>
      </c>
      <c r="E17" s="60">
        <f t="shared" si="21"/>
        <v>0</v>
      </c>
      <c r="F17" s="73"/>
      <c r="G17" s="70"/>
      <c r="H17" s="70"/>
      <c r="I17" s="58">
        <f t="shared" si="3"/>
        <v>0</v>
      </c>
      <c r="J17" s="59">
        <f t="shared" si="22"/>
        <v>0</v>
      </c>
      <c r="K17" s="60">
        <f t="shared" si="23"/>
        <v>0</v>
      </c>
      <c r="L17" s="73"/>
      <c r="M17" s="70"/>
      <c r="N17" s="70"/>
      <c r="O17" s="70"/>
      <c r="P17" s="71"/>
      <c r="Q17" s="62">
        <f t="shared" si="4"/>
        <v>0</v>
      </c>
      <c r="R17" s="63"/>
      <c r="S17" s="63"/>
      <c r="T17" s="63"/>
      <c r="U17" s="63"/>
      <c r="V17" s="64"/>
      <c r="W17" s="59">
        <f t="shared" si="5"/>
        <v>0</v>
      </c>
      <c r="X17" s="59">
        <f t="shared" si="25"/>
        <v>0</v>
      </c>
      <c r="Y17" s="60">
        <f t="shared" si="26"/>
        <v>0</v>
      </c>
      <c r="Z17" s="59">
        <f t="shared" si="6"/>
        <v>0</v>
      </c>
      <c r="AA17" s="61">
        <f t="shared" si="13"/>
        <v>0</v>
      </c>
      <c r="AB17" s="60">
        <f t="shared" si="7"/>
        <v>0</v>
      </c>
      <c r="AC17" s="61">
        <f t="shared" si="8"/>
        <v>0</v>
      </c>
      <c r="AD17" s="60">
        <f t="shared" si="9"/>
        <v>0</v>
      </c>
      <c r="AE17" s="59">
        <f t="shared" si="16"/>
        <v>0</v>
      </c>
      <c r="AF17" s="59">
        <f t="shared" si="27"/>
        <v>0</v>
      </c>
      <c r="AG17" s="60">
        <f t="shared" si="28"/>
        <v>0</v>
      </c>
      <c r="AH17" s="59">
        <f t="shared" si="17"/>
        <v>0</v>
      </c>
      <c r="AI17" s="61">
        <f t="shared" si="18"/>
        <v>0</v>
      </c>
      <c r="AJ17" s="60">
        <f t="shared" si="19"/>
        <v>0</v>
      </c>
    </row>
    <row r="18" spans="1:36" s="74" customFormat="1" ht="18.75" hidden="1" customHeight="1">
      <c r="A18" s="72"/>
      <c r="B18" s="66"/>
      <c r="C18" s="58">
        <f t="shared" si="24"/>
        <v>0</v>
      </c>
      <c r="D18" s="61">
        <f t="shared" si="20"/>
        <v>0</v>
      </c>
      <c r="E18" s="61">
        <f t="shared" si="21"/>
        <v>0</v>
      </c>
      <c r="F18" s="73"/>
      <c r="G18" s="70"/>
      <c r="H18" s="70"/>
      <c r="I18" s="58">
        <f t="shared" si="3"/>
        <v>0</v>
      </c>
      <c r="J18" s="61">
        <f t="shared" si="22"/>
        <v>0</v>
      </c>
      <c r="K18" s="61">
        <f t="shared" si="23"/>
        <v>0</v>
      </c>
      <c r="L18" s="73"/>
      <c r="M18" s="70"/>
      <c r="N18" s="70"/>
      <c r="O18" s="70"/>
      <c r="P18" s="71"/>
      <c r="Q18" s="62">
        <f t="shared" si="4"/>
        <v>0</v>
      </c>
      <c r="R18" s="63"/>
      <c r="S18" s="63"/>
      <c r="T18" s="63"/>
      <c r="U18" s="63"/>
      <c r="V18" s="63"/>
      <c r="W18" s="59">
        <f t="shared" si="5"/>
        <v>0</v>
      </c>
      <c r="X18" s="59">
        <f t="shared" si="25"/>
        <v>0</v>
      </c>
      <c r="Y18" s="60">
        <f t="shared" si="26"/>
        <v>0</v>
      </c>
      <c r="Z18" s="59">
        <f t="shared" si="6"/>
        <v>0</v>
      </c>
      <c r="AA18" s="61">
        <f t="shared" si="13"/>
        <v>0</v>
      </c>
      <c r="AB18" s="60">
        <f t="shared" si="7"/>
        <v>0</v>
      </c>
      <c r="AC18" s="61">
        <f t="shared" si="8"/>
        <v>0</v>
      </c>
      <c r="AD18" s="60">
        <f t="shared" si="9"/>
        <v>0</v>
      </c>
      <c r="AE18" s="59">
        <f t="shared" si="16"/>
        <v>0</v>
      </c>
      <c r="AF18" s="59">
        <f t="shared" si="27"/>
        <v>0</v>
      </c>
      <c r="AG18" s="60">
        <f t="shared" si="28"/>
        <v>0</v>
      </c>
      <c r="AH18" s="59">
        <f t="shared" si="17"/>
        <v>0</v>
      </c>
      <c r="AI18" s="61">
        <f t="shared" si="18"/>
        <v>0</v>
      </c>
      <c r="AJ18" s="60">
        <f t="shared" si="19"/>
        <v>0</v>
      </c>
    </row>
    <row r="19" spans="1:36" s="74" customFormat="1" ht="18.75" hidden="1" customHeight="1">
      <c r="A19" s="72"/>
      <c r="B19" s="75"/>
      <c r="C19" s="58">
        <f t="shared" si="24"/>
        <v>0</v>
      </c>
      <c r="D19" s="61">
        <f t="shared" si="20"/>
        <v>0</v>
      </c>
      <c r="E19" s="61">
        <f t="shared" si="21"/>
        <v>0</v>
      </c>
      <c r="F19" s="73"/>
      <c r="G19" s="70"/>
      <c r="H19" s="70"/>
      <c r="I19" s="58">
        <f t="shared" si="3"/>
        <v>0</v>
      </c>
      <c r="J19" s="61">
        <f t="shared" si="22"/>
        <v>0</v>
      </c>
      <c r="K19" s="61">
        <f t="shared" si="23"/>
        <v>0</v>
      </c>
      <c r="L19" s="73"/>
      <c r="M19" s="70"/>
      <c r="N19" s="70"/>
      <c r="O19" s="70"/>
      <c r="P19" s="71"/>
      <c r="Q19" s="62">
        <f t="shared" si="4"/>
        <v>0</v>
      </c>
      <c r="R19" s="63"/>
      <c r="S19" s="63"/>
      <c r="T19" s="63"/>
      <c r="U19" s="63"/>
      <c r="V19" s="63"/>
      <c r="W19" s="59">
        <f t="shared" si="5"/>
        <v>0</v>
      </c>
      <c r="X19" s="59">
        <f t="shared" si="25"/>
        <v>0</v>
      </c>
      <c r="Y19" s="60">
        <f t="shared" si="26"/>
        <v>0</v>
      </c>
      <c r="Z19" s="59">
        <f t="shared" si="6"/>
        <v>0</v>
      </c>
      <c r="AA19" s="61">
        <f t="shared" si="13"/>
        <v>0</v>
      </c>
      <c r="AB19" s="60">
        <f t="shared" si="7"/>
        <v>0</v>
      </c>
      <c r="AC19" s="61">
        <f t="shared" si="8"/>
        <v>0</v>
      </c>
      <c r="AD19" s="60">
        <f t="shared" si="9"/>
        <v>0</v>
      </c>
      <c r="AE19" s="59">
        <f t="shared" si="16"/>
        <v>0</v>
      </c>
      <c r="AF19" s="59">
        <f t="shared" si="27"/>
        <v>0</v>
      </c>
      <c r="AG19" s="60">
        <f t="shared" si="28"/>
        <v>0</v>
      </c>
      <c r="AH19" s="59">
        <f t="shared" si="17"/>
        <v>0</v>
      </c>
      <c r="AI19" s="61">
        <f t="shared" si="18"/>
        <v>0</v>
      </c>
      <c r="AJ19" s="60">
        <f t="shared" si="19"/>
        <v>0</v>
      </c>
    </row>
    <row r="20" spans="1:36" s="74" customFormat="1" ht="18.75" hidden="1" customHeight="1">
      <c r="A20" s="72"/>
      <c r="B20" s="75"/>
      <c r="C20" s="58">
        <f t="shared" si="24"/>
        <v>0</v>
      </c>
      <c r="D20" s="61">
        <f t="shared" si="20"/>
        <v>0</v>
      </c>
      <c r="E20" s="61">
        <f t="shared" si="21"/>
        <v>0</v>
      </c>
      <c r="F20" s="73"/>
      <c r="G20" s="70"/>
      <c r="H20" s="70"/>
      <c r="I20" s="58">
        <f t="shared" si="3"/>
        <v>0</v>
      </c>
      <c r="J20" s="61">
        <f t="shared" si="22"/>
        <v>0</v>
      </c>
      <c r="K20" s="61">
        <f t="shared" si="23"/>
        <v>0</v>
      </c>
      <c r="L20" s="73"/>
      <c r="M20" s="70"/>
      <c r="N20" s="70"/>
      <c r="O20" s="70"/>
      <c r="P20" s="71"/>
      <c r="Q20" s="62">
        <f t="shared" si="4"/>
        <v>0</v>
      </c>
      <c r="R20" s="63"/>
      <c r="S20" s="63"/>
      <c r="T20" s="63"/>
      <c r="U20" s="63"/>
      <c r="V20" s="63"/>
      <c r="W20" s="59">
        <f t="shared" si="5"/>
        <v>0</v>
      </c>
      <c r="X20" s="59">
        <f t="shared" si="25"/>
        <v>0</v>
      </c>
      <c r="Y20" s="60">
        <f t="shared" si="26"/>
        <v>0</v>
      </c>
      <c r="Z20" s="59">
        <f t="shared" si="6"/>
        <v>0</v>
      </c>
      <c r="AA20" s="61">
        <f t="shared" si="13"/>
        <v>0</v>
      </c>
      <c r="AB20" s="60">
        <f t="shared" si="7"/>
        <v>0</v>
      </c>
      <c r="AC20" s="61">
        <f t="shared" si="8"/>
        <v>0</v>
      </c>
      <c r="AD20" s="60">
        <f t="shared" si="9"/>
        <v>0</v>
      </c>
      <c r="AE20" s="59">
        <f t="shared" si="16"/>
        <v>0</v>
      </c>
      <c r="AF20" s="59">
        <f t="shared" si="27"/>
        <v>0</v>
      </c>
      <c r="AG20" s="60">
        <f t="shared" si="28"/>
        <v>0</v>
      </c>
      <c r="AH20" s="59">
        <f t="shared" si="17"/>
        <v>0</v>
      </c>
      <c r="AI20" s="61">
        <f t="shared" si="18"/>
        <v>0</v>
      </c>
      <c r="AJ20" s="60">
        <f t="shared" si="19"/>
        <v>0</v>
      </c>
    </row>
    <row r="21" spans="1:36" s="74" customFormat="1" ht="18.75" hidden="1" customHeight="1">
      <c r="A21" s="72"/>
      <c r="B21" s="75"/>
      <c r="C21" s="58">
        <f t="shared" si="24"/>
        <v>0</v>
      </c>
      <c r="D21" s="61">
        <f t="shared" si="20"/>
        <v>0</v>
      </c>
      <c r="E21" s="61">
        <f t="shared" si="21"/>
        <v>0</v>
      </c>
      <c r="F21" s="73"/>
      <c r="G21" s="70"/>
      <c r="H21" s="70"/>
      <c r="I21" s="58">
        <f t="shared" si="3"/>
        <v>0</v>
      </c>
      <c r="J21" s="61">
        <f t="shared" si="22"/>
        <v>0</v>
      </c>
      <c r="K21" s="61">
        <f t="shared" si="23"/>
        <v>0</v>
      </c>
      <c r="L21" s="73"/>
      <c r="M21" s="70"/>
      <c r="N21" s="70"/>
      <c r="O21" s="70"/>
      <c r="P21" s="71"/>
      <c r="Q21" s="62">
        <f t="shared" si="4"/>
        <v>0</v>
      </c>
      <c r="R21" s="63"/>
      <c r="S21" s="63"/>
      <c r="T21" s="63"/>
      <c r="U21" s="63"/>
      <c r="V21" s="63"/>
      <c r="W21" s="59">
        <f t="shared" si="5"/>
        <v>0</v>
      </c>
      <c r="X21" s="59">
        <f t="shared" si="25"/>
        <v>0</v>
      </c>
      <c r="Y21" s="60">
        <f t="shared" si="26"/>
        <v>0</v>
      </c>
      <c r="Z21" s="59">
        <f t="shared" si="6"/>
        <v>0</v>
      </c>
      <c r="AA21" s="61">
        <f t="shared" si="13"/>
        <v>0</v>
      </c>
      <c r="AB21" s="60">
        <f t="shared" si="7"/>
        <v>0</v>
      </c>
      <c r="AC21" s="61">
        <f t="shared" si="8"/>
        <v>0</v>
      </c>
      <c r="AD21" s="60">
        <f t="shared" si="9"/>
        <v>0</v>
      </c>
      <c r="AE21" s="59">
        <f t="shared" si="16"/>
        <v>0</v>
      </c>
      <c r="AF21" s="59">
        <f t="shared" si="27"/>
        <v>0</v>
      </c>
      <c r="AG21" s="60">
        <f t="shared" si="28"/>
        <v>0</v>
      </c>
      <c r="AH21" s="59">
        <f t="shared" si="17"/>
        <v>0</v>
      </c>
      <c r="AI21" s="61">
        <f t="shared" si="18"/>
        <v>0</v>
      </c>
      <c r="AJ21" s="60">
        <f t="shared" si="19"/>
        <v>0</v>
      </c>
    </row>
    <row r="22" spans="1:36" s="9" customFormat="1" ht="25.5" customHeight="1">
      <c r="A22" s="76" t="s">
        <v>1345</v>
      </c>
      <c r="B22" s="77"/>
      <c r="C22" s="78">
        <f>SUM(C6:C21)/2</f>
        <v>524925</v>
      </c>
      <c r="D22" s="79">
        <f>SUM(D6:D19)/2</f>
        <v>415937</v>
      </c>
      <c r="E22" s="80">
        <f>SUM(E6:E19)/2</f>
        <v>108988</v>
      </c>
      <c r="F22" s="78">
        <f>SUM(F6:F21)/2</f>
        <v>5596</v>
      </c>
      <c r="G22" s="81">
        <f>SUM(G6:G21)/2</f>
        <v>520329</v>
      </c>
      <c r="H22" s="81">
        <f>SUM(H6:H21)/2</f>
        <v>0</v>
      </c>
      <c r="I22" s="78">
        <f>SUM(I6:I21)/2</f>
        <v>525925</v>
      </c>
      <c r="J22" s="79">
        <f>SUM(J6:J19)/2</f>
        <v>415937</v>
      </c>
      <c r="K22" s="80">
        <f>SUM(K6:K19)/2</f>
        <v>108988</v>
      </c>
      <c r="L22" s="78">
        <f t="shared" ref="L22:AD22" si="29">SUM(L6:L21)/2</f>
        <v>5596</v>
      </c>
      <c r="M22" s="81">
        <f t="shared" si="29"/>
        <v>520329</v>
      </c>
      <c r="N22" s="81">
        <f t="shared" si="29"/>
        <v>0</v>
      </c>
      <c r="O22" s="81">
        <f t="shared" si="29"/>
        <v>0</v>
      </c>
      <c r="P22" s="82">
        <f t="shared" si="29"/>
        <v>0</v>
      </c>
      <c r="Q22" s="83">
        <f t="shared" si="29"/>
        <v>0</v>
      </c>
      <c r="R22" s="78">
        <f t="shared" si="29"/>
        <v>0</v>
      </c>
      <c r="S22" s="81">
        <f t="shared" si="29"/>
        <v>0</v>
      </c>
      <c r="T22" s="81">
        <f t="shared" si="29"/>
        <v>0</v>
      </c>
      <c r="U22" s="81">
        <f t="shared" si="29"/>
        <v>0</v>
      </c>
      <c r="V22" s="81">
        <f t="shared" si="29"/>
        <v>0</v>
      </c>
      <c r="W22" s="78">
        <f t="shared" si="29"/>
        <v>534861</v>
      </c>
      <c r="X22" s="79">
        <f t="shared" si="29"/>
        <v>419629</v>
      </c>
      <c r="Y22" s="80">
        <f t="shared" si="29"/>
        <v>111296</v>
      </c>
      <c r="Z22" s="78">
        <f t="shared" si="29"/>
        <v>5596</v>
      </c>
      <c r="AA22" s="81">
        <f t="shared" si="29"/>
        <v>529265</v>
      </c>
      <c r="AB22" s="82">
        <f t="shared" si="29"/>
        <v>0</v>
      </c>
      <c r="AC22" s="84">
        <f t="shared" si="29"/>
        <v>0</v>
      </c>
      <c r="AD22" s="82">
        <f t="shared" si="29"/>
        <v>0</v>
      </c>
      <c r="AE22" s="78">
        <f t="shared" ref="AE22:AJ22" si="30">SUM(AE6:AE21)/2</f>
        <v>480254</v>
      </c>
      <c r="AF22" s="79">
        <f t="shared" si="30"/>
        <v>466869</v>
      </c>
      <c r="AG22" s="80">
        <f t="shared" si="30"/>
        <v>13385</v>
      </c>
      <c r="AH22" s="78">
        <f t="shared" si="30"/>
        <v>1085</v>
      </c>
      <c r="AI22" s="81">
        <f t="shared" si="30"/>
        <v>479169</v>
      </c>
      <c r="AJ22" s="82">
        <f t="shared" si="30"/>
        <v>0</v>
      </c>
    </row>
    <row r="23" spans="1:36">
      <c r="I23" s="61"/>
      <c r="J23" s="61"/>
      <c r="K23" s="86"/>
      <c r="L23" s="87"/>
      <c r="M23" s="87"/>
      <c r="N23" s="87"/>
      <c r="O23" s="88"/>
      <c r="P23" s="89"/>
    </row>
    <row r="24" spans="1:36">
      <c r="I24" s="61"/>
      <c r="J24" s="61"/>
      <c r="K24" s="86"/>
      <c r="L24" s="87"/>
      <c r="M24" s="87"/>
      <c r="N24" s="87"/>
      <c r="O24" s="88"/>
      <c r="P24" s="89"/>
    </row>
    <row r="25" spans="1:36">
      <c r="I25" s="61"/>
      <c r="J25" s="61"/>
      <c r="K25" s="86"/>
      <c r="L25" s="87"/>
      <c r="M25" s="87"/>
      <c r="N25" s="87"/>
      <c r="O25" s="88"/>
      <c r="P25" s="89"/>
    </row>
    <row r="26" spans="1:36">
      <c r="I26" s="61"/>
      <c r="J26" s="61"/>
      <c r="K26" s="86"/>
      <c r="L26" s="87"/>
      <c r="M26" s="87"/>
      <c r="N26" s="87"/>
      <c r="O26" s="88"/>
      <c r="P26" s="89"/>
    </row>
    <row r="27" spans="1:36">
      <c r="I27" s="61"/>
      <c r="J27" s="61"/>
      <c r="K27" s="86"/>
      <c r="L27" s="87"/>
      <c r="M27" s="87"/>
      <c r="N27" s="87"/>
      <c r="O27" s="88"/>
      <c r="P27" s="89"/>
    </row>
    <row r="28" spans="1:36">
      <c r="I28" s="61"/>
      <c r="J28" s="61"/>
      <c r="K28" s="86"/>
      <c r="L28" s="87"/>
      <c r="M28" s="87"/>
      <c r="N28" s="87"/>
      <c r="O28" s="88"/>
      <c r="P28" s="89"/>
    </row>
    <row r="29" spans="1:36">
      <c r="I29" s="61"/>
      <c r="J29" s="61"/>
      <c r="K29" s="86"/>
      <c r="L29" s="87"/>
      <c r="M29" s="87"/>
      <c r="N29" s="87"/>
      <c r="O29" s="88"/>
      <c r="P29" s="89"/>
    </row>
    <row r="30" spans="1:36">
      <c r="I30" s="61"/>
      <c r="J30" s="61"/>
      <c r="K30" s="86"/>
      <c r="L30" s="87"/>
      <c r="M30" s="87"/>
      <c r="N30" s="87"/>
      <c r="O30" s="88"/>
      <c r="P30" s="89"/>
    </row>
    <row r="31" spans="1:36">
      <c r="I31" s="61"/>
      <c r="J31" s="61"/>
      <c r="K31" s="86"/>
      <c r="L31" s="87"/>
      <c r="M31" s="87"/>
      <c r="N31" s="87"/>
      <c r="O31" s="88"/>
      <c r="P31" s="89"/>
    </row>
    <row r="32" spans="1:36">
      <c r="I32" s="61"/>
      <c r="J32" s="61"/>
      <c r="K32" s="86"/>
      <c r="L32" s="87"/>
      <c r="M32" s="87"/>
      <c r="N32" s="87"/>
      <c r="O32" s="88"/>
      <c r="P32" s="89"/>
    </row>
    <row r="33" spans="9:16">
      <c r="I33" s="61"/>
      <c r="J33" s="61"/>
      <c r="K33" s="86"/>
      <c r="L33" s="87"/>
      <c r="M33" s="87"/>
      <c r="N33" s="87"/>
      <c r="O33" s="88"/>
      <c r="P33" s="89"/>
    </row>
    <row r="34" spans="9:16">
      <c r="I34" s="61"/>
      <c r="J34" s="61"/>
      <c r="K34" s="86"/>
      <c r="L34" s="87"/>
      <c r="M34" s="87"/>
      <c r="N34" s="87"/>
      <c r="O34" s="88"/>
      <c r="P34" s="89"/>
    </row>
    <row r="35" spans="9:16">
      <c r="I35" s="61"/>
      <c r="J35" s="61"/>
      <c r="K35" s="86"/>
      <c r="L35" s="87"/>
      <c r="M35" s="87"/>
      <c r="N35" s="87"/>
      <c r="O35" s="88"/>
      <c r="P35" s="89"/>
    </row>
    <row r="36" spans="9:16">
      <c r="I36" s="61"/>
      <c r="J36" s="61"/>
      <c r="K36" s="86"/>
      <c r="L36" s="87"/>
      <c r="M36" s="87"/>
      <c r="N36" s="87"/>
      <c r="O36" s="88"/>
      <c r="P36" s="89"/>
    </row>
    <row r="37" spans="9:16">
      <c r="I37" s="61"/>
      <c r="J37" s="61"/>
      <c r="K37" s="86"/>
      <c r="L37" s="87"/>
      <c r="M37" s="87"/>
      <c r="N37" s="87"/>
      <c r="O37" s="88"/>
      <c r="P37" s="89"/>
    </row>
    <row r="38" spans="9:16">
      <c r="I38" s="61"/>
      <c r="J38" s="61"/>
      <c r="K38" s="86"/>
      <c r="L38" s="87"/>
      <c r="M38" s="87"/>
      <c r="N38" s="87"/>
      <c r="O38" s="88"/>
      <c r="P38" s="89"/>
    </row>
    <row r="39" spans="9:16">
      <c r="I39" s="61"/>
      <c r="J39" s="61"/>
      <c r="K39" s="86"/>
      <c r="L39" s="87"/>
      <c r="M39" s="87"/>
      <c r="N39" s="87"/>
      <c r="O39" s="88"/>
      <c r="P39" s="89"/>
    </row>
    <row r="40" spans="9:16">
      <c r="I40" s="61"/>
      <c r="J40" s="61"/>
      <c r="K40" s="86"/>
      <c r="L40" s="87"/>
      <c r="M40" s="87"/>
      <c r="N40" s="87"/>
      <c r="O40" s="88"/>
      <c r="P40" s="89"/>
    </row>
    <row r="41" spans="9:16">
      <c r="I41" s="61"/>
      <c r="J41" s="61"/>
      <c r="K41" s="86"/>
      <c r="L41" s="87"/>
      <c r="M41" s="87"/>
      <c r="N41" s="87"/>
      <c r="O41" s="88"/>
      <c r="P41" s="89"/>
    </row>
    <row r="42" spans="9:16">
      <c r="I42" s="61"/>
      <c r="J42" s="61"/>
      <c r="K42" s="86"/>
      <c r="L42" s="87"/>
      <c r="M42" s="87"/>
      <c r="N42" s="87"/>
      <c r="O42" s="88"/>
      <c r="P42" s="89"/>
    </row>
    <row r="43" spans="9:16">
      <c r="I43" s="61"/>
      <c r="J43" s="61"/>
      <c r="K43" s="86"/>
      <c r="L43" s="87"/>
      <c r="M43" s="87"/>
      <c r="N43" s="87"/>
      <c r="O43" s="88"/>
      <c r="P43" s="89"/>
    </row>
    <row r="44" spans="9:16">
      <c r="I44" s="61"/>
      <c r="J44" s="61"/>
      <c r="K44" s="86"/>
      <c r="L44" s="87"/>
      <c r="M44" s="87"/>
      <c r="N44" s="87"/>
      <c r="O44" s="88"/>
      <c r="P44" s="89"/>
    </row>
    <row r="45" spans="9:16">
      <c r="I45" s="61"/>
      <c r="J45" s="61"/>
      <c r="K45" s="86"/>
      <c r="L45" s="87"/>
      <c r="M45" s="87"/>
      <c r="N45" s="87"/>
      <c r="O45" s="88"/>
      <c r="P45" s="89"/>
    </row>
    <row r="46" spans="9:16">
      <c r="I46" s="61"/>
      <c r="J46" s="61"/>
      <c r="K46" s="86"/>
      <c r="L46" s="87"/>
      <c r="M46" s="87"/>
      <c r="N46" s="87"/>
      <c r="O46" s="88"/>
      <c r="P46" s="89"/>
    </row>
    <row r="47" spans="9:16">
      <c r="I47" s="61"/>
      <c r="J47" s="61"/>
      <c r="K47" s="86"/>
      <c r="L47" s="87"/>
      <c r="M47" s="87"/>
      <c r="N47" s="87"/>
      <c r="O47" s="88"/>
      <c r="P47" s="89"/>
    </row>
    <row r="48" spans="9:16">
      <c r="I48" s="61"/>
      <c r="J48" s="61"/>
      <c r="K48" s="86"/>
      <c r="L48" s="87"/>
      <c r="M48" s="87"/>
      <c r="N48" s="87"/>
      <c r="O48" s="88"/>
      <c r="P48" s="89"/>
    </row>
    <row r="49" spans="9:16">
      <c r="I49" s="61"/>
      <c r="J49" s="61"/>
      <c r="K49" s="86"/>
      <c r="L49" s="87"/>
      <c r="M49" s="87"/>
      <c r="N49" s="87"/>
      <c r="O49" s="88"/>
      <c r="P49" s="89"/>
    </row>
    <row r="50" spans="9:16">
      <c r="I50" s="61"/>
      <c r="J50" s="61"/>
      <c r="K50" s="86"/>
      <c r="L50" s="87"/>
      <c r="M50" s="87"/>
      <c r="N50" s="87"/>
      <c r="O50" s="88"/>
      <c r="P50" s="89"/>
    </row>
    <row r="51" spans="9:16">
      <c r="I51" s="61"/>
      <c r="J51" s="61"/>
      <c r="K51" s="86"/>
      <c r="L51" s="87"/>
      <c r="M51" s="87"/>
      <c r="N51" s="87"/>
      <c r="O51" s="88"/>
      <c r="P51" s="89"/>
    </row>
    <row r="52" spans="9:16">
      <c r="I52" s="61"/>
      <c r="J52" s="61"/>
      <c r="K52" s="86"/>
      <c r="L52" s="87"/>
      <c r="M52" s="87"/>
      <c r="N52" s="87"/>
      <c r="O52" s="88"/>
      <c r="P52" s="89"/>
    </row>
    <row r="53" spans="9:16">
      <c r="I53" s="61"/>
      <c r="J53" s="61"/>
      <c r="K53" s="86"/>
      <c r="L53" s="87"/>
      <c r="M53" s="87"/>
      <c r="N53" s="87"/>
      <c r="O53" s="88"/>
      <c r="P53" s="89"/>
    </row>
    <row r="54" spans="9:16">
      <c r="I54" s="61"/>
      <c r="J54" s="61"/>
      <c r="K54" s="86"/>
      <c r="L54" s="87"/>
      <c r="M54" s="87"/>
      <c r="N54" s="87"/>
      <c r="O54" s="88"/>
      <c r="P54" s="89"/>
    </row>
    <row r="55" spans="9:16">
      <c r="I55" s="61"/>
      <c r="J55" s="61"/>
      <c r="K55" s="86"/>
      <c r="L55" s="87"/>
      <c r="M55" s="87"/>
      <c r="N55" s="87"/>
      <c r="O55" s="88"/>
      <c r="P55" s="89"/>
    </row>
    <row r="56" spans="9:16">
      <c r="I56" s="61"/>
      <c r="J56" s="61"/>
      <c r="K56" s="86"/>
      <c r="L56" s="87"/>
      <c r="M56" s="87"/>
      <c r="N56" s="87"/>
      <c r="O56" s="88"/>
      <c r="P56" s="89"/>
    </row>
    <row r="57" spans="9:16">
      <c r="I57" s="61"/>
      <c r="J57" s="61"/>
      <c r="K57" s="86"/>
      <c r="L57" s="87"/>
      <c r="M57" s="87"/>
      <c r="N57" s="87"/>
      <c r="O57" s="88"/>
      <c r="P57" s="89"/>
    </row>
    <row r="58" spans="9:16">
      <c r="I58" s="61"/>
      <c r="J58" s="61"/>
      <c r="K58" s="86"/>
      <c r="L58" s="87"/>
      <c r="M58" s="87"/>
      <c r="N58" s="87"/>
      <c r="O58" s="88"/>
      <c r="P58" s="89"/>
    </row>
    <row r="59" spans="9:16">
      <c r="I59" s="61"/>
      <c r="J59" s="61"/>
      <c r="K59" s="86"/>
      <c r="L59" s="87"/>
      <c r="M59" s="87"/>
      <c r="N59" s="87"/>
      <c r="O59" s="88"/>
      <c r="P59" s="89"/>
    </row>
    <row r="60" spans="9:16">
      <c r="I60" s="61"/>
      <c r="J60" s="61"/>
      <c r="K60" s="86"/>
      <c r="L60" s="87"/>
      <c r="M60" s="87"/>
      <c r="N60" s="87"/>
      <c r="O60" s="88"/>
      <c r="P60" s="89"/>
    </row>
    <row r="61" spans="9:16">
      <c r="I61" s="61"/>
      <c r="J61" s="61"/>
      <c r="K61" s="86"/>
      <c r="L61" s="87"/>
      <c r="M61" s="87"/>
      <c r="N61" s="87"/>
      <c r="O61" s="88"/>
      <c r="P61" s="89"/>
    </row>
    <row r="62" spans="9:16">
      <c r="I62" s="61"/>
      <c r="J62" s="61"/>
      <c r="K62" s="86"/>
      <c r="L62" s="87"/>
      <c r="M62" s="87"/>
      <c r="N62" s="87"/>
      <c r="O62" s="88"/>
      <c r="P62" s="89"/>
    </row>
    <row r="63" spans="9:16">
      <c r="I63" s="61"/>
      <c r="J63" s="61"/>
      <c r="K63" s="86"/>
      <c r="L63" s="87"/>
      <c r="M63" s="87"/>
      <c r="N63" s="87"/>
      <c r="O63" s="88"/>
      <c r="P63" s="89"/>
    </row>
    <row r="64" spans="9:16">
      <c r="I64" s="61"/>
      <c r="J64" s="61"/>
      <c r="K64" s="86"/>
      <c r="L64" s="87"/>
      <c r="M64" s="87"/>
      <c r="N64" s="87"/>
      <c r="O64" s="88"/>
      <c r="P64" s="89"/>
    </row>
    <row r="65" spans="9:16">
      <c r="I65" s="61"/>
      <c r="J65" s="61"/>
      <c r="K65" s="86"/>
      <c r="L65" s="87"/>
      <c r="M65" s="87"/>
      <c r="N65" s="87"/>
      <c r="O65" s="88"/>
      <c r="P65" s="89"/>
    </row>
    <row r="66" spans="9:16">
      <c r="I66" s="61"/>
      <c r="J66" s="61"/>
      <c r="K66" s="86"/>
      <c r="L66" s="87"/>
      <c r="M66" s="87"/>
      <c r="N66" s="87"/>
      <c r="O66" s="88"/>
      <c r="P66" s="89"/>
    </row>
    <row r="67" spans="9:16">
      <c r="I67" s="61"/>
      <c r="J67" s="61"/>
      <c r="K67" s="86"/>
      <c r="L67" s="87"/>
      <c r="M67" s="87"/>
      <c r="N67" s="87"/>
      <c r="O67" s="88"/>
      <c r="P67" s="89"/>
    </row>
    <row r="68" spans="9:16">
      <c r="I68" s="61"/>
      <c r="J68" s="61"/>
      <c r="K68" s="86"/>
      <c r="L68" s="87"/>
      <c r="M68" s="87"/>
      <c r="N68" s="87"/>
      <c r="O68" s="88"/>
      <c r="P68" s="89"/>
    </row>
    <row r="69" spans="9:16">
      <c r="I69" s="61"/>
      <c r="J69" s="61"/>
      <c r="K69" s="86"/>
      <c r="L69" s="87"/>
      <c r="M69" s="87"/>
      <c r="N69" s="87"/>
      <c r="O69" s="88"/>
      <c r="P69" s="89"/>
    </row>
    <row r="70" spans="9:16">
      <c r="I70" s="61"/>
      <c r="J70" s="61"/>
      <c r="K70" s="86"/>
      <c r="L70" s="87"/>
      <c r="M70" s="87"/>
      <c r="N70" s="87"/>
      <c r="O70" s="88"/>
      <c r="P70" s="89"/>
    </row>
    <row r="71" spans="9:16">
      <c r="I71" s="61"/>
      <c r="J71" s="61"/>
      <c r="K71" s="86"/>
      <c r="L71" s="87"/>
      <c r="M71" s="87"/>
      <c r="N71" s="87"/>
      <c r="O71" s="88"/>
      <c r="P71" s="89"/>
    </row>
    <row r="72" spans="9:16">
      <c r="I72" s="61"/>
      <c r="J72" s="61"/>
      <c r="K72" s="86"/>
      <c r="L72" s="87"/>
      <c r="M72" s="87"/>
      <c r="N72" s="87"/>
      <c r="O72" s="88"/>
      <c r="P72" s="89"/>
    </row>
    <row r="73" spans="9:16">
      <c r="I73" s="61"/>
      <c r="J73" s="61"/>
      <c r="K73" s="86"/>
      <c r="L73" s="87"/>
      <c r="M73" s="87"/>
      <c r="N73" s="87"/>
      <c r="O73" s="88"/>
      <c r="P73" s="89"/>
    </row>
    <row r="74" spans="9:16">
      <c r="I74" s="61"/>
      <c r="J74" s="61"/>
      <c r="K74" s="86"/>
      <c r="L74" s="87"/>
      <c r="M74" s="87"/>
      <c r="N74" s="87"/>
      <c r="O74" s="88"/>
      <c r="P74" s="89"/>
    </row>
    <row r="75" spans="9:16">
      <c r="I75" s="61"/>
      <c r="J75" s="61"/>
      <c r="K75" s="86"/>
      <c r="L75" s="87"/>
      <c r="M75" s="87"/>
      <c r="N75" s="87"/>
      <c r="O75" s="88"/>
      <c r="P75" s="89"/>
    </row>
    <row r="76" spans="9:16">
      <c r="I76" s="61"/>
      <c r="J76" s="61"/>
      <c r="K76" s="86"/>
      <c r="L76" s="87"/>
      <c r="M76" s="87"/>
      <c r="N76" s="87"/>
      <c r="O76" s="88"/>
      <c r="P76" s="89"/>
    </row>
    <row r="77" spans="9:16">
      <c r="I77" s="61"/>
      <c r="J77" s="61"/>
      <c r="K77" s="86"/>
      <c r="L77" s="87"/>
      <c r="M77" s="87"/>
      <c r="N77" s="87"/>
      <c r="O77" s="88"/>
      <c r="P77" s="89"/>
    </row>
    <row r="78" spans="9:16">
      <c r="I78" s="61"/>
      <c r="J78" s="61"/>
      <c r="K78" s="86"/>
      <c r="L78" s="87"/>
      <c r="M78" s="87"/>
      <c r="N78" s="87"/>
      <c r="O78" s="88"/>
      <c r="P78" s="89"/>
    </row>
    <row r="79" spans="9:16">
      <c r="I79" s="61"/>
      <c r="J79" s="61"/>
      <c r="K79" s="86"/>
      <c r="L79" s="87"/>
      <c r="M79" s="87"/>
      <c r="N79" s="87"/>
      <c r="O79" s="88"/>
      <c r="P79" s="89"/>
    </row>
    <row r="80" spans="9:16">
      <c r="I80" s="61"/>
      <c r="J80" s="61"/>
      <c r="K80" s="86"/>
      <c r="L80" s="87"/>
      <c r="M80" s="87"/>
      <c r="N80" s="87"/>
      <c r="O80" s="88"/>
      <c r="P80" s="89"/>
    </row>
    <row r="81" spans="9:16">
      <c r="I81" s="61"/>
      <c r="J81" s="61"/>
      <c r="K81" s="86"/>
      <c r="L81" s="87"/>
      <c r="M81" s="87"/>
      <c r="N81" s="87"/>
      <c r="O81" s="88"/>
      <c r="P81" s="89"/>
    </row>
    <row r="82" spans="9:16">
      <c r="I82" s="61"/>
      <c r="J82" s="61"/>
      <c r="K82" s="86"/>
      <c r="L82" s="87"/>
      <c r="M82" s="87"/>
      <c r="N82" s="87"/>
      <c r="O82" s="88"/>
      <c r="P82" s="89"/>
    </row>
    <row r="83" spans="9:16">
      <c r="I83" s="61"/>
      <c r="J83" s="61"/>
      <c r="K83" s="86"/>
      <c r="L83" s="87"/>
      <c r="M83" s="87"/>
      <c r="N83" s="87"/>
      <c r="O83" s="88"/>
      <c r="P83" s="89"/>
    </row>
    <row r="84" spans="9:16">
      <c r="I84" s="61"/>
      <c r="J84" s="61"/>
      <c r="K84" s="86"/>
      <c r="L84" s="87"/>
      <c r="M84" s="87"/>
      <c r="N84" s="87"/>
      <c r="O84" s="88"/>
      <c r="P84" s="89"/>
    </row>
    <row r="85" spans="9:16">
      <c r="I85" s="61"/>
      <c r="J85" s="61"/>
      <c r="K85" s="86"/>
      <c r="L85" s="87"/>
      <c r="M85" s="87"/>
      <c r="N85" s="87"/>
      <c r="O85" s="88"/>
      <c r="P85" s="89"/>
    </row>
    <row r="86" spans="9:16">
      <c r="I86" s="61"/>
      <c r="J86" s="61"/>
      <c r="K86" s="86"/>
      <c r="L86" s="87"/>
      <c r="M86" s="87"/>
      <c r="N86" s="87"/>
      <c r="O86" s="88"/>
      <c r="P86" s="89"/>
    </row>
    <row r="87" spans="9:16">
      <c r="I87" s="61"/>
      <c r="J87" s="61"/>
      <c r="K87" s="86"/>
      <c r="L87" s="87"/>
      <c r="M87" s="87"/>
      <c r="N87" s="87"/>
      <c r="O87" s="88"/>
      <c r="P87" s="89"/>
    </row>
    <row r="88" spans="9:16">
      <c r="I88" s="61"/>
      <c r="J88" s="61"/>
      <c r="K88" s="86"/>
      <c r="L88" s="87"/>
      <c r="M88" s="87"/>
      <c r="N88" s="87"/>
      <c r="O88" s="88"/>
      <c r="P88" s="89"/>
    </row>
    <row r="89" spans="9:16">
      <c r="I89" s="61"/>
      <c r="J89" s="61"/>
      <c r="K89" s="86"/>
      <c r="L89" s="87"/>
      <c r="M89" s="87"/>
      <c r="N89" s="87"/>
      <c r="O89" s="88"/>
      <c r="P89" s="89"/>
    </row>
    <row r="90" spans="9:16">
      <c r="I90" s="61"/>
      <c r="J90" s="61"/>
      <c r="K90" s="86"/>
      <c r="L90" s="87"/>
      <c r="M90" s="87"/>
      <c r="N90" s="87"/>
      <c r="O90" s="88"/>
      <c r="P90" s="89"/>
    </row>
    <row r="91" spans="9:16">
      <c r="I91" s="61"/>
      <c r="J91" s="61"/>
      <c r="K91" s="86"/>
      <c r="L91" s="87"/>
      <c r="M91" s="87"/>
      <c r="N91" s="87"/>
      <c r="O91" s="88"/>
      <c r="P91" s="89"/>
    </row>
    <row r="92" spans="9:16">
      <c r="I92" s="61"/>
      <c r="J92" s="61"/>
      <c r="K92" s="86"/>
      <c r="L92" s="87"/>
      <c r="M92" s="87"/>
      <c r="N92" s="87"/>
      <c r="O92" s="88"/>
      <c r="P92" s="89"/>
    </row>
    <row r="93" spans="9:16">
      <c r="I93" s="61"/>
      <c r="J93" s="61"/>
      <c r="K93" s="86"/>
      <c r="L93" s="87"/>
      <c r="M93" s="87"/>
      <c r="N93" s="87"/>
      <c r="O93" s="88"/>
      <c r="P93" s="89"/>
    </row>
    <row r="94" spans="9:16">
      <c r="I94" s="61"/>
      <c r="J94" s="61"/>
      <c r="K94" s="86"/>
      <c r="L94" s="87"/>
      <c r="M94" s="87"/>
      <c r="N94" s="87"/>
      <c r="O94" s="88"/>
      <c r="P94" s="89"/>
    </row>
    <row r="95" spans="9:16">
      <c r="I95" s="61"/>
      <c r="J95" s="61"/>
      <c r="K95" s="86"/>
      <c r="L95" s="87"/>
      <c r="M95" s="87"/>
      <c r="N95" s="87"/>
      <c r="O95" s="88"/>
      <c r="P95" s="89"/>
    </row>
    <row r="96" spans="9:16">
      <c r="I96" s="61"/>
      <c r="J96" s="61"/>
      <c r="K96" s="86"/>
      <c r="L96" s="87"/>
      <c r="M96" s="87"/>
      <c r="N96" s="87"/>
      <c r="O96" s="88"/>
      <c r="P96" s="89"/>
    </row>
    <row r="97" spans="9:16">
      <c r="I97" s="61"/>
      <c r="J97" s="61"/>
      <c r="K97" s="86"/>
      <c r="L97" s="87"/>
      <c r="M97" s="87"/>
      <c r="N97" s="87"/>
      <c r="O97" s="88"/>
      <c r="P97" s="89"/>
    </row>
    <row r="98" spans="9:16">
      <c r="I98" s="61"/>
      <c r="J98" s="61"/>
      <c r="K98" s="86"/>
      <c r="L98" s="87"/>
      <c r="M98" s="87"/>
      <c r="N98" s="87"/>
      <c r="O98" s="88"/>
      <c r="P98" s="89"/>
    </row>
    <row r="99" spans="9:16">
      <c r="I99" s="61"/>
      <c r="J99" s="61"/>
      <c r="K99" s="86"/>
      <c r="L99" s="87"/>
      <c r="M99" s="87"/>
      <c r="N99" s="87"/>
      <c r="O99" s="88"/>
      <c r="P99" s="89"/>
    </row>
    <row r="100" spans="9:16">
      <c r="I100" s="61"/>
      <c r="J100" s="61"/>
      <c r="K100" s="86"/>
      <c r="L100" s="87"/>
      <c r="M100" s="87"/>
      <c r="N100" s="87"/>
      <c r="O100" s="88"/>
      <c r="P100" s="89"/>
    </row>
    <row r="101" spans="9:16">
      <c r="I101" s="61"/>
      <c r="J101" s="61"/>
      <c r="K101" s="86"/>
      <c r="L101" s="87"/>
      <c r="M101" s="87"/>
      <c r="N101" s="87"/>
      <c r="O101" s="88"/>
      <c r="P101" s="89"/>
    </row>
    <row r="102" spans="9:16">
      <c r="I102" s="61"/>
      <c r="J102" s="61"/>
      <c r="K102" s="86"/>
      <c r="L102" s="87"/>
      <c r="M102" s="87"/>
      <c r="N102" s="87"/>
      <c r="O102" s="88"/>
      <c r="P102" s="89"/>
    </row>
    <row r="103" spans="9:16">
      <c r="I103" s="61"/>
      <c r="J103" s="61"/>
      <c r="K103" s="86"/>
      <c r="L103" s="87"/>
      <c r="M103" s="87"/>
      <c r="N103" s="87"/>
      <c r="O103" s="88"/>
      <c r="P103" s="89"/>
    </row>
    <row r="104" spans="9:16">
      <c r="I104" s="61"/>
      <c r="J104" s="61"/>
      <c r="K104" s="86"/>
      <c r="L104" s="87"/>
      <c r="M104" s="87"/>
      <c r="N104" s="87"/>
      <c r="O104" s="88"/>
      <c r="P104" s="89"/>
    </row>
    <row r="105" spans="9:16">
      <c r="I105" s="61"/>
      <c r="J105" s="61"/>
      <c r="K105" s="86"/>
      <c r="L105" s="87"/>
      <c r="M105" s="87"/>
      <c r="N105" s="87"/>
      <c r="O105" s="88"/>
      <c r="P105" s="89"/>
    </row>
    <row r="106" spans="9:16">
      <c r="I106" s="61"/>
      <c r="J106" s="61"/>
      <c r="K106" s="86"/>
      <c r="L106" s="87"/>
      <c r="M106" s="87"/>
      <c r="N106" s="87"/>
      <c r="O106" s="88"/>
      <c r="P106" s="89"/>
    </row>
    <row r="107" spans="9:16">
      <c r="I107" s="61"/>
      <c r="J107" s="61"/>
      <c r="K107" s="86"/>
      <c r="L107" s="87"/>
      <c r="M107" s="87"/>
      <c r="N107" s="87"/>
      <c r="O107" s="88"/>
      <c r="P107" s="89"/>
    </row>
    <row r="108" spans="9:16">
      <c r="I108" s="61"/>
      <c r="J108" s="61"/>
      <c r="K108" s="86"/>
      <c r="L108" s="87"/>
      <c r="M108" s="87"/>
      <c r="N108" s="87"/>
      <c r="O108" s="88"/>
      <c r="P108" s="89"/>
    </row>
    <row r="109" spans="9:16">
      <c r="I109" s="61"/>
      <c r="J109" s="61"/>
      <c r="K109" s="86"/>
      <c r="L109" s="87"/>
      <c r="M109" s="87"/>
      <c r="N109" s="87"/>
      <c r="O109" s="88"/>
      <c r="P109" s="89"/>
    </row>
    <row r="110" spans="9:16">
      <c r="I110" s="61"/>
      <c r="J110" s="61"/>
      <c r="K110" s="86"/>
      <c r="L110" s="87"/>
      <c r="M110" s="87"/>
      <c r="N110" s="87"/>
      <c r="O110" s="88"/>
      <c r="P110" s="89"/>
    </row>
    <row r="111" spans="9:16">
      <c r="I111" s="61"/>
      <c r="J111" s="61"/>
      <c r="K111" s="86"/>
      <c r="L111" s="87"/>
      <c r="M111" s="87"/>
      <c r="N111" s="87"/>
      <c r="O111" s="88"/>
      <c r="P111" s="89"/>
    </row>
    <row r="112" spans="9:16">
      <c r="I112" s="61"/>
      <c r="J112" s="61"/>
      <c r="K112" s="86"/>
      <c r="L112" s="87"/>
      <c r="M112" s="87"/>
      <c r="N112" s="87"/>
      <c r="O112" s="88"/>
      <c r="P112" s="89"/>
    </row>
    <row r="113" spans="9:16">
      <c r="I113" s="61"/>
      <c r="J113" s="61"/>
      <c r="K113" s="86"/>
      <c r="L113" s="87"/>
      <c r="M113" s="87"/>
      <c r="N113" s="87"/>
      <c r="O113" s="88"/>
      <c r="P113" s="89"/>
    </row>
    <row r="114" spans="9:16">
      <c r="I114" s="61"/>
      <c r="J114" s="61"/>
      <c r="K114" s="86"/>
      <c r="L114" s="87"/>
      <c r="M114" s="87"/>
      <c r="N114" s="87"/>
      <c r="O114" s="88"/>
      <c r="P114" s="89"/>
    </row>
    <row r="115" spans="9:16">
      <c r="I115" s="61"/>
      <c r="J115" s="61"/>
      <c r="K115" s="86"/>
      <c r="L115" s="87"/>
      <c r="M115" s="87"/>
      <c r="N115" s="87"/>
      <c r="O115" s="88"/>
      <c r="P115" s="89"/>
    </row>
    <row r="116" spans="9:16">
      <c r="I116" s="61"/>
      <c r="J116" s="61"/>
      <c r="K116" s="86"/>
      <c r="L116" s="87"/>
      <c r="M116" s="87"/>
      <c r="N116" s="87"/>
      <c r="O116" s="88"/>
      <c r="P116" s="89"/>
    </row>
    <row r="117" spans="9:16">
      <c r="I117" s="61"/>
      <c r="J117" s="61"/>
      <c r="K117" s="86"/>
      <c r="L117" s="87"/>
      <c r="M117" s="87"/>
      <c r="N117" s="87"/>
      <c r="O117" s="88"/>
      <c r="P117" s="89"/>
    </row>
    <row r="118" spans="9:16">
      <c r="I118" s="61"/>
      <c r="J118" s="61"/>
      <c r="K118" s="86"/>
      <c r="L118" s="87"/>
      <c r="M118" s="87"/>
      <c r="N118" s="87"/>
      <c r="O118" s="88"/>
      <c r="P118" s="89"/>
    </row>
    <row r="119" spans="9:16">
      <c r="I119" s="61"/>
      <c r="J119" s="61"/>
      <c r="K119" s="86"/>
      <c r="L119" s="87"/>
      <c r="M119" s="87"/>
      <c r="N119" s="87"/>
      <c r="O119" s="88"/>
      <c r="P119" s="89"/>
    </row>
    <row r="120" spans="9:16">
      <c r="I120" s="61"/>
      <c r="J120" s="61"/>
      <c r="K120" s="86"/>
      <c r="L120" s="87"/>
      <c r="M120" s="87"/>
      <c r="N120" s="87"/>
      <c r="O120" s="88"/>
      <c r="P120" s="89"/>
    </row>
    <row r="121" spans="9:16">
      <c r="I121" s="61"/>
      <c r="J121" s="61"/>
      <c r="K121" s="86"/>
      <c r="L121" s="87"/>
      <c r="M121" s="87"/>
      <c r="N121" s="87"/>
      <c r="O121" s="88"/>
      <c r="P121" s="89"/>
    </row>
    <row r="122" spans="9:16">
      <c r="I122" s="61"/>
      <c r="J122" s="61"/>
      <c r="K122" s="86"/>
      <c r="L122" s="87"/>
      <c r="M122" s="87"/>
      <c r="N122" s="87"/>
      <c r="O122" s="88"/>
      <c r="P122" s="89"/>
    </row>
    <row r="123" spans="9:16">
      <c r="I123" s="61"/>
      <c r="J123" s="61"/>
      <c r="K123" s="86"/>
      <c r="L123" s="87"/>
      <c r="M123" s="87"/>
      <c r="N123" s="87"/>
      <c r="O123" s="88"/>
      <c r="P123" s="89"/>
    </row>
    <row r="124" spans="9:16">
      <c r="I124" s="61"/>
      <c r="J124" s="61"/>
      <c r="K124" s="86"/>
      <c r="L124" s="87"/>
      <c r="M124" s="87"/>
      <c r="N124" s="87"/>
      <c r="O124" s="88"/>
      <c r="P124" s="89"/>
    </row>
    <row r="125" spans="9:16">
      <c r="I125" s="61"/>
      <c r="J125" s="61"/>
      <c r="K125" s="86"/>
      <c r="L125" s="87"/>
      <c r="M125" s="87"/>
      <c r="N125" s="87"/>
      <c r="O125" s="88"/>
      <c r="P125" s="89"/>
    </row>
    <row r="126" spans="9:16">
      <c r="I126" s="61"/>
      <c r="J126" s="61"/>
      <c r="K126" s="86"/>
      <c r="L126" s="87"/>
      <c r="M126" s="87"/>
      <c r="N126" s="87"/>
      <c r="O126" s="88"/>
      <c r="P126" s="89"/>
    </row>
    <row r="127" spans="9:16">
      <c r="I127" s="61"/>
      <c r="J127" s="61"/>
      <c r="K127" s="86"/>
      <c r="L127" s="87"/>
      <c r="M127" s="87"/>
      <c r="N127" s="87"/>
      <c r="O127" s="88"/>
      <c r="P127" s="89"/>
    </row>
    <row r="128" spans="9:16">
      <c r="I128" s="61"/>
      <c r="J128" s="61"/>
      <c r="K128" s="86"/>
      <c r="L128" s="87"/>
      <c r="M128" s="87"/>
      <c r="N128" s="87"/>
      <c r="O128" s="88"/>
      <c r="P128" s="89"/>
    </row>
    <row r="129" spans="9:16">
      <c r="I129" s="61"/>
      <c r="J129" s="61"/>
      <c r="K129" s="86"/>
      <c r="L129" s="87"/>
      <c r="M129" s="87"/>
      <c r="N129" s="87"/>
      <c r="O129" s="88"/>
      <c r="P129" s="89"/>
    </row>
    <row r="130" spans="9:16">
      <c r="I130" s="61"/>
      <c r="J130" s="61"/>
      <c r="K130" s="86"/>
      <c r="L130" s="87"/>
      <c r="M130" s="87"/>
      <c r="N130" s="87"/>
      <c r="O130" s="88"/>
      <c r="P130" s="89"/>
    </row>
    <row r="131" spans="9:16">
      <c r="I131" s="61"/>
      <c r="J131" s="61"/>
      <c r="K131" s="86"/>
      <c r="L131" s="87"/>
      <c r="M131" s="87"/>
      <c r="N131" s="87"/>
      <c r="O131" s="88"/>
      <c r="P131" s="89"/>
    </row>
    <row r="132" spans="9:16">
      <c r="I132" s="61"/>
      <c r="J132" s="61"/>
      <c r="K132" s="86"/>
      <c r="L132" s="87"/>
      <c r="M132" s="87"/>
      <c r="N132" s="87"/>
      <c r="O132" s="88"/>
      <c r="P132" s="89"/>
    </row>
    <row r="133" spans="9:16">
      <c r="I133" s="61"/>
      <c r="J133" s="61"/>
      <c r="K133" s="86"/>
      <c r="L133" s="87"/>
      <c r="M133" s="87"/>
      <c r="N133" s="87"/>
      <c r="O133" s="88"/>
      <c r="P133" s="89"/>
    </row>
    <row r="134" spans="9:16">
      <c r="I134" s="61"/>
      <c r="J134" s="61"/>
      <c r="K134" s="86"/>
      <c r="L134" s="87"/>
      <c r="M134" s="87"/>
      <c r="N134" s="87"/>
      <c r="O134" s="88"/>
      <c r="P134" s="89"/>
    </row>
    <row r="135" spans="9:16">
      <c r="I135" s="61"/>
      <c r="J135" s="61"/>
      <c r="K135" s="86"/>
      <c r="L135" s="87"/>
      <c r="M135" s="87"/>
      <c r="N135" s="87"/>
      <c r="O135" s="88"/>
      <c r="P135" s="89"/>
    </row>
    <row r="136" spans="9:16">
      <c r="I136" s="61"/>
      <c r="J136" s="61"/>
      <c r="K136" s="86"/>
      <c r="L136" s="87"/>
      <c r="M136" s="87"/>
      <c r="N136" s="87"/>
      <c r="O136" s="88"/>
      <c r="P136" s="89"/>
    </row>
    <row r="137" spans="9:16">
      <c r="I137" s="61"/>
      <c r="J137" s="61"/>
      <c r="K137" s="86"/>
      <c r="L137" s="87"/>
      <c r="M137" s="87"/>
      <c r="N137" s="87"/>
      <c r="O137" s="88"/>
      <c r="P137" s="89"/>
    </row>
    <row r="138" spans="9:16">
      <c r="I138" s="61"/>
      <c r="J138" s="61"/>
      <c r="K138" s="86"/>
      <c r="L138" s="87"/>
      <c r="M138" s="87"/>
      <c r="N138" s="87"/>
      <c r="O138" s="88"/>
      <c r="P138" s="89"/>
    </row>
    <row r="139" spans="9:16">
      <c r="I139" s="61"/>
      <c r="J139" s="61"/>
      <c r="K139" s="86"/>
      <c r="L139" s="87"/>
      <c r="M139" s="87"/>
      <c r="N139" s="87"/>
      <c r="O139" s="88"/>
      <c r="P139" s="89"/>
    </row>
    <row r="140" spans="9:16">
      <c r="I140" s="61"/>
      <c r="J140" s="61"/>
      <c r="K140" s="86"/>
      <c r="L140" s="87"/>
      <c r="M140" s="87"/>
      <c r="N140" s="87"/>
      <c r="O140" s="88"/>
      <c r="P140" s="89"/>
    </row>
    <row r="141" spans="9:16">
      <c r="I141" s="61"/>
      <c r="J141" s="61"/>
      <c r="K141" s="86"/>
      <c r="L141" s="87"/>
      <c r="M141" s="87"/>
      <c r="N141" s="87"/>
      <c r="O141" s="88"/>
      <c r="P141" s="89"/>
    </row>
    <row r="142" spans="9:16">
      <c r="I142" s="61"/>
      <c r="J142" s="61"/>
      <c r="K142" s="86"/>
      <c r="L142" s="87"/>
      <c r="M142" s="87"/>
      <c r="N142" s="87"/>
      <c r="O142" s="88"/>
      <c r="P142" s="89"/>
    </row>
    <row r="143" spans="9:16">
      <c r="I143" s="61"/>
      <c r="J143" s="61"/>
      <c r="K143" s="86"/>
      <c r="L143" s="87"/>
      <c r="M143" s="87"/>
      <c r="N143" s="87"/>
      <c r="O143" s="88"/>
      <c r="P143" s="89"/>
    </row>
    <row r="144" spans="9:16">
      <c r="I144" s="61"/>
      <c r="J144" s="61"/>
      <c r="K144" s="86"/>
      <c r="L144" s="87"/>
      <c r="M144" s="87"/>
      <c r="N144" s="87"/>
      <c r="O144" s="88"/>
      <c r="P144" s="89"/>
    </row>
    <row r="145" spans="9:16">
      <c r="I145" s="61"/>
      <c r="J145" s="61"/>
      <c r="K145" s="86"/>
      <c r="L145" s="87"/>
      <c r="M145" s="87"/>
      <c r="N145" s="87"/>
      <c r="O145" s="88"/>
      <c r="P145" s="89"/>
    </row>
    <row r="146" spans="9:16">
      <c r="I146" s="61"/>
      <c r="J146" s="61"/>
      <c r="K146" s="86"/>
      <c r="L146" s="87"/>
      <c r="M146" s="87"/>
      <c r="N146" s="87"/>
      <c r="O146" s="88"/>
      <c r="P146" s="89"/>
    </row>
    <row r="147" spans="9:16">
      <c r="I147" s="61"/>
      <c r="J147" s="61"/>
      <c r="K147" s="86"/>
      <c r="L147" s="87"/>
      <c r="M147" s="87"/>
      <c r="N147" s="87"/>
      <c r="O147" s="88"/>
      <c r="P147" s="89"/>
    </row>
    <row r="148" spans="9:16">
      <c r="I148" s="61"/>
      <c r="J148" s="61"/>
      <c r="K148" s="86"/>
      <c r="L148" s="87"/>
      <c r="M148" s="87"/>
      <c r="N148" s="87"/>
      <c r="O148" s="88"/>
      <c r="P148" s="89"/>
    </row>
    <row r="149" spans="9:16">
      <c r="I149" s="61"/>
      <c r="J149" s="61"/>
      <c r="K149" s="86"/>
      <c r="L149" s="87"/>
      <c r="M149" s="87"/>
      <c r="N149" s="87"/>
      <c r="O149" s="88"/>
      <c r="P149" s="89"/>
    </row>
    <row r="150" spans="9:16">
      <c r="I150" s="61"/>
      <c r="J150" s="61"/>
      <c r="K150" s="86"/>
      <c r="L150" s="87"/>
      <c r="M150" s="87"/>
      <c r="N150" s="87"/>
      <c r="O150" s="88"/>
      <c r="P150" s="89"/>
    </row>
  </sheetData>
  <sheetProtection selectLockedCells="1" selectUnlockedCells="1"/>
  <mergeCells count="16">
    <mergeCell ref="AH3:AJ3"/>
    <mergeCell ref="A1:AJ1"/>
    <mergeCell ref="A2:B4"/>
    <mergeCell ref="C2:H2"/>
    <mergeCell ref="I2:P2"/>
    <mergeCell ref="Q2:V2"/>
    <mergeCell ref="W2:AD2"/>
    <mergeCell ref="AE2:AJ2"/>
    <mergeCell ref="C3:E3"/>
    <mergeCell ref="F3:H3"/>
    <mergeCell ref="I3:K3"/>
    <mergeCell ref="L3:P3"/>
    <mergeCell ref="Q3:V3"/>
    <mergeCell ref="W3:Y3"/>
    <mergeCell ref="Z3:AD3"/>
    <mergeCell ref="AE3:AG3"/>
  </mergeCells>
  <printOptions horizontalCentered="1"/>
  <pageMargins left="0.43307086614173229" right="0.39370078740157483" top="0.51181102362204722" bottom="0.27559055118110237" header="0.15748031496062992" footer="0.51181102362204722"/>
  <pageSetup paperSize="9" scale="63" firstPageNumber="0" orientation="landscape" horizontalDpi="300" verticalDpi="300" r:id="rId1"/>
  <headerFooter alignWithMargins="0">
    <oddHeader>&amp;R&amp;8 8.m a 9/2016.(V.04. ) önkormányzati rendelethez.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59" sqref="A59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2"/>
  <sheetViews>
    <sheetView view="pageBreakPreview" zoomScaleNormal="100" zoomScaleSheetLayoutView="100" workbookViewId="0">
      <pane ySplit="3" topLeftCell="A284" activePane="bottomLeft" state="frozen"/>
      <selection activeCell="A59" sqref="A59"/>
      <selection pane="bottomLeft" activeCell="A278" sqref="A278:XFD278"/>
    </sheetView>
  </sheetViews>
  <sheetFormatPr defaultRowHeight="12.75"/>
  <cols>
    <col min="1" max="1" width="3.140625" style="1021" customWidth="1"/>
    <col min="2" max="2" width="2.140625" style="1021" customWidth="1"/>
    <col min="3" max="3" width="3.85546875" style="1021" customWidth="1"/>
    <col min="4" max="4" width="57.5703125" style="1244" customWidth="1"/>
    <col min="5" max="5" width="6" style="1244" customWidth="1"/>
    <col min="6" max="6" width="10.28515625" style="1280" customWidth="1"/>
    <col min="7" max="7" width="10.42578125" style="1021" hidden="1" customWidth="1"/>
    <col min="8" max="8" width="10" style="1122" hidden="1" customWidth="1"/>
    <col min="9" max="9" width="11.42578125" style="1122" bestFit="1" customWidth="1"/>
    <col min="10" max="10" width="11.28515625" style="1021" customWidth="1"/>
    <col min="11" max="11" width="9.7109375" style="1021" hidden="1" customWidth="1"/>
    <col min="12" max="12" width="10.140625" style="1021" hidden="1" customWidth="1"/>
    <col min="13" max="16384" width="9.140625" style="1021"/>
  </cols>
  <sheetData>
    <row r="1" spans="1:11" ht="53.25" customHeight="1">
      <c r="A1" s="1119"/>
      <c r="B1" s="2151" t="s">
        <v>1487</v>
      </c>
      <c r="C1" s="2151"/>
      <c r="D1" s="2151"/>
      <c r="E1" s="2151"/>
      <c r="F1" s="2151"/>
      <c r="G1" s="2151"/>
      <c r="H1" s="2151"/>
      <c r="I1" s="2151"/>
      <c r="J1" s="1098"/>
      <c r="K1" s="1098"/>
    </row>
    <row r="2" spans="1:11" ht="10.5" customHeight="1" thickBot="1">
      <c r="D2" s="1120"/>
      <c r="E2" s="1120"/>
      <c r="F2" s="1245"/>
      <c r="G2" s="1121"/>
      <c r="I2" s="1123"/>
      <c r="J2" s="1123" t="s">
        <v>61</v>
      </c>
    </row>
    <row r="3" spans="1:11" ht="39.75" customHeight="1" thickBot="1">
      <c r="A3" s="2152" t="s">
        <v>131</v>
      </c>
      <c r="B3" s="2153"/>
      <c r="C3" s="2153"/>
      <c r="D3" s="2153"/>
      <c r="E3" s="2154"/>
      <c r="F3" s="1246" t="s">
        <v>132</v>
      </c>
      <c r="G3" s="1038" t="s">
        <v>1</v>
      </c>
      <c r="H3" s="1039" t="s">
        <v>3</v>
      </c>
      <c r="I3" s="1038" t="s">
        <v>4</v>
      </c>
      <c r="J3" s="1039" t="s">
        <v>5</v>
      </c>
      <c r="K3" s="1124" t="s">
        <v>133</v>
      </c>
    </row>
    <row r="4" spans="1:11" ht="18" customHeight="1">
      <c r="A4" s="1125"/>
      <c r="B4" s="1126"/>
      <c r="C4" s="1126"/>
      <c r="D4" s="1127"/>
      <c r="E4" s="1127"/>
      <c r="F4" s="1247"/>
      <c r="G4" s="1124"/>
      <c r="H4" s="1128"/>
      <c r="I4" s="1128"/>
    </row>
    <row r="5" spans="1:11" s="1130" customFormat="1" ht="15" customHeight="1">
      <c r="A5" s="1129" t="s">
        <v>134</v>
      </c>
      <c r="D5" s="1131"/>
      <c r="E5" s="1131"/>
      <c r="F5" s="1248"/>
      <c r="G5" s="1132"/>
      <c r="H5" s="1133"/>
      <c r="I5" s="1133"/>
    </row>
    <row r="6" spans="1:11" s="1130" customFormat="1" ht="8.25" customHeight="1">
      <c r="A6" s="1129"/>
      <c r="D6" s="1131"/>
      <c r="E6" s="1131"/>
      <c r="F6" s="1248"/>
      <c r="G6" s="1132"/>
      <c r="H6" s="1133"/>
      <c r="I6" s="1133"/>
    </row>
    <row r="7" spans="1:11" s="1130" customFormat="1" ht="15.75">
      <c r="B7" s="1134" t="s">
        <v>135</v>
      </c>
      <c r="C7" s="1135"/>
      <c r="D7" s="1131"/>
      <c r="E7" s="1131"/>
      <c r="F7" s="1248"/>
      <c r="G7" s="1136"/>
      <c r="H7" s="1137"/>
      <c r="I7" s="1137"/>
    </row>
    <row r="8" spans="1:11" s="1130" customFormat="1" ht="9.75" customHeight="1">
      <c r="B8" s="1134"/>
      <c r="C8" s="1135"/>
      <c r="D8" s="1131"/>
      <c r="E8" s="1131"/>
      <c r="F8" s="1248"/>
      <c r="G8" s="1136"/>
      <c r="H8" s="1137"/>
      <c r="I8" s="1137"/>
    </row>
    <row r="9" spans="1:11" s="1130" customFormat="1" ht="15" customHeight="1">
      <c r="B9" s="1138" t="s">
        <v>69</v>
      </c>
      <c r="C9" s="1139" t="s">
        <v>136</v>
      </c>
      <c r="D9" s="1131"/>
      <c r="E9" s="1131"/>
      <c r="F9" s="1248"/>
      <c r="G9" s="1140"/>
      <c r="H9" s="1141"/>
      <c r="I9" s="1141"/>
    </row>
    <row r="10" spans="1:11" s="1130" customFormat="1" ht="12" customHeight="1">
      <c r="B10" s="1142"/>
      <c r="C10" s="1041"/>
      <c r="D10" s="1131"/>
      <c r="E10" s="1131"/>
      <c r="F10" s="1248"/>
      <c r="G10" s="1140"/>
      <c r="H10" s="1141"/>
      <c r="I10" s="1141"/>
    </row>
    <row r="11" spans="1:11" s="1130" customFormat="1" ht="15.75">
      <c r="B11" s="1143"/>
      <c r="C11" s="1144"/>
      <c r="D11" s="599" t="s">
        <v>137</v>
      </c>
      <c r="E11" s="1145" t="s">
        <v>138</v>
      </c>
      <c r="F11" s="1249">
        <v>0</v>
      </c>
      <c r="G11" s="1146">
        <v>563</v>
      </c>
      <c r="H11" s="1147"/>
      <c r="I11" s="1141">
        <f t="shared" ref="I11:I23" si="0">SUM(G11:H11)</f>
        <v>563</v>
      </c>
      <c r="J11" s="1130">
        <v>563</v>
      </c>
    </row>
    <row r="12" spans="1:11" s="1130" customFormat="1" ht="15" customHeight="1">
      <c r="C12" s="1148"/>
      <c r="D12" s="599" t="s">
        <v>139</v>
      </c>
      <c r="E12" s="1145" t="s">
        <v>138</v>
      </c>
      <c r="F12" s="1249">
        <v>0</v>
      </c>
      <c r="G12" s="1146">
        <v>43</v>
      </c>
      <c r="H12" s="1147"/>
      <c r="I12" s="1141">
        <f t="shared" si="0"/>
        <v>43</v>
      </c>
      <c r="J12" s="1130">
        <v>43</v>
      </c>
    </row>
    <row r="13" spans="1:11" s="1130" customFormat="1" ht="12.75" customHeight="1">
      <c r="C13" s="1148"/>
      <c r="D13" s="10" t="s">
        <v>1362</v>
      </c>
      <c r="E13" s="570"/>
      <c r="F13" s="1249">
        <v>0</v>
      </c>
      <c r="G13" s="1146">
        <v>0</v>
      </c>
      <c r="H13" s="1147"/>
      <c r="I13" s="1141">
        <v>534</v>
      </c>
      <c r="J13" s="1130">
        <v>534</v>
      </c>
    </row>
    <row r="14" spans="1:11" s="1130" customFormat="1" ht="15" hidden="1" customHeight="1">
      <c r="C14" s="1148"/>
      <c r="D14" s="599"/>
      <c r="E14" s="599"/>
      <c r="F14" s="1249"/>
      <c r="G14" s="1146">
        <v>0</v>
      </c>
      <c r="H14" s="1147"/>
      <c r="I14" s="1141">
        <f t="shared" si="0"/>
        <v>0</v>
      </c>
    </row>
    <row r="15" spans="1:11" s="1130" customFormat="1" ht="15" hidden="1" customHeight="1">
      <c r="C15" s="1148"/>
      <c r="D15" s="599"/>
      <c r="E15" s="599"/>
      <c r="F15" s="1249"/>
      <c r="G15" s="1146">
        <v>0</v>
      </c>
      <c r="H15" s="1147"/>
      <c r="I15" s="1141">
        <f t="shared" si="0"/>
        <v>0</v>
      </c>
    </row>
    <row r="16" spans="1:11" s="1130" customFormat="1" ht="15" hidden="1" customHeight="1">
      <c r="C16" s="1148"/>
      <c r="D16" s="599"/>
      <c r="E16" s="599"/>
      <c r="F16" s="1249"/>
      <c r="G16" s="1146">
        <v>0</v>
      </c>
      <c r="H16" s="1147"/>
      <c r="I16" s="1141">
        <f t="shared" si="0"/>
        <v>0</v>
      </c>
    </row>
    <row r="17" spans="2:11" s="1130" customFormat="1" ht="15" hidden="1" customHeight="1">
      <c r="C17" s="1148"/>
      <c r="D17" s="599"/>
      <c r="E17" s="599"/>
      <c r="F17" s="1249"/>
      <c r="G17" s="1146">
        <v>0</v>
      </c>
      <c r="H17" s="1147"/>
      <c r="I17" s="1141">
        <f t="shared" si="0"/>
        <v>0</v>
      </c>
    </row>
    <row r="18" spans="2:11" s="1130" customFormat="1" ht="15" hidden="1" customHeight="1">
      <c r="C18" s="1148"/>
      <c r="D18" s="599"/>
      <c r="E18" s="599"/>
      <c r="F18" s="1249"/>
      <c r="G18" s="1146">
        <v>0</v>
      </c>
      <c r="H18" s="1147"/>
      <c r="I18" s="1141">
        <f t="shared" si="0"/>
        <v>0</v>
      </c>
    </row>
    <row r="19" spans="2:11" s="1130" customFormat="1" ht="15" hidden="1" customHeight="1">
      <c r="C19" s="1148"/>
      <c r="D19" s="599"/>
      <c r="E19" s="599"/>
      <c r="F19" s="1249"/>
      <c r="G19" s="1146">
        <v>0</v>
      </c>
      <c r="H19" s="1147"/>
      <c r="I19" s="1141">
        <f t="shared" si="0"/>
        <v>0</v>
      </c>
    </row>
    <row r="20" spans="2:11" s="1130" customFormat="1" ht="15" hidden="1" customHeight="1">
      <c r="C20" s="1148"/>
      <c r="D20" s="599"/>
      <c r="E20" s="599"/>
      <c r="F20" s="1249"/>
      <c r="G20" s="1146">
        <v>0</v>
      </c>
      <c r="H20" s="1147"/>
      <c r="I20" s="1141">
        <f t="shared" si="0"/>
        <v>0</v>
      </c>
    </row>
    <row r="21" spans="2:11" s="1130" customFormat="1" ht="15" hidden="1" customHeight="1">
      <c r="C21" s="1148"/>
      <c r="D21" s="570"/>
      <c r="E21" s="570"/>
      <c r="F21" s="1249"/>
      <c r="G21" s="1146">
        <v>0</v>
      </c>
      <c r="H21" s="1147"/>
      <c r="I21" s="1141">
        <f t="shared" si="0"/>
        <v>0</v>
      </c>
    </row>
    <row r="22" spans="2:11" s="1130" customFormat="1" ht="15" hidden="1" customHeight="1">
      <c r="C22" s="1148"/>
      <c r="D22" s="1149"/>
      <c r="E22" s="1149"/>
      <c r="F22" s="1250"/>
      <c r="G22" s="1146">
        <v>0</v>
      </c>
      <c r="H22" s="1147"/>
      <c r="I22" s="1141">
        <f t="shared" si="0"/>
        <v>0</v>
      </c>
    </row>
    <row r="23" spans="2:11" s="1130" customFormat="1" ht="15" hidden="1" customHeight="1">
      <c r="C23" s="1148"/>
      <c r="D23" s="1131"/>
      <c r="E23" s="1131"/>
      <c r="F23" s="1248"/>
      <c r="G23" s="1146">
        <v>0</v>
      </c>
      <c r="H23" s="1147"/>
      <c r="I23" s="1141">
        <f t="shared" si="0"/>
        <v>0</v>
      </c>
    </row>
    <row r="24" spans="2:11" s="1130" customFormat="1" ht="15.75" customHeight="1" thickBot="1">
      <c r="C24" s="1148"/>
      <c r="D24" s="1131"/>
      <c r="E24" s="1131"/>
      <c r="F24" s="1248"/>
      <c r="G24" s="1140"/>
      <c r="H24" s="1150"/>
      <c r="I24" s="1141"/>
    </row>
    <row r="25" spans="2:11" s="1130" customFormat="1" ht="15" customHeight="1" thickBot="1">
      <c r="B25" s="1151" t="s">
        <v>69</v>
      </c>
      <c r="C25" s="1139" t="s">
        <v>140</v>
      </c>
      <c r="D25" s="1131"/>
      <c r="E25" s="1131"/>
      <c r="F25" s="1251">
        <f>SUM(F11:F24)</f>
        <v>0</v>
      </c>
      <c r="G25" s="1152">
        <f>SUM(G11:G24)</f>
        <v>606</v>
      </c>
      <c r="H25" s="1153">
        <f>SUM(H11:H24)</f>
        <v>0</v>
      </c>
      <c r="I25" s="1154">
        <f>SUM(I11:I24)</f>
        <v>1140</v>
      </c>
      <c r="J25" s="1154">
        <f>SUM(J11:J24)</f>
        <v>1140</v>
      </c>
      <c r="K25" s="1140">
        <f>SUM(G25:H25)</f>
        <v>606</v>
      </c>
    </row>
    <row r="26" spans="2:11" s="1130" customFormat="1" ht="14.25" customHeight="1" thickBot="1">
      <c r="D26" s="1131"/>
      <c r="E26" s="1131"/>
      <c r="F26" s="1252"/>
      <c r="G26" s="1140"/>
      <c r="H26" s="1141"/>
      <c r="I26" s="1141"/>
      <c r="J26" s="1141"/>
    </row>
    <row r="27" spans="2:11" s="1130" customFormat="1" ht="15" customHeight="1" thickBot="1">
      <c r="B27" s="1155"/>
      <c r="C27" s="1151" t="s">
        <v>1488</v>
      </c>
      <c r="D27" s="1131"/>
      <c r="E27" s="1131"/>
      <c r="F27" s="1251">
        <f>SUM(F25)</f>
        <v>0</v>
      </c>
      <c r="G27" s="1152">
        <f>SUM(G25)</f>
        <v>606</v>
      </c>
      <c r="H27" s="1152">
        <f>SUM(H25)</f>
        <v>0</v>
      </c>
      <c r="I27" s="1152">
        <f>SUM(I25)</f>
        <v>1140</v>
      </c>
      <c r="J27" s="1152">
        <f>SUM(J25)</f>
        <v>1140</v>
      </c>
      <c r="K27" s="1140"/>
    </row>
    <row r="28" spans="2:11" s="1130" customFormat="1" ht="15" customHeight="1" thickBot="1">
      <c r="D28" s="1156"/>
      <c r="E28" s="1156"/>
      <c r="F28" s="1252"/>
      <c r="G28" s="1140"/>
      <c r="H28" s="1141"/>
      <c r="I28" s="1141"/>
      <c r="J28" s="1141"/>
    </row>
    <row r="29" spans="2:11" s="1130" customFormat="1" ht="15" hidden="1" customHeight="1">
      <c r="B29" s="1157" t="s">
        <v>70</v>
      </c>
      <c r="C29" s="1151" t="s">
        <v>141</v>
      </c>
      <c r="D29" s="1131"/>
      <c r="E29" s="1131"/>
      <c r="F29" s="1252"/>
      <c r="G29" s="1140"/>
      <c r="H29" s="1141"/>
      <c r="I29" s="1141"/>
      <c r="J29" s="1141"/>
    </row>
    <row r="30" spans="2:11" s="1130" customFormat="1" ht="10.5" hidden="1" customHeight="1">
      <c r="C30" s="1148"/>
      <c r="D30" s="1158"/>
      <c r="E30" s="1158"/>
      <c r="F30" s="1253"/>
      <c r="G30" s="1146"/>
      <c r="H30" s="1150"/>
      <c r="I30" s="1141"/>
      <c r="J30" s="1141"/>
    </row>
    <row r="31" spans="2:11" s="1130" customFormat="1" ht="15" hidden="1" customHeight="1">
      <c r="C31" s="1148"/>
      <c r="D31" s="599"/>
      <c r="E31" s="599"/>
      <c r="F31" s="1253"/>
      <c r="G31" s="1146"/>
      <c r="H31" s="1147"/>
      <c r="I31" s="1141">
        <f t="shared" ref="I31:J33" si="1">SUM(G31:H31)</f>
        <v>0</v>
      </c>
      <c r="J31" s="1141">
        <f t="shared" si="1"/>
        <v>0</v>
      </c>
    </row>
    <row r="32" spans="2:11" s="1130" customFormat="1" ht="15" hidden="1" customHeight="1">
      <c r="C32" s="1148"/>
      <c r="D32" s="599"/>
      <c r="E32" s="599"/>
      <c r="F32" s="1253"/>
      <c r="G32" s="1146"/>
      <c r="H32" s="1147"/>
      <c r="I32" s="1141">
        <f t="shared" si="1"/>
        <v>0</v>
      </c>
      <c r="J32" s="1141">
        <f t="shared" si="1"/>
        <v>0</v>
      </c>
    </row>
    <row r="33" spans="1:11" s="1130" customFormat="1" ht="15" hidden="1" customHeight="1">
      <c r="C33" s="1148"/>
      <c r="D33" s="1131"/>
      <c r="E33" s="1131"/>
      <c r="F33" s="1253"/>
      <c r="G33" s="1146"/>
      <c r="H33" s="1147"/>
      <c r="I33" s="1141">
        <f t="shared" si="1"/>
        <v>0</v>
      </c>
      <c r="J33" s="1141">
        <f t="shared" si="1"/>
        <v>0</v>
      </c>
    </row>
    <row r="34" spans="1:11" s="1130" customFormat="1" ht="15" hidden="1" customHeight="1" thickBot="1">
      <c r="C34" s="1148"/>
      <c r="D34" s="1159"/>
      <c r="E34" s="1159"/>
      <c r="F34" s="1253"/>
      <c r="G34" s="1146"/>
      <c r="H34" s="1150"/>
      <c r="I34" s="1141"/>
      <c r="J34" s="1141"/>
    </row>
    <row r="35" spans="1:11" s="1130" customFormat="1" ht="15" hidden="1" customHeight="1" thickBot="1">
      <c r="B35" s="1155" t="s">
        <v>70</v>
      </c>
      <c r="C35" s="1151" t="s">
        <v>142</v>
      </c>
      <c r="D35" s="1131"/>
      <c r="E35" s="1131"/>
      <c r="F35" s="1251">
        <f>SUM(F30:F34)</f>
        <v>0</v>
      </c>
      <c r="G35" s="1152">
        <f>SUM(G30:G34)</f>
        <v>0</v>
      </c>
      <c r="H35" s="1160">
        <f>SUM(H30:H34)</f>
        <v>0</v>
      </c>
      <c r="I35" s="1154">
        <f>SUM(I30:I34)</f>
        <v>0</v>
      </c>
      <c r="J35" s="1154">
        <f>SUM(J30:J34)</f>
        <v>0</v>
      </c>
      <c r="K35" s="1140">
        <f>SUM(H35:I35)</f>
        <v>0</v>
      </c>
    </row>
    <row r="36" spans="1:11" s="1130" customFormat="1" ht="12.75" hidden="1" customHeight="1" thickBot="1">
      <c r="B36" s="1155"/>
      <c r="C36" s="1151"/>
      <c r="D36" s="1161"/>
      <c r="E36" s="1161"/>
      <c r="F36" s="1254"/>
      <c r="G36" s="1162"/>
      <c r="H36" s="1163"/>
      <c r="I36" s="1164"/>
      <c r="J36" s="1164"/>
      <c r="K36" s="1140"/>
    </row>
    <row r="37" spans="1:11" s="1130" customFormat="1" ht="16.5" customHeight="1" thickBot="1">
      <c r="C37" s="1165" t="s">
        <v>1489</v>
      </c>
      <c r="D37" s="1166"/>
      <c r="E37" s="1166"/>
      <c r="F37" s="1255">
        <f>F27+F35</f>
        <v>0</v>
      </c>
      <c r="G37" s="1167">
        <f>G27+G35</f>
        <v>606</v>
      </c>
      <c r="H37" s="1160">
        <f>H27+H35</f>
        <v>0</v>
      </c>
      <c r="I37" s="1154">
        <f>I27+I35</f>
        <v>1140</v>
      </c>
      <c r="J37" s="1154">
        <f>J27+J35</f>
        <v>1140</v>
      </c>
      <c r="K37" s="1140">
        <f>SUM(H37:I37)</f>
        <v>1140</v>
      </c>
    </row>
    <row r="38" spans="1:11" s="1130" customFormat="1" ht="15.75" hidden="1" customHeight="1">
      <c r="D38" s="1131"/>
      <c r="E38" s="1131"/>
      <c r="F38" s="1252"/>
      <c r="G38" s="1140"/>
      <c r="H38" s="1141"/>
      <c r="I38" s="1141"/>
      <c r="J38" s="1141"/>
    </row>
    <row r="39" spans="1:11" s="1130" customFormat="1" ht="15" hidden="1" customHeight="1">
      <c r="B39" s="1168" t="s">
        <v>143</v>
      </c>
      <c r="D39" s="1131"/>
      <c r="E39" s="1131"/>
      <c r="F39" s="1252"/>
      <c r="G39" s="1140"/>
      <c r="H39" s="1141"/>
      <c r="I39" s="1141"/>
      <c r="J39" s="1141"/>
    </row>
    <row r="40" spans="1:11" s="1130" customFormat="1" ht="11.25" hidden="1" customHeight="1">
      <c r="B40" s="1168"/>
      <c r="D40" s="1131"/>
      <c r="E40" s="1131"/>
      <c r="F40" s="1252"/>
      <c r="G40" s="1140"/>
      <c r="H40" s="1141"/>
      <c r="I40" s="1141"/>
      <c r="J40" s="1141"/>
    </row>
    <row r="41" spans="1:11" s="1130" customFormat="1" ht="15" hidden="1" customHeight="1">
      <c r="A41" s="1169"/>
      <c r="B41" s="1142" t="s">
        <v>69</v>
      </c>
      <c r="C41" s="1041" t="s">
        <v>144</v>
      </c>
      <c r="D41" s="1170"/>
      <c r="E41" s="1170"/>
      <c r="F41" s="1252"/>
      <c r="G41" s="1140"/>
      <c r="H41" s="1141"/>
      <c r="I41" s="1141"/>
      <c r="J41" s="1141"/>
    </row>
    <row r="42" spans="1:11" s="1130" customFormat="1" ht="12.75" hidden="1" customHeight="1">
      <c r="C42" s="1148"/>
      <c r="D42" s="1131"/>
      <c r="E42" s="1131"/>
      <c r="F42" s="1253"/>
      <c r="G42" s="1146"/>
      <c r="H42" s="1150"/>
      <c r="I42" s="1141"/>
      <c r="J42" s="1141"/>
    </row>
    <row r="43" spans="1:11" s="1130" customFormat="1" ht="15.75" hidden="1" customHeight="1">
      <c r="B43" s="1143"/>
      <c r="C43" s="1144"/>
      <c r="D43" s="1149"/>
      <c r="E43" s="1149"/>
      <c r="F43" s="1253"/>
      <c r="G43" s="1146"/>
      <c r="H43" s="1147"/>
      <c r="I43" s="1141">
        <f t="shared" ref="I43:J50" si="2">SUM(G43:H43)</f>
        <v>0</v>
      </c>
      <c r="J43" s="1141">
        <f t="shared" si="2"/>
        <v>0</v>
      </c>
    </row>
    <row r="44" spans="1:11" s="1130" customFormat="1" ht="15.75" hidden="1">
      <c r="B44" s="1143"/>
      <c r="C44" s="1144"/>
      <c r="D44" s="1149"/>
      <c r="E44" s="1149"/>
      <c r="F44" s="1253"/>
      <c r="G44" s="1146"/>
      <c r="H44" s="1147"/>
      <c r="I44" s="1141">
        <f t="shared" si="2"/>
        <v>0</v>
      </c>
      <c r="J44" s="1141">
        <f t="shared" si="2"/>
        <v>0</v>
      </c>
    </row>
    <row r="45" spans="1:11" s="1130" customFormat="1" ht="15.75" hidden="1">
      <c r="B45" s="1143"/>
      <c r="C45" s="1144"/>
      <c r="D45" s="1149"/>
      <c r="E45" s="1149"/>
      <c r="F45" s="1253"/>
      <c r="G45" s="1146"/>
      <c r="H45" s="1147"/>
      <c r="I45" s="1141">
        <f t="shared" si="2"/>
        <v>0</v>
      </c>
      <c r="J45" s="1141">
        <f t="shared" si="2"/>
        <v>0</v>
      </c>
    </row>
    <row r="46" spans="1:11" s="1130" customFormat="1" ht="18.75" hidden="1" customHeight="1">
      <c r="B46" s="1143"/>
      <c r="C46" s="1144"/>
      <c r="D46" s="1149"/>
      <c r="E46" s="1149"/>
      <c r="F46" s="1253"/>
      <c r="G46" s="1146"/>
      <c r="H46" s="1147"/>
      <c r="I46" s="1141">
        <f t="shared" si="2"/>
        <v>0</v>
      </c>
      <c r="J46" s="1141">
        <f t="shared" si="2"/>
        <v>0</v>
      </c>
    </row>
    <row r="47" spans="1:11" s="1130" customFormat="1" ht="15.75" hidden="1">
      <c r="B47" s="1143"/>
      <c r="C47" s="1144"/>
      <c r="D47" s="1149"/>
      <c r="E47" s="1149"/>
      <c r="F47" s="1253"/>
      <c r="G47" s="1146"/>
      <c r="H47" s="1147"/>
      <c r="I47" s="1141">
        <f t="shared" si="2"/>
        <v>0</v>
      </c>
      <c r="J47" s="1141">
        <f t="shared" si="2"/>
        <v>0</v>
      </c>
    </row>
    <row r="48" spans="1:11" s="1130" customFormat="1" ht="15.75" hidden="1">
      <c r="B48" s="1143"/>
      <c r="C48" s="1144"/>
      <c r="D48" s="1171"/>
      <c r="E48" s="1171"/>
      <c r="F48" s="1253"/>
      <c r="G48" s="1146"/>
      <c r="H48" s="1147"/>
      <c r="I48" s="1141">
        <f t="shared" si="2"/>
        <v>0</v>
      </c>
      <c r="J48" s="1141">
        <f t="shared" si="2"/>
        <v>0</v>
      </c>
    </row>
    <row r="49" spans="2:11" s="1130" customFormat="1" ht="15.75" hidden="1">
      <c r="B49" s="1143"/>
      <c r="C49" s="1144"/>
      <c r="D49" s="1149"/>
      <c r="E49" s="1149"/>
      <c r="F49" s="1253"/>
      <c r="G49" s="1146"/>
      <c r="H49" s="1147"/>
      <c r="I49" s="1141">
        <f t="shared" si="2"/>
        <v>0</v>
      </c>
      <c r="J49" s="1141">
        <f t="shared" si="2"/>
        <v>0</v>
      </c>
    </row>
    <row r="50" spans="2:11" s="1130" customFormat="1" ht="15.75" hidden="1">
      <c r="B50" s="1143"/>
      <c r="C50" s="1144"/>
      <c r="D50" s="1172"/>
      <c r="E50" s="1172"/>
      <c r="F50" s="1253"/>
      <c r="G50" s="1146"/>
      <c r="H50" s="1147"/>
      <c r="I50" s="1141">
        <f t="shared" si="2"/>
        <v>0</v>
      </c>
      <c r="J50" s="1141">
        <f t="shared" si="2"/>
        <v>0</v>
      </c>
    </row>
    <row r="51" spans="2:11" s="1130" customFormat="1" ht="15" hidden="1" customHeight="1" thickBot="1">
      <c r="D51" s="1131"/>
      <c r="E51" s="1131"/>
      <c r="F51" s="1252"/>
      <c r="G51" s="1140"/>
      <c r="H51" s="1141"/>
      <c r="I51" s="1141"/>
      <c r="J51" s="1141"/>
    </row>
    <row r="52" spans="2:11" s="1130" customFormat="1" ht="15" hidden="1" customHeight="1" thickBot="1">
      <c r="B52" s="1155" t="s">
        <v>69</v>
      </c>
      <c r="C52" s="1151" t="s">
        <v>145</v>
      </c>
      <c r="D52" s="1131"/>
      <c r="E52" s="1131"/>
      <c r="F52" s="1256">
        <f>SUM(F43:F51)</f>
        <v>0</v>
      </c>
      <c r="G52" s="1173">
        <f>SUM(G43:G51)</f>
        <v>0</v>
      </c>
      <c r="H52" s="1153">
        <f>SUM(H43:H51)</f>
        <v>0</v>
      </c>
      <c r="I52" s="1174">
        <f>SUM(I43:I51)</f>
        <v>0</v>
      </c>
      <c r="J52" s="1174">
        <f>SUM(J43:J51)</f>
        <v>0</v>
      </c>
      <c r="K52" s="1140">
        <f>SUM(H52:I52)</f>
        <v>0</v>
      </c>
    </row>
    <row r="53" spans="2:11" s="1130" customFormat="1" ht="8.25" hidden="1" customHeight="1">
      <c r="D53" s="1131"/>
      <c r="E53" s="1131"/>
      <c r="F53" s="1252"/>
      <c r="G53" s="1140"/>
      <c r="H53" s="1141"/>
      <c r="I53" s="1141"/>
      <c r="J53" s="1141"/>
    </row>
    <row r="54" spans="2:11" s="1130" customFormat="1" ht="15" hidden="1" customHeight="1">
      <c r="B54" s="1175" t="s">
        <v>70</v>
      </c>
      <c r="C54" s="1169" t="s">
        <v>146</v>
      </c>
      <c r="D54" s="1131"/>
      <c r="E54" s="1131"/>
      <c r="F54" s="1252"/>
      <c r="G54" s="1140"/>
      <c r="H54" s="1141"/>
      <c r="I54" s="1141"/>
      <c r="J54" s="1141"/>
    </row>
    <row r="55" spans="2:11" s="1130" customFormat="1" ht="15" hidden="1" customHeight="1">
      <c r="B55" s="1176"/>
      <c r="C55" s="1148"/>
      <c r="D55" s="1131"/>
      <c r="E55" s="1131"/>
      <c r="F55" s="1252"/>
      <c r="G55" s="1140"/>
      <c r="H55" s="1147"/>
      <c r="I55" s="1141">
        <f t="shared" ref="I55:J58" si="3">SUM(G55:H55)</f>
        <v>0</v>
      </c>
      <c r="J55" s="1141">
        <f t="shared" si="3"/>
        <v>0</v>
      </c>
    </row>
    <row r="56" spans="2:11" s="1130" customFormat="1" ht="15" hidden="1" customHeight="1">
      <c r="B56" s="1176"/>
      <c r="C56" s="1148"/>
      <c r="D56" s="1131"/>
      <c r="E56" s="1131"/>
      <c r="F56" s="1252"/>
      <c r="G56" s="1140"/>
      <c r="H56" s="1147"/>
      <c r="I56" s="1141">
        <f t="shared" si="3"/>
        <v>0</v>
      </c>
      <c r="J56" s="1141">
        <f t="shared" si="3"/>
        <v>0</v>
      </c>
    </row>
    <row r="57" spans="2:11" s="1130" customFormat="1" ht="15" hidden="1" customHeight="1">
      <c r="B57" s="1176"/>
      <c r="C57" s="1148"/>
      <c r="D57" s="1131"/>
      <c r="E57" s="1131"/>
      <c r="F57" s="1252"/>
      <c r="G57" s="1140"/>
      <c r="H57" s="1147"/>
      <c r="I57" s="1141">
        <f t="shared" si="3"/>
        <v>0</v>
      </c>
      <c r="J57" s="1141">
        <f t="shared" si="3"/>
        <v>0</v>
      </c>
    </row>
    <row r="58" spans="2:11" s="1130" customFormat="1" ht="15" hidden="1" customHeight="1">
      <c r="B58" s="1176"/>
      <c r="C58" s="1148"/>
      <c r="D58" s="1131"/>
      <c r="E58" s="1131"/>
      <c r="F58" s="1253"/>
      <c r="G58" s="1146"/>
      <c r="H58" s="1147"/>
      <c r="I58" s="1141">
        <f t="shared" si="3"/>
        <v>0</v>
      </c>
      <c r="J58" s="1141">
        <f t="shared" si="3"/>
        <v>0</v>
      </c>
    </row>
    <row r="59" spans="2:11" s="1130" customFormat="1" ht="14.25" hidden="1" customHeight="1" thickBot="1">
      <c r="B59" s="1176"/>
      <c r="D59" s="1131"/>
      <c r="E59" s="1131"/>
      <c r="F59" s="1252"/>
      <c r="G59" s="1140"/>
      <c r="H59" s="1141"/>
      <c r="I59" s="1141"/>
      <c r="J59" s="1141"/>
    </row>
    <row r="60" spans="2:11" s="1130" customFormat="1" ht="15" hidden="1" customHeight="1" thickBot="1">
      <c r="B60" s="1155" t="s">
        <v>70</v>
      </c>
      <c r="C60" s="1151" t="s">
        <v>1490</v>
      </c>
      <c r="D60" s="1131"/>
      <c r="E60" s="1131"/>
      <c r="F60" s="1256">
        <f>SUM(F55:F59)</f>
        <v>0</v>
      </c>
      <c r="G60" s="1173">
        <f>SUM(G55:G59)</f>
        <v>0</v>
      </c>
      <c r="H60" s="1153">
        <f>SUM(H55:H59)</f>
        <v>0</v>
      </c>
      <c r="I60" s="1174">
        <f>SUM(I55:I59)</f>
        <v>0</v>
      </c>
      <c r="J60" s="1174">
        <f>SUM(J55:J59)</f>
        <v>0</v>
      </c>
      <c r="K60" s="1140">
        <f>SUM(H60:I60)</f>
        <v>0</v>
      </c>
    </row>
    <row r="61" spans="2:11" s="1130" customFormat="1" ht="15.75" hidden="1" customHeight="1" thickBot="1">
      <c r="D61" s="1131"/>
      <c r="E61" s="1131"/>
      <c r="F61" s="1252"/>
      <c r="G61" s="1140"/>
      <c r="H61" s="1141"/>
      <c r="I61" s="1141"/>
      <c r="J61" s="1141"/>
    </row>
    <row r="62" spans="2:11" s="1130" customFormat="1" ht="16.5" hidden="1" customHeight="1" thickBot="1">
      <c r="C62" s="1165" t="s">
        <v>1491</v>
      </c>
      <c r="D62" s="1166"/>
      <c r="E62" s="1166"/>
      <c r="F62" s="1251">
        <f>SUM(F52+F60)</f>
        <v>0</v>
      </c>
      <c r="G62" s="1152">
        <f>SUM(G52+G60)</f>
        <v>0</v>
      </c>
      <c r="H62" s="1177">
        <f>SUM(H52+H60)</f>
        <v>0</v>
      </c>
      <c r="I62" s="1154">
        <f>SUM(G62:H62)</f>
        <v>0</v>
      </c>
      <c r="J62" s="1154">
        <f>SUM(H62:I62)</f>
        <v>0</v>
      </c>
      <c r="K62" s="1140">
        <f>SUM(H62:I62)</f>
        <v>0</v>
      </c>
    </row>
    <row r="63" spans="2:11" s="1130" customFormat="1" ht="15.75" hidden="1" customHeight="1">
      <c r="D63" s="1131"/>
      <c r="E63" s="1131"/>
      <c r="F63" s="1252"/>
      <c r="G63" s="1140"/>
      <c r="H63" s="1141"/>
      <c r="I63" s="1141"/>
      <c r="J63" s="1141"/>
    </row>
    <row r="64" spans="2:11" s="1130" customFormat="1" ht="15" customHeight="1" thickBot="1">
      <c r="D64" s="1131"/>
      <c r="E64" s="1131"/>
      <c r="F64" s="1252"/>
      <c r="G64" s="1140"/>
      <c r="H64" s="1141"/>
      <c r="I64" s="1141"/>
      <c r="J64" s="1141"/>
    </row>
    <row r="65" spans="1:11" s="1130" customFormat="1" ht="18" customHeight="1" thickBot="1">
      <c r="A65" s="1178" t="s">
        <v>147</v>
      </c>
      <c r="D65" s="1131"/>
      <c r="E65" s="1131"/>
      <c r="F65" s="1251">
        <f>SUM(F37+F62)</f>
        <v>0</v>
      </c>
      <c r="G65" s="1152">
        <f>SUM(G37+G62)</f>
        <v>606</v>
      </c>
      <c r="H65" s="1153">
        <f>SUM(H37+H62)</f>
        <v>0</v>
      </c>
      <c r="I65" s="1179">
        <f>SUM(G65:H65)</f>
        <v>606</v>
      </c>
      <c r="J65" s="1152">
        <f>SUM(J37+J62)</f>
        <v>1140</v>
      </c>
      <c r="K65" s="1140"/>
    </row>
    <row r="66" spans="1:11" s="1130" customFormat="1" ht="18" hidden="1" customHeight="1">
      <c r="A66" s="1151"/>
      <c r="D66" s="1131"/>
      <c r="E66" s="1131"/>
      <c r="F66" s="1248"/>
      <c r="G66" s="1162"/>
      <c r="H66" s="1163"/>
      <c r="I66" s="1164"/>
      <c r="J66" s="1140"/>
      <c r="K66" s="1140"/>
    </row>
    <row r="67" spans="1:11" s="1130" customFormat="1" ht="14.25" hidden="1" customHeight="1">
      <c r="A67" s="1151"/>
      <c r="D67" s="1131"/>
      <c r="E67" s="1131"/>
      <c r="F67" s="1248"/>
      <c r="G67" s="1162"/>
      <c r="H67" s="1163"/>
      <c r="I67" s="1164"/>
      <c r="J67" s="1140"/>
      <c r="K67" s="1140"/>
    </row>
    <row r="68" spans="1:11" s="1130" customFormat="1" ht="14.25" customHeight="1">
      <c r="A68" s="1151"/>
      <c r="D68" s="1131"/>
      <c r="E68" s="1131"/>
      <c r="F68" s="1248"/>
      <c r="G68" s="1162"/>
      <c r="H68" s="1163"/>
      <c r="I68" s="1164"/>
      <c r="J68" s="1140"/>
      <c r="K68" s="1140"/>
    </row>
    <row r="69" spans="1:11" s="1130" customFormat="1" ht="18" customHeight="1">
      <c r="A69" s="1180" t="s">
        <v>148</v>
      </c>
      <c r="D69" s="1131"/>
      <c r="E69" s="1131"/>
      <c r="F69" s="1248"/>
      <c r="G69" s="1140"/>
      <c r="H69" s="1141"/>
      <c r="I69" s="1141"/>
    </row>
    <row r="70" spans="1:11" s="1130" customFormat="1" ht="10.5" customHeight="1">
      <c r="A70" s="1180"/>
      <c r="D70" s="1131"/>
      <c r="E70" s="1131"/>
      <c r="F70" s="1248"/>
      <c r="G70" s="1140"/>
      <c r="H70" s="1141"/>
      <c r="I70" s="1141"/>
    </row>
    <row r="71" spans="1:11" s="1130" customFormat="1" ht="15" customHeight="1">
      <c r="B71" s="1134" t="s">
        <v>135</v>
      </c>
      <c r="C71" s="1135"/>
      <c r="D71" s="1131"/>
      <c r="E71" s="1131"/>
      <c r="F71" s="1248"/>
      <c r="G71" s="1136"/>
      <c r="H71" s="1137"/>
      <c r="I71" s="1137"/>
    </row>
    <row r="72" spans="1:11" s="1130" customFormat="1" ht="9" customHeight="1">
      <c r="B72" s="1134"/>
      <c r="C72" s="1135"/>
      <c r="D72" s="1131"/>
      <c r="E72" s="1131"/>
      <c r="F72" s="1248"/>
      <c r="G72" s="1136"/>
      <c r="H72" s="1137"/>
      <c r="I72" s="1137"/>
    </row>
    <row r="73" spans="1:11" s="1130" customFormat="1" ht="14.25">
      <c r="B73" s="1181" t="s">
        <v>69</v>
      </c>
      <c r="C73" s="1139" t="s">
        <v>149</v>
      </c>
      <c r="D73" s="639"/>
      <c r="E73" s="639"/>
      <c r="F73" s="1257"/>
      <c r="G73" s="1140"/>
      <c r="H73" s="1141"/>
      <c r="I73" s="1141"/>
    </row>
    <row r="74" spans="1:11" s="1130" customFormat="1" ht="11.25" customHeight="1">
      <c r="D74" s="1131"/>
      <c r="E74" s="1131"/>
      <c r="F74" s="1248"/>
      <c r="G74" s="1140"/>
      <c r="H74" s="1141"/>
      <c r="I74" s="1141"/>
    </row>
    <row r="75" spans="1:11" s="1130" customFormat="1" ht="15" customHeight="1">
      <c r="C75" s="1148"/>
      <c r="D75" s="1182" t="s">
        <v>150</v>
      </c>
      <c r="E75" s="1182"/>
      <c r="F75" s="1258"/>
      <c r="G75" s="1146"/>
      <c r="H75" s="1150"/>
      <c r="I75" s="1141"/>
    </row>
    <row r="76" spans="1:11" s="1130" customFormat="1" ht="14.25" customHeight="1">
      <c r="C76" s="1148"/>
      <c r="D76" s="1159" t="s">
        <v>151</v>
      </c>
      <c r="E76" s="1159"/>
      <c r="F76" s="1248">
        <v>0</v>
      </c>
      <c r="G76" s="1146">
        <v>1377</v>
      </c>
      <c r="H76" s="1183"/>
      <c r="I76" s="1141">
        <f>SUM(G76:H76)</f>
        <v>1377</v>
      </c>
      <c r="J76" s="1130">
        <v>1000</v>
      </c>
    </row>
    <row r="77" spans="1:11" s="1130" customFormat="1">
      <c r="C77" s="1148"/>
      <c r="D77" s="1182" t="s">
        <v>152</v>
      </c>
      <c r="E77" s="1182"/>
      <c r="F77" s="1258"/>
      <c r="G77" s="1140"/>
      <c r="H77" s="1150"/>
      <c r="I77" s="1141"/>
    </row>
    <row r="78" spans="1:11" s="1130" customFormat="1">
      <c r="C78" s="1148"/>
      <c r="D78" s="1159" t="s">
        <v>153</v>
      </c>
      <c r="E78" s="1159"/>
      <c r="F78" s="1248">
        <v>0</v>
      </c>
      <c r="G78" s="1140">
        <v>0</v>
      </c>
      <c r="H78" s="1184"/>
      <c r="I78" s="1141">
        <v>8</v>
      </c>
      <c r="J78" s="1130">
        <v>8</v>
      </c>
    </row>
    <row r="79" spans="1:11" s="1130" customFormat="1">
      <c r="C79" s="1148"/>
      <c r="D79" s="1182" t="s">
        <v>154</v>
      </c>
      <c r="E79" s="1182"/>
      <c r="F79" s="1258"/>
      <c r="G79" s="1140"/>
      <c r="H79" s="1150"/>
      <c r="I79" s="1141"/>
    </row>
    <row r="80" spans="1:11" s="1130" customFormat="1">
      <c r="C80" s="1148"/>
      <c r="D80" s="1159" t="s">
        <v>153</v>
      </c>
      <c r="E80" s="1159"/>
      <c r="F80" s="1248">
        <v>0</v>
      </c>
      <c r="G80" s="1140">
        <v>0</v>
      </c>
      <c r="H80" s="1184"/>
      <c r="I80" s="1141">
        <v>18</v>
      </c>
      <c r="J80" s="1130">
        <v>18</v>
      </c>
    </row>
    <row r="81" spans="3:9" s="1130" customFormat="1" ht="11.25" hidden="1" customHeight="1">
      <c r="C81" s="1148"/>
      <c r="D81" s="1182" t="s">
        <v>155</v>
      </c>
      <c r="E81" s="1182"/>
      <c r="F81" s="1258"/>
      <c r="G81" s="1140"/>
      <c r="H81" s="1150"/>
      <c r="I81" s="1141"/>
    </row>
    <row r="82" spans="3:9" s="1130" customFormat="1" ht="11.25" hidden="1" customHeight="1">
      <c r="C82" s="1148"/>
      <c r="D82" s="1159"/>
      <c r="E82" s="1159"/>
      <c r="F82" s="1248"/>
      <c r="G82" s="1140">
        <v>0</v>
      </c>
      <c r="H82" s="1184"/>
      <c r="I82" s="1141">
        <f>SUM(G82:H82)</f>
        <v>0</v>
      </c>
    </row>
    <row r="83" spans="3:9" s="1130" customFormat="1" ht="11.25" hidden="1" customHeight="1">
      <c r="C83" s="1148"/>
      <c r="D83" s="1182" t="s">
        <v>156</v>
      </c>
      <c r="E83" s="1182"/>
      <c r="F83" s="1258"/>
      <c r="G83" s="1140"/>
      <c r="H83" s="1150"/>
      <c r="I83" s="1141"/>
    </row>
    <row r="84" spans="3:9" s="1130" customFormat="1" ht="11.25" hidden="1" customHeight="1">
      <c r="C84" s="1148"/>
      <c r="D84" s="1159"/>
      <c r="E84" s="1159"/>
      <c r="F84" s="1248"/>
      <c r="G84" s="1140">
        <v>0</v>
      </c>
      <c r="H84" s="1184"/>
      <c r="I84" s="1141">
        <f>SUM(G84:H84)</f>
        <v>0</v>
      </c>
    </row>
    <row r="85" spans="3:9" s="1130" customFormat="1" ht="11.25" hidden="1" customHeight="1">
      <c r="C85" s="1148"/>
      <c r="D85" s="1182" t="s">
        <v>157</v>
      </c>
      <c r="E85" s="1182"/>
      <c r="F85" s="1258"/>
      <c r="G85" s="1140"/>
      <c r="H85" s="1150"/>
      <c r="I85" s="1141"/>
    </row>
    <row r="86" spans="3:9" s="1130" customFormat="1" ht="11.25" hidden="1" customHeight="1">
      <c r="C86" s="1148"/>
      <c r="D86" s="1159"/>
      <c r="E86" s="1159"/>
      <c r="F86" s="1248"/>
      <c r="G86" s="1140">
        <v>0</v>
      </c>
      <c r="H86" s="1184"/>
      <c r="I86" s="1141">
        <f>SUM(G86:H86)</f>
        <v>0</v>
      </c>
    </row>
    <row r="87" spans="3:9" s="1130" customFormat="1" ht="11.25" hidden="1" customHeight="1">
      <c r="C87" s="1148"/>
      <c r="D87" s="1185" t="s">
        <v>158</v>
      </c>
      <c r="E87" s="1185"/>
      <c r="F87" s="1259"/>
      <c r="G87" s="1140"/>
      <c r="H87" s="1150"/>
      <c r="I87" s="1141"/>
    </row>
    <row r="88" spans="3:9" s="1130" customFormat="1" ht="11.25" hidden="1" customHeight="1">
      <c r="C88" s="1148"/>
      <c r="D88" s="1159"/>
      <c r="E88" s="1159"/>
      <c r="F88" s="1248"/>
      <c r="G88" s="1140">
        <v>0</v>
      </c>
      <c r="H88" s="1184"/>
      <c r="I88" s="1141">
        <f>SUM(G88:H88)</f>
        <v>0</v>
      </c>
    </row>
    <row r="89" spans="3:9" s="1130" customFormat="1" ht="11.25" hidden="1" customHeight="1">
      <c r="C89" s="1148"/>
      <c r="D89" s="1185" t="s">
        <v>159</v>
      </c>
      <c r="E89" s="1185"/>
      <c r="F89" s="1259"/>
      <c r="G89" s="1140"/>
      <c r="H89" s="1150"/>
      <c r="I89" s="1141"/>
    </row>
    <row r="90" spans="3:9" s="1130" customFormat="1" ht="11.25" hidden="1" customHeight="1">
      <c r="C90" s="1148"/>
      <c r="D90" s="1159"/>
      <c r="E90" s="1159"/>
      <c r="F90" s="1248"/>
      <c r="G90" s="1140">
        <v>0</v>
      </c>
      <c r="H90" s="1184"/>
      <c r="I90" s="1141">
        <f>SUM(G90:H90)</f>
        <v>0</v>
      </c>
    </row>
    <row r="91" spans="3:9" s="1130" customFormat="1" ht="11.25" hidden="1" customHeight="1">
      <c r="C91" s="1148"/>
      <c r="D91" s="1182" t="s">
        <v>160</v>
      </c>
      <c r="E91" s="1182"/>
      <c r="F91" s="1258"/>
      <c r="G91" s="1140"/>
      <c r="H91" s="1150"/>
      <c r="I91" s="1141"/>
    </row>
    <row r="92" spans="3:9" s="1130" customFormat="1" ht="11.25" hidden="1" customHeight="1">
      <c r="C92" s="1148"/>
      <c r="D92" s="1159"/>
      <c r="E92" s="1159"/>
      <c r="F92" s="1248"/>
      <c r="G92" s="1140">
        <v>0</v>
      </c>
      <c r="H92" s="1184"/>
      <c r="I92" s="1141">
        <f>SUM(G92:H92)</f>
        <v>0</v>
      </c>
    </row>
    <row r="93" spans="3:9" s="1130" customFormat="1" ht="11.25" hidden="1" customHeight="1">
      <c r="C93" s="1148"/>
      <c r="D93" s="1182" t="s">
        <v>161</v>
      </c>
      <c r="E93" s="1182"/>
      <c r="F93" s="1258"/>
      <c r="G93" s="1140"/>
      <c r="H93" s="1150"/>
      <c r="I93" s="1141"/>
    </row>
    <row r="94" spans="3:9" s="1130" customFormat="1" ht="11.25" hidden="1" customHeight="1">
      <c r="C94" s="1148"/>
      <c r="D94" s="1159"/>
      <c r="E94" s="1159"/>
      <c r="F94" s="1248"/>
      <c r="G94" s="1140">
        <v>0</v>
      </c>
      <c r="H94" s="1184"/>
      <c r="I94" s="1141">
        <f>SUM(G94:H94)</f>
        <v>0</v>
      </c>
    </row>
    <row r="95" spans="3:9" s="1130" customFormat="1" ht="11.25" hidden="1" customHeight="1">
      <c r="C95" s="1148"/>
      <c r="D95" s="1182" t="s">
        <v>162</v>
      </c>
      <c r="E95" s="1182"/>
      <c r="F95" s="1258"/>
      <c r="G95" s="1140"/>
      <c r="H95" s="1150"/>
      <c r="I95" s="1141"/>
    </row>
    <row r="96" spans="3:9" s="1130" customFormat="1" ht="11.25" hidden="1" customHeight="1">
      <c r="C96" s="1148"/>
      <c r="D96" s="1159"/>
      <c r="E96" s="1159"/>
      <c r="F96" s="1248"/>
      <c r="G96" s="1140">
        <v>0</v>
      </c>
      <c r="H96" s="1184"/>
      <c r="I96" s="1141">
        <f>SUM(G96:H96)</f>
        <v>0</v>
      </c>
    </row>
    <row r="97" spans="3:10" s="1130" customFormat="1" ht="11.25" hidden="1" customHeight="1">
      <c r="C97" s="1148"/>
      <c r="D97" s="1159"/>
      <c r="E97" s="1159"/>
      <c r="F97" s="1248"/>
      <c r="G97" s="1140">
        <v>0</v>
      </c>
      <c r="H97" s="1184"/>
      <c r="I97" s="1141">
        <f>SUM(G97:H97)</f>
        <v>0</v>
      </c>
    </row>
    <row r="98" spans="3:10" s="1130" customFormat="1" ht="12.75" customHeight="1">
      <c r="C98" s="1148"/>
      <c r="D98" s="1182" t="s">
        <v>163</v>
      </c>
      <c r="E98" s="1182"/>
      <c r="F98" s="1258"/>
      <c r="G98" s="1140"/>
      <c r="H98" s="1141"/>
      <c r="I98" s="1141"/>
      <c r="J98" s="1140"/>
    </row>
    <row r="99" spans="3:10" s="1130" customFormat="1" ht="12.75" customHeight="1">
      <c r="C99" s="1148"/>
      <c r="D99" s="1159" t="s">
        <v>153</v>
      </c>
      <c r="E99" s="1186"/>
      <c r="F99" s="1281">
        <v>0</v>
      </c>
      <c r="G99" s="1140">
        <v>0</v>
      </c>
      <c r="H99" s="1184"/>
      <c r="I99" s="1141">
        <v>21</v>
      </c>
      <c r="J99" s="1140">
        <v>21</v>
      </c>
    </row>
    <row r="100" spans="3:10" s="1130" customFormat="1" ht="12.75" hidden="1" customHeight="1">
      <c r="C100" s="1148"/>
      <c r="D100" s="1186"/>
      <c r="E100" s="1186"/>
      <c r="F100" s="1281"/>
      <c r="G100" s="1140">
        <v>0</v>
      </c>
      <c r="H100" s="1184"/>
      <c r="I100" s="1141"/>
      <c r="J100" s="1140"/>
    </row>
    <row r="101" spans="3:10" s="1130" customFormat="1" ht="12.75" hidden="1" customHeight="1">
      <c r="C101" s="1148"/>
      <c r="D101" s="1182" t="s">
        <v>164</v>
      </c>
      <c r="E101" s="1182"/>
      <c r="F101" s="1282"/>
      <c r="G101" s="1140"/>
      <c r="H101" s="1141"/>
      <c r="I101" s="1141"/>
      <c r="J101" s="1140"/>
    </row>
    <row r="102" spans="3:10" s="1130" customFormat="1" ht="12.75" hidden="1" customHeight="1">
      <c r="C102" s="1148"/>
      <c r="D102" s="1186"/>
      <c r="E102" s="1186"/>
      <c r="F102" s="1281"/>
      <c r="G102" s="1140">
        <v>0</v>
      </c>
      <c r="H102" s="1184"/>
      <c r="I102" s="1141">
        <f>SUM(G102:H102)</f>
        <v>0</v>
      </c>
      <c r="J102" s="1140">
        <f t="shared" ref="J102" si="4">G102-F102</f>
        <v>0</v>
      </c>
    </row>
    <row r="103" spans="3:10" s="1130" customFormat="1" ht="12.75" customHeight="1">
      <c r="C103" s="1148"/>
      <c r="D103" s="1182"/>
      <c r="E103" s="1186"/>
      <c r="F103" s="1281"/>
      <c r="G103" s="1140">
        <v>0</v>
      </c>
      <c r="H103" s="1184"/>
      <c r="I103" s="1141"/>
      <c r="J103" s="1140"/>
    </row>
    <row r="104" spans="3:10" s="1130" customFormat="1" ht="12.75" customHeight="1">
      <c r="C104" s="1148"/>
      <c r="D104" s="1182" t="s">
        <v>165</v>
      </c>
      <c r="E104" s="1186"/>
      <c r="F104" s="1281"/>
      <c r="G104" s="1140"/>
      <c r="H104" s="1187"/>
      <c r="I104" s="1141"/>
      <c r="J104" s="1140"/>
    </row>
    <row r="105" spans="3:10" s="1130" customFormat="1" ht="15">
      <c r="C105" s="1148"/>
      <c r="D105" s="11" t="s">
        <v>1372</v>
      </c>
      <c r="E105" s="1186"/>
      <c r="F105" s="1281">
        <v>0</v>
      </c>
      <c r="G105" s="1140"/>
      <c r="H105" s="1187"/>
      <c r="I105" s="1141">
        <v>450</v>
      </c>
      <c r="J105" s="1188">
        <v>450</v>
      </c>
    </row>
    <row r="106" spans="3:10" s="1130" customFormat="1" ht="15">
      <c r="C106" s="1148"/>
      <c r="D106" s="11" t="s">
        <v>1373</v>
      </c>
      <c r="E106" s="1186"/>
      <c r="F106" s="1281">
        <v>0</v>
      </c>
      <c r="G106" s="1140"/>
      <c r="H106" s="1187"/>
      <c r="I106" s="1141">
        <v>900</v>
      </c>
      <c r="J106" s="1188">
        <v>900</v>
      </c>
    </row>
    <row r="107" spans="3:10" s="1130" customFormat="1" ht="15">
      <c r="C107" s="1148"/>
      <c r="D107" s="11" t="s">
        <v>1374</v>
      </c>
      <c r="E107" s="1186"/>
      <c r="F107" s="1281">
        <v>0</v>
      </c>
      <c r="G107" s="1140"/>
      <c r="H107" s="1187"/>
      <c r="I107" s="1141">
        <v>200</v>
      </c>
      <c r="J107" s="1188">
        <v>200</v>
      </c>
    </row>
    <row r="108" spans="3:10" s="1130" customFormat="1" ht="12.75" customHeight="1">
      <c r="C108" s="1148"/>
      <c r="D108" s="1186"/>
      <c r="E108" s="1186"/>
      <c r="F108" s="1260"/>
      <c r="G108" s="1140">
        <v>0</v>
      </c>
      <c r="H108" s="1184"/>
      <c r="I108" s="1141"/>
      <c r="J108" s="1140"/>
    </row>
    <row r="109" spans="3:10" s="1130" customFormat="1" ht="12.75" customHeight="1">
      <c r="C109" s="1148"/>
      <c r="D109" s="1189" t="s">
        <v>166</v>
      </c>
      <c r="E109" s="1189"/>
      <c r="F109" s="1258"/>
      <c r="G109" s="1140"/>
      <c r="H109" s="1190"/>
      <c r="I109" s="1141"/>
      <c r="J109" s="1140"/>
    </row>
    <row r="110" spans="3:10" s="1130" customFormat="1" ht="15">
      <c r="C110" s="1148"/>
      <c r="D110" s="11" t="s">
        <v>1375</v>
      </c>
      <c r="E110" s="1189"/>
      <c r="F110" s="1248">
        <v>0</v>
      </c>
      <c r="G110" s="1140"/>
      <c r="H110" s="1190"/>
      <c r="I110" s="1141">
        <v>241</v>
      </c>
      <c r="J110" s="1188">
        <v>241</v>
      </c>
    </row>
    <row r="111" spans="3:10" s="1130" customFormat="1" ht="12.75" customHeight="1">
      <c r="C111" s="1148"/>
      <c r="D111" s="1159"/>
      <c r="E111" s="1159"/>
      <c r="F111" s="1248"/>
      <c r="G111" s="1140">
        <v>0</v>
      </c>
      <c r="H111" s="1184"/>
      <c r="I111" s="1141"/>
      <c r="J111" s="1140"/>
    </row>
    <row r="112" spans="3:10" s="1130" customFormat="1">
      <c r="C112" s="1148"/>
      <c r="D112" s="1189" t="s">
        <v>167</v>
      </c>
      <c r="E112" s="1189"/>
      <c r="F112" s="1258"/>
      <c r="G112" s="1140"/>
      <c r="H112" s="1190"/>
      <c r="I112" s="1141"/>
      <c r="J112" s="1140"/>
    </row>
    <row r="113" spans="2:11" s="1130" customFormat="1">
      <c r="C113" s="1148"/>
      <c r="D113" s="1159" t="s">
        <v>168</v>
      </c>
      <c r="E113" s="1159"/>
      <c r="F113" s="1281">
        <v>0</v>
      </c>
      <c r="G113" s="1140">
        <v>25589</v>
      </c>
      <c r="H113" s="1184"/>
      <c r="I113" s="1141">
        <v>51542</v>
      </c>
      <c r="J113" s="1140">
        <v>51542</v>
      </c>
    </row>
    <row r="114" spans="2:11" s="1130" customFormat="1" ht="15">
      <c r="C114" s="1148"/>
      <c r="D114" s="11" t="s">
        <v>1376</v>
      </c>
      <c r="E114" s="1159"/>
      <c r="F114" s="1281">
        <v>0</v>
      </c>
      <c r="G114" s="1140"/>
      <c r="H114" s="1184"/>
      <c r="I114" s="1141">
        <v>2824</v>
      </c>
      <c r="J114" s="1140">
        <v>2823</v>
      </c>
    </row>
    <row r="115" spans="2:11" s="1130" customFormat="1">
      <c r="C115" s="1148"/>
      <c r="D115" s="1159" t="s">
        <v>153</v>
      </c>
      <c r="E115" s="1186"/>
      <c r="F115" s="1281">
        <v>0</v>
      </c>
      <c r="G115" s="1140"/>
      <c r="H115" s="1184"/>
      <c r="I115" s="1141">
        <v>42</v>
      </c>
      <c r="J115" s="1140">
        <v>42</v>
      </c>
    </row>
    <row r="116" spans="2:11" s="1130" customFormat="1" ht="9.75" customHeight="1" thickBot="1">
      <c r="C116" s="1148"/>
      <c r="D116" s="1159"/>
      <c r="E116" s="1159"/>
      <c r="F116" s="1248"/>
      <c r="G116" s="1140"/>
      <c r="H116" s="1187"/>
      <c r="I116" s="1141"/>
    </row>
    <row r="117" spans="2:11" s="1130" customFormat="1" ht="16.5" customHeight="1" thickBot="1">
      <c r="B117" s="1191" t="s">
        <v>69</v>
      </c>
      <c r="C117" s="1192" t="s">
        <v>169</v>
      </c>
      <c r="D117" s="1131"/>
      <c r="E117" s="1131"/>
      <c r="F117" s="1251">
        <f>SUM(F76:F116)</f>
        <v>0</v>
      </c>
      <c r="G117" s="1152">
        <f>SUM(G76:G116)</f>
        <v>26966</v>
      </c>
      <c r="H117" s="1193">
        <f>SUM(H76:H116)</f>
        <v>0</v>
      </c>
      <c r="I117" s="1179">
        <f>SUM(I76:I116)</f>
        <v>57623</v>
      </c>
      <c r="J117" s="1179">
        <f>SUM(J76:J116)</f>
        <v>57245</v>
      </c>
      <c r="K117" s="1140">
        <f>SUM(G117:H117)</f>
        <v>26966</v>
      </c>
    </row>
    <row r="118" spans="2:11" s="1130" customFormat="1" ht="12.75" customHeight="1">
      <c r="B118" s="1155"/>
      <c r="C118" s="1151"/>
      <c r="D118" s="1131"/>
      <c r="E118" s="1131"/>
      <c r="F118" s="1254"/>
      <c r="G118" s="1162"/>
      <c r="H118" s="1163"/>
      <c r="I118" s="1164"/>
      <c r="J118" s="1164"/>
      <c r="K118" s="1140"/>
    </row>
    <row r="119" spans="2:11" s="1130" customFormat="1" ht="17.25" customHeight="1">
      <c r="B119" s="1155"/>
      <c r="C119" s="1151"/>
      <c r="D119" s="1131"/>
      <c r="E119" s="1131"/>
      <c r="F119" s="1254"/>
      <c r="G119" s="1162"/>
      <c r="H119" s="1141"/>
      <c r="I119" s="1164"/>
      <c r="J119" s="1164"/>
    </row>
    <row r="120" spans="2:11" s="1130" customFormat="1" ht="15" customHeight="1">
      <c r="B120" s="1157" t="s">
        <v>70</v>
      </c>
      <c r="C120" s="1139" t="s">
        <v>170</v>
      </c>
      <c r="D120" s="1170"/>
      <c r="E120" s="1170"/>
      <c r="F120" s="1252"/>
      <c r="G120" s="1140"/>
      <c r="H120" s="1141"/>
      <c r="I120" s="1141"/>
      <c r="J120" s="1141"/>
    </row>
    <row r="121" spans="2:11" s="1130" customFormat="1" ht="14.25" hidden="1" customHeight="1">
      <c r="B121" s="1176"/>
      <c r="C121" s="1194"/>
      <c r="D121" s="1131"/>
      <c r="E121" s="1131"/>
      <c r="F121" s="1252"/>
      <c r="G121" s="1140"/>
      <c r="H121" s="1141"/>
      <c r="I121" s="1141"/>
      <c r="J121" s="1141"/>
    </row>
    <row r="122" spans="2:11" s="1130" customFormat="1" ht="15" customHeight="1">
      <c r="C122" s="1148"/>
      <c r="D122" s="1182" t="s">
        <v>171</v>
      </c>
      <c r="E122" s="1189"/>
      <c r="F122" s="1252"/>
      <c r="G122" s="1140"/>
      <c r="H122" s="1187"/>
      <c r="I122" s="1141"/>
      <c r="J122" s="1141"/>
    </row>
    <row r="123" spans="2:11" s="1130" customFormat="1" ht="15" customHeight="1">
      <c r="C123" s="1148"/>
      <c r="D123" s="1186" t="s">
        <v>172</v>
      </c>
      <c r="E123" s="1186"/>
      <c r="F123" s="1252">
        <v>0</v>
      </c>
      <c r="G123" s="1140">
        <v>0</v>
      </c>
      <c r="H123" s="1183"/>
      <c r="I123" s="1141">
        <v>150</v>
      </c>
      <c r="J123" s="1195">
        <v>150</v>
      </c>
    </row>
    <row r="124" spans="2:11" s="1130" customFormat="1" ht="15" hidden="1" customHeight="1">
      <c r="C124" s="1148"/>
      <c r="D124" s="1186"/>
      <c r="E124" s="1186"/>
      <c r="F124" s="1252"/>
      <c r="G124" s="1140">
        <v>0</v>
      </c>
      <c r="H124" s="1183"/>
      <c r="I124" s="1141">
        <f>SUM(G124:H124)</f>
        <v>0</v>
      </c>
      <c r="J124" s="1141">
        <f>SUM(H124:I124)</f>
        <v>0</v>
      </c>
    </row>
    <row r="125" spans="2:11" s="1130" customFormat="1" ht="15" hidden="1" customHeight="1">
      <c r="C125" s="1148"/>
      <c r="D125" s="1182" t="s">
        <v>173</v>
      </c>
      <c r="E125" s="1182"/>
      <c r="F125" s="1252"/>
      <c r="G125" s="1140"/>
      <c r="H125" s="1187"/>
      <c r="I125" s="1141"/>
      <c r="J125" s="1141"/>
    </row>
    <row r="126" spans="2:11" s="1130" customFormat="1" ht="15" hidden="1" customHeight="1">
      <c r="C126" s="1148"/>
      <c r="D126" s="1159"/>
      <c r="E126" s="1159"/>
      <c r="F126" s="1252">
        <v>0</v>
      </c>
      <c r="G126" s="1140">
        <v>0</v>
      </c>
      <c r="H126" s="1183"/>
      <c r="I126" s="1141">
        <f>SUM(G126:H126)</f>
        <v>0</v>
      </c>
      <c r="J126" s="1141">
        <f>SUM(H126:I126)</f>
        <v>0</v>
      </c>
    </row>
    <row r="127" spans="2:11" s="1130" customFormat="1" ht="12" hidden="1" customHeight="1">
      <c r="C127" s="1148"/>
      <c r="D127" s="1182" t="s">
        <v>174</v>
      </c>
      <c r="E127" s="1182"/>
      <c r="F127" s="1252"/>
      <c r="G127" s="1140"/>
      <c r="H127" s="1187"/>
      <c r="I127" s="1141"/>
      <c r="J127" s="1141"/>
    </row>
    <row r="128" spans="2:11" s="1130" customFormat="1" ht="12" hidden="1" customHeight="1">
      <c r="C128" s="1148"/>
      <c r="D128" s="1159"/>
      <c r="E128" s="1159"/>
      <c r="F128" s="1252">
        <v>0</v>
      </c>
      <c r="G128" s="1140">
        <v>0</v>
      </c>
      <c r="H128" s="1183"/>
      <c r="I128" s="1141">
        <f>SUM(G128:H128)</f>
        <v>0</v>
      </c>
      <c r="J128" s="1141">
        <f>SUM(H128:I128)</f>
        <v>0</v>
      </c>
    </row>
    <row r="129" spans="2:11" s="1130" customFormat="1" ht="12" hidden="1" customHeight="1">
      <c r="C129" s="1148"/>
      <c r="D129" s="1189" t="s">
        <v>175</v>
      </c>
      <c r="E129" s="1189"/>
      <c r="F129" s="1252"/>
      <c r="G129" s="1140"/>
      <c r="H129" s="1187"/>
      <c r="I129" s="1141"/>
      <c r="J129" s="1141"/>
    </row>
    <row r="130" spans="2:11" s="1130" customFormat="1" ht="12.75" hidden="1" customHeight="1">
      <c r="C130" s="1148"/>
      <c r="D130" s="1159"/>
      <c r="E130" s="1159"/>
      <c r="F130" s="1252">
        <v>0</v>
      </c>
      <c r="G130" s="1140">
        <v>0</v>
      </c>
      <c r="H130" s="1183"/>
      <c r="I130" s="1141">
        <f>SUM(G130:H130)</f>
        <v>0</v>
      </c>
      <c r="J130" s="1141">
        <f>SUM(H130:I130)</f>
        <v>0</v>
      </c>
    </row>
    <row r="131" spans="2:11" s="1130" customFormat="1" ht="12.75" hidden="1" customHeight="1">
      <c r="C131" s="1148"/>
      <c r="D131" s="1189" t="s">
        <v>176</v>
      </c>
      <c r="E131" s="1189"/>
      <c r="F131" s="1252"/>
      <c r="G131" s="1140"/>
      <c r="H131" s="1150"/>
      <c r="I131" s="1141"/>
      <c r="J131" s="1141"/>
    </row>
    <row r="132" spans="2:11" s="1130" customFormat="1" ht="12.75" hidden="1" customHeight="1">
      <c r="C132" s="1148"/>
      <c r="D132" s="1159"/>
      <c r="E132" s="1159"/>
      <c r="F132" s="1252">
        <v>0</v>
      </c>
      <c r="G132" s="1140">
        <v>0</v>
      </c>
      <c r="H132" s="1183"/>
      <c r="I132" s="1141">
        <f>SUM(G132:H132)</f>
        <v>0</v>
      </c>
      <c r="J132" s="1141">
        <f>SUM(H132:I132)</f>
        <v>0</v>
      </c>
    </row>
    <row r="133" spans="2:11" s="1130" customFormat="1" ht="12" hidden="1" customHeight="1">
      <c r="C133" s="1148"/>
      <c r="D133" s="1182" t="s">
        <v>175</v>
      </c>
      <c r="E133" s="1182"/>
      <c r="F133" s="1252"/>
      <c r="G133" s="1140"/>
      <c r="H133" s="1187"/>
      <c r="I133" s="1141"/>
      <c r="J133" s="1141"/>
    </row>
    <row r="134" spans="2:11" s="1130" customFormat="1" ht="12.75" hidden="1" customHeight="1">
      <c r="C134" s="1148"/>
      <c r="D134" s="1159"/>
      <c r="E134" s="1159"/>
      <c r="F134" s="1252">
        <v>0</v>
      </c>
      <c r="G134" s="1140">
        <v>0</v>
      </c>
      <c r="H134" s="1196"/>
      <c r="I134" s="1141">
        <f>SUM(G134:H134)</f>
        <v>0</v>
      </c>
      <c r="J134" s="1141">
        <f>SUM(H134:I134)</f>
        <v>0</v>
      </c>
    </row>
    <row r="135" spans="2:11" s="1130" customFormat="1" ht="12.75" hidden="1" customHeight="1">
      <c r="C135" s="1148"/>
      <c r="D135" s="1182" t="s">
        <v>177</v>
      </c>
      <c r="E135" s="1182"/>
      <c r="F135" s="1252"/>
      <c r="G135" s="1140"/>
      <c r="H135" s="1187"/>
      <c r="I135" s="1141"/>
      <c r="J135" s="1141"/>
    </row>
    <row r="136" spans="2:11" s="1130" customFormat="1" ht="12.75" hidden="1" customHeight="1">
      <c r="C136" s="1148"/>
      <c r="D136" s="1159"/>
      <c r="E136" s="1159"/>
      <c r="F136" s="1252">
        <v>0</v>
      </c>
      <c r="G136" s="1140">
        <v>0</v>
      </c>
      <c r="H136" s="1196"/>
      <c r="I136" s="1141">
        <f>SUM(G136:H136)</f>
        <v>0</v>
      </c>
      <c r="J136" s="1141">
        <f>SUM(H136:I136)</f>
        <v>0</v>
      </c>
    </row>
    <row r="137" spans="2:11" s="1130" customFormat="1" ht="12.75" hidden="1" customHeight="1">
      <c r="C137" s="1148"/>
      <c r="D137" s="1159"/>
      <c r="E137" s="1159"/>
      <c r="F137" s="1252"/>
      <c r="G137" s="1140"/>
      <c r="H137" s="1196"/>
      <c r="I137" s="1141"/>
      <c r="J137" s="1141"/>
    </row>
    <row r="138" spans="2:11" s="1130" customFormat="1" ht="12.75" customHeight="1">
      <c r="C138" s="1148"/>
      <c r="D138" s="12" t="s">
        <v>166</v>
      </c>
      <c r="E138" s="1159"/>
      <c r="F138" s="1252"/>
      <c r="G138" s="1140"/>
      <c r="H138" s="1196"/>
      <c r="I138" s="1141"/>
      <c r="J138" s="1141"/>
    </row>
    <row r="139" spans="2:11" s="1130" customFormat="1" ht="15">
      <c r="C139" s="1148"/>
      <c r="D139" s="11" t="s">
        <v>1377</v>
      </c>
      <c r="E139" s="1159"/>
      <c r="F139" s="1252">
        <v>0</v>
      </c>
      <c r="G139" s="1140"/>
      <c r="H139" s="1196"/>
      <c r="I139" s="1141">
        <v>80</v>
      </c>
      <c r="J139" s="1195">
        <v>80</v>
      </c>
    </row>
    <row r="140" spans="2:11" s="1130" customFormat="1" ht="11.25" customHeight="1" thickBot="1">
      <c r="C140" s="1148"/>
      <c r="D140" s="1159"/>
      <c r="E140" s="1159"/>
      <c r="F140" s="1252"/>
      <c r="G140" s="1140"/>
      <c r="H140" s="1187"/>
      <c r="I140" s="1141"/>
      <c r="J140" s="1141"/>
    </row>
    <row r="141" spans="2:11" s="1130" customFormat="1" ht="16.5" customHeight="1" thickBot="1">
      <c r="B141" s="1191" t="s">
        <v>70</v>
      </c>
      <c r="C141" s="1192" t="s">
        <v>178</v>
      </c>
      <c r="D141" s="1131"/>
      <c r="E141" s="1131"/>
      <c r="F141" s="1251">
        <f>SUM(F122:F140)</f>
        <v>0</v>
      </c>
      <c r="G141" s="1152">
        <f>SUM(G122:G140)</f>
        <v>0</v>
      </c>
      <c r="H141" s="1193">
        <f>SUM(H122:H140)</f>
        <v>0</v>
      </c>
      <c r="I141" s="1179">
        <f>SUM(I122:I140)</f>
        <v>230</v>
      </c>
      <c r="J141" s="1179">
        <f>SUM(J122:J140)</f>
        <v>230</v>
      </c>
      <c r="K141" s="1140">
        <f>SUM(G141:H141)</f>
        <v>0</v>
      </c>
    </row>
    <row r="142" spans="2:11" s="1130" customFormat="1" ht="15" customHeight="1" thickBot="1">
      <c r="D142" s="1131"/>
      <c r="E142" s="1131"/>
      <c r="F142" s="1252"/>
      <c r="G142" s="1140"/>
      <c r="H142" s="1141"/>
      <c r="I142" s="1141"/>
      <c r="J142" s="1141"/>
    </row>
    <row r="143" spans="2:11" s="1130" customFormat="1" ht="15" customHeight="1" thickBot="1">
      <c r="B143" s="1155" t="s">
        <v>71</v>
      </c>
      <c r="C143" s="1151" t="s">
        <v>179</v>
      </c>
      <c r="D143" s="1131"/>
      <c r="E143" s="1131"/>
      <c r="F143" s="1261">
        <v>1001374</v>
      </c>
      <c r="G143" s="1197">
        <v>1001374</v>
      </c>
      <c r="H143" s="1160"/>
      <c r="I143" s="1179">
        <v>1039390</v>
      </c>
      <c r="J143" s="1198">
        <v>1039390</v>
      </c>
      <c r="K143" s="1140">
        <f>SUM(G143:H143)</f>
        <v>1001374</v>
      </c>
    </row>
    <row r="144" spans="2:11" s="1130" customFormat="1" ht="15" customHeight="1" thickBot="1">
      <c r="D144" s="1131"/>
      <c r="E144" s="1131"/>
      <c r="F144" s="1252"/>
      <c r="G144" s="1140"/>
      <c r="H144" s="1141"/>
      <c r="I144" s="1141"/>
      <c r="J144" s="1141"/>
    </row>
    <row r="145" spans="2:11" s="1130" customFormat="1" ht="16.5" customHeight="1" thickBot="1">
      <c r="C145" s="1165" t="s">
        <v>1492</v>
      </c>
      <c r="D145" s="1166"/>
      <c r="E145" s="1166"/>
      <c r="F145" s="1255">
        <f>F117+F141+F143</f>
        <v>1001374</v>
      </c>
      <c r="G145" s="1167">
        <f t="shared" ref="G145:I145" si="5">G117+G141+G143</f>
        <v>1028340</v>
      </c>
      <c r="H145" s="1167">
        <f t="shared" si="5"/>
        <v>0</v>
      </c>
      <c r="I145" s="1167">
        <f t="shared" si="5"/>
        <v>1097243</v>
      </c>
      <c r="J145" s="1167">
        <f>J117+J141+J143</f>
        <v>1096865</v>
      </c>
      <c r="K145" s="1140">
        <f>SUM(G145:H145)</f>
        <v>1028340</v>
      </c>
    </row>
    <row r="146" spans="2:11" s="1130" customFormat="1" ht="12.75" customHeight="1">
      <c r="D146" s="1131"/>
      <c r="E146" s="1131"/>
      <c r="F146" s="1248"/>
      <c r="G146" s="1140"/>
      <c r="H146" s="1141"/>
      <c r="I146" s="1141"/>
    </row>
    <row r="147" spans="2:11" s="1130" customFormat="1" ht="14.25" hidden="1" customHeight="1">
      <c r="D147" s="1131"/>
      <c r="E147" s="1131"/>
      <c r="F147" s="1248"/>
      <c r="G147" s="1140"/>
      <c r="H147" s="1141"/>
      <c r="I147" s="1141"/>
    </row>
    <row r="148" spans="2:11" s="1130" customFormat="1" ht="19.5" customHeight="1">
      <c r="B148" s="1134" t="s">
        <v>180</v>
      </c>
      <c r="D148" s="1131"/>
      <c r="E148" s="1131"/>
      <c r="F148" s="1248"/>
      <c r="G148" s="1140"/>
      <c r="H148" s="1141"/>
      <c r="I148" s="1141"/>
    </row>
    <row r="149" spans="2:11" s="1130" customFormat="1" ht="12" customHeight="1">
      <c r="B149" s="1168"/>
      <c r="D149" s="1131"/>
      <c r="E149" s="1131"/>
      <c r="F149" s="1248"/>
      <c r="G149" s="1140"/>
      <c r="H149" s="1141"/>
      <c r="I149" s="1141"/>
    </row>
    <row r="150" spans="2:11" s="1151" customFormat="1" ht="17.25" customHeight="1">
      <c r="B150" s="1138" t="s">
        <v>69</v>
      </c>
      <c r="C150" s="1139" t="s">
        <v>181</v>
      </c>
      <c r="D150" s="1182"/>
      <c r="E150" s="1182"/>
      <c r="F150" s="1258"/>
      <c r="G150" s="1199"/>
      <c r="H150" s="1200"/>
      <c r="I150" s="1200"/>
    </row>
    <row r="151" spans="2:11" s="1130" customFormat="1" ht="13.5" hidden="1" customHeight="1">
      <c r="C151" s="1148"/>
      <c r="D151" s="1131"/>
      <c r="E151" s="1131"/>
      <c r="F151" s="1248"/>
      <c r="G151" s="1140"/>
      <c r="H151" s="1141"/>
      <c r="I151" s="1141"/>
    </row>
    <row r="152" spans="2:11" s="1130" customFormat="1" ht="12.75" customHeight="1">
      <c r="C152" s="1148"/>
      <c r="D152" s="1182" t="s">
        <v>150</v>
      </c>
      <c r="E152" s="1182"/>
      <c r="F152" s="1258"/>
      <c r="G152" s="1146"/>
      <c r="H152" s="1150"/>
      <c r="I152" s="1187"/>
    </row>
    <row r="153" spans="2:11" s="1130" customFormat="1" ht="12.75" customHeight="1">
      <c r="C153" s="1148"/>
      <c r="D153" s="1159" t="s">
        <v>151</v>
      </c>
      <c r="E153" s="1159"/>
      <c r="F153" s="1248">
        <v>0</v>
      </c>
      <c r="G153" s="1146">
        <v>1123</v>
      </c>
      <c r="H153" s="1147"/>
      <c r="I153" s="1141">
        <f>SUM(G153:H153)</f>
        <v>1123</v>
      </c>
      <c r="J153" s="1130">
        <v>0</v>
      </c>
    </row>
    <row r="154" spans="2:11" s="1130" customFormat="1" ht="12.75" hidden="1" customHeight="1">
      <c r="C154" s="1148"/>
      <c r="D154" s="1182" t="s">
        <v>182</v>
      </c>
      <c r="E154" s="1182"/>
      <c r="F154" s="1258"/>
      <c r="G154" s="1146"/>
      <c r="H154" s="1150"/>
      <c r="I154" s="1141"/>
    </row>
    <row r="155" spans="2:11" s="1130" customFormat="1" ht="12.75" hidden="1" customHeight="1">
      <c r="C155" s="1148"/>
      <c r="D155" s="1159" t="s">
        <v>183</v>
      </c>
      <c r="E155" s="1159"/>
      <c r="F155" s="1248"/>
      <c r="G155" s="1146"/>
      <c r="H155" s="1147"/>
      <c r="I155" s="1141">
        <f>SUM(G155:H155)</f>
        <v>0</v>
      </c>
    </row>
    <row r="156" spans="2:11" s="1130" customFormat="1" ht="12.75" hidden="1" customHeight="1">
      <c r="C156" s="1148"/>
      <c r="D156" s="1182" t="s">
        <v>184</v>
      </c>
      <c r="E156" s="1182"/>
      <c r="F156" s="1258"/>
      <c r="G156" s="1146"/>
      <c r="H156" s="1150"/>
      <c r="I156" s="1141"/>
    </row>
    <row r="157" spans="2:11" s="1130" customFormat="1" ht="12.75" hidden="1" customHeight="1">
      <c r="C157" s="1148"/>
      <c r="D157" s="1159" t="s">
        <v>183</v>
      </c>
      <c r="E157" s="1159"/>
      <c r="F157" s="1248"/>
      <c r="G157" s="1146"/>
      <c r="H157" s="1147"/>
      <c r="I157" s="1141">
        <f>SUM(G157:H157)</f>
        <v>0</v>
      </c>
    </row>
    <row r="158" spans="2:11" s="1130" customFormat="1" ht="12.75" hidden="1" customHeight="1">
      <c r="C158" s="1148"/>
      <c r="D158" s="1182" t="s">
        <v>185</v>
      </c>
      <c r="E158" s="1182"/>
      <c r="F158" s="1258"/>
      <c r="G158" s="1146"/>
      <c r="H158" s="1150"/>
      <c r="I158" s="1141"/>
    </row>
    <row r="159" spans="2:11" s="1130" customFormat="1" ht="12.75" hidden="1" customHeight="1">
      <c r="C159" s="1148"/>
      <c r="D159" s="1159" t="s">
        <v>183</v>
      </c>
      <c r="E159" s="1159"/>
      <c r="F159" s="1248"/>
      <c r="G159" s="1146"/>
      <c r="H159" s="1147"/>
      <c r="I159" s="1141">
        <f>SUM(G159:H159)</f>
        <v>0</v>
      </c>
    </row>
    <row r="160" spans="2:11" ht="12.75" hidden="1" customHeight="1">
      <c r="D160" s="1182" t="s">
        <v>186</v>
      </c>
      <c r="E160" s="1182"/>
      <c r="F160" s="1258"/>
      <c r="H160" s="1150"/>
    </row>
    <row r="161" spans="3:10" s="1130" customFormat="1" ht="12.75" hidden="1" customHeight="1">
      <c r="C161" s="1148"/>
      <c r="D161" s="1159" t="s">
        <v>183</v>
      </c>
      <c r="E161" s="1159"/>
      <c r="F161" s="1248"/>
      <c r="G161" s="1146"/>
      <c r="H161" s="1147"/>
      <c r="I161" s="1141">
        <f>SUM(G161:H161)</f>
        <v>0</v>
      </c>
    </row>
    <row r="162" spans="3:10" s="1130" customFormat="1" ht="12.75" hidden="1" customHeight="1">
      <c r="C162" s="1148"/>
      <c r="D162" s="1185" t="s">
        <v>187</v>
      </c>
      <c r="E162" s="1185"/>
      <c r="F162" s="1259"/>
      <c r="G162" s="1146"/>
      <c r="H162" s="1150"/>
      <c r="I162" s="1141"/>
    </row>
    <row r="163" spans="3:10" s="1130" customFormat="1" ht="12.75" hidden="1" customHeight="1">
      <c r="C163" s="1148"/>
      <c r="D163" s="1159" t="s">
        <v>183</v>
      </c>
      <c r="E163" s="1159"/>
      <c r="F163" s="1248"/>
      <c r="G163" s="1146"/>
      <c r="H163" s="1147"/>
      <c r="I163" s="1141">
        <f>SUM(G163:H163)</f>
        <v>0</v>
      </c>
    </row>
    <row r="164" spans="3:10" s="1130" customFormat="1" ht="12.75" hidden="1" customHeight="1">
      <c r="C164" s="1148"/>
      <c r="D164" s="1189" t="s">
        <v>175</v>
      </c>
      <c r="E164" s="1189"/>
      <c r="F164" s="1258"/>
      <c r="G164" s="1146"/>
      <c r="H164" s="1150"/>
      <c r="I164" s="1141"/>
    </row>
    <row r="165" spans="3:10" s="1130" customFormat="1" ht="12.75" hidden="1" customHeight="1">
      <c r="C165" s="1148"/>
      <c r="D165" s="1159" t="s">
        <v>183</v>
      </c>
      <c r="E165" s="1159"/>
      <c r="F165" s="1248"/>
      <c r="G165" s="1146"/>
      <c r="H165" s="1147"/>
      <c r="I165" s="1141">
        <f>SUM(G165:H165)</f>
        <v>0</v>
      </c>
    </row>
    <row r="166" spans="3:10" s="1130" customFormat="1" ht="12.75" hidden="1" customHeight="1">
      <c r="C166" s="1148"/>
      <c r="D166" s="1185" t="s">
        <v>176</v>
      </c>
      <c r="E166" s="1185"/>
      <c r="F166" s="1259"/>
      <c r="G166" s="1146"/>
      <c r="H166" s="1150"/>
      <c r="I166" s="1141"/>
    </row>
    <row r="167" spans="3:10" s="1130" customFormat="1" ht="12.75" hidden="1" customHeight="1">
      <c r="C167" s="1148"/>
      <c r="D167" s="1159" t="s">
        <v>183</v>
      </c>
      <c r="E167" s="1159"/>
      <c r="F167" s="1248"/>
      <c r="G167" s="1146"/>
      <c r="H167" s="1147"/>
      <c r="I167" s="1141">
        <f>SUM(G167:H167)</f>
        <v>0</v>
      </c>
    </row>
    <row r="168" spans="3:10" s="1130" customFormat="1" ht="12.75" hidden="1" customHeight="1">
      <c r="C168" s="1148"/>
      <c r="D168" s="1185" t="s">
        <v>177</v>
      </c>
      <c r="E168" s="1185"/>
      <c r="F168" s="1259"/>
      <c r="G168" s="1146"/>
      <c r="H168" s="1150"/>
      <c r="I168" s="1141"/>
    </row>
    <row r="169" spans="3:10" s="1130" customFormat="1" ht="12" hidden="1" customHeight="1">
      <c r="C169" s="1148"/>
      <c r="D169" s="1159" t="s">
        <v>183</v>
      </c>
      <c r="E169" s="1159"/>
      <c r="F169" s="1248"/>
      <c r="G169" s="1146"/>
      <c r="H169" s="1147"/>
      <c r="I169" s="1141">
        <f>SUM(G169:H169)</f>
        <v>0</v>
      </c>
    </row>
    <row r="170" spans="3:10" s="1130" customFormat="1" ht="12.75" hidden="1" customHeight="1">
      <c r="C170" s="1148"/>
      <c r="D170" s="1189" t="s">
        <v>188</v>
      </c>
      <c r="E170" s="1189"/>
      <c r="F170" s="1258"/>
      <c r="G170" s="1146"/>
      <c r="H170" s="1150"/>
      <c r="I170" s="1141"/>
    </row>
    <row r="171" spans="3:10" s="1130" customFormat="1" ht="12.75" hidden="1" customHeight="1">
      <c r="C171" s="1148"/>
      <c r="D171" s="1131" t="s">
        <v>189</v>
      </c>
      <c r="E171" s="1131"/>
      <c r="F171" s="1248"/>
      <c r="G171" s="1146"/>
      <c r="H171" s="1147"/>
      <c r="I171" s="1141">
        <f>SUM(G171:H171)</f>
        <v>0</v>
      </c>
    </row>
    <row r="172" spans="3:10" s="1130" customFormat="1" ht="12.75" hidden="1" customHeight="1">
      <c r="C172" s="1148"/>
      <c r="D172" s="1185" t="s">
        <v>166</v>
      </c>
      <c r="E172" s="1185"/>
      <c r="F172" s="1259"/>
      <c r="G172" s="1146"/>
      <c r="H172" s="1150"/>
      <c r="I172" s="1141"/>
    </row>
    <row r="173" spans="3:10" s="1130" customFormat="1" ht="12.75" hidden="1" customHeight="1">
      <c r="C173" s="1148"/>
      <c r="D173" s="1159" t="s">
        <v>190</v>
      </c>
      <c r="E173" s="1159"/>
      <c r="F173" s="1248"/>
      <c r="G173" s="1146"/>
      <c r="H173" s="1147"/>
      <c r="I173" s="1141">
        <f>SUM(G173:H173)</f>
        <v>0</v>
      </c>
    </row>
    <row r="174" spans="3:10" s="1130" customFormat="1" ht="12.75" hidden="1" customHeight="1">
      <c r="C174" s="1148"/>
      <c r="D174" s="1159"/>
      <c r="E174" s="1159"/>
      <c r="F174" s="1248"/>
      <c r="G174" s="1146"/>
      <c r="H174" s="1147"/>
      <c r="I174" s="1141">
        <f>SUM(G174:H174)</f>
        <v>0</v>
      </c>
    </row>
    <row r="175" spans="3:10" s="1130" customFormat="1" ht="12.75" customHeight="1">
      <c r="C175" s="1148"/>
      <c r="D175" s="1182" t="s">
        <v>171</v>
      </c>
      <c r="E175" s="1182"/>
      <c r="F175" s="1258"/>
      <c r="G175" s="1146"/>
      <c r="H175" s="1150"/>
      <c r="I175" s="1141"/>
      <c r="J175" s="1140"/>
    </row>
    <row r="176" spans="3:10" s="1130" customFormat="1" ht="12" customHeight="1">
      <c r="C176" s="1148"/>
      <c r="D176" s="1186" t="s">
        <v>191</v>
      </c>
      <c r="E176" s="1186"/>
      <c r="F176" s="1248">
        <v>0</v>
      </c>
      <c r="G176" s="1146">
        <v>950</v>
      </c>
      <c r="H176" s="1147"/>
      <c r="I176" s="1141">
        <f>SUM(G176:H176)</f>
        <v>950</v>
      </c>
      <c r="J176" s="1140">
        <v>0</v>
      </c>
    </row>
    <row r="177" spans="2:11" s="1130" customFormat="1" ht="12" customHeight="1">
      <c r="C177" s="1148"/>
      <c r="D177" s="1182" t="s">
        <v>164</v>
      </c>
      <c r="E177" s="1182"/>
      <c r="F177" s="1282"/>
      <c r="G177" s="1140"/>
      <c r="H177" s="1141"/>
      <c r="I177" s="1141"/>
      <c r="J177" s="1140"/>
    </row>
    <row r="178" spans="2:11" s="1130" customFormat="1" ht="12.75" customHeight="1">
      <c r="C178" s="1148"/>
      <c r="D178" s="1186" t="s">
        <v>192</v>
      </c>
      <c r="E178" s="1186"/>
      <c r="F178" s="1248">
        <v>0</v>
      </c>
      <c r="G178" s="1140">
        <v>950</v>
      </c>
      <c r="H178" s="1184"/>
      <c r="I178" s="1141">
        <f>SUM(G178:H178)</f>
        <v>950</v>
      </c>
      <c r="J178" s="1140">
        <v>950</v>
      </c>
    </row>
    <row r="179" spans="2:11" s="1130" customFormat="1" ht="12" hidden="1" customHeight="1">
      <c r="C179" s="1148"/>
      <c r="D179" s="1186"/>
      <c r="E179" s="1186"/>
      <c r="F179" s="1283"/>
      <c r="G179" s="1146"/>
      <c r="H179" s="1147"/>
      <c r="I179" s="1141"/>
      <c r="J179" s="1140"/>
    </row>
    <row r="180" spans="2:11" s="1130" customFormat="1" ht="12.75" hidden="1" customHeight="1">
      <c r="C180" s="1148"/>
      <c r="D180" s="1159"/>
      <c r="E180" s="1159"/>
      <c r="F180" s="1281"/>
      <c r="G180" s="1146"/>
      <c r="H180" s="1147"/>
      <c r="I180" s="1141">
        <f>SUM(G180:H180)</f>
        <v>0</v>
      </c>
      <c r="J180" s="1140"/>
    </row>
    <row r="181" spans="2:11" s="1130" customFormat="1" ht="13.5" customHeight="1">
      <c r="C181" s="1148"/>
      <c r="D181" s="1189" t="s">
        <v>167</v>
      </c>
      <c r="E181" s="1189"/>
      <c r="F181" s="1282"/>
      <c r="G181" s="1146"/>
      <c r="H181" s="1150"/>
      <c r="I181" s="1141"/>
      <c r="J181" s="1140"/>
    </row>
    <row r="182" spans="2:11" s="1130" customFormat="1" ht="12.75" customHeight="1">
      <c r="C182" s="1148"/>
      <c r="D182" s="1186" t="s">
        <v>193</v>
      </c>
      <c r="E182" s="1186"/>
      <c r="F182" s="1248">
        <v>0</v>
      </c>
      <c r="G182" s="1146">
        <v>551</v>
      </c>
      <c r="H182" s="1147"/>
      <c r="I182" s="1141">
        <v>1423</v>
      </c>
      <c r="J182" s="1140">
        <v>1423</v>
      </c>
    </row>
    <row r="183" spans="2:11" s="1130" customFormat="1" ht="14.25" customHeight="1" thickBot="1">
      <c r="C183" s="1148"/>
      <c r="D183" s="1131"/>
      <c r="E183" s="1131"/>
      <c r="F183" s="1248"/>
      <c r="G183" s="1146"/>
      <c r="H183" s="1150"/>
      <c r="I183" s="1141"/>
    </row>
    <row r="184" spans="2:11" s="1130" customFormat="1" ht="15" customHeight="1" thickBot="1">
      <c r="B184" s="1191" t="s">
        <v>69</v>
      </c>
      <c r="C184" s="1192" t="s">
        <v>194</v>
      </c>
      <c r="D184" s="1131"/>
      <c r="E184" s="1131"/>
      <c r="F184" s="1251">
        <f>SUM(F152:F183)</f>
        <v>0</v>
      </c>
      <c r="G184" s="1152">
        <f>SUM(G152:G183)</f>
        <v>3574</v>
      </c>
      <c r="H184" s="1153">
        <f>SUM(H152:H183)</f>
        <v>0</v>
      </c>
      <c r="I184" s="1201">
        <f>SUM(I152:I183)</f>
        <v>4446</v>
      </c>
      <c r="J184" s="1201">
        <f>SUM(J152:J183)</f>
        <v>2373</v>
      </c>
      <c r="K184" s="1140">
        <f>SUM(G184:H184)</f>
        <v>3574</v>
      </c>
    </row>
    <row r="185" spans="2:11" s="1130" customFormat="1" ht="14.25" customHeight="1">
      <c r="D185" s="1131"/>
      <c r="E185" s="1131"/>
      <c r="F185" s="1252"/>
      <c r="G185" s="1140"/>
      <c r="H185" s="1141"/>
      <c r="I185" s="1141"/>
      <c r="J185" s="1141"/>
    </row>
    <row r="186" spans="2:11" s="1151" customFormat="1" ht="15.75" customHeight="1">
      <c r="B186" s="1157" t="s">
        <v>70</v>
      </c>
      <c r="C186" s="1151" t="s">
        <v>195</v>
      </c>
      <c r="D186" s="1182"/>
      <c r="E186" s="1182"/>
      <c r="F186" s="1262"/>
      <c r="G186" s="1199"/>
      <c r="H186" s="1200"/>
      <c r="I186" s="1200"/>
      <c r="J186" s="1200"/>
    </row>
    <row r="187" spans="2:11" s="1130" customFormat="1" ht="12" customHeight="1">
      <c r="B187" s="1176"/>
      <c r="C187" s="1194"/>
      <c r="D187" s="1131"/>
      <c r="E187" s="1131"/>
      <c r="F187" s="1252"/>
      <c r="G187" s="1140"/>
      <c r="H187" s="1141"/>
      <c r="I187" s="1141"/>
      <c r="J187" s="1141"/>
    </row>
    <row r="188" spans="2:11" s="1130" customFormat="1" ht="15" customHeight="1">
      <c r="B188" s="1176"/>
      <c r="C188" s="1148"/>
      <c r="D188" s="2" t="s">
        <v>196</v>
      </c>
      <c r="E188" s="1182"/>
      <c r="F188" s="1252"/>
      <c r="G188" s="1140"/>
      <c r="H188" s="1150"/>
      <c r="I188" s="1141"/>
      <c r="J188" s="1141"/>
    </row>
    <row r="189" spans="2:11" s="1130" customFormat="1" ht="15" customHeight="1">
      <c r="B189" s="1176"/>
      <c r="C189" s="1148"/>
      <c r="D189" s="3" t="s">
        <v>1378</v>
      </c>
      <c r="E189" s="1186"/>
      <c r="F189" s="1248">
        <v>0</v>
      </c>
      <c r="G189" s="1140"/>
      <c r="H189" s="1147"/>
      <c r="I189" s="1141">
        <v>278</v>
      </c>
      <c r="J189" s="1141">
        <f>SUM(H189:I189)</f>
        <v>278</v>
      </c>
    </row>
    <row r="190" spans="2:11" s="1130" customFormat="1" ht="15" hidden="1" customHeight="1">
      <c r="B190" s="1176"/>
      <c r="C190" s="1148"/>
      <c r="D190" s="1159"/>
      <c r="E190" s="1159"/>
      <c r="F190" s="1252"/>
      <c r="G190" s="1140"/>
      <c r="H190" s="1150"/>
      <c r="I190" s="1141">
        <f>SUM(G190:H190)</f>
        <v>0</v>
      </c>
      <c r="J190" s="1141">
        <f>SUM(H190:I190)</f>
        <v>0</v>
      </c>
    </row>
    <row r="191" spans="2:11" s="1130" customFormat="1" ht="14.25" customHeight="1" thickBot="1">
      <c r="B191" s="1119"/>
      <c r="D191" s="1131"/>
      <c r="E191" s="1131"/>
      <c r="F191" s="1263"/>
      <c r="G191" s="1202"/>
      <c r="H191" s="1150"/>
      <c r="I191" s="1141"/>
      <c r="J191" s="1141"/>
    </row>
    <row r="192" spans="2:11" s="1130" customFormat="1" ht="15" customHeight="1" thickBot="1">
      <c r="B192" s="1191" t="s">
        <v>70</v>
      </c>
      <c r="C192" s="1203" t="s">
        <v>197</v>
      </c>
      <c r="D192" s="1131"/>
      <c r="E192" s="1131"/>
      <c r="F192" s="1251">
        <f>SUM(F188:F191)</f>
        <v>0</v>
      </c>
      <c r="G192" s="1152">
        <f>SUM(G188:G191)</f>
        <v>0</v>
      </c>
      <c r="H192" s="1193">
        <f>SUM(H188:H191)</f>
        <v>0</v>
      </c>
      <c r="I192" s="1201">
        <f>SUM(I188:I191)</f>
        <v>278</v>
      </c>
      <c r="J192" s="1201">
        <f>SUM(J188:J191)</f>
        <v>278</v>
      </c>
      <c r="K192" s="1140">
        <f>SUM(G192:H192)</f>
        <v>0</v>
      </c>
    </row>
    <row r="193" spans="1:11" s="1130" customFormat="1" ht="15" customHeight="1" thickBot="1">
      <c r="B193" s="1191"/>
      <c r="C193" s="1203"/>
      <c r="D193" s="1131"/>
      <c r="E193" s="1131"/>
      <c r="F193" s="1254"/>
      <c r="G193" s="1162"/>
      <c r="H193" s="1204"/>
      <c r="I193" s="1164"/>
      <c r="J193" s="1164"/>
      <c r="K193" s="1140"/>
    </row>
    <row r="194" spans="1:11" s="1130" customFormat="1" ht="21.75" customHeight="1" thickBot="1">
      <c r="B194" s="1155" t="s">
        <v>71</v>
      </c>
      <c r="C194" s="9" t="s">
        <v>179</v>
      </c>
      <c r="D194" s="1131"/>
      <c r="E194" s="1131"/>
      <c r="F194" s="1251">
        <f>SUM(F190:F193)</f>
        <v>0</v>
      </c>
      <c r="G194" s="1152">
        <f>SUM(G190:G193)</f>
        <v>0</v>
      </c>
      <c r="H194" s="1193">
        <f>SUM(H190:H193)</f>
        <v>0</v>
      </c>
      <c r="I194" s="1201">
        <v>27266</v>
      </c>
      <c r="J194" s="1205">
        <v>27266</v>
      </c>
      <c r="K194" s="1140"/>
    </row>
    <row r="195" spans="1:11" s="1130" customFormat="1" ht="14.25" customHeight="1" thickBot="1">
      <c r="B195" s="1155"/>
      <c r="C195" s="1151"/>
      <c r="D195" s="1159"/>
      <c r="E195" s="1159"/>
      <c r="F195" s="1254"/>
      <c r="G195" s="1162"/>
      <c r="H195" s="1163"/>
      <c r="I195" s="1164"/>
      <c r="J195" s="1164"/>
    </row>
    <row r="196" spans="1:11" s="1130" customFormat="1" ht="24" customHeight="1" thickBot="1">
      <c r="C196" s="1165" t="s">
        <v>1491</v>
      </c>
      <c r="D196" s="1166"/>
      <c r="E196" s="1166"/>
      <c r="F196" s="1251">
        <f>SUM(F184+F192)</f>
        <v>0</v>
      </c>
      <c r="G196" s="1152">
        <f t="shared" ref="G196:H196" si="6">SUM(G184+G192)</f>
        <v>3574</v>
      </c>
      <c r="H196" s="1152">
        <f t="shared" si="6"/>
        <v>0</v>
      </c>
      <c r="I196" s="1152">
        <f>SUM(I184+I192+I194)</f>
        <v>31990</v>
      </c>
      <c r="J196" s="1152">
        <f>SUM(J184+J192+J194)</f>
        <v>29917</v>
      </c>
    </row>
    <row r="197" spans="1:11" s="1130" customFormat="1" ht="21" customHeight="1" thickBot="1">
      <c r="B197" s="1206"/>
      <c r="C197" s="1207"/>
      <c r="D197" s="1208"/>
      <c r="E197" s="1208"/>
      <c r="F197" s="1264"/>
      <c r="G197" s="1209"/>
      <c r="H197" s="1163"/>
      <c r="I197" s="1163"/>
      <c r="J197" s="1163"/>
      <c r="K197" s="1210"/>
    </row>
    <row r="198" spans="1:11" ht="24.75" customHeight="1" thickBot="1">
      <c r="A198" s="1178" t="s">
        <v>198</v>
      </c>
      <c r="B198" s="1130"/>
      <c r="C198" s="1130"/>
      <c r="D198" s="1131"/>
      <c r="E198" s="1131"/>
      <c r="F198" s="1251">
        <f>SUM(F145+F196)</f>
        <v>1001374</v>
      </c>
      <c r="G198" s="1152">
        <f>SUM(G145+G196)</f>
        <v>1031914</v>
      </c>
      <c r="H198" s="1152">
        <f>SUM(H145+H196)</f>
        <v>0</v>
      </c>
      <c r="I198" s="1152">
        <f>SUM(I145+I196)</f>
        <v>1129233</v>
      </c>
      <c r="J198" s="1152">
        <f>SUM(J145+J196)</f>
        <v>1126782</v>
      </c>
    </row>
    <row r="199" spans="1:11" ht="24.75" customHeight="1">
      <c r="A199" s="1151"/>
      <c r="B199" s="1130"/>
      <c r="C199" s="1130"/>
      <c r="D199" s="1131"/>
      <c r="E199" s="1131"/>
      <c r="F199" s="1248"/>
      <c r="G199" s="1162"/>
      <c r="H199" s="1163"/>
      <c r="I199" s="1164"/>
    </row>
    <row r="200" spans="1:11" ht="15" hidden="1" customHeight="1">
      <c r="A200" s="1151"/>
      <c r="B200" s="1130"/>
      <c r="C200" s="1130"/>
      <c r="D200" s="1131"/>
      <c r="E200" s="1131"/>
      <c r="F200" s="1248"/>
      <c r="G200" s="1162"/>
      <c r="H200" s="1163"/>
      <c r="I200" s="1164"/>
    </row>
    <row r="201" spans="1:11" s="1130" customFormat="1" ht="23.25" customHeight="1">
      <c r="A201" s="1129" t="s">
        <v>199</v>
      </c>
      <c r="D201" s="1131"/>
      <c r="E201" s="1131"/>
      <c r="F201" s="1248"/>
      <c r="G201" s="1132"/>
      <c r="H201" s="1133"/>
      <c r="I201" s="1133"/>
    </row>
    <row r="202" spans="1:11" s="1130" customFormat="1" ht="9" customHeight="1">
      <c r="A202" s="1129"/>
      <c r="D202" s="1131"/>
      <c r="E202" s="1131"/>
      <c r="F202" s="1248"/>
      <c r="G202" s="1132"/>
      <c r="H202" s="1133"/>
      <c r="I202" s="1133"/>
    </row>
    <row r="203" spans="1:11" s="1130" customFormat="1" ht="15.75">
      <c r="B203" s="1134" t="s">
        <v>135</v>
      </c>
      <c r="C203" s="1135"/>
      <c r="D203" s="1131"/>
      <c r="E203" s="1131"/>
      <c r="F203" s="1248"/>
      <c r="G203" s="1136"/>
      <c r="H203" s="1137"/>
      <c r="I203" s="1137"/>
    </row>
    <row r="204" spans="1:11" s="1130" customFormat="1" ht="8.25" customHeight="1">
      <c r="B204" s="1134"/>
      <c r="C204" s="1135"/>
      <c r="D204" s="1131"/>
      <c r="E204" s="1131"/>
      <c r="F204" s="1248"/>
      <c r="G204" s="1136"/>
      <c r="H204" s="1137"/>
      <c r="I204" s="1137"/>
    </row>
    <row r="205" spans="1:11" s="1130" customFormat="1" hidden="1">
      <c r="B205" s="1130" t="s">
        <v>69</v>
      </c>
      <c r="D205" s="1131"/>
      <c r="E205" s="1131"/>
      <c r="F205" s="1248"/>
      <c r="G205" s="1140"/>
      <c r="H205" s="1141"/>
      <c r="I205" s="1141"/>
    </row>
    <row r="206" spans="1:11" s="1130" customFormat="1" ht="15.75" hidden="1" customHeight="1">
      <c r="B206" s="1143"/>
      <c r="C206" s="1144"/>
      <c r="D206" s="1131"/>
      <c r="E206" s="1131"/>
      <c r="F206" s="1248"/>
      <c r="G206" s="1140"/>
      <c r="H206" s="1141"/>
      <c r="I206" s="1141"/>
    </row>
    <row r="207" spans="1:11" s="1130" customFormat="1" ht="15.75" hidden="1">
      <c r="B207" s="1143"/>
      <c r="C207" s="1144"/>
      <c r="D207" s="1131"/>
      <c r="E207" s="1131"/>
      <c r="F207" s="1248"/>
      <c r="G207" s="1146"/>
      <c r="H207" s="1147"/>
      <c r="I207" s="1141"/>
    </row>
    <row r="208" spans="1:11" s="1130" customFormat="1" hidden="1">
      <c r="D208" s="1131"/>
      <c r="E208" s="1131"/>
      <c r="F208" s="1248"/>
      <c r="G208" s="1146"/>
      <c r="H208" s="1147"/>
      <c r="I208" s="1141"/>
    </row>
    <row r="209" spans="2:13" s="1130" customFormat="1" hidden="1">
      <c r="C209" s="1148"/>
      <c r="D209" s="1131"/>
      <c r="E209" s="1131"/>
      <c r="F209" s="1248"/>
      <c r="G209" s="1146"/>
      <c r="H209" s="1150"/>
      <c r="I209" s="1141"/>
    </row>
    <row r="210" spans="2:13" s="1130" customFormat="1" ht="13.5" hidden="1" thickBot="1">
      <c r="C210" s="1151"/>
      <c r="D210" s="1131"/>
      <c r="E210" s="1131"/>
      <c r="F210" s="1248"/>
      <c r="G210" s="1152"/>
      <c r="H210" s="1193"/>
      <c r="I210" s="1179"/>
    </row>
    <row r="211" spans="2:13" s="1130" customFormat="1" ht="15.75" hidden="1">
      <c r="B211" s="1155"/>
      <c r="C211" s="1211"/>
      <c r="D211" s="1131"/>
      <c r="E211" s="1131"/>
      <c r="F211" s="1248"/>
      <c r="G211" s="1162"/>
      <c r="H211" s="1163"/>
      <c r="I211" s="1164"/>
    </row>
    <row r="212" spans="2:13" s="1130" customFormat="1" ht="15.75" hidden="1">
      <c r="B212" s="1155"/>
      <c r="C212" s="1211"/>
      <c r="D212" s="1131"/>
      <c r="E212" s="1131"/>
      <c r="F212" s="1248"/>
      <c r="G212" s="1162"/>
      <c r="H212" s="1163"/>
      <c r="I212" s="1164"/>
    </row>
    <row r="213" spans="2:13" s="1130" customFormat="1" ht="9.75" hidden="1" customHeight="1">
      <c r="B213" s="1134"/>
      <c r="C213" s="1135"/>
      <c r="D213" s="1131"/>
      <c r="E213" s="1131"/>
      <c r="F213" s="1248"/>
      <c r="G213" s="1136"/>
      <c r="H213" s="1137"/>
      <c r="I213" s="1137"/>
    </row>
    <row r="214" spans="2:13" s="1130" customFormat="1" ht="15" customHeight="1">
      <c r="B214" s="1138" t="s">
        <v>69</v>
      </c>
      <c r="C214" s="1139" t="s">
        <v>136</v>
      </c>
      <c r="D214" s="1131"/>
      <c r="E214" s="1131"/>
      <c r="F214" s="1248"/>
      <c r="G214" s="1140"/>
      <c r="H214" s="1141"/>
      <c r="I214" s="1141"/>
    </row>
    <row r="215" spans="2:13" s="1130" customFormat="1" ht="3.75" customHeight="1">
      <c r="B215" s="1142"/>
      <c r="C215" s="1041"/>
      <c r="D215" s="1131"/>
      <c r="E215" s="1131"/>
      <c r="F215" s="1248"/>
      <c r="G215" s="1140"/>
      <c r="H215" s="1141"/>
      <c r="I215" s="1141"/>
    </row>
    <row r="216" spans="2:13" s="1130" customFormat="1">
      <c r="B216" s="1212"/>
      <c r="C216" s="1213"/>
      <c r="D216" s="1214" t="s">
        <v>200</v>
      </c>
      <c r="E216" s="1214"/>
      <c r="F216" s="1215">
        <v>6264</v>
      </c>
      <c r="G216" s="1146">
        <v>0</v>
      </c>
      <c r="H216" s="1147"/>
      <c r="I216" s="1141">
        <f>SUM(G216:H216)</f>
        <v>0</v>
      </c>
      <c r="J216" s="1130">
        <v>3231</v>
      </c>
    </row>
    <row r="217" spans="2:13" s="1130" customFormat="1">
      <c r="B217" s="1212"/>
      <c r="C217" s="1213"/>
      <c r="D217" s="1214" t="s">
        <v>201</v>
      </c>
      <c r="E217" s="1214"/>
      <c r="F217" s="1215">
        <v>9486</v>
      </c>
      <c r="G217" s="1146">
        <v>0</v>
      </c>
      <c r="H217" s="1147"/>
      <c r="I217" s="1141">
        <f t="shared" ref="I217:I260" si="7">SUM(G217:H217)</f>
        <v>0</v>
      </c>
      <c r="J217" s="1248">
        <v>0</v>
      </c>
    </row>
    <row r="218" spans="2:13" s="1130" customFormat="1" ht="15.75" customHeight="1">
      <c r="B218" s="1212"/>
      <c r="C218" s="1213"/>
      <c r="D218" s="1214" t="s">
        <v>202</v>
      </c>
      <c r="E218" s="1214"/>
      <c r="F218" s="1265">
        <v>15606</v>
      </c>
      <c r="G218" s="1216">
        <v>17094</v>
      </c>
      <c r="H218" s="1147"/>
      <c r="I218" s="1141">
        <f>SUM(G218:H218)</f>
        <v>17094</v>
      </c>
      <c r="J218" s="1140">
        <v>17094</v>
      </c>
      <c r="M218" s="1140"/>
    </row>
    <row r="219" spans="2:13" s="1130" customFormat="1" ht="15.75" customHeight="1">
      <c r="C219" s="1148"/>
      <c r="D219" s="1214" t="s">
        <v>203</v>
      </c>
      <c r="E219" s="1214"/>
      <c r="F219" s="1265">
        <v>6720</v>
      </c>
      <c r="G219" s="1216">
        <v>6720</v>
      </c>
      <c r="H219" s="1147"/>
      <c r="I219" s="1141">
        <f t="shared" si="7"/>
        <v>6720</v>
      </c>
      <c r="J219" s="1140">
        <v>6720</v>
      </c>
      <c r="M219" s="1140"/>
    </row>
    <row r="220" spans="2:13" s="1130" customFormat="1" ht="15.75" customHeight="1">
      <c r="C220" s="1148"/>
      <c r="D220" s="1217" t="s">
        <v>204</v>
      </c>
      <c r="E220" s="1217"/>
      <c r="F220" s="1265">
        <v>11672</v>
      </c>
      <c r="G220" s="1216">
        <v>11672</v>
      </c>
      <c r="H220" s="1147"/>
      <c r="I220" s="1141">
        <f t="shared" si="7"/>
        <v>11672</v>
      </c>
      <c r="J220" s="1140">
        <v>12989</v>
      </c>
      <c r="M220" s="1140"/>
    </row>
    <row r="221" spans="2:13" s="1130" customFormat="1" ht="15.75" customHeight="1">
      <c r="C221" s="1148"/>
      <c r="D221" s="1217" t="s">
        <v>205</v>
      </c>
      <c r="E221" s="1217"/>
      <c r="F221" s="1266">
        <v>3240</v>
      </c>
      <c r="G221" s="1187">
        <v>3240</v>
      </c>
      <c r="H221" s="1147"/>
      <c r="I221" s="1141">
        <f>SUM(G221:H221)</f>
        <v>3240</v>
      </c>
      <c r="J221" s="1140">
        <v>3936</v>
      </c>
      <c r="M221" s="1140"/>
    </row>
    <row r="222" spans="2:13" s="1130" customFormat="1" ht="15.75" customHeight="1">
      <c r="C222" s="1148"/>
      <c r="D222" s="1217" t="s">
        <v>1454</v>
      </c>
      <c r="E222" s="1217"/>
      <c r="F222" s="1266">
        <v>0</v>
      </c>
      <c r="G222" s="1187">
        <v>0</v>
      </c>
      <c r="H222" s="1147"/>
      <c r="I222" s="1141">
        <f>SUM(G222:H222)</f>
        <v>0</v>
      </c>
      <c r="J222" s="1140">
        <v>16393</v>
      </c>
      <c r="M222" s="1140"/>
    </row>
    <row r="223" spans="2:13" s="1130" customFormat="1" ht="15.75" customHeight="1">
      <c r="C223" s="1148"/>
      <c r="D223" s="1217" t="s">
        <v>206</v>
      </c>
      <c r="E223" s="1217"/>
      <c r="F223" s="1267">
        <v>23609</v>
      </c>
      <c r="G223" s="1218">
        <v>34401</v>
      </c>
      <c r="H223" s="1219"/>
      <c r="I223" s="1220">
        <f>SUM(G223:H223)</f>
        <v>34401</v>
      </c>
      <c r="J223" s="1140">
        <v>12770</v>
      </c>
      <c r="M223" s="1140"/>
    </row>
    <row r="224" spans="2:13" s="1130" customFormat="1" ht="15.75" customHeight="1">
      <c r="C224" s="1148"/>
      <c r="D224" s="1217" t="s">
        <v>207</v>
      </c>
      <c r="E224" s="1217"/>
      <c r="F224" s="1265">
        <v>128522</v>
      </c>
      <c r="G224" s="1216">
        <v>187924</v>
      </c>
      <c r="H224" s="1147"/>
      <c r="I224" s="1141">
        <f t="shared" si="7"/>
        <v>187924</v>
      </c>
      <c r="J224" s="1140">
        <v>62073</v>
      </c>
      <c r="M224" s="1140"/>
    </row>
    <row r="225" spans="3:13" s="1130" customFormat="1" ht="15.75" customHeight="1">
      <c r="C225" s="1148"/>
      <c r="D225" s="1221" t="s">
        <v>208</v>
      </c>
      <c r="E225" s="1221"/>
      <c r="F225" s="1268">
        <v>5019</v>
      </c>
      <c r="G225" s="1216">
        <v>6595</v>
      </c>
      <c r="H225" s="1147"/>
      <c r="I225" s="1141">
        <f t="shared" si="7"/>
        <v>6595</v>
      </c>
      <c r="J225" s="1140">
        <v>26434</v>
      </c>
      <c r="M225" s="1140"/>
    </row>
    <row r="226" spans="3:13" s="1130" customFormat="1" ht="15" customHeight="1">
      <c r="C226" s="1148"/>
      <c r="D226" s="1221" t="s">
        <v>209</v>
      </c>
      <c r="E226" s="1221"/>
      <c r="F226" s="1215">
        <v>16249</v>
      </c>
      <c r="G226" s="1216">
        <v>18311</v>
      </c>
      <c r="H226" s="1147"/>
      <c r="I226" s="1141">
        <f t="shared" si="7"/>
        <v>18311</v>
      </c>
      <c r="J226" s="1140">
        <v>16249</v>
      </c>
      <c r="M226" s="1140"/>
    </row>
    <row r="227" spans="3:13" s="1130" customFormat="1" ht="15" customHeight="1">
      <c r="C227" s="1148"/>
      <c r="D227" s="599" t="s">
        <v>1455</v>
      </c>
      <c r="E227" s="599"/>
      <c r="F227" s="1248">
        <v>0</v>
      </c>
      <c r="G227" s="1216"/>
      <c r="H227" s="1147"/>
      <c r="I227" s="1141">
        <f t="shared" si="7"/>
        <v>0</v>
      </c>
      <c r="J227" s="1140">
        <v>5000</v>
      </c>
    </row>
    <row r="228" spans="3:13" s="1130" customFormat="1" ht="15" hidden="1" customHeight="1">
      <c r="C228" s="1148"/>
      <c r="D228" s="1131"/>
      <c r="E228" s="1131"/>
      <c r="F228" s="1248"/>
      <c r="G228" s="1216"/>
      <c r="H228" s="1147"/>
      <c r="I228" s="1141">
        <f t="shared" si="7"/>
        <v>0</v>
      </c>
      <c r="J228" s="1140">
        <f t="shared" ref="J228:J241" si="8">G228-F228</f>
        <v>0</v>
      </c>
    </row>
    <row r="229" spans="3:13" s="1130" customFormat="1" ht="15" hidden="1" customHeight="1">
      <c r="C229" s="1148"/>
      <c r="D229" s="1149"/>
      <c r="E229" s="1149"/>
      <c r="F229" s="1250"/>
      <c r="G229" s="1216"/>
      <c r="H229" s="1147"/>
      <c r="I229" s="1141">
        <f t="shared" si="7"/>
        <v>0</v>
      </c>
      <c r="J229" s="1140">
        <f t="shared" si="8"/>
        <v>0</v>
      </c>
    </row>
    <row r="230" spans="3:13" s="1130" customFormat="1" ht="15" hidden="1" customHeight="1">
      <c r="C230" s="1148"/>
      <c r="D230" s="1149"/>
      <c r="E230" s="1149"/>
      <c r="F230" s="1250"/>
      <c r="G230" s="1216"/>
      <c r="H230" s="1147"/>
      <c r="I230" s="1141">
        <f t="shared" si="7"/>
        <v>0</v>
      </c>
      <c r="J230" s="1140">
        <f t="shared" si="8"/>
        <v>0</v>
      </c>
    </row>
    <row r="231" spans="3:13" s="1130" customFormat="1" ht="15" hidden="1" customHeight="1">
      <c r="C231" s="1148"/>
      <c r="D231" s="1131"/>
      <c r="E231" s="1131"/>
      <c r="F231" s="1248"/>
      <c r="G231" s="1216"/>
      <c r="H231" s="1147"/>
      <c r="I231" s="1141">
        <f t="shared" si="7"/>
        <v>0</v>
      </c>
      <c r="J231" s="1140">
        <f t="shared" si="8"/>
        <v>0</v>
      </c>
    </row>
    <row r="232" spans="3:13" s="1130" customFormat="1" ht="15" hidden="1" customHeight="1">
      <c r="C232" s="1148"/>
      <c r="D232" s="1172"/>
      <c r="E232" s="1172"/>
      <c r="F232" s="1269"/>
      <c r="G232" s="1222"/>
      <c r="H232" s="1147"/>
      <c r="I232" s="1141">
        <f t="shared" si="7"/>
        <v>0</v>
      </c>
      <c r="J232" s="1140">
        <f t="shared" si="8"/>
        <v>0</v>
      </c>
    </row>
    <row r="233" spans="3:13" s="1130" customFormat="1" ht="15" hidden="1" customHeight="1">
      <c r="C233" s="1148"/>
      <c r="D233" s="1172"/>
      <c r="E233" s="1172"/>
      <c r="F233" s="1269"/>
      <c r="G233" s="1222"/>
      <c r="H233" s="1147"/>
      <c r="I233" s="1141">
        <f t="shared" si="7"/>
        <v>0</v>
      </c>
      <c r="J233" s="1140">
        <f t="shared" si="8"/>
        <v>0</v>
      </c>
    </row>
    <row r="234" spans="3:13" s="1130" customFormat="1" ht="15" hidden="1" customHeight="1">
      <c r="C234" s="1148"/>
      <c r="D234" s="1172"/>
      <c r="E234" s="1172"/>
      <c r="F234" s="1269"/>
      <c r="G234" s="1222"/>
      <c r="H234" s="1147"/>
      <c r="I234" s="1141">
        <f t="shared" si="7"/>
        <v>0</v>
      </c>
      <c r="J234" s="1140">
        <f t="shared" si="8"/>
        <v>0</v>
      </c>
    </row>
    <row r="235" spans="3:13" s="1130" customFormat="1" ht="15" hidden="1" customHeight="1">
      <c r="C235" s="1148"/>
      <c r="D235" s="599"/>
      <c r="E235" s="599"/>
      <c r="F235" s="1249"/>
      <c r="G235" s="1222"/>
      <c r="H235" s="1147"/>
      <c r="I235" s="1141">
        <f t="shared" si="7"/>
        <v>0</v>
      </c>
      <c r="J235" s="1140">
        <f t="shared" si="8"/>
        <v>0</v>
      </c>
    </row>
    <row r="236" spans="3:13" s="1130" customFormat="1" ht="15" hidden="1" customHeight="1">
      <c r="C236" s="1148"/>
      <c r="D236" s="599"/>
      <c r="E236" s="599"/>
      <c r="F236" s="1249"/>
      <c r="G236" s="1222"/>
      <c r="H236" s="1147"/>
      <c r="I236" s="1141">
        <f t="shared" si="7"/>
        <v>0</v>
      </c>
      <c r="J236" s="1140">
        <f t="shared" si="8"/>
        <v>0</v>
      </c>
    </row>
    <row r="237" spans="3:13" s="1130" customFormat="1" ht="15" hidden="1" customHeight="1">
      <c r="C237" s="1148"/>
      <c r="D237" s="1131"/>
      <c r="E237" s="1131"/>
      <c r="F237" s="1248"/>
      <c r="G237" s="1222"/>
      <c r="H237" s="1147"/>
      <c r="I237" s="1141">
        <f t="shared" si="7"/>
        <v>0</v>
      </c>
      <c r="J237" s="1140">
        <f t="shared" si="8"/>
        <v>0</v>
      </c>
    </row>
    <row r="238" spans="3:13" s="1130" customFormat="1" ht="15" hidden="1" customHeight="1">
      <c r="C238" s="1148"/>
      <c r="D238" s="1172"/>
      <c r="E238" s="1172"/>
      <c r="F238" s="1269"/>
      <c r="G238" s="1222"/>
      <c r="H238" s="1147"/>
      <c r="I238" s="1141">
        <f t="shared" si="7"/>
        <v>0</v>
      </c>
      <c r="J238" s="1140">
        <f t="shared" si="8"/>
        <v>0</v>
      </c>
    </row>
    <row r="239" spans="3:13" s="1130" customFormat="1" ht="15" hidden="1">
      <c r="C239" s="1148"/>
      <c r="D239" s="599"/>
      <c r="E239" s="599"/>
      <c r="F239" s="1249"/>
      <c r="G239" s="1216"/>
      <c r="H239" s="1147"/>
      <c r="I239" s="1141">
        <f t="shared" si="7"/>
        <v>0</v>
      </c>
      <c r="J239" s="1140">
        <f t="shared" si="8"/>
        <v>0</v>
      </c>
    </row>
    <row r="240" spans="3:13" s="1130" customFormat="1" ht="15" hidden="1">
      <c r="C240" s="1148"/>
      <c r="D240" s="570"/>
      <c r="E240" s="570"/>
      <c r="F240" s="1249"/>
      <c r="G240" s="1222"/>
      <c r="H240" s="1147"/>
      <c r="I240" s="1141">
        <f t="shared" si="7"/>
        <v>0</v>
      </c>
      <c r="J240" s="1140">
        <f t="shared" si="8"/>
        <v>0</v>
      </c>
    </row>
    <row r="241" spans="3:10" s="1130" customFormat="1" ht="15" hidden="1">
      <c r="C241" s="1148"/>
      <c r="D241" s="570"/>
      <c r="E241" s="570"/>
      <c r="F241" s="1249"/>
      <c r="G241" s="1222"/>
      <c r="H241" s="1147"/>
      <c r="I241" s="1141">
        <f t="shared" si="7"/>
        <v>0</v>
      </c>
      <c r="J241" s="1140">
        <f t="shared" si="8"/>
        <v>0</v>
      </c>
    </row>
    <row r="242" spans="3:10" s="1130" customFormat="1" ht="15" hidden="1">
      <c r="C242" s="1148"/>
      <c r="D242" s="570"/>
      <c r="E242" s="570"/>
      <c r="F242" s="1249"/>
      <c r="G242" s="1222"/>
      <c r="H242" s="1147"/>
      <c r="I242" s="1141">
        <f t="shared" si="7"/>
        <v>0</v>
      </c>
    </row>
    <row r="243" spans="3:10" s="1130" customFormat="1" ht="15" hidden="1">
      <c r="C243" s="1148"/>
      <c r="D243" s="570"/>
      <c r="E243" s="570"/>
      <c r="F243" s="1249"/>
      <c r="G243" s="1222"/>
      <c r="H243" s="1147"/>
      <c r="I243" s="1141">
        <f t="shared" si="7"/>
        <v>0</v>
      </c>
    </row>
    <row r="244" spans="3:10" s="1130" customFormat="1" ht="15" hidden="1">
      <c r="C244" s="1148"/>
      <c r="D244" s="570"/>
      <c r="E244" s="570"/>
      <c r="F244" s="1249"/>
      <c r="G244" s="1222"/>
      <c r="H244" s="1147"/>
      <c r="I244" s="1141">
        <f t="shared" si="7"/>
        <v>0</v>
      </c>
    </row>
    <row r="245" spans="3:10" s="1130" customFormat="1" ht="15" hidden="1">
      <c r="C245" s="1148"/>
      <c r="D245" s="570"/>
      <c r="E245" s="570"/>
      <c r="F245" s="1249"/>
      <c r="G245" s="1222"/>
      <c r="H245" s="1147"/>
      <c r="I245" s="1141">
        <f t="shared" si="7"/>
        <v>0</v>
      </c>
    </row>
    <row r="246" spans="3:10" s="1130" customFormat="1" ht="15.75" hidden="1">
      <c r="C246" s="1148"/>
      <c r="D246" s="1223"/>
      <c r="E246" s="1223"/>
      <c r="F246" s="1270"/>
      <c r="G246" s="1222"/>
      <c r="H246" s="1147"/>
      <c r="I246" s="1141">
        <f t="shared" si="7"/>
        <v>0</v>
      </c>
    </row>
    <row r="247" spans="3:10" s="1130" customFormat="1" ht="15.75" hidden="1">
      <c r="C247" s="1148"/>
      <c r="D247" s="1223"/>
      <c r="E247" s="1223"/>
      <c r="F247" s="1270"/>
      <c r="G247" s="1222"/>
      <c r="H247" s="1147"/>
      <c r="I247" s="1141">
        <f t="shared" si="7"/>
        <v>0</v>
      </c>
    </row>
    <row r="248" spans="3:10" s="1130" customFormat="1" ht="15" hidden="1">
      <c r="C248" s="1148"/>
      <c r="D248" s="570"/>
      <c r="E248" s="570"/>
      <c r="F248" s="1249"/>
      <c r="G248" s="1222"/>
      <c r="H248" s="1147"/>
      <c r="I248" s="1141">
        <f t="shared" si="7"/>
        <v>0</v>
      </c>
    </row>
    <row r="249" spans="3:10" s="1130" customFormat="1" ht="15" hidden="1">
      <c r="C249" s="1148"/>
      <c r="D249" s="570"/>
      <c r="E249" s="570"/>
      <c r="F249" s="1249"/>
      <c r="G249" s="1222"/>
      <c r="H249" s="1147"/>
      <c r="I249" s="1141">
        <f t="shared" si="7"/>
        <v>0</v>
      </c>
    </row>
    <row r="250" spans="3:10" s="1130" customFormat="1" ht="15" hidden="1" customHeight="1">
      <c r="C250" s="1148"/>
      <c r="D250" s="599"/>
      <c r="E250" s="599"/>
      <c r="F250" s="1249"/>
      <c r="G250" s="1222"/>
      <c r="H250" s="1147"/>
      <c r="I250" s="1141">
        <f t="shared" si="7"/>
        <v>0</v>
      </c>
    </row>
    <row r="251" spans="3:10" s="1130" customFormat="1" ht="15" hidden="1" customHeight="1">
      <c r="C251" s="1148"/>
      <c r="D251" s="1131"/>
      <c r="E251" s="1131"/>
      <c r="F251" s="1248"/>
      <c r="G251" s="1222"/>
      <c r="H251" s="1147"/>
      <c r="I251" s="1141">
        <f t="shared" si="7"/>
        <v>0</v>
      </c>
    </row>
    <row r="252" spans="3:10" s="1130" customFormat="1" ht="15" hidden="1" customHeight="1">
      <c r="C252" s="1148"/>
      <c r="D252" s="1131"/>
      <c r="E252" s="1131"/>
      <c r="F252" s="1248"/>
      <c r="G252" s="1222"/>
      <c r="H252" s="1147"/>
      <c r="I252" s="1141">
        <f t="shared" si="7"/>
        <v>0</v>
      </c>
    </row>
    <row r="253" spans="3:10" s="1130" customFormat="1" ht="15" hidden="1" customHeight="1">
      <c r="C253" s="1148"/>
      <c r="D253" s="1131"/>
      <c r="E253" s="1131"/>
      <c r="F253" s="1248"/>
      <c r="G253" s="1222"/>
      <c r="H253" s="1147"/>
      <c r="I253" s="1141">
        <f t="shared" si="7"/>
        <v>0</v>
      </c>
    </row>
    <row r="254" spans="3:10" s="1130" customFormat="1" hidden="1">
      <c r="C254" s="1148"/>
      <c r="D254" s="1131"/>
      <c r="E254" s="1131"/>
      <c r="F254" s="1248"/>
      <c r="G254" s="1222"/>
      <c r="H254" s="1147"/>
      <c r="I254" s="1141">
        <f t="shared" si="7"/>
        <v>0</v>
      </c>
    </row>
    <row r="255" spans="3:10" s="1130" customFormat="1" hidden="1">
      <c r="C255" s="1148"/>
      <c r="D255" s="1131"/>
      <c r="E255" s="1131"/>
      <c r="F255" s="1248"/>
      <c r="G255" s="1222"/>
      <c r="H255" s="1147"/>
      <c r="I255" s="1141">
        <f t="shared" si="7"/>
        <v>0</v>
      </c>
    </row>
    <row r="256" spans="3:10" s="1130" customFormat="1" hidden="1">
      <c r="C256" s="1148"/>
      <c r="D256" s="1131"/>
      <c r="E256" s="1131"/>
      <c r="F256" s="1248"/>
      <c r="G256" s="1222"/>
      <c r="H256" s="1147"/>
      <c r="I256" s="1141">
        <f t="shared" si="7"/>
        <v>0</v>
      </c>
    </row>
    <row r="257" spans="2:11" s="1130" customFormat="1" hidden="1">
      <c r="C257" s="1148"/>
      <c r="D257" s="1131"/>
      <c r="E257" s="1131"/>
      <c r="F257" s="1248"/>
      <c r="G257" s="1222"/>
      <c r="H257" s="1147"/>
      <c r="I257" s="1141">
        <f t="shared" si="7"/>
        <v>0</v>
      </c>
    </row>
    <row r="258" spans="2:11" s="1130" customFormat="1" hidden="1">
      <c r="C258" s="1148"/>
      <c r="D258" s="1131"/>
      <c r="E258" s="1131"/>
      <c r="F258" s="1248"/>
      <c r="G258" s="1222"/>
      <c r="H258" s="1147"/>
      <c r="I258" s="1141">
        <f t="shared" si="7"/>
        <v>0</v>
      </c>
    </row>
    <row r="259" spans="2:11" s="1130" customFormat="1" hidden="1">
      <c r="C259" s="1148"/>
      <c r="D259" s="1131"/>
      <c r="E259" s="1131"/>
      <c r="F259" s="1248"/>
      <c r="G259" s="1222"/>
      <c r="H259" s="1147"/>
      <c r="I259" s="1141">
        <f t="shared" si="7"/>
        <v>0</v>
      </c>
    </row>
    <row r="260" spans="2:11" s="1130" customFormat="1" hidden="1">
      <c r="C260" s="1148"/>
      <c r="D260" s="1131"/>
      <c r="E260" s="1131"/>
      <c r="F260" s="1248"/>
      <c r="G260" s="1222"/>
      <c r="H260" s="1147"/>
      <c r="I260" s="1141">
        <f t="shared" si="7"/>
        <v>0</v>
      </c>
    </row>
    <row r="261" spans="2:11" s="1130" customFormat="1" hidden="1">
      <c r="C261" s="1148"/>
      <c r="D261" s="1131"/>
      <c r="E261" s="1131"/>
      <c r="F261" s="1248"/>
      <c r="G261" s="1222"/>
      <c r="H261" s="1147"/>
      <c r="I261" s="1141">
        <f>SUM(G261:H261)</f>
        <v>0</v>
      </c>
    </row>
    <row r="262" spans="2:11" s="1130" customFormat="1" ht="9.75" customHeight="1" thickBot="1">
      <c r="C262" s="1148"/>
      <c r="D262" s="1131"/>
      <c r="E262" s="1131"/>
      <c r="F262" s="1248"/>
      <c r="G262" s="1222"/>
      <c r="H262" s="1150"/>
      <c r="I262" s="1141"/>
    </row>
    <row r="263" spans="2:11" s="1130" customFormat="1" ht="16.5" customHeight="1" thickBot="1">
      <c r="B263" s="1203" t="s">
        <v>69</v>
      </c>
      <c r="C263" s="1192" t="s">
        <v>140</v>
      </c>
      <c r="D263" s="1131"/>
      <c r="E263" s="1131"/>
      <c r="F263" s="1271">
        <f>SUM(F216:F262)</f>
        <v>226387</v>
      </c>
      <c r="G263" s="1224">
        <f>SUM(G216:G262)</f>
        <v>285957</v>
      </c>
      <c r="H263" s="1160">
        <f>SUM(H216:H262)</f>
        <v>0</v>
      </c>
      <c r="I263" s="1224">
        <f>SUM(I216:I262)</f>
        <v>285957</v>
      </c>
      <c r="J263" s="1224">
        <f>SUM(J216:J262)</f>
        <v>182889</v>
      </c>
      <c r="K263" s="1140">
        <f>SUM(G263:H263)</f>
        <v>285957</v>
      </c>
    </row>
    <row r="264" spans="2:11" s="1130" customFormat="1" ht="14.25" customHeight="1" thickBot="1">
      <c r="D264" s="1131"/>
      <c r="E264" s="1131"/>
      <c r="F264" s="1272"/>
      <c r="G264" s="1222"/>
      <c r="H264" s="1141"/>
      <c r="I264" s="1141"/>
    </row>
    <row r="265" spans="2:11" s="1130" customFormat="1" ht="15.75" customHeight="1" thickBot="1">
      <c r="B265" s="1155"/>
      <c r="C265" s="1151" t="s">
        <v>1493</v>
      </c>
      <c r="D265" s="1131"/>
      <c r="E265" s="1131"/>
      <c r="F265" s="1271">
        <f>SUM(F210+F263)</f>
        <v>226387</v>
      </c>
      <c r="G265" s="1224">
        <f>SUM(G210+G263)</f>
        <v>285957</v>
      </c>
      <c r="H265" s="1153">
        <f>SUM(H210+H263)</f>
        <v>0</v>
      </c>
      <c r="I265" s="1179">
        <f>SUM(I210+I263)</f>
        <v>285957</v>
      </c>
      <c r="J265" s="1224">
        <f>SUM(J210+J263)</f>
        <v>182889</v>
      </c>
      <c r="K265" s="1140"/>
    </row>
    <row r="266" spans="2:11" s="1130" customFormat="1" ht="9.75" customHeight="1">
      <c r="D266" s="1156"/>
      <c r="E266" s="1156"/>
      <c r="F266" s="1272"/>
      <c r="G266" s="1222"/>
      <c r="H266" s="1141"/>
      <c r="I266" s="1141"/>
    </row>
    <row r="267" spans="2:11" s="1130" customFormat="1" ht="15" customHeight="1">
      <c r="B267" s="1157" t="s">
        <v>70</v>
      </c>
      <c r="C267" s="1151" t="s">
        <v>141</v>
      </c>
      <c r="D267" s="1131"/>
      <c r="E267" s="1131"/>
      <c r="F267" s="1272"/>
      <c r="G267" s="1222"/>
      <c r="H267" s="1141"/>
      <c r="I267" s="1141"/>
    </row>
    <row r="268" spans="2:11" s="1130" customFormat="1" ht="15" customHeight="1">
      <c r="C268" s="1148"/>
      <c r="D268" s="599" t="s">
        <v>1461</v>
      </c>
      <c r="E268" s="599"/>
      <c r="F268" s="1248">
        <v>0</v>
      </c>
      <c r="G268" s="1248">
        <v>0</v>
      </c>
      <c r="H268" s="1248">
        <v>0</v>
      </c>
      <c r="I268" s="1248">
        <v>0</v>
      </c>
      <c r="J268" s="1140">
        <v>100</v>
      </c>
    </row>
    <row r="269" spans="2:11" s="1130" customFormat="1" ht="15" hidden="1" customHeight="1">
      <c r="C269" s="1148"/>
      <c r="D269" s="599"/>
      <c r="E269" s="599"/>
      <c r="F269" s="1265"/>
      <c r="G269" s="1216"/>
      <c r="H269" s="1147"/>
      <c r="I269" s="1141">
        <f>SUM(G269:H269)</f>
        <v>0</v>
      </c>
    </row>
    <row r="270" spans="2:11" s="1130" customFormat="1" ht="15" hidden="1" customHeight="1">
      <c r="C270" s="1148"/>
      <c r="D270" s="599"/>
      <c r="E270" s="599"/>
      <c r="F270" s="1265"/>
      <c r="G270" s="1216"/>
      <c r="H270" s="1147"/>
      <c r="I270" s="1141">
        <f>SUM(G270:H270)</f>
        <v>0</v>
      </c>
    </row>
    <row r="271" spans="2:11" s="1130" customFormat="1" ht="15" hidden="1" customHeight="1">
      <c r="C271" s="1148"/>
      <c r="D271" s="1131"/>
      <c r="E271" s="1131"/>
      <c r="F271" s="1265"/>
      <c r="G271" s="1216"/>
      <c r="H271" s="1147"/>
      <c r="I271" s="1141">
        <f>SUM(G271:H271)</f>
        <v>0</v>
      </c>
    </row>
    <row r="272" spans="2:11" s="1130" customFormat="1" ht="6" hidden="1" customHeight="1">
      <c r="C272" s="1148"/>
      <c r="D272" s="1159"/>
      <c r="E272" s="1159"/>
      <c r="F272" s="1265"/>
      <c r="G272" s="1216"/>
      <c r="H272" s="1150"/>
      <c r="I272" s="1141"/>
    </row>
    <row r="273" spans="1:12" s="1130" customFormat="1" ht="15.75" hidden="1" customHeight="1" thickBot="1">
      <c r="B273" s="1191" t="s">
        <v>70</v>
      </c>
      <c r="C273" s="1203" t="s">
        <v>142</v>
      </c>
      <c r="D273" s="1131"/>
      <c r="E273" s="1131"/>
      <c r="F273" s="1271">
        <f>SUM(F268:F272)</f>
        <v>0</v>
      </c>
      <c r="G273" s="1224">
        <f>SUM(G268:G272)</f>
        <v>0</v>
      </c>
      <c r="H273" s="1160">
        <f>SUM(H268:H272)</f>
        <v>0</v>
      </c>
      <c r="I273" s="1154">
        <f>SUM(I268:I272)</f>
        <v>0</v>
      </c>
      <c r="J273" s="1154">
        <f>SUM(J268:J272)</f>
        <v>100</v>
      </c>
      <c r="K273" s="1140">
        <f>SUM(G273:H273)</f>
        <v>0</v>
      </c>
    </row>
    <row r="274" spans="1:12" s="1130" customFormat="1" ht="9" customHeight="1" thickBot="1">
      <c r="B274" s="1155"/>
      <c r="C274" s="1151"/>
      <c r="D274" s="1161"/>
      <c r="E274" s="1161"/>
      <c r="F274" s="1264"/>
      <c r="G274" s="1209"/>
      <c r="H274" s="1163"/>
      <c r="I274" s="1164"/>
      <c r="J274" s="1164"/>
      <c r="K274" s="1140"/>
    </row>
    <row r="275" spans="1:12" s="1130" customFormat="1" ht="18.75" customHeight="1" thickBot="1">
      <c r="C275" s="1165" t="s">
        <v>1489</v>
      </c>
      <c r="D275" s="1166"/>
      <c r="E275" s="1166"/>
      <c r="F275" s="1271">
        <f>F265+F273</f>
        <v>226387</v>
      </c>
      <c r="G275" s="1224">
        <f>G265+G273</f>
        <v>285957</v>
      </c>
      <c r="H275" s="1160">
        <f>H265+H273</f>
        <v>0</v>
      </c>
      <c r="I275" s="1154">
        <f>I265+I273</f>
        <v>285957</v>
      </c>
      <c r="J275" s="1224">
        <f>J265+J273</f>
        <v>182989</v>
      </c>
      <c r="K275" s="1140">
        <f>SUM(G275:H275)</f>
        <v>285957</v>
      </c>
      <c r="L275" s="1151">
        <v>86725</v>
      </c>
    </row>
    <row r="276" spans="1:12" s="1130" customFormat="1" ht="13.5" customHeight="1">
      <c r="D276" s="1131"/>
      <c r="E276" s="1131"/>
      <c r="F276" s="1248"/>
      <c r="G276" s="1222"/>
      <c r="H276" s="1141"/>
      <c r="I276" s="1141"/>
    </row>
    <row r="277" spans="1:12" s="1130" customFormat="1" ht="13.5" hidden="1" customHeight="1">
      <c r="D277" s="1131"/>
      <c r="E277" s="1131"/>
      <c r="F277" s="1248"/>
      <c r="G277" s="1222"/>
      <c r="H277" s="1141"/>
      <c r="I277" s="1141"/>
    </row>
    <row r="278" spans="1:12" s="1130" customFormat="1" ht="11.25" hidden="1" customHeight="1">
      <c r="D278" s="1131"/>
      <c r="E278" s="1131"/>
      <c r="F278" s="1248"/>
      <c r="G278" s="1222"/>
      <c r="H278" s="1141"/>
      <c r="I278" s="1141"/>
    </row>
    <row r="279" spans="1:12" s="1130" customFormat="1" ht="16.5" customHeight="1">
      <c r="B279" s="1168" t="s">
        <v>143</v>
      </c>
      <c r="D279" s="1131"/>
      <c r="E279" s="1131"/>
      <c r="F279" s="1248"/>
      <c r="G279" s="1222"/>
      <c r="H279" s="1141"/>
      <c r="I279" s="1141"/>
    </row>
    <row r="280" spans="1:12" s="1130" customFormat="1" ht="12.75" customHeight="1">
      <c r="B280" s="1168"/>
      <c r="D280" s="1131"/>
      <c r="E280" s="1131"/>
      <c r="F280" s="1248"/>
      <c r="G280" s="1222"/>
      <c r="H280" s="1141"/>
      <c r="I280" s="1141"/>
    </row>
    <row r="281" spans="1:12" s="1130" customFormat="1" ht="15.75" customHeight="1">
      <c r="A281" s="1169"/>
      <c r="B281" s="1138" t="s">
        <v>69</v>
      </c>
      <c r="C281" s="1139" t="s">
        <v>210</v>
      </c>
      <c r="D281" s="1170"/>
      <c r="E281" s="1170"/>
      <c r="F281" s="1273"/>
      <c r="G281" s="1222"/>
      <c r="H281" s="1141"/>
      <c r="I281" s="1141"/>
    </row>
    <row r="282" spans="1:12" s="1130" customFormat="1" ht="11.25" customHeight="1">
      <c r="C282" s="1148"/>
      <c r="D282" s="1131"/>
      <c r="E282" s="1131"/>
      <c r="F282" s="1248"/>
      <c r="G282" s="1216"/>
      <c r="H282" s="1150"/>
      <c r="I282" s="1141"/>
    </row>
    <row r="283" spans="1:12" s="1130" customFormat="1" ht="15.75" hidden="1">
      <c r="B283" s="1143"/>
      <c r="C283" s="1144"/>
      <c r="D283" s="1149" t="s">
        <v>211</v>
      </c>
      <c r="E283" s="1149"/>
      <c r="F283" s="1265">
        <v>0</v>
      </c>
      <c r="G283" s="1216">
        <v>0</v>
      </c>
      <c r="H283" s="1147"/>
      <c r="I283" s="1141">
        <f t="shared" ref="I283:I291" si="9">SUM(G283:H283)</f>
        <v>0</v>
      </c>
      <c r="J283" s="1140">
        <f t="shared" ref="J283" si="10">G283-F283</f>
        <v>0</v>
      </c>
    </row>
    <row r="284" spans="1:12" s="1130" customFormat="1" ht="15.75">
      <c r="B284" s="1143"/>
      <c r="C284" s="1144"/>
      <c r="D284" s="1221" t="s">
        <v>208</v>
      </c>
      <c r="E284" s="1149"/>
      <c r="F284" s="1265">
        <v>102475</v>
      </c>
      <c r="G284" s="1216">
        <v>102475</v>
      </c>
      <c r="H284" s="1147"/>
      <c r="I284" s="1141">
        <f t="shared" si="9"/>
        <v>102475</v>
      </c>
      <c r="J284" s="1225">
        <v>75388</v>
      </c>
    </row>
    <row r="285" spans="1:12" s="1130" customFormat="1" ht="14.25" hidden="1" customHeight="1">
      <c r="B285" s="1143"/>
      <c r="C285" s="1144"/>
      <c r="D285" s="1221" t="s">
        <v>212</v>
      </c>
      <c r="E285" s="1149"/>
      <c r="F285" s="1265">
        <v>0</v>
      </c>
      <c r="G285" s="1216">
        <v>0</v>
      </c>
      <c r="H285" s="1147"/>
      <c r="I285" s="1141">
        <f t="shared" si="9"/>
        <v>0</v>
      </c>
      <c r="J285" s="1225"/>
    </row>
    <row r="286" spans="1:12" s="1130" customFormat="1" ht="15.75" hidden="1">
      <c r="B286" s="1143"/>
      <c r="C286" s="1144"/>
      <c r="D286" s="1221" t="s">
        <v>213</v>
      </c>
      <c r="E286" s="1149"/>
      <c r="F286" s="1265">
        <v>0</v>
      </c>
      <c r="G286" s="1216">
        <v>0</v>
      </c>
      <c r="H286" s="1147"/>
      <c r="I286" s="1141">
        <f t="shared" si="9"/>
        <v>0</v>
      </c>
      <c r="J286" s="1225"/>
    </row>
    <row r="287" spans="1:12" s="1130" customFormat="1" ht="26.25">
      <c r="B287" s="1143"/>
      <c r="C287" s="1144"/>
      <c r="D287" s="1221" t="s">
        <v>214</v>
      </c>
      <c r="E287" s="1149"/>
      <c r="F287" s="1274">
        <v>70342</v>
      </c>
      <c r="G287" s="1226">
        <v>404837</v>
      </c>
      <c r="H287" s="1219"/>
      <c r="I287" s="1220">
        <f t="shared" si="9"/>
        <v>404837</v>
      </c>
      <c r="J287" s="1225">
        <v>388266</v>
      </c>
    </row>
    <row r="288" spans="1:12" s="1130" customFormat="1" ht="15.75" hidden="1">
      <c r="B288" s="1143"/>
      <c r="C288" s="1144"/>
      <c r="D288" s="1221" t="s">
        <v>209</v>
      </c>
      <c r="E288" s="1149"/>
      <c r="F288" s="1265">
        <v>0</v>
      </c>
      <c r="G288" s="1216">
        <v>0</v>
      </c>
      <c r="H288" s="1147"/>
      <c r="I288" s="1141">
        <f t="shared" si="9"/>
        <v>0</v>
      </c>
      <c r="J288" s="1225"/>
    </row>
    <row r="289" spans="1:12" s="1130" customFormat="1" ht="15.75" hidden="1">
      <c r="B289" s="1143"/>
      <c r="C289" s="1144"/>
      <c r="D289" s="1221" t="s">
        <v>215</v>
      </c>
      <c r="E289" s="1149"/>
      <c r="F289" s="1265">
        <v>0</v>
      </c>
      <c r="G289" s="1216">
        <v>0</v>
      </c>
      <c r="H289" s="1147"/>
      <c r="I289" s="1141">
        <f t="shared" si="9"/>
        <v>0</v>
      </c>
      <c r="J289" s="1225"/>
    </row>
    <row r="290" spans="1:12" s="1130" customFormat="1" ht="15.75">
      <c r="B290" s="1143"/>
      <c r="C290" s="1144"/>
      <c r="D290" s="1217" t="s">
        <v>206</v>
      </c>
      <c r="E290" s="599"/>
      <c r="F290" s="1248">
        <v>0</v>
      </c>
      <c r="G290" s="1216">
        <v>837</v>
      </c>
      <c r="H290" s="1147"/>
      <c r="I290" s="1141">
        <f>SUM(G290:H290)</f>
        <v>837</v>
      </c>
      <c r="J290" s="1248">
        <v>0</v>
      </c>
    </row>
    <row r="291" spans="1:12" s="1130" customFormat="1" ht="15.75">
      <c r="B291" s="1143"/>
      <c r="C291" s="1144"/>
      <c r="D291" s="1217" t="s">
        <v>207</v>
      </c>
      <c r="E291" s="599"/>
      <c r="F291" s="1248">
        <v>0</v>
      </c>
      <c r="G291" s="1216">
        <v>6045</v>
      </c>
      <c r="H291" s="1147"/>
      <c r="I291" s="1141">
        <f t="shared" si="9"/>
        <v>6045</v>
      </c>
      <c r="J291" s="1248">
        <v>0</v>
      </c>
    </row>
    <row r="292" spans="1:12" s="1130" customFormat="1" ht="12" customHeight="1" thickBot="1">
      <c r="D292" s="1131"/>
      <c r="E292" s="1131"/>
      <c r="F292" s="1248"/>
      <c r="G292" s="1222"/>
      <c r="H292" s="1141"/>
      <c r="I292" s="1141"/>
    </row>
    <row r="293" spans="1:12" s="1130" customFormat="1" ht="17.25" customHeight="1" thickBot="1">
      <c r="B293" s="1227" t="s">
        <v>69</v>
      </c>
      <c r="C293" s="1192" t="s">
        <v>216</v>
      </c>
      <c r="D293" s="1131"/>
      <c r="E293" s="1131"/>
      <c r="F293" s="1271">
        <f>SUM(F283:F292)</f>
        <v>172817</v>
      </c>
      <c r="G293" s="1224">
        <f>SUM(G283:G292)</f>
        <v>514194</v>
      </c>
      <c r="H293" s="1153">
        <f>SUM(H283:H292)</f>
        <v>0</v>
      </c>
      <c r="I293" s="1174">
        <f>SUM(I283:I292)</f>
        <v>514194</v>
      </c>
      <c r="J293" s="1174">
        <f>SUM(J283:J292)</f>
        <v>463654</v>
      </c>
      <c r="K293" s="1140">
        <f>SUM(G293:H293)</f>
        <v>514194</v>
      </c>
      <c r="L293" s="1151">
        <v>327495</v>
      </c>
    </row>
    <row r="294" spans="1:12" s="1130" customFormat="1" ht="15.75" customHeight="1">
      <c r="D294" s="1131"/>
      <c r="E294" s="1131"/>
      <c r="F294" s="1248"/>
      <c r="G294" s="1222"/>
      <c r="H294" s="1141"/>
      <c r="I294" s="1141"/>
    </row>
    <row r="295" spans="1:12" s="1130" customFormat="1" ht="15" customHeight="1">
      <c r="B295" s="1157" t="s">
        <v>70</v>
      </c>
      <c r="C295" s="1139" t="s">
        <v>195</v>
      </c>
      <c r="D295" s="1131"/>
      <c r="E295" s="1131"/>
      <c r="F295" s="1248"/>
      <c r="G295" s="1222"/>
      <c r="H295" s="1141"/>
      <c r="I295" s="1141"/>
    </row>
    <row r="296" spans="1:12" s="1130" customFormat="1" ht="15" customHeight="1">
      <c r="B296" s="1176"/>
      <c r="C296" s="1148"/>
      <c r="D296" s="1131" t="s">
        <v>217</v>
      </c>
      <c r="E296" s="1131"/>
      <c r="F296" s="1272">
        <v>4000</v>
      </c>
      <c r="G296" s="1222">
        <v>4000</v>
      </c>
      <c r="H296" s="1147"/>
      <c r="I296" s="1141">
        <f>SUM(G296:H296)</f>
        <v>4000</v>
      </c>
      <c r="J296" s="1140">
        <v>4719</v>
      </c>
    </row>
    <row r="297" spans="1:12" s="1130" customFormat="1" ht="27" customHeight="1">
      <c r="B297" s="1176"/>
      <c r="C297" s="1148"/>
      <c r="D297" s="1131" t="s">
        <v>218</v>
      </c>
      <c r="E297" s="1131"/>
      <c r="F297" s="1280">
        <v>0</v>
      </c>
      <c r="G297" s="1284">
        <v>0</v>
      </c>
      <c r="H297" s="1219">
        <v>5000</v>
      </c>
      <c r="I297" s="1220">
        <f>SUM(G297:H297)</f>
        <v>5000</v>
      </c>
      <c r="J297" s="1248">
        <v>0</v>
      </c>
    </row>
    <row r="298" spans="1:12" s="1130" customFormat="1" ht="15" hidden="1" customHeight="1">
      <c r="B298" s="1176"/>
      <c r="C298" s="1148"/>
      <c r="D298" s="1131"/>
      <c r="E298" s="1131"/>
      <c r="F298" s="1248"/>
      <c r="G298" s="1222"/>
      <c r="H298" s="1147"/>
      <c r="I298" s="1141">
        <f>SUM(G298:H298)</f>
        <v>0</v>
      </c>
    </row>
    <row r="299" spans="1:12" s="1130" customFormat="1" ht="15" hidden="1" customHeight="1">
      <c r="B299" s="1176"/>
      <c r="C299" s="1148"/>
      <c r="D299" s="1131"/>
      <c r="E299" s="1131"/>
      <c r="F299" s="1248"/>
      <c r="G299" s="1216"/>
      <c r="H299" s="1147"/>
      <c r="I299" s="1141">
        <f>SUM(G299:H299)</f>
        <v>0</v>
      </c>
    </row>
    <row r="300" spans="1:12" s="1130" customFormat="1" ht="15.75" customHeight="1" thickBot="1">
      <c r="B300" s="1176"/>
      <c r="D300" s="1131"/>
      <c r="E300" s="1131"/>
      <c r="F300" s="1248"/>
      <c r="G300" s="1222"/>
      <c r="H300" s="1141"/>
      <c r="I300" s="1141"/>
    </row>
    <row r="301" spans="1:12" s="1130" customFormat="1" ht="16.5" customHeight="1" thickBot="1">
      <c r="B301" s="1228" t="s">
        <v>70</v>
      </c>
      <c r="C301" s="1192" t="s">
        <v>197</v>
      </c>
      <c r="D301" s="1131"/>
      <c r="E301" s="1131"/>
      <c r="F301" s="1251">
        <f>SUM(F296:F300)</f>
        <v>4000</v>
      </c>
      <c r="G301" s="1152">
        <f>SUM(G296:G300)</f>
        <v>4000</v>
      </c>
      <c r="H301" s="1153">
        <f>SUM(H296:H300)</f>
        <v>5000</v>
      </c>
      <c r="I301" s="1174">
        <f>SUM(I296:I300)</f>
        <v>9000</v>
      </c>
      <c r="J301" s="1174">
        <f>SUM(J296:J300)</f>
        <v>4719</v>
      </c>
      <c r="K301" s="1140">
        <f>SUM(G301:H301)</f>
        <v>9000</v>
      </c>
      <c r="L301" s="1151">
        <v>2138</v>
      </c>
    </row>
    <row r="302" spans="1:12" s="1130" customFormat="1" ht="12.75" customHeight="1" thickBot="1">
      <c r="D302" s="1131"/>
      <c r="E302" s="1131"/>
      <c r="F302" s="1252"/>
      <c r="G302" s="1140"/>
      <c r="H302" s="1141"/>
      <c r="I302" s="1141"/>
      <c r="J302" s="1141"/>
    </row>
    <row r="303" spans="1:12" s="1130" customFormat="1" ht="18" customHeight="1" thickBot="1">
      <c r="A303" s="1229"/>
      <c r="B303" s="1229"/>
      <c r="C303" s="1165" t="s">
        <v>1491</v>
      </c>
      <c r="D303" s="1166"/>
      <c r="E303" s="1166"/>
      <c r="F303" s="1251">
        <f>SUM(F293+F301)</f>
        <v>176817</v>
      </c>
      <c r="G303" s="1152">
        <f>SUM(G293+G301)</f>
        <v>518194</v>
      </c>
      <c r="H303" s="1177">
        <f>SUM(H293+H301)</f>
        <v>5000</v>
      </c>
      <c r="I303" s="1154">
        <f>SUM(G303:H303)</f>
        <v>523194</v>
      </c>
      <c r="J303" s="1152">
        <f>SUM(J293+J301)</f>
        <v>468373</v>
      </c>
      <c r="K303" s="1140">
        <f>SUM(G303:H303)</f>
        <v>523194</v>
      </c>
    </row>
    <row r="304" spans="1:12" s="1130" customFormat="1" ht="12.75" customHeight="1" thickBot="1">
      <c r="D304" s="1131"/>
      <c r="E304" s="1131"/>
      <c r="F304" s="1252"/>
      <c r="G304" s="1140"/>
      <c r="H304" s="1141"/>
      <c r="I304" s="1141"/>
      <c r="J304" s="1141"/>
    </row>
    <row r="305" spans="1:11" s="1130" customFormat="1" ht="17.25" customHeight="1" thickBot="1">
      <c r="A305" s="1151" t="s">
        <v>219</v>
      </c>
      <c r="D305" s="1131"/>
      <c r="E305" s="1131"/>
      <c r="F305" s="1251">
        <f>SUM(F275+F303)</f>
        <v>403204</v>
      </c>
      <c r="G305" s="1152">
        <f t="shared" ref="G305:J305" si="11">SUM(G275+G303)</f>
        <v>804151</v>
      </c>
      <c r="H305" s="1152">
        <f t="shared" si="11"/>
        <v>5000</v>
      </c>
      <c r="I305" s="1152">
        <f t="shared" si="11"/>
        <v>809151</v>
      </c>
      <c r="J305" s="1152">
        <f t="shared" si="11"/>
        <v>651362</v>
      </c>
      <c r="K305" s="1140"/>
    </row>
    <row r="306" spans="1:11" s="1130" customFormat="1" ht="17.25" customHeight="1">
      <c r="A306" s="1151"/>
      <c r="D306" s="1131"/>
      <c r="E306" s="1131"/>
      <c r="F306" s="1254"/>
      <c r="G306" s="1162"/>
      <c r="H306" s="1230"/>
      <c r="I306" s="1164"/>
      <c r="J306" s="1162"/>
      <c r="K306" s="1140"/>
    </row>
    <row r="307" spans="1:11" ht="12.75" customHeight="1">
      <c r="A307" s="1151"/>
      <c r="B307" s="1130"/>
      <c r="C307" s="1130"/>
      <c r="D307" s="1131"/>
      <c r="E307" s="1131"/>
      <c r="F307" s="1248"/>
      <c r="G307" s="1162"/>
      <c r="H307" s="1164"/>
      <c r="I307" s="1164"/>
    </row>
    <row r="308" spans="1:11" ht="15" customHeight="1">
      <c r="A308" s="1165" t="s">
        <v>220</v>
      </c>
      <c r="B308" s="2155" t="s">
        <v>221</v>
      </c>
      <c r="C308" s="2156"/>
      <c r="D308" s="2156"/>
      <c r="E308" s="1229"/>
      <c r="F308" s="2155"/>
      <c r="G308" s="2156"/>
      <c r="H308" s="2156"/>
      <c r="I308" s="1231"/>
      <c r="J308" s="1231"/>
    </row>
    <row r="309" spans="1:11" ht="12.75" customHeight="1">
      <c r="A309" s="1151"/>
      <c r="B309" s="1151"/>
      <c r="C309" s="1130"/>
      <c r="D309" s="1131"/>
      <c r="E309" s="1131"/>
      <c r="F309" s="1248"/>
      <c r="G309" s="1140"/>
      <c r="H309" s="1141"/>
      <c r="I309" s="1141"/>
    </row>
    <row r="310" spans="1:11" ht="15.75" hidden="1" customHeight="1">
      <c r="A310" s="1151"/>
      <c r="B310" s="1151"/>
      <c r="C310" s="1130"/>
      <c r="D310" s="1131"/>
      <c r="E310" s="1131"/>
      <c r="F310" s="1248"/>
      <c r="G310" s="1140"/>
      <c r="H310" s="1141"/>
      <c r="I310" s="1141"/>
    </row>
    <row r="311" spans="1:11" s="1130" customFormat="1" hidden="1">
      <c r="B311" s="1130" t="s">
        <v>69</v>
      </c>
      <c r="C311" s="1130" t="s">
        <v>222</v>
      </c>
      <c r="D311" s="1131"/>
      <c r="E311" s="1131"/>
      <c r="F311" s="1248"/>
      <c r="G311" s="1140"/>
      <c r="H311" s="1141"/>
      <c r="I311" s="1141"/>
    </row>
    <row r="312" spans="1:11" s="1130" customFormat="1" ht="15.75" hidden="1" customHeight="1">
      <c r="B312" s="1143"/>
      <c r="C312" s="1144"/>
      <c r="D312" s="1131"/>
      <c r="E312" s="1131"/>
      <c r="F312" s="1248"/>
      <c r="G312" s="1140"/>
      <c r="H312" s="1141"/>
      <c r="I312" s="1141"/>
    </row>
    <row r="313" spans="1:11" s="1130" customFormat="1" ht="15.75" hidden="1">
      <c r="B313" s="1143"/>
      <c r="C313" s="1144"/>
      <c r="D313" s="1131" t="s">
        <v>223</v>
      </c>
      <c r="E313" s="1131"/>
      <c r="F313" s="1248"/>
      <c r="G313" s="1146">
        <v>0</v>
      </c>
      <c r="H313" s="1147">
        <v>0</v>
      </c>
      <c r="I313" s="1141">
        <f>SUM(G313:H313)</f>
        <v>0</v>
      </c>
    </row>
    <row r="314" spans="1:11" s="1130" customFormat="1" hidden="1">
      <c r="D314" s="1131"/>
      <c r="E314" s="1131"/>
      <c r="F314" s="1248"/>
      <c r="G314" s="1146">
        <v>0</v>
      </c>
      <c r="H314" s="1147">
        <f>SUM(J314:GT314)</f>
        <v>0</v>
      </c>
      <c r="I314" s="1141">
        <f>SUM(G314:H314)</f>
        <v>0</v>
      </c>
    </row>
    <row r="315" spans="1:11" s="1130" customFormat="1" hidden="1">
      <c r="C315" s="1148"/>
      <c r="D315" s="1131"/>
      <c r="E315" s="1131"/>
      <c r="F315" s="1248"/>
      <c r="G315" s="1146"/>
      <c r="H315" s="1150"/>
      <c r="I315" s="1141"/>
    </row>
    <row r="316" spans="1:11" s="1130" customFormat="1" ht="13.5" hidden="1" thickBot="1">
      <c r="B316" s="1130" t="s">
        <v>69</v>
      </c>
      <c r="C316" s="1151" t="s">
        <v>224</v>
      </c>
      <c r="D316" s="1131"/>
      <c r="E316" s="1131"/>
      <c r="F316" s="1248"/>
      <c r="G316" s="1152">
        <f>SUM(G313:G315)</f>
        <v>0</v>
      </c>
      <c r="H316" s="1193">
        <f>SUM(H313:H315)</f>
        <v>0</v>
      </c>
      <c r="I316" s="1179">
        <f>SUM(I313:I315)</f>
        <v>0</v>
      </c>
    </row>
    <row r="317" spans="1:11" ht="15.75" hidden="1" customHeight="1">
      <c r="A317" s="1151"/>
      <c r="B317" s="1151"/>
      <c r="C317" s="1130"/>
      <c r="D317" s="1131"/>
      <c r="E317" s="1131"/>
      <c r="F317" s="1248"/>
      <c r="G317" s="1140"/>
      <c r="H317" s="1141"/>
      <c r="I317" s="1141"/>
    </row>
    <row r="318" spans="1:11" ht="15.75" hidden="1" customHeight="1">
      <c r="A318" s="1151"/>
      <c r="B318" s="1151"/>
      <c r="C318" s="1130"/>
      <c r="D318" s="1131"/>
      <c r="E318" s="1131"/>
      <c r="F318" s="1248"/>
      <c r="G318" s="1140"/>
      <c r="H318" s="1141"/>
      <c r="I318" s="1141"/>
    </row>
    <row r="319" spans="1:11" ht="19.5" customHeight="1">
      <c r="A319" s="1130"/>
      <c r="B319" s="1130"/>
      <c r="C319" s="1151" t="s">
        <v>225</v>
      </c>
      <c r="D319" s="1131"/>
      <c r="E319" s="1131"/>
      <c r="F319" s="1275">
        <f>F275+F145+F37</f>
        <v>1227761</v>
      </c>
      <c r="G319" s="1232">
        <f>G275+G145+G37</f>
        <v>1314903</v>
      </c>
      <c r="H319" s="1232">
        <f>H275+H145+H37</f>
        <v>0</v>
      </c>
      <c r="I319" s="1232">
        <f>I275+I145+I37</f>
        <v>1384340</v>
      </c>
      <c r="J319" s="1232">
        <f>J275+J145+J37</f>
        <v>1280994</v>
      </c>
    </row>
    <row r="320" spans="1:11" ht="18" customHeight="1">
      <c r="A320" s="1130"/>
      <c r="B320" s="1130"/>
      <c r="C320" s="1151" t="s">
        <v>226</v>
      </c>
      <c r="D320" s="1131"/>
      <c r="E320" s="1131"/>
      <c r="F320" s="1275">
        <f>F303+F196+F62</f>
        <v>176817</v>
      </c>
      <c r="G320" s="1232">
        <f>G303+G196+G62</f>
        <v>521768</v>
      </c>
      <c r="H320" s="1232">
        <f>H303+H196+H62</f>
        <v>5000</v>
      </c>
      <c r="I320" s="1232">
        <f>I303+I196+I62</f>
        <v>555184</v>
      </c>
      <c r="J320" s="1232">
        <f>J303+J196+J62</f>
        <v>498290</v>
      </c>
    </row>
    <row r="321" spans="1:11" hidden="1">
      <c r="A321" s="1130"/>
      <c r="B321" s="1130"/>
      <c r="C321" s="1151" t="s">
        <v>227</v>
      </c>
      <c r="D321" s="1131"/>
      <c r="E321" s="1131"/>
      <c r="F321" s="1248"/>
      <c r="G321" s="1202">
        <f>SUM(C321:D321)</f>
        <v>0</v>
      </c>
      <c r="H321" s="1233">
        <f>SUM(D321:G321)</f>
        <v>0</v>
      </c>
      <c r="I321" s="1234">
        <f>SUM(G321:H321)</f>
        <v>0</v>
      </c>
    </row>
    <row r="322" spans="1:11" ht="15.75" customHeight="1" thickBot="1">
      <c r="A322" s="1130"/>
      <c r="B322" s="1130"/>
      <c r="C322" s="1130"/>
      <c r="D322" s="1131"/>
      <c r="E322" s="1131"/>
      <c r="F322" s="1248"/>
      <c r="G322" s="1130"/>
      <c r="H322" s="1235"/>
      <c r="I322" s="1236"/>
    </row>
    <row r="323" spans="1:11" ht="20.25" customHeight="1" thickBot="1">
      <c r="A323" s="1165" t="s">
        <v>228</v>
      </c>
      <c r="B323" s="1237"/>
      <c r="C323" s="1237"/>
      <c r="D323" s="1166"/>
      <c r="E323" s="1166"/>
      <c r="F323" s="1276">
        <f>SUM(F319:F322)</f>
        <v>1404578</v>
      </c>
      <c r="G323" s="1238">
        <f t="shared" ref="G323:J323" si="12">SUM(G319:G322)</f>
        <v>1836671</v>
      </c>
      <c r="H323" s="1238">
        <f t="shared" si="12"/>
        <v>5000</v>
      </c>
      <c r="I323" s="1238">
        <f t="shared" si="12"/>
        <v>1939524</v>
      </c>
      <c r="J323" s="1238">
        <f t="shared" si="12"/>
        <v>1779284</v>
      </c>
      <c r="K323" s="1140">
        <f>SUM(G323:H323)</f>
        <v>1841671</v>
      </c>
    </row>
    <row r="324" spans="1:11" ht="12" customHeight="1">
      <c r="A324" s="1207"/>
      <c r="B324" s="1206"/>
      <c r="C324" s="1206"/>
      <c r="D324" s="1239"/>
      <c r="E324" s="1239"/>
      <c r="F324" s="1277"/>
      <c r="G324" s="1209"/>
      <c r="H324" s="1163"/>
      <c r="I324" s="1163"/>
      <c r="J324" s="1097"/>
      <c r="K324" s="1097"/>
    </row>
    <row r="325" spans="1:11" ht="17.25" hidden="1" customHeight="1">
      <c r="A325" s="1151"/>
      <c r="B325" s="1130"/>
      <c r="C325" s="1130"/>
      <c r="D325" s="1131"/>
      <c r="E325" s="1131"/>
      <c r="F325" s="1248"/>
      <c r="G325" s="1162"/>
      <c r="H325" s="1163"/>
      <c r="I325" s="1164"/>
    </row>
    <row r="326" spans="1:11" ht="15" hidden="1" customHeight="1">
      <c r="A326" s="1207" t="s">
        <v>229</v>
      </c>
      <c r="B326" s="1151" t="s">
        <v>230</v>
      </c>
      <c r="C326" s="1130"/>
      <c r="D326" s="1131"/>
      <c r="E326" s="1131"/>
      <c r="F326" s="1248"/>
      <c r="G326" s="1162"/>
      <c r="H326" s="1163"/>
      <c r="I326" s="1164"/>
    </row>
    <row r="327" spans="1:11" ht="12" hidden="1" customHeight="1">
      <c r="A327" s="1207"/>
      <c r="B327" s="1151"/>
      <c r="C327" s="1130"/>
      <c r="D327" s="1131"/>
      <c r="E327" s="1131"/>
      <c r="F327" s="1248"/>
      <c r="G327" s="1162"/>
      <c r="H327" s="1163"/>
      <c r="I327" s="1164"/>
    </row>
    <row r="328" spans="1:11" ht="15" hidden="1" customHeight="1">
      <c r="A328" s="1207"/>
      <c r="B328" s="1151"/>
      <c r="C328" s="1151" t="s">
        <v>231</v>
      </c>
      <c r="D328" s="1151"/>
      <c r="E328" s="1151"/>
      <c r="F328" s="1157"/>
      <c r="G328" s="1162"/>
      <c r="H328" s="1163"/>
      <c r="I328" s="1164"/>
    </row>
    <row r="329" spans="1:11" ht="13.5" hidden="1" customHeight="1">
      <c r="A329" s="1207"/>
      <c r="B329" s="1151"/>
      <c r="C329" s="1130"/>
      <c r="D329" s="1131"/>
      <c r="E329" s="1131"/>
      <c r="F329" s="1248"/>
      <c r="G329" s="1232"/>
      <c r="H329" s="1233"/>
      <c r="I329" s="1240">
        <f>SUM(G329:H329)</f>
        <v>0</v>
      </c>
    </row>
    <row r="330" spans="1:11" ht="12.75" hidden="1" customHeight="1" thickBot="1">
      <c r="A330" s="1207"/>
      <c r="B330" s="1151"/>
      <c r="C330" s="1130"/>
      <c r="D330" s="1131"/>
      <c r="E330" s="1131"/>
      <c r="F330" s="1248"/>
      <c r="G330" s="1202"/>
      <c r="H330" s="1234"/>
      <c r="I330" s="1240"/>
    </row>
    <row r="331" spans="1:11" ht="15" hidden="1" customHeight="1" thickBot="1">
      <c r="A331" s="1207"/>
      <c r="B331" s="1151"/>
      <c r="C331" s="1151" t="s">
        <v>232</v>
      </c>
      <c r="D331" s="1131"/>
      <c r="E331" s="1131"/>
      <c r="F331" s="1248"/>
      <c r="G331" s="1173">
        <f>SUM(G329:G330)</f>
        <v>0</v>
      </c>
      <c r="H331" s="1153">
        <f>SUM(H329:H330)</f>
        <v>0</v>
      </c>
      <c r="I331" s="1174">
        <f>SUM(I329:I330)</f>
        <v>0</v>
      </c>
    </row>
    <row r="332" spans="1:11" ht="11.25" hidden="1" customHeight="1">
      <c r="A332" s="1207"/>
      <c r="B332" s="1151"/>
      <c r="C332" s="1151"/>
      <c r="D332" s="1131"/>
      <c r="E332" s="1131"/>
      <c r="F332" s="1248"/>
      <c r="G332" s="1162"/>
      <c r="H332" s="1163"/>
      <c r="I332" s="1163"/>
    </row>
    <row r="333" spans="1:11" ht="15" hidden="1" customHeight="1">
      <c r="A333" s="1207"/>
      <c r="B333" s="1151"/>
      <c r="C333" s="1151"/>
      <c r="D333" s="1131"/>
      <c r="E333" s="1131"/>
      <c r="F333" s="1248"/>
      <c r="G333" s="1162"/>
      <c r="H333" s="1163"/>
      <c r="I333" s="1163"/>
    </row>
    <row r="334" spans="1:11" ht="13.5" hidden="1" customHeight="1">
      <c r="A334" s="1151"/>
      <c r="B334" s="1130"/>
      <c r="C334" s="1151" t="s">
        <v>233</v>
      </c>
      <c r="D334" s="1131"/>
      <c r="E334" s="1131"/>
      <c r="F334" s="1248"/>
      <c r="G334" s="1209"/>
      <c r="H334" s="1163"/>
      <c r="I334" s="1164"/>
    </row>
    <row r="335" spans="1:11" ht="15" hidden="1" customHeight="1">
      <c r="A335" s="1151"/>
      <c r="B335" s="1130"/>
      <c r="C335" s="1130"/>
      <c r="D335" s="1131" t="s">
        <v>234</v>
      </c>
      <c r="E335" s="1131"/>
      <c r="F335" s="1275">
        <v>25</v>
      </c>
      <c r="G335" s="1232">
        <v>0</v>
      </c>
      <c r="H335" s="1233"/>
      <c r="I335" s="1240">
        <f>SUM(G335:H335)</f>
        <v>0</v>
      </c>
      <c r="J335" s="1140">
        <f>G335-F335</f>
        <v>-25</v>
      </c>
    </row>
    <row r="336" spans="1:11" ht="25.5" hidden="1" customHeight="1">
      <c r="A336" s="1151"/>
      <c r="B336" s="1130"/>
      <c r="C336" s="1130"/>
      <c r="D336" s="1131" t="s">
        <v>235</v>
      </c>
      <c r="E336" s="1131"/>
      <c r="F336" s="1275">
        <v>75</v>
      </c>
      <c r="G336" s="1232">
        <v>0</v>
      </c>
      <c r="H336" s="1233"/>
      <c r="I336" s="1240">
        <f>SUM(G336:H336)</f>
        <v>0</v>
      </c>
      <c r="J336" s="1140">
        <f>G336-F336</f>
        <v>-75</v>
      </c>
    </row>
    <row r="337" spans="1:11" ht="14.25" hidden="1" customHeight="1" thickBot="1">
      <c r="A337" s="1151"/>
      <c r="B337" s="1130"/>
      <c r="C337" s="1130"/>
      <c r="D337" s="1131"/>
      <c r="E337" s="1131"/>
      <c r="F337" s="1248"/>
      <c r="G337" s="1232"/>
      <c r="H337" s="1234"/>
      <c r="I337" s="1240"/>
    </row>
    <row r="338" spans="1:11" ht="15" hidden="1" customHeight="1" thickBot="1">
      <c r="A338" s="1151"/>
      <c r="B338" s="1130"/>
      <c r="C338" s="1151" t="s">
        <v>236</v>
      </c>
      <c r="D338" s="1131"/>
      <c r="E338" s="1131"/>
      <c r="F338" s="1271">
        <f>SUM(F335:F337)</f>
        <v>100</v>
      </c>
      <c r="G338" s="1224">
        <f>SUM(G335:G337)</f>
        <v>0</v>
      </c>
      <c r="H338" s="1153">
        <f>SUM(H335:H337)</f>
        <v>0</v>
      </c>
      <c r="I338" s="1174">
        <f>SUM(I335:I337)</f>
        <v>0</v>
      </c>
      <c r="J338" s="1174">
        <f>SUM(J335:J337)</f>
        <v>-100</v>
      </c>
      <c r="K338" s="1140">
        <f>SUM(G338:H338)</f>
        <v>0</v>
      </c>
    </row>
    <row r="339" spans="1:11" ht="7.5" hidden="1" customHeight="1" thickBot="1">
      <c r="A339" s="1151"/>
      <c r="B339" s="1130"/>
      <c r="C339" s="1151"/>
      <c r="D339" s="1131"/>
      <c r="E339" s="1131"/>
      <c r="F339" s="1264"/>
      <c r="G339" s="1209"/>
      <c r="H339" s="1163"/>
      <c r="I339" s="1163"/>
      <c r="J339" s="1163"/>
      <c r="K339" s="1097"/>
    </row>
    <row r="340" spans="1:11" s="1130" customFormat="1" ht="16.5" hidden="1" customHeight="1" thickBot="1">
      <c r="C340" s="1165" t="s">
        <v>1494</v>
      </c>
      <c r="D340" s="1166"/>
      <c r="E340" s="1166"/>
      <c r="F340" s="1271">
        <f>SUM(F329+F338)</f>
        <v>100</v>
      </c>
      <c r="G340" s="1224">
        <f>SUM(G329+G338)</f>
        <v>0</v>
      </c>
      <c r="H340" s="1177">
        <f>SUM(H329+H338)</f>
        <v>0</v>
      </c>
      <c r="I340" s="1154">
        <f>SUM(G340:H340)</f>
        <v>0</v>
      </c>
      <c r="J340" s="1224">
        <f>SUM(J329+J338)</f>
        <v>-100</v>
      </c>
      <c r="K340" s="1140">
        <f>SUM(G340:H340)</f>
        <v>0</v>
      </c>
    </row>
    <row r="341" spans="1:11" ht="11.25" hidden="1" customHeight="1">
      <c r="A341" s="1151"/>
      <c r="B341" s="1130"/>
      <c r="C341" s="1151"/>
      <c r="D341" s="1131"/>
      <c r="E341" s="1131"/>
      <c r="F341" s="1248"/>
      <c r="G341" s="1209"/>
      <c r="H341" s="1163"/>
      <c r="I341" s="1163"/>
      <c r="J341" s="1097"/>
      <c r="K341" s="1097"/>
    </row>
    <row r="342" spans="1:11" ht="15" customHeight="1">
      <c r="A342" s="1207" t="s">
        <v>237</v>
      </c>
      <c r="B342" s="1151" t="s">
        <v>238</v>
      </c>
      <c r="C342" s="1130"/>
      <c r="D342" s="1131"/>
      <c r="E342" s="1131"/>
      <c r="F342" s="1248"/>
      <c r="G342" s="1222"/>
      <c r="H342" s="1141"/>
      <c r="I342" s="1141"/>
    </row>
    <row r="343" spans="1:11" ht="8.25" customHeight="1">
      <c r="A343" s="1207"/>
      <c r="B343" s="1151"/>
      <c r="C343" s="1130"/>
      <c r="D343" s="1131"/>
      <c r="E343" s="1131"/>
      <c r="F343" s="1248"/>
      <c r="G343" s="1222"/>
      <c r="H343" s="1141"/>
      <c r="I343" s="1141"/>
    </row>
    <row r="344" spans="1:11" ht="15.75" hidden="1" customHeight="1">
      <c r="A344" s="1130"/>
      <c r="B344" s="1130"/>
      <c r="C344" s="1151" t="s">
        <v>239</v>
      </c>
      <c r="D344" s="1131"/>
      <c r="E344" s="1131"/>
      <c r="F344" s="1248"/>
      <c r="G344" s="1216"/>
      <c r="H344" s="1150"/>
      <c r="I344" s="1141"/>
    </row>
    <row r="345" spans="1:11" ht="15" hidden="1" customHeight="1">
      <c r="A345" s="1130"/>
      <c r="B345" s="1130"/>
      <c r="C345" s="1130"/>
      <c r="D345" s="1241"/>
      <c r="E345" s="1241"/>
      <c r="F345" s="1265"/>
      <c r="G345" s="1216"/>
      <c r="H345" s="1147"/>
      <c r="I345" s="1141">
        <f t="shared" ref="I345:I351" si="13">SUM(G345:H345)</f>
        <v>0</v>
      </c>
      <c r="J345" s="1140">
        <f>G345-F345</f>
        <v>0</v>
      </c>
    </row>
    <row r="346" spans="1:11" ht="17.25" hidden="1" customHeight="1">
      <c r="A346" s="1130"/>
      <c r="B346" s="1130"/>
      <c r="C346" s="1130"/>
      <c r="D346" s="1131"/>
      <c r="E346" s="1131"/>
      <c r="F346" s="1274"/>
      <c r="G346" s="1226"/>
      <c r="H346" s="1219"/>
      <c r="I346" s="1220">
        <f t="shared" si="13"/>
        <v>0</v>
      </c>
      <c r="J346" s="1140">
        <f>G346-F346</f>
        <v>0</v>
      </c>
    </row>
    <row r="347" spans="1:11" ht="27.75" hidden="1" customHeight="1">
      <c r="A347" s="1130"/>
      <c r="B347" s="1130"/>
      <c r="C347" s="1130"/>
      <c r="D347" s="1241"/>
      <c r="E347" s="1241"/>
      <c r="F347" s="1265"/>
      <c r="G347" s="1216"/>
      <c r="H347" s="1147"/>
      <c r="I347" s="1141">
        <f t="shared" si="13"/>
        <v>0</v>
      </c>
      <c r="J347" s="1140">
        <f>G347-F347</f>
        <v>0</v>
      </c>
    </row>
    <row r="348" spans="1:11" ht="15" hidden="1" customHeight="1">
      <c r="A348" s="1130"/>
      <c r="B348" s="1130"/>
      <c r="C348" s="1130"/>
      <c r="D348" s="1241"/>
      <c r="E348" s="1241"/>
      <c r="F348" s="1278"/>
      <c r="G348" s="1146"/>
      <c r="H348" s="1147"/>
      <c r="I348" s="1141">
        <f t="shared" si="13"/>
        <v>0</v>
      </c>
    </row>
    <row r="349" spans="1:11" ht="15" hidden="1" customHeight="1">
      <c r="A349" s="1130"/>
      <c r="B349" s="1130"/>
      <c r="C349" s="1242"/>
      <c r="D349" s="1241"/>
      <c r="E349" s="1241"/>
      <c r="F349" s="1278"/>
      <c r="G349" s="1146"/>
      <c r="H349" s="1147"/>
      <c r="I349" s="1141">
        <f t="shared" si="13"/>
        <v>0</v>
      </c>
    </row>
    <row r="350" spans="1:11" ht="15" hidden="1" customHeight="1">
      <c r="A350" s="1130"/>
      <c r="B350" s="1130"/>
      <c r="C350" s="1130"/>
      <c r="D350" s="1241"/>
      <c r="E350" s="1241"/>
      <c r="F350" s="1278"/>
      <c r="G350" s="1146"/>
      <c r="H350" s="1147"/>
      <c r="I350" s="1141">
        <f t="shared" si="13"/>
        <v>0</v>
      </c>
    </row>
    <row r="351" spans="1:11" ht="15" hidden="1" customHeight="1">
      <c r="A351" s="1130"/>
      <c r="B351" s="1130"/>
      <c r="C351" s="1130"/>
      <c r="D351" s="1131"/>
      <c r="E351" s="1131"/>
      <c r="F351" s="1248"/>
      <c r="G351" s="1146"/>
      <c r="H351" s="1147"/>
      <c r="I351" s="1141">
        <f t="shared" si="13"/>
        <v>0</v>
      </c>
    </row>
    <row r="352" spans="1:11" ht="8.25" hidden="1" customHeight="1" thickBot="1">
      <c r="A352" s="1130"/>
      <c r="B352" s="1130"/>
      <c r="C352" s="1130"/>
      <c r="D352" s="1131"/>
      <c r="E352" s="1131"/>
      <c r="F352" s="1248"/>
      <c r="G352" s="1146"/>
      <c r="H352" s="1150"/>
      <c r="I352" s="1141"/>
    </row>
    <row r="353" spans="1:12" ht="15.75" hidden="1" customHeight="1" thickBot="1">
      <c r="A353" s="1151"/>
      <c r="B353" s="1130"/>
      <c r="C353" s="1203" t="s">
        <v>240</v>
      </c>
      <c r="D353" s="1243"/>
      <c r="E353" s="1243"/>
      <c r="F353" s="1251">
        <f>SUM(F345:F352)</f>
        <v>0</v>
      </c>
      <c r="G353" s="1152">
        <f>SUM(G345:G352)</f>
        <v>0</v>
      </c>
      <c r="H353" s="1177">
        <f>SUM(H344:H345)</f>
        <v>0</v>
      </c>
      <c r="I353" s="1154">
        <f>SUM(G353:H353)</f>
        <v>0</v>
      </c>
      <c r="J353" s="1152">
        <f>SUM(J345:J352)</f>
        <v>0</v>
      </c>
      <c r="K353" s="1140">
        <f>SUM(G353:H353)</f>
        <v>0</v>
      </c>
    </row>
    <row r="354" spans="1:12" ht="15" hidden="1" customHeight="1">
      <c r="A354" s="1130"/>
      <c r="B354" s="1130"/>
      <c r="C354" s="1242"/>
      <c r="D354" s="1241"/>
      <c r="E354" s="1241"/>
      <c r="F354" s="1253"/>
      <c r="G354" s="1146"/>
      <c r="H354" s="1150"/>
      <c r="I354" s="1187"/>
      <c r="J354" s="1187"/>
    </row>
    <row r="355" spans="1:12" ht="15" customHeight="1">
      <c r="A355" s="1130"/>
      <c r="B355" s="1130"/>
      <c r="C355" s="1151" t="s">
        <v>241</v>
      </c>
      <c r="D355" s="1241"/>
      <c r="E355" s="1241"/>
      <c r="F355" s="1253"/>
      <c r="G355" s="1146"/>
      <c r="H355" s="1150"/>
      <c r="I355" s="1187"/>
      <c r="J355" s="1187"/>
    </row>
    <row r="356" spans="1:12" ht="15" customHeight="1">
      <c r="A356" s="1130"/>
      <c r="B356" s="1130"/>
      <c r="C356" s="1130"/>
      <c r="D356" s="1241" t="s">
        <v>242</v>
      </c>
      <c r="E356" s="1241"/>
      <c r="F356" s="1265">
        <v>10000</v>
      </c>
      <c r="G356" s="1216">
        <v>10000</v>
      </c>
      <c r="H356" s="1147"/>
      <c r="I356" s="1141">
        <f>SUM(G356:H356)</f>
        <v>10000</v>
      </c>
      <c r="J356" s="1141">
        <v>8704</v>
      </c>
    </row>
    <row r="357" spans="1:12" ht="15" customHeight="1">
      <c r="A357" s="1130"/>
      <c r="B357" s="1130"/>
      <c r="C357" s="1130"/>
      <c r="D357" s="1131" t="s">
        <v>243</v>
      </c>
      <c r="E357" s="1131"/>
      <c r="F357" s="1274">
        <v>30000</v>
      </c>
      <c r="G357" s="1226">
        <v>30000</v>
      </c>
      <c r="H357" s="1147"/>
      <c r="I357" s="1141">
        <f>SUM(G357:H357)</f>
        <v>30000</v>
      </c>
      <c r="J357" s="1141">
        <v>28555</v>
      </c>
    </row>
    <row r="358" spans="1:12" ht="15" customHeight="1">
      <c r="A358" s="1130"/>
      <c r="B358" s="1130"/>
      <c r="C358" s="1130"/>
      <c r="D358" s="1241" t="s">
        <v>244</v>
      </c>
      <c r="E358" s="1241"/>
      <c r="F358" s="1265">
        <v>42000</v>
      </c>
      <c r="G358" s="1216">
        <v>42000</v>
      </c>
      <c r="H358" s="1147"/>
      <c r="I358" s="1141">
        <f>SUM(G358:H358)</f>
        <v>42000</v>
      </c>
      <c r="J358" s="1141">
        <v>43899</v>
      </c>
    </row>
    <row r="359" spans="1:12" ht="8.25" customHeight="1" thickBot="1">
      <c r="A359" s="1130"/>
      <c r="B359" s="1130"/>
      <c r="C359" s="1130"/>
      <c r="D359" s="1131"/>
      <c r="E359" s="1131"/>
      <c r="F359" s="1253"/>
      <c r="G359" s="1146"/>
      <c r="H359" s="1150"/>
      <c r="I359" s="1141"/>
      <c r="J359" s="1141"/>
    </row>
    <row r="360" spans="1:12" ht="15" customHeight="1" thickBot="1">
      <c r="A360" s="1151"/>
      <c r="B360" s="1130"/>
      <c r="C360" s="1203" t="s">
        <v>245</v>
      </c>
      <c r="D360" s="1243"/>
      <c r="E360" s="1243"/>
      <c r="F360" s="1251">
        <f>SUM(F356:F358)</f>
        <v>82000</v>
      </c>
      <c r="G360" s="1152">
        <f>SUM(G356:G358)</f>
        <v>82000</v>
      </c>
      <c r="H360" s="1152">
        <f>SUM(H356:H358)</f>
        <v>0</v>
      </c>
      <c r="I360" s="1152">
        <f>SUM(I356:I358)</f>
        <v>82000</v>
      </c>
      <c r="J360" s="1152">
        <f>SUM(J356:J358)</f>
        <v>81158</v>
      </c>
      <c r="K360" s="1097">
        <f>SUM(J356:J356)</f>
        <v>8704</v>
      </c>
    </row>
    <row r="361" spans="1:12" ht="7.5" customHeight="1" thickBot="1">
      <c r="F361" s="1279"/>
      <c r="J361" s="1122"/>
    </row>
    <row r="362" spans="1:12" s="1130" customFormat="1" ht="16.5" customHeight="1" thickBot="1">
      <c r="C362" s="1165" t="s">
        <v>1495</v>
      </c>
      <c r="D362" s="1166"/>
      <c r="E362" s="1166"/>
      <c r="F362" s="1251">
        <f>SUM(F353+F360)</f>
        <v>82000</v>
      </c>
      <c r="G362" s="1152">
        <f>SUM(G353+G360)</f>
        <v>82000</v>
      </c>
      <c r="H362" s="1177">
        <f>SUM(H353+H360)</f>
        <v>0</v>
      </c>
      <c r="I362" s="1154">
        <f>SUM(G362:H362)</f>
        <v>82000</v>
      </c>
      <c r="J362" s="1152">
        <f>SUM(J353+J360)</f>
        <v>81158</v>
      </c>
      <c r="K362" s="1140">
        <f>SUM(G362:H362)</f>
        <v>82000</v>
      </c>
      <c r="L362" s="1151">
        <v>38585</v>
      </c>
    </row>
  </sheetData>
  <mergeCells count="4">
    <mergeCell ref="B1:I1"/>
    <mergeCell ref="A3:E3"/>
    <mergeCell ref="B308:D308"/>
    <mergeCell ref="F308:H30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firstPageNumber="4" orientation="portrait" verticalDpi="300" r:id="rId1"/>
  <headerFooter alignWithMargins="0">
    <oddHeader xml:space="preserve">&amp;C&amp;8
&amp;R&amp;8 2.2. m. a 9/2016.(V.04.) önkormányzati rendelethez. 
</oddHeader>
    <oddFooter>&amp;C&amp;8&amp;P. oldal</oddFooter>
  </headerFooter>
  <rowBreaks count="1" manualBreakCount="1">
    <brk id="20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68"/>
  <sheetViews>
    <sheetView view="pageBreakPreview" zoomScaleNormal="100" zoomScaleSheetLayoutView="100" workbookViewId="0">
      <selection activeCell="F55" sqref="F55"/>
    </sheetView>
  </sheetViews>
  <sheetFormatPr defaultRowHeight="12.75"/>
  <cols>
    <col min="1" max="2" width="9.140625" style="1021"/>
    <col min="3" max="3" width="23.85546875" style="1021" customWidth="1"/>
    <col min="4" max="4" width="10.140625" style="1021" hidden="1" customWidth="1"/>
    <col min="5" max="5" width="11" style="1097" customWidth="1"/>
    <col min="6" max="6" width="10.85546875" style="1097" customWidth="1"/>
    <col min="7" max="7" width="10.5703125" style="1097" customWidth="1"/>
    <col min="8" max="8" width="8.5703125" style="1097" hidden="1" customWidth="1"/>
    <col min="9" max="9" width="8.85546875" style="1097" hidden="1" customWidth="1"/>
    <col min="10" max="11" width="10.7109375" style="1097" customWidth="1"/>
    <col min="12" max="12" width="9.7109375" style="1097" customWidth="1"/>
    <col min="13" max="14" width="9.7109375" style="1097" hidden="1" customWidth="1"/>
    <col min="15" max="15" width="11.140625" style="1097" customWidth="1"/>
    <col min="16" max="16" width="11.28515625" style="1097" bestFit="1" customWidth="1"/>
    <col min="17" max="17" width="10.42578125" style="1097" customWidth="1"/>
    <col min="18" max="19" width="9.7109375" style="1097" hidden="1" customWidth="1"/>
    <col min="20" max="20" width="11.42578125" style="1097" customWidth="1"/>
    <col min="21" max="21" width="10.42578125" style="1097" customWidth="1"/>
    <col min="22" max="22" width="10.140625" style="1097" customWidth="1"/>
    <col min="23" max="23" width="11" style="1021" hidden="1" customWidth="1"/>
    <col min="24" max="24" width="9.42578125" style="1098" hidden="1" customWidth="1"/>
    <col min="25" max="25" width="11" style="1099" customWidth="1"/>
    <col min="26" max="26" width="10.28515625" style="1100" customWidth="1"/>
    <col min="27" max="27" width="11.5703125" style="1100" customWidth="1"/>
    <col min="28" max="28" width="11" style="1098" hidden="1" customWidth="1"/>
    <col min="29" max="16384" width="9.140625" style="1021"/>
  </cols>
  <sheetData>
    <row r="1" spans="1:28" s="1020" customFormat="1" ht="45.75" customHeight="1">
      <c r="A1" s="2167" t="s">
        <v>1346</v>
      </c>
      <c r="B1" s="2167"/>
      <c r="C1" s="2167"/>
      <c r="D1" s="2167"/>
      <c r="E1" s="2167"/>
      <c r="F1" s="2167"/>
      <c r="G1" s="2167"/>
      <c r="H1" s="2168"/>
      <c r="I1" s="2168"/>
      <c r="J1" s="2168"/>
      <c r="K1" s="2168"/>
      <c r="L1" s="2168"/>
      <c r="M1" s="2168"/>
      <c r="N1" s="2168"/>
      <c r="O1" s="2168"/>
      <c r="P1" s="2168"/>
      <c r="Q1" s="2168"/>
      <c r="R1" s="2168"/>
      <c r="S1" s="2168"/>
      <c r="T1" s="2168"/>
      <c r="U1" s="2168"/>
      <c r="V1" s="2168"/>
      <c r="W1" s="2168"/>
      <c r="X1" s="2168"/>
      <c r="Y1" s="2168"/>
      <c r="Z1" s="2169"/>
      <c r="AA1" s="2169"/>
      <c r="AB1" s="1019"/>
    </row>
    <row r="2" spans="1:28" ht="11.25" customHeight="1" thickBot="1">
      <c r="A2" s="2170" t="s">
        <v>61</v>
      </c>
      <c r="B2" s="2170"/>
      <c r="C2" s="2170"/>
      <c r="D2" s="2170"/>
      <c r="E2" s="2170"/>
      <c r="F2" s="2170"/>
      <c r="G2" s="2170"/>
      <c r="H2" s="2170"/>
      <c r="I2" s="2170"/>
      <c r="J2" s="2170"/>
      <c r="K2" s="2170"/>
      <c r="L2" s="2170"/>
      <c r="M2" s="2170"/>
      <c r="N2" s="2170"/>
      <c r="O2" s="2170"/>
      <c r="P2" s="2170"/>
      <c r="Q2" s="2170"/>
      <c r="R2" s="2170"/>
      <c r="S2" s="2170"/>
      <c r="T2" s="2170"/>
      <c r="U2" s="2170"/>
      <c r="V2" s="2170"/>
      <c r="W2" s="2171"/>
      <c r="X2" s="2171"/>
      <c r="Y2" s="2171"/>
      <c r="Z2" s="2171"/>
      <c r="AA2" s="2171"/>
      <c r="AB2" s="2172"/>
    </row>
    <row r="3" spans="1:28" s="1025" customFormat="1" ht="18" customHeight="1" thickBot="1">
      <c r="A3" s="2173" t="s">
        <v>131</v>
      </c>
      <c r="B3" s="2174"/>
      <c r="C3" s="2175"/>
      <c r="D3" s="1022"/>
      <c r="E3" s="2182" t="s">
        <v>1347</v>
      </c>
      <c r="F3" s="2183"/>
      <c r="G3" s="2183"/>
      <c r="H3" s="2183"/>
      <c r="I3" s="2183"/>
      <c r="J3" s="2183"/>
      <c r="K3" s="2183"/>
      <c r="L3" s="2183"/>
      <c r="M3" s="2183"/>
      <c r="N3" s="2183"/>
      <c r="O3" s="2183"/>
      <c r="P3" s="2183"/>
      <c r="Q3" s="2183"/>
      <c r="R3" s="2183"/>
      <c r="S3" s="2184"/>
      <c r="T3" s="2185" t="s">
        <v>248</v>
      </c>
      <c r="U3" s="2174"/>
      <c r="V3" s="2175"/>
      <c r="W3" s="1023"/>
      <c r="X3" s="1023"/>
      <c r="Y3" s="2185" t="s">
        <v>249</v>
      </c>
      <c r="Z3" s="2174"/>
      <c r="AA3" s="2175"/>
      <c r="AB3" s="1024"/>
    </row>
    <row r="4" spans="1:28" s="1025" customFormat="1" ht="33" customHeight="1" thickBot="1">
      <c r="A4" s="2176"/>
      <c r="B4" s="2177"/>
      <c r="C4" s="2178"/>
      <c r="D4" s="1026" t="s">
        <v>246</v>
      </c>
      <c r="E4" s="2186" t="s">
        <v>1348</v>
      </c>
      <c r="F4" s="2187"/>
      <c r="G4" s="2188"/>
      <c r="H4" s="1027"/>
      <c r="I4" s="1028" t="s">
        <v>247</v>
      </c>
      <c r="J4" s="2189" t="s">
        <v>1349</v>
      </c>
      <c r="K4" s="2190"/>
      <c r="L4" s="2191"/>
      <c r="M4" s="1029"/>
      <c r="N4" s="1029"/>
      <c r="O4" s="2192" t="s">
        <v>1350</v>
      </c>
      <c r="P4" s="2193"/>
      <c r="Q4" s="2194"/>
      <c r="R4" s="1030"/>
      <c r="S4" s="1030" t="s">
        <v>248</v>
      </c>
      <c r="T4" s="2179"/>
      <c r="U4" s="2180"/>
      <c r="V4" s="2181"/>
      <c r="W4" s="1027"/>
      <c r="X4" s="1030" t="s">
        <v>249</v>
      </c>
      <c r="Y4" s="2179"/>
      <c r="Z4" s="2180"/>
      <c r="AA4" s="2181"/>
      <c r="AB4" s="1031"/>
    </row>
    <row r="5" spans="1:28" s="1025" customFormat="1" ht="50.25" hidden="1" customHeight="1">
      <c r="A5" s="2176"/>
      <c r="B5" s="2177"/>
      <c r="C5" s="2178"/>
      <c r="D5" s="1032"/>
      <c r="E5" s="2163"/>
      <c r="F5" s="2195"/>
      <c r="G5" s="2196"/>
      <c r="H5" s="1033"/>
      <c r="I5" s="1033"/>
      <c r="J5" s="2157"/>
      <c r="K5" s="2158"/>
      <c r="L5" s="2159"/>
      <c r="M5" s="1033"/>
      <c r="N5" s="1033"/>
      <c r="O5" s="1033"/>
      <c r="P5" s="1033"/>
      <c r="Q5" s="1033"/>
      <c r="R5" s="1033"/>
      <c r="S5" s="1033"/>
      <c r="T5" s="2160"/>
      <c r="U5" s="2161"/>
      <c r="V5" s="2162"/>
      <c r="W5" s="1034"/>
      <c r="X5" s="1035"/>
      <c r="Y5" s="2163"/>
      <c r="Z5" s="2164"/>
      <c r="AA5" s="2165"/>
      <c r="AB5" s="1036"/>
    </row>
    <row r="6" spans="1:28" s="1025" customFormat="1" ht="47.25" customHeight="1" thickBot="1">
      <c r="A6" s="2179"/>
      <c r="B6" s="2180"/>
      <c r="C6" s="2181"/>
      <c r="D6" s="1037" t="s">
        <v>711</v>
      </c>
      <c r="E6" s="1038" t="s">
        <v>132</v>
      </c>
      <c r="F6" s="1038" t="s">
        <v>4</v>
      </c>
      <c r="G6" s="1039" t="s">
        <v>5</v>
      </c>
      <c r="H6" s="1038" t="s">
        <v>4</v>
      </c>
      <c r="I6" s="1039" t="s">
        <v>5</v>
      </c>
      <c r="J6" s="1038" t="s">
        <v>132</v>
      </c>
      <c r="K6" s="1038" t="s">
        <v>4</v>
      </c>
      <c r="L6" s="1039" t="s">
        <v>5</v>
      </c>
      <c r="M6" s="1040" t="s">
        <v>3</v>
      </c>
      <c r="N6" s="1037" t="s">
        <v>711</v>
      </c>
      <c r="O6" s="1038" t="s">
        <v>132</v>
      </c>
      <c r="P6" s="1038" t="s">
        <v>4</v>
      </c>
      <c r="Q6" s="1039" t="s">
        <v>5</v>
      </c>
      <c r="R6" s="1040" t="s">
        <v>3</v>
      </c>
      <c r="S6" s="1037" t="s">
        <v>711</v>
      </c>
      <c r="T6" s="1038" t="s">
        <v>132</v>
      </c>
      <c r="U6" s="1038" t="s">
        <v>4</v>
      </c>
      <c r="V6" s="1039" t="s">
        <v>5</v>
      </c>
      <c r="W6" s="1040" t="s">
        <v>3</v>
      </c>
      <c r="X6" s="1037" t="s">
        <v>711</v>
      </c>
      <c r="Y6" s="1038" t="s">
        <v>132</v>
      </c>
      <c r="Z6" s="1038" t="s">
        <v>4</v>
      </c>
      <c r="AA6" s="1039" t="s">
        <v>5</v>
      </c>
      <c r="AB6" s="1040" t="s">
        <v>3</v>
      </c>
    </row>
    <row r="7" spans="1:28" s="1025" customFormat="1" ht="16.5" customHeight="1">
      <c r="A7" s="1041"/>
      <c r="B7" s="1041"/>
      <c r="C7" s="1041"/>
      <c r="D7" s="1041"/>
      <c r="E7" s="1042"/>
      <c r="F7" s="1043"/>
      <c r="G7" s="1044"/>
      <c r="H7" s="1045"/>
      <c r="I7" s="1045"/>
      <c r="J7" s="1045"/>
      <c r="K7" s="1043"/>
      <c r="L7" s="1045"/>
      <c r="M7" s="1045"/>
      <c r="N7" s="1045"/>
      <c r="O7" s="1045"/>
      <c r="P7" s="1045"/>
      <c r="Q7" s="1045"/>
      <c r="R7" s="1045"/>
      <c r="S7" s="1045"/>
      <c r="T7" s="1045"/>
      <c r="U7" s="1043"/>
      <c r="V7" s="1045"/>
      <c r="W7" s="1034"/>
      <c r="X7" s="1035"/>
      <c r="Y7" s="1046"/>
      <c r="Z7" s="1047"/>
      <c r="AA7" s="1048"/>
      <c r="AB7" s="1036"/>
    </row>
    <row r="8" spans="1:28" s="1025" customFormat="1" ht="17.25" customHeight="1">
      <c r="A8" s="2166" t="s">
        <v>250</v>
      </c>
      <c r="B8" s="2166"/>
      <c r="C8" s="2166"/>
      <c r="D8" s="1049"/>
      <c r="E8" s="1042"/>
      <c r="F8" s="1043"/>
      <c r="G8" s="1044"/>
      <c r="H8" s="1045"/>
      <c r="I8" s="1045"/>
      <c r="J8" s="1045"/>
      <c r="K8" s="1043"/>
      <c r="L8" s="1045"/>
      <c r="M8" s="1045"/>
      <c r="N8" s="1045"/>
      <c r="O8" s="1045"/>
      <c r="P8" s="1045"/>
      <c r="Q8" s="1045"/>
      <c r="R8" s="1045"/>
      <c r="S8" s="1045"/>
      <c r="T8" s="1045"/>
      <c r="U8" s="1043"/>
      <c r="V8" s="1045"/>
      <c r="W8" s="1034"/>
      <c r="X8" s="1035"/>
      <c r="Y8" s="1046"/>
      <c r="Z8" s="1047"/>
      <c r="AA8" s="1048"/>
      <c r="AB8" s="1036"/>
    </row>
    <row r="9" spans="1:28" s="1025" customFormat="1" ht="9.75" customHeight="1">
      <c r="A9" s="1041"/>
      <c r="B9" s="1041"/>
      <c r="C9" s="1041"/>
      <c r="D9" s="1041"/>
      <c r="E9" s="1042"/>
      <c r="F9" s="1043"/>
      <c r="G9" s="1044"/>
      <c r="H9" s="1045"/>
      <c r="I9" s="1045"/>
      <c r="J9" s="1045"/>
      <c r="K9" s="1043"/>
      <c r="L9" s="1045"/>
      <c r="M9" s="1045"/>
      <c r="N9" s="1045"/>
      <c r="O9" s="1045"/>
      <c r="P9" s="1045"/>
      <c r="Q9" s="1045"/>
      <c r="R9" s="1045"/>
      <c r="S9" s="1045"/>
      <c r="T9" s="1045"/>
      <c r="U9" s="1043"/>
      <c r="V9" s="1045"/>
      <c r="W9" s="1034"/>
      <c r="X9" s="1035"/>
      <c r="Y9" s="1046"/>
      <c r="Z9" s="1047"/>
      <c r="AA9" s="1048"/>
      <c r="AB9" s="1036"/>
    </row>
    <row r="10" spans="1:28" s="1025" customFormat="1" ht="14.25" customHeight="1">
      <c r="A10" s="1034" t="s">
        <v>164</v>
      </c>
      <c r="B10" s="1034"/>
      <c r="C10" s="1034"/>
      <c r="D10" s="1050">
        <v>32219</v>
      </c>
      <c r="E10" s="1045">
        <v>0</v>
      </c>
      <c r="F10" s="1043">
        <v>0</v>
      </c>
      <c r="G10" s="1045">
        <v>0</v>
      </c>
      <c r="H10" s="1045">
        <v>0</v>
      </c>
      <c r="I10" s="1045">
        <v>0</v>
      </c>
      <c r="J10" s="1045">
        <v>0</v>
      </c>
      <c r="K10" s="1043">
        <v>434</v>
      </c>
      <c r="L10" s="1045">
        <v>434</v>
      </c>
      <c r="M10" s="1045">
        <f>J10-I10</f>
        <v>0</v>
      </c>
      <c r="N10" s="1045"/>
      <c r="O10" s="652">
        <v>32107</v>
      </c>
      <c r="P10" s="1043">
        <v>8323</v>
      </c>
      <c r="Q10" s="1045">
        <v>8323</v>
      </c>
      <c r="R10" s="1045">
        <f>O10-N10</f>
        <v>32107</v>
      </c>
      <c r="S10" s="1045"/>
      <c r="T10" s="1045">
        <v>0</v>
      </c>
      <c r="U10" s="1043">
        <v>0</v>
      </c>
      <c r="V10" s="1045">
        <v>0</v>
      </c>
      <c r="W10" s="1045">
        <f t="shared" ref="W10:W27" si="0">T10-O10</f>
        <v>-32107</v>
      </c>
      <c r="X10" s="1046">
        <f>SUM(D10+I10+O10)</f>
        <v>64326</v>
      </c>
      <c r="Y10" s="1046">
        <f>SUM(E10+J10+O10+T10)</f>
        <v>32107</v>
      </c>
      <c r="Z10" s="1047">
        <f t="shared" ref="Z10:AA27" si="1">SUM(F10+K10+P10+U10)</f>
        <v>8757</v>
      </c>
      <c r="AA10" s="1047">
        <f t="shared" si="1"/>
        <v>8757</v>
      </c>
      <c r="AB10" s="1051">
        <f>Y10-X10</f>
        <v>-32219</v>
      </c>
    </row>
    <row r="11" spans="1:28" s="1025" customFormat="1" ht="14.25" customHeight="1">
      <c r="A11" s="1034" t="s">
        <v>251</v>
      </c>
      <c r="B11" s="1034"/>
      <c r="C11" s="1034"/>
      <c r="D11" s="1050"/>
      <c r="E11" s="1045">
        <v>0</v>
      </c>
      <c r="F11" s="1043">
        <v>0</v>
      </c>
      <c r="G11" s="1045">
        <v>0</v>
      </c>
      <c r="H11" s="1045">
        <v>0</v>
      </c>
      <c r="I11" s="1045">
        <v>0</v>
      </c>
      <c r="J11" s="1045">
        <v>0</v>
      </c>
      <c r="K11" s="1043">
        <v>2668</v>
      </c>
      <c r="L11" s="1045">
        <v>2668</v>
      </c>
      <c r="M11" s="1045">
        <f>J11-I11</f>
        <v>0</v>
      </c>
      <c r="N11" s="1045"/>
      <c r="O11" s="652">
        <v>0</v>
      </c>
      <c r="P11" s="1043">
        <v>24080</v>
      </c>
      <c r="Q11" s="1045">
        <v>24080</v>
      </c>
      <c r="R11" s="1045">
        <f>O11-N11</f>
        <v>0</v>
      </c>
      <c r="S11" s="1045"/>
      <c r="T11" s="1045">
        <v>0</v>
      </c>
      <c r="U11" s="1043">
        <v>1259</v>
      </c>
      <c r="V11" s="1045">
        <v>1259</v>
      </c>
      <c r="W11" s="1045"/>
      <c r="X11" s="1046"/>
      <c r="Y11" s="1046">
        <f t="shared" ref="Y11:AA26" si="2">SUM(E11+J11+O11+T11)</f>
        <v>0</v>
      </c>
      <c r="Z11" s="1047">
        <f>SUM(F11+K11+P11+U11)</f>
        <v>28007</v>
      </c>
      <c r="AA11" s="1047">
        <f t="shared" si="1"/>
        <v>28007</v>
      </c>
      <c r="AB11" s="1051"/>
    </row>
    <row r="12" spans="1:28" s="16" customFormat="1" ht="15.95" customHeight="1">
      <c r="A12" s="1052" t="s">
        <v>166</v>
      </c>
      <c r="B12" s="91"/>
      <c r="C12" s="91"/>
      <c r="D12" s="1053">
        <v>0</v>
      </c>
      <c r="E12" s="287">
        <v>0</v>
      </c>
      <c r="F12" s="1054">
        <v>0</v>
      </c>
      <c r="G12" s="287">
        <v>0</v>
      </c>
      <c r="H12" s="287">
        <v>0</v>
      </c>
      <c r="I12" s="287">
        <v>0</v>
      </c>
      <c r="J12" s="287">
        <v>0</v>
      </c>
      <c r="K12" s="1054">
        <v>14620</v>
      </c>
      <c r="L12" s="287">
        <v>14620</v>
      </c>
      <c r="M12" s="287">
        <f t="shared" ref="M12" si="3">J12-I12</f>
        <v>0</v>
      </c>
      <c r="N12" s="287"/>
      <c r="O12" s="1055">
        <v>0</v>
      </c>
      <c r="P12" s="1054">
        <v>1406</v>
      </c>
      <c r="Q12" s="287">
        <v>1406</v>
      </c>
      <c r="R12" s="287">
        <f t="shared" ref="R12" si="4">O12-N12</f>
        <v>0</v>
      </c>
      <c r="S12" s="287"/>
      <c r="T12" s="287">
        <v>0</v>
      </c>
      <c r="U12" s="1054">
        <v>0</v>
      </c>
      <c r="V12" s="287">
        <v>0</v>
      </c>
      <c r="W12" s="287">
        <f t="shared" ref="W12" si="5">T12-O12</f>
        <v>0</v>
      </c>
      <c r="X12" s="1056">
        <f t="shared" ref="X12" si="6">SUM(D12+I12+O12)</f>
        <v>0</v>
      </c>
      <c r="Y12" s="1056">
        <f t="shared" si="2"/>
        <v>0</v>
      </c>
      <c r="Z12" s="1057">
        <f t="shared" si="2"/>
        <v>16026</v>
      </c>
      <c r="AA12" s="1057">
        <f t="shared" si="2"/>
        <v>16026</v>
      </c>
      <c r="AB12" s="344">
        <f t="shared" ref="AB12" si="7">Y12-X12</f>
        <v>0</v>
      </c>
    </row>
    <row r="13" spans="1:28" s="1025" customFormat="1" ht="15.95" customHeight="1">
      <c r="A13" s="1034" t="s">
        <v>152</v>
      </c>
      <c r="B13" s="1034"/>
      <c r="C13" s="1034"/>
      <c r="D13" s="1050">
        <v>162633</v>
      </c>
      <c r="E13" s="1043">
        <v>0</v>
      </c>
      <c r="F13" s="1043">
        <v>0</v>
      </c>
      <c r="G13" s="1045">
        <v>0</v>
      </c>
      <c r="H13" s="1045">
        <v>0</v>
      </c>
      <c r="I13" s="1045">
        <v>0</v>
      </c>
      <c r="J13" s="1045">
        <v>0</v>
      </c>
      <c r="K13" s="1043">
        <v>21070</v>
      </c>
      <c r="L13" s="1045">
        <v>21070</v>
      </c>
      <c r="M13" s="1045">
        <f t="shared" ref="M13:M27" si="8">J13-I13</f>
        <v>0</v>
      </c>
      <c r="N13" s="1045"/>
      <c r="O13" s="652">
        <v>173355</v>
      </c>
      <c r="P13" s="1043">
        <v>208165</v>
      </c>
      <c r="Q13" s="1045">
        <v>208165</v>
      </c>
      <c r="R13" s="1045">
        <f t="shared" ref="R13:R27" si="9">O13-N13</f>
        <v>173355</v>
      </c>
      <c r="S13" s="1045"/>
      <c r="T13" s="1045">
        <v>0</v>
      </c>
      <c r="U13" s="1043">
        <v>0</v>
      </c>
      <c r="V13" s="1045">
        <v>0</v>
      </c>
      <c r="W13" s="1045">
        <f t="shared" si="0"/>
        <v>-173355</v>
      </c>
      <c r="X13" s="1046">
        <f t="shared" ref="X13:X27" si="10">SUM(D13+I13+O13)</f>
        <v>335988</v>
      </c>
      <c r="Y13" s="1046">
        <f t="shared" si="2"/>
        <v>173355</v>
      </c>
      <c r="Z13" s="1047">
        <f t="shared" si="1"/>
        <v>229235</v>
      </c>
      <c r="AA13" s="1047">
        <f t="shared" si="1"/>
        <v>229235</v>
      </c>
      <c r="AB13" s="1051">
        <f t="shared" ref="AB13:AB27" si="11">Y13-X13</f>
        <v>-162633</v>
      </c>
    </row>
    <row r="14" spans="1:28" s="1025" customFormat="1" ht="15.95" customHeight="1">
      <c r="A14" s="1034" t="s">
        <v>252</v>
      </c>
      <c r="B14" s="1034"/>
      <c r="C14" s="1034"/>
      <c r="D14" s="1050">
        <v>153169</v>
      </c>
      <c r="E14" s="1045">
        <v>0</v>
      </c>
      <c r="F14" s="1043">
        <v>0</v>
      </c>
      <c r="G14" s="1045">
        <v>0</v>
      </c>
      <c r="H14" s="1045">
        <v>0</v>
      </c>
      <c r="I14" s="1045">
        <v>0</v>
      </c>
      <c r="J14" s="1045">
        <v>0</v>
      </c>
      <c r="K14" s="1043">
        <v>22805</v>
      </c>
      <c r="L14" s="1045">
        <v>22805</v>
      </c>
      <c r="M14" s="1045">
        <f t="shared" si="8"/>
        <v>0</v>
      </c>
      <c r="N14" s="1045"/>
      <c r="O14" s="652">
        <v>155624</v>
      </c>
      <c r="P14" s="1043">
        <v>170118</v>
      </c>
      <c r="Q14" s="1045">
        <v>170118</v>
      </c>
      <c r="R14" s="1045">
        <f t="shared" si="9"/>
        <v>155624</v>
      </c>
      <c r="S14" s="1045"/>
      <c r="T14" s="1045">
        <v>0</v>
      </c>
      <c r="U14" s="1043">
        <v>2000</v>
      </c>
      <c r="V14" s="1045">
        <v>2000</v>
      </c>
      <c r="W14" s="1045">
        <f t="shared" si="0"/>
        <v>-155624</v>
      </c>
      <c r="X14" s="1046">
        <f t="shared" si="10"/>
        <v>308793</v>
      </c>
      <c r="Y14" s="1046">
        <f t="shared" si="2"/>
        <v>155624</v>
      </c>
      <c r="Z14" s="1047">
        <f t="shared" si="1"/>
        <v>194923</v>
      </c>
      <c r="AA14" s="1047">
        <f t="shared" si="1"/>
        <v>194923</v>
      </c>
      <c r="AB14" s="1051">
        <f t="shared" si="11"/>
        <v>-153169</v>
      </c>
    </row>
    <row r="15" spans="1:28" s="1025" customFormat="1" ht="15.95" customHeight="1">
      <c r="A15" s="1034" t="s">
        <v>253</v>
      </c>
      <c r="B15" s="1034"/>
      <c r="C15" s="1034"/>
      <c r="D15" s="1050">
        <v>0</v>
      </c>
      <c r="E15" s="1045">
        <v>0</v>
      </c>
      <c r="F15" s="1043">
        <v>0</v>
      </c>
      <c r="G15" s="1045">
        <v>0</v>
      </c>
      <c r="H15" s="1045">
        <v>0</v>
      </c>
      <c r="I15" s="1045">
        <v>0</v>
      </c>
      <c r="J15" s="1045">
        <v>0</v>
      </c>
      <c r="K15" s="1043">
        <v>189</v>
      </c>
      <c r="L15" s="1045">
        <v>189</v>
      </c>
      <c r="M15" s="1045">
        <f t="shared" si="8"/>
        <v>0</v>
      </c>
      <c r="N15" s="1045"/>
      <c r="O15" s="652">
        <v>0</v>
      </c>
      <c r="P15" s="1043">
        <v>64</v>
      </c>
      <c r="Q15" s="1045">
        <v>64</v>
      </c>
      <c r="R15" s="1045">
        <f t="shared" si="9"/>
        <v>0</v>
      </c>
      <c r="S15" s="1045"/>
      <c r="T15" s="1045">
        <v>0</v>
      </c>
      <c r="U15" s="1043">
        <v>0</v>
      </c>
      <c r="V15" s="1045">
        <v>0</v>
      </c>
      <c r="W15" s="1045">
        <f t="shared" si="0"/>
        <v>0</v>
      </c>
      <c r="X15" s="1046">
        <f t="shared" si="10"/>
        <v>0</v>
      </c>
      <c r="Y15" s="1046">
        <f t="shared" si="2"/>
        <v>0</v>
      </c>
      <c r="Z15" s="1047">
        <f t="shared" si="1"/>
        <v>253</v>
      </c>
      <c r="AA15" s="1047">
        <f t="shared" si="1"/>
        <v>253</v>
      </c>
      <c r="AB15" s="1051">
        <f t="shared" si="11"/>
        <v>0</v>
      </c>
    </row>
    <row r="16" spans="1:28" s="1025" customFormat="1" ht="15.95" customHeight="1">
      <c r="A16" s="1058" t="s">
        <v>254</v>
      </c>
      <c r="B16" s="1034"/>
      <c r="C16" s="1034"/>
      <c r="D16" s="1050">
        <v>144819</v>
      </c>
      <c r="E16" s="1045">
        <v>0</v>
      </c>
      <c r="F16" s="1043">
        <v>0</v>
      </c>
      <c r="G16" s="1045">
        <v>0</v>
      </c>
      <c r="H16" s="1045">
        <v>0</v>
      </c>
      <c r="I16" s="1045">
        <v>0</v>
      </c>
      <c r="J16" s="1045">
        <v>0</v>
      </c>
      <c r="K16" s="1043">
        <v>12002</v>
      </c>
      <c r="L16" s="1045">
        <v>12002</v>
      </c>
      <c r="M16" s="1045">
        <f t="shared" si="8"/>
        <v>0</v>
      </c>
      <c r="N16" s="1045"/>
      <c r="O16" s="652">
        <v>182046</v>
      </c>
      <c r="P16" s="1043">
        <v>208934</v>
      </c>
      <c r="Q16" s="1043">
        <v>208934</v>
      </c>
      <c r="R16" s="1045">
        <f t="shared" si="9"/>
        <v>182046</v>
      </c>
      <c r="S16" s="1045"/>
      <c r="T16" s="1045">
        <v>0</v>
      </c>
      <c r="U16" s="1043">
        <v>0</v>
      </c>
      <c r="V16" s="1045">
        <v>0</v>
      </c>
      <c r="W16" s="1045">
        <f t="shared" si="0"/>
        <v>-182046</v>
      </c>
      <c r="X16" s="1046">
        <f t="shared" si="10"/>
        <v>326865</v>
      </c>
      <c r="Y16" s="1046">
        <f t="shared" si="2"/>
        <v>182046</v>
      </c>
      <c r="Z16" s="1047">
        <f t="shared" si="1"/>
        <v>220936</v>
      </c>
      <c r="AA16" s="1047">
        <f t="shared" si="1"/>
        <v>220936</v>
      </c>
      <c r="AB16" s="1051">
        <f t="shared" si="11"/>
        <v>-144819</v>
      </c>
    </row>
    <row r="17" spans="1:28" s="1025" customFormat="1" ht="15.95" customHeight="1">
      <c r="A17" s="1058" t="s">
        <v>255</v>
      </c>
      <c r="B17" s="1059"/>
      <c r="C17" s="1059"/>
      <c r="D17" s="1050">
        <v>85209</v>
      </c>
      <c r="E17" s="1045">
        <v>0</v>
      </c>
      <c r="F17" s="1043">
        <v>0</v>
      </c>
      <c r="G17" s="1045">
        <v>0</v>
      </c>
      <c r="H17" s="1045">
        <v>0</v>
      </c>
      <c r="I17" s="1045">
        <v>0</v>
      </c>
      <c r="J17" s="1045">
        <v>0</v>
      </c>
      <c r="K17" s="1043">
        <v>55</v>
      </c>
      <c r="L17" s="1045">
        <v>55</v>
      </c>
      <c r="M17" s="1045">
        <f t="shared" si="8"/>
        <v>0</v>
      </c>
      <c r="N17" s="1045"/>
      <c r="O17" s="652">
        <v>92662</v>
      </c>
      <c r="P17" s="1043">
        <v>97635</v>
      </c>
      <c r="Q17" s="1043">
        <v>97635</v>
      </c>
      <c r="R17" s="1045">
        <f t="shared" si="9"/>
        <v>92662</v>
      </c>
      <c r="S17" s="1045"/>
      <c r="T17" s="1045">
        <v>0</v>
      </c>
      <c r="U17" s="1043">
        <v>0</v>
      </c>
      <c r="V17" s="1045">
        <v>0</v>
      </c>
      <c r="W17" s="1045">
        <f t="shared" si="0"/>
        <v>-92662</v>
      </c>
      <c r="X17" s="1046">
        <f t="shared" si="10"/>
        <v>177871</v>
      </c>
      <c r="Y17" s="1046">
        <f t="shared" si="2"/>
        <v>92662</v>
      </c>
      <c r="Z17" s="1047">
        <f t="shared" si="1"/>
        <v>97690</v>
      </c>
      <c r="AA17" s="1047">
        <f t="shared" si="1"/>
        <v>97690</v>
      </c>
      <c r="AB17" s="1051">
        <f t="shared" si="11"/>
        <v>-85209</v>
      </c>
    </row>
    <row r="18" spans="1:28" s="1025" customFormat="1" ht="15.95" customHeight="1">
      <c r="A18" s="1058" t="s">
        <v>256</v>
      </c>
      <c r="B18" s="1059"/>
      <c r="C18" s="1059"/>
      <c r="D18" s="1050">
        <v>133339</v>
      </c>
      <c r="E18" s="1045">
        <v>0</v>
      </c>
      <c r="F18" s="1043">
        <v>0</v>
      </c>
      <c r="G18" s="1045">
        <v>0</v>
      </c>
      <c r="H18" s="1045">
        <v>0</v>
      </c>
      <c r="I18" s="1045">
        <v>0</v>
      </c>
      <c r="J18" s="1045">
        <v>0</v>
      </c>
      <c r="K18" s="1043">
        <v>401</v>
      </c>
      <c r="L18" s="1043">
        <v>401</v>
      </c>
      <c r="M18" s="1045">
        <f t="shared" si="8"/>
        <v>0</v>
      </c>
      <c r="N18" s="1045"/>
      <c r="O18" s="652">
        <v>143232</v>
      </c>
      <c r="P18" s="1043">
        <v>143068</v>
      </c>
      <c r="Q18" s="1043">
        <v>143068</v>
      </c>
      <c r="R18" s="1045">
        <f t="shared" si="9"/>
        <v>143232</v>
      </c>
      <c r="S18" s="1045"/>
      <c r="T18" s="1045">
        <v>0</v>
      </c>
      <c r="U18" s="1043">
        <v>0</v>
      </c>
      <c r="V18" s="1045">
        <v>0</v>
      </c>
      <c r="W18" s="1045">
        <f t="shared" si="0"/>
        <v>-143232</v>
      </c>
      <c r="X18" s="1046">
        <f t="shared" si="10"/>
        <v>276571</v>
      </c>
      <c r="Y18" s="1046">
        <f t="shared" si="2"/>
        <v>143232</v>
      </c>
      <c r="Z18" s="1047">
        <f t="shared" si="1"/>
        <v>143469</v>
      </c>
      <c r="AA18" s="1047">
        <f t="shared" si="1"/>
        <v>143469</v>
      </c>
      <c r="AB18" s="1051">
        <f t="shared" si="11"/>
        <v>-133339</v>
      </c>
    </row>
    <row r="19" spans="1:28" s="1025" customFormat="1" ht="15.95" customHeight="1">
      <c r="A19" s="1058" t="s">
        <v>257</v>
      </c>
      <c r="B19" s="1059"/>
      <c r="C19" s="1059"/>
      <c r="D19" s="1050">
        <v>131087</v>
      </c>
      <c r="E19" s="1045">
        <v>0</v>
      </c>
      <c r="F19" s="1043">
        <v>0</v>
      </c>
      <c r="G19" s="1045">
        <v>0</v>
      </c>
      <c r="H19" s="1045">
        <v>0</v>
      </c>
      <c r="I19" s="1045">
        <v>0</v>
      </c>
      <c r="J19" s="1045">
        <v>0</v>
      </c>
      <c r="K19" s="1043">
        <v>521</v>
      </c>
      <c r="L19" s="1043">
        <v>521</v>
      </c>
      <c r="M19" s="1045">
        <f t="shared" si="8"/>
        <v>0</v>
      </c>
      <c r="N19" s="1045"/>
      <c r="O19" s="652">
        <v>140984</v>
      </c>
      <c r="P19" s="1043">
        <v>142517</v>
      </c>
      <c r="Q19" s="1043">
        <v>142517</v>
      </c>
      <c r="R19" s="1045">
        <f t="shared" si="9"/>
        <v>140984</v>
      </c>
      <c r="S19" s="1045"/>
      <c r="T19" s="1045">
        <v>0</v>
      </c>
      <c r="U19" s="1043">
        <v>0</v>
      </c>
      <c r="V19" s="1045">
        <v>0</v>
      </c>
      <c r="W19" s="1045">
        <f t="shared" si="0"/>
        <v>-140984</v>
      </c>
      <c r="X19" s="1046">
        <f t="shared" si="10"/>
        <v>272071</v>
      </c>
      <c r="Y19" s="1046">
        <f t="shared" si="2"/>
        <v>140984</v>
      </c>
      <c r="Z19" s="1047">
        <f t="shared" si="1"/>
        <v>143038</v>
      </c>
      <c r="AA19" s="1047">
        <f t="shared" si="1"/>
        <v>143038</v>
      </c>
      <c r="AB19" s="1051">
        <f t="shared" si="11"/>
        <v>-131087</v>
      </c>
    </row>
    <row r="20" spans="1:28" s="1025" customFormat="1" ht="15.95" customHeight="1">
      <c r="A20" s="1058" t="s">
        <v>258</v>
      </c>
      <c r="B20" s="1059"/>
      <c r="C20" s="1059"/>
      <c r="D20" s="1050">
        <v>173849</v>
      </c>
      <c r="E20" s="1045">
        <v>0</v>
      </c>
      <c r="F20" s="1043">
        <v>0</v>
      </c>
      <c r="G20" s="1045">
        <v>0</v>
      </c>
      <c r="H20" s="1045">
        <v>0</v>
      </c>
      <c r="I20" s="1045">
        <v>0</v>
      </c>
      <c r="J20" s="1045">
        <v>0</v>
      </c>
      <c r="K20" s="1043">
        <v>917</v>
      </c>
      <c r="L20" s="1043">
        <v>917</v>
      </c>
      <c r="M20" s="1045">
        <f t="shared" si="8"/>
        <v>0</v>
      </c>
      <c r="N20" s="1045"/>
      <c r="O20" s="652">
        <v>185595</v>
      </c>
      <c r="P20" s="1043">
        <v>191963</v>
      </c>
      <c r="Q20" s="1043">
        <v>191963</v>
      </c>
      <c r="R20" s="1045">
        <f t="shared" si="9"/>
        <v>185595</v>
      </c>
      <c r="S20" s="1045"/>
      <c r="T20" s="1045">
        <v>0</v>
      </c>
      <c r="U20" s="1043">
        <v>0</v>
      </c>
      <c r="V20" s="1045">
        <v>0</v>
      </c>
      <c r="W20" s="1045">
        <f t="shared" si="0"/>
        <v>-185595</v>
      </c>
      <c r="X20" s="1046">
        <f t="shared" si="10"/>
        <v>359444</v>
      </c>
      <c r="Y20" s="1046">
        <f t="shared" si="2"/>
        <v>185595</v>
      </c>
      <c r="Z20" s="1047">
        <f t="shared" si="1"/>
        <v>192880</v>
      </c>
      <c r="AA20" s="1047">
        <f t="shared" si="1"/>
        <v>192880</v>
      </c>
      <c r="AB20" s="1051">
        <f t="shared" si="11"/>
        <v>-173849</v>
      </c>
    </row>
    <row r="21" spans="1:28" s="1025" customFormat="1" ht="15.95" customHeight="1">
      <c r="A21" s="1058" t="s">
        <v>156</v>
      </c>
      <c r="B21" s="1059"/>
      <c r="C21" s="1059"/>
      <c r="D21" s="1050">
        <v>107792</v>
      </c>
      <c r="E21" s="1045">
        <v>0</v>
      </c>
      <c r="F21" s="1043">
        <v>0</v>
      </c>
      <c r="G21" s="1045">
        <v>0</v>
      </c>
      <c r="H21" s="1045">
        <v>0</v>
      </c>
      <c r="I21" s="1045">
        <v>0</v>
      </c>
      <c r="J21" s="1045">
        <v>0</v>
      </c>
      <c r="K21" s="1043">
        <v>477</v>
      </c>
      <c r="L21" s="1043">
        <v>477</v>
      </c>
      <c r="M21" s="1045">
        <f t="shared" si="8"/>
        <v>0</v>
      </c>
      <c r="N21" s="1045"/>
      <c r="O21" s="652">
        <v>110492</v>
      </c>
      <c r="P21" s="1043">
        <v>112646</v>
      </c>
      <c r="Q21" s="1043">
        <v>112646</v>
      </c>
      <c r="R21" s="1045">
        <f t="shared" si="9"/>
        <v>110492</v>
      </c>
      <c r="S21" s="1045"/>
      <c r="T21" s="1045">
        <v>0</v>
      </c>
      <c r="U21" s="1043">
        <v>0</v>
      </c>
      <c r="V21" s="1045">
        <v>0</v>
      </c>
      <c r="W21" s="1045">
        <f t="shared" si="0"/>
        <v>-110492</v>
      </c>
      <c r="X21" s="1046">
        <f t="shared" si="10"/>
        <v>218284</v>
      </c>
      <c r="Y21" s="1046">
        <f t="shared" si="2"/>
        <v>110492</v>
      </c>
      <c r="Z21" s="1047">
        <f t="shared" si="1"/>
        <v>113123</v>
      </c>
      <c r="AA21" s="1047">
        <f t="shared" si="1"/>
        <v>113123</v>
      </c>
      <c r="AB21" s="1051">
        <f t="shared" si="11"/>
        <v>-107792</v>
      </c>
    </row>
    <row r="22" spans="1:28" s="1025" customFormat="1" ht="15.95" customHeight="1">
      <c r="A22" s="1058" t="s">
        <v>157</v>
      </c>
      <c r="B22" s="1059"/>
      <c r="C22" s="1059"/>
      <c r="D22" s="1050">
        <v>99025</v>
      </c>
      <c r="E22" s="1045">
        <v>0</v>
      </c>
      <c r="F22" s="1043">
        <v>0</v>
      </c>
      <c r="G22" s="1045">
        <v>0</v>
      </c>
      <c r="H22" s="1045">
        <v>0</v>
      </c>
      <c r="I22" s="1045">
        <v>0</v>
      </c>
      <c r="J22" s="1045">
        <v>0</v>
      </c>
      <c r="K22" s="1043">
        <v>420</v>
      </c>
      <c r="L22" s="1043">
        <v>420</v>
      </c>
      <c r="M22" s="1045">
        <f t="shared" si="8"/>
        <v>0</v>
      </c>
      <c r="N22" s="1045"/>
      <c r="O22" s="652">
        <v>101784</v>
      </c>
      <c r="P22" s="1043">
        <v>102727</v>
      </c>
      <c r="Q22" s="1043">
        <v>102727</v>
      </c>
      <c r="R22" s="1045">
        <f t="shared" si="9"/>
        <v>101784</v>
      </c>
      <c r="S22" s="1045"/>
      <c r="T22" s="1045">
        <v>0</v>
      </c>
      <c r="U22" s="1043">
        <v>0</v>
      </c>
      <c r="V22" s="1045">
        <v>0</v>
      </c>
      <c r="W22" s="1045">
        <f t="shared" si="0"/>
        <v>-101784</v>
      </c>
      <c r="X22" s="1046">
        <f t="shared" si="10"/>
        <v>200809</v>
      </c>
      <c r="Y22" s="1046">
        <f t="shared" si="2"/>
        <v>101784</v>
      </c>
      <c r="Z22" s="1047">
        <f t="shared" si="1"/>
        <v>103147</v>
      </c>
      <c r="AA22" s="1047">
        <f t="shared" si="1"/>
        <v>103147</v>
      </c>
      <c r="AB22" s="1051">
        <f t="shared" si="11"/>
        <v>-99025</v>
      </c>
    </row>
    <row r="23" spans="1:28" s="1025" customFormat="1" ht="15.95" customHeight="1">
      <c r="A23" s="1058" t="s">
        <v>158</v>
      </c>
      <c r="B23" s="1059"/>
      <c r="C23" s="1059"/>
      <c r="D23" s="1050">
        <v>143602</v>
      </c>
      <c r="E23" s="1045">
        <v>0</v>
      </c>
      <c r="F23" s="1043">
        <v>0</v>
      </c>
      <c r="G23" s="1045">
        <v>0</v>
      </c>
      <c r="H23" s="1045">
        <v>0</v>
      </c>
      <c r="I23" s="1045">
        <v>0</v>
      </c>
      <c r="J23" s="1045">
        <v>0</v>
      </c>
      <c r="K23" s="1043">
        <v>713</v>
      </c>
      <c r="L23" s="1043">
        <v>713</v>
      </c>
      <c r="M23" s="1045">
        <f t="shared" si="8"/>
        <v>0</v>
      </c>
      <c r="N23" s="1045"/>
      <c r="O23" s="652">
        <v>144255</v>
      </c>
      <c r="P23" s="1043">
        <v>147410</v>
      </c>
      <c r="Q23" s="1043">
        <v>147410</v>
      </c>
      <c r="R23" s="1045">
        <f t="shared" si="9"/>
        <v>144255</v>
      </c>
      <c r="S23" s="1045"/>
      <c r="T23" s="1045">
        <v>0</v>
      </c>
      <c r="U23" s="1043">
        <v>0</v>
      </c>
      <c r="V23" s="1045">
        <v>0</v>
      </c>
      <c r="W23" s="1045">
        <f t="shared" si="0"/>
        <v>-144255</v>
      </c>
      <c r="X23" s="1046">
        <f t="shared" si="10"/>
        <v>287857</v>
      </c>
      <c r="Y23" s="1046">
        <f t="shared" si="2"/>
        <v>144255</v>
      </c>
      <c r="Z23" s="1047">
        <f t="shared" si="1"/>
        <v>148123</v>
      </c>
      <c r="AA23" s="1047">
        <f t="shared" si="1"/>
        <v>148123</v>
      </c>
      <c r="AB23" s="1051">
        <f t="shared" si="11"/>
        <v>-143602</v>
      </c>
    </row>
    <row r="24" spans="1:28" s="1025" customFormat="1" ht="15.95" customHeight="1">
      <c r="A24" s="1058" t="s">
        <v>159</v>
      </c>
      <c r="B24" s="1059"/>
      <c r="C24" s="1059"/>
      <c r="D24" s="1050">
        <v>93156</v>
      </c>
      <c r="E24" s="1045">
        <v>0</v>
      </c>
      <c r="F24" s="1043">
        <v>0</v>
      </c>
      <c r="G24" s="1045">
        <v>0</v>
      </c>
      <c r="H24" s="1045">
        <v>0</v>
      </c>
      <c r="I24" s="1045">
        <v>0</v>
      </c>
      <c r="J24" s="1045">
        <v>0</v>
      </c>
      <c r="K24" s="1043">
        <v>707</v>
      </c>
      <c r="L24" s="1043">
        <v>707</v>
      </c>
      <c r="M24" s="1045">
        <f t="shared" si="8"/>
        <v>0</v>
      </c>
      <c r="N24" s="1045"/>
      <c r="O24" s="652">
        <v>99836</v>
      </c>
      <c r="P24" s="1043">
        <v>99748</v>
      </c>
      <c r="Q24" s="1043">
        <v>99748</v>
      </c>
      <c r="R24" s="1045">
        <f t="shared" si="9"/>
        <v>99836</v>
      </c>
      <c r="S24" s="1045"/>
      <c r="T24" s="1045">
        <v>0</v>
      </c>
      <c r="U24" s="1043">
        <v>0</v>
      </c>
      <c r="V24" s="1045">
        <v>0</v>
      </c>
      <c r="W24" s="1045">
        <f t="shared" si="0"/>
        <v>-99836</v>
      </c>
      <c r="X24" s="1046">
        <f t="shared" si="10"/>
        <v>192992</v>
      </c>
      <c r="Y24" s="1046">
        <f t="shared" si="2"/>
        <v>99836</v>
      </c>
      <c r="Z24" s="1047">
        <f t="shared" si="1"/>
        <v>100455</v>
      </c>
      <c r="AA24" s="1047">
        <f t="shared" si="1"/>
        <v>100455</v>
      </c>
      <c r="AB24" s="1051">
        <f t="shared" si="11"/>
        <v>-93156</v>
      </c>
    </row>
    <row r="25" spans="1:28" s="1025" customFormat="1" ht="15.95" customHeight="1">
      <c r="A25" s="1058" t="s">
        <v>160</v>
      </c>
      <c r="B25" s="1059"/>
      <c r="C25" s="1059"/>
      <c r="D25" s="1050">
        <v>104706</v>
      </c>
      <c r="E25" s="1045">
        <v>0</v>
      </c>
      <c r="F25" s="1043">
        <v>0</v>
      </c>
      <c r="G25" s="1045">
        <v>0</v>
      </c>
      <c r="H25" s="1045">
        <v>0</v>
      </c>
      <c r="I25" s="1045">
        <v>0</v>
      </c>
      <c r="J25" s="1045">
        <v>0</v>
      </c>
      <c r="K25" s="1043">
        <v>803</v>
      </c>
      <c r="L25" s="1043">
        <v>803</v>
      </c>
      <c r="M25" s="1045">
        <f t="shared" si="8"/>
        <v>0</v>
      </c>
      <c r="N25" s="1045"/>
      <c r="O25" s="652">
        <v>99751</v>
      </c>
      <c r="P25" s="1043">
        <v>102749</v>
      </c>
      <c r="Q25" s="1043">
        <v>102749</v>
      </c>
      <c r="R25" s="1045">
        <f t="shared" si="9"/>
        <v>99751</v>
      </c>
      <c r="S25" s="1045"/>
      <c r="T25" s="1045">
        <v>0</v>
      </c>
      <c r="U25" s="1043">
        <v>0</v>
      </c>
      <c r="V25" s="1045">
        <v>0</v>
      </c>
      <c r="W25" s="1045">
        <f t="shared" si="0"/>
        <v>-99751</v>
      </c>
      <c r="X25" s="1046">
        <f t="shared" si="10"/>
        <v>204457</v>
      </c>
      <c r="Y25" s="1046">
        <f t="shared" si="2"/>
        <v>99751</v>
      </c>
      <c r="Z25" s="1047">
        <f t="shared" si="1"/>
        <v>103552</v>
      </c>
      <c r="AA25" s="1047">
        <f t="shared" si="1"/>
        <v>103552</v>
      </c>
      <c r="AB25" s="1051">
        <f t="shared" si="11"/>
        <v>-104706</v>
      </c>
    </row>
    <row r="26" spans="1:28" s="1025" customFormat="1" ht="15.95" customHeight="1">
      <c r="A26" s="1058" t="s">
        <v>161</v>
      </c>
      <c r="B26" s="1059"/>
      <c r="C26" s="1059"/>
      <c r="D26" s="1050">
        <v>95486</v>
      </c>
      <c r="E26" s="1045">
        <v>0</v>
      </c>
      <c r="F26" s="1043">
        <v>0</v>
      </c>
      <c r="G26" s="1045">
        <v>0</v>
      </c>
      <c r="H26" s="1045">
        <v>0</v>
      </c>
      <c r="I26" s="1045">
        <v>0</v>
      </c>
      <c r="J26" s="1045">
        <v>0</v>
      </c>
      <c r="K26" s="1043">
        <v>827</v>
      </c>
      <c r="L26" s="1043">
        <v>827</v>
      </c>
      <c r="M26" s="1045">
        <f t="shared" si="8"/>
        <v>0</v>
      </c>
      <c r="N26" s="1045"/>
      <c r="O26" s="652">
        <v>95308</v>
      </c>
      <c r="P26" s="1043">
        <v>100045</v>
      </c>
      <c r="Q26" s="1043">
        <v>100045</v>
      </c>
      <c r="R26" s="1045">
        <f t="shared" si="9"/>
        <v>95308</v>
      </c>
      <c r="S26" s="1045"/>
      <c r="T26" s="1045">
        <v>0</v>
      </c>
      <c r="U26" s="1043">
        <v>0</v>
      </c>
      <c r="V26" s="1045">
        <v>0</v>
      </c>
      <c r="W26" s="1045">
        <f t="shared" si="0"/>
        <v>-95308</v>
      </c>
      <c r="X26" s="1046">
        <f t="shared" si="10"/>
        <v>190794</v>
      </c>
      <c r="Y26" s="1046">
        <f t="shared" si="2"/>
        <v>95308</v>
      </c>
      <c r="Z26" s="1047">
        <f t="shared" si="1"/>
        <v>100872</v>
      </c>
      <c r="AA26" s="1047">
        <f t="shared" si="1"/>
        <v>100872</v>
      </c>
      <c r="AB26" s="1051">
        <f t="shared" si="11"/>
        <v>-95486</v>
      </c>
    </row>
    <row r="27" spans="1:28" s="1025" customFormat="1" ht="15.95" customHeight="1">
      <c r="A27" s="1058" t="s">
        <v>162</v>
      </c>
      <c r="B27" s="1059"/>
      <c r="C27" s="1059"/>
      <c r="D27" s="1050">
        <v>86734</v>
      </c>
      <c r="E27" s="1045">
        <v>0</v>
      </c>
      <c r="F27" s="1043">
        <v>0</v>
      </c>
      <c r="G27" s="1045">
        <v>0</v>
      </c>
      <c r="H27" s="1045">
        <v>0</v>
      </c>
      <c r="I27" s="1045">
        <v>0</v>
      </c>
      <c r="J27" s="1045">
        <v>0</v>
      </c>
      <c r="K27" s="1043">
        <v>501</v>
      </c>
      <c r="L27" s="1043">
        <v>501</v>
      </c>
      <c r="M27" s="1045">
        <f t="shared" si="8"/>
        <v>0</v>
      </c>
      <c r="N27" s="1045"/>
      <c r="O27" s="652">
        <v>99700</v>
      </c>
      <c r="P27" s="1043">
        <v>100925</v>
      </c>
      <c r="Q27" s="1043">
        <v>100925</v>
      </c>
      <c r="R27" s="1045">
        <f t="shared" si="9"/>
        <v>99700</v>
      </c>
      <c r="S27" s="1045"/>
      <c r="T27" s="1045">
        <v>0</v>
      </c>
      <c r="U27" s="1043">
        <v>0</v>
      </c>
      <c r="V27" s="1045">
        <v>0</v>
      </c>
      <c r="W27" s="1045">
        <f t="shared" si="0"/>
        <v>-99700</v>
      </c>
      <c r="X27" s="1046">
        <f t="shared" si="10"/>
        <v>186434</v>
      </c>
      <c r="Y27" s="1046">
        <f>SUM(E27+J27+O27+T27)</f>
        <v>99700</v>
      </c>
      <c r="Z27" s="1047">
        <f t="shared" si="1"/>
        <v>101426</v>
      </c>
      <c r="AA27" s="1047">
        <f t="shared" si="1"/>
        <v>101426</v>
      </c>
      <c r="AB27" s="1051">
        <f t="shared" si="11"/>
        <v>-86734</v>
      </c>
    </row>
    <row r="28" spans="1:28" s="1025" customFormat="1" ht="9" customHeight="1" thickBot="1">
      <c r="A28" s="1034"/>
      <c r="B28" s="1034"/>
      <c r="C28" s="1034"/>
      <c r="D28" s="1034"/>
      <c r="E28" s="1045"/>
      <c r="F28" s="1043"/>
      <c r="G28" s="1045"/>
      <c r="H28" s="1045"/>
      <c r="I28" s="1045"/>
      <c r="J28" s="1045"/>
      <c r="K28" s="1043"/>
      <c r="L28" s="1045"/>
      <c r="M28" s="1045"/>
      <c r="N28" s="1045"/>
      <c r="O28" s="1045"/>
      <c r="P28" s="1045"/>
      <c r="Q28" s="1045"/>
      <c r="R28" s="1045"/>
      <c r="S28" s="1045"/>
      <c r="T28" s="1045"/>
      <c r="U28" s="1043"/>
      <c r="V28" s="1045"/>
      <c r="W28" s="1034"/>
      <c r="X28" s="1051"/>
      <c r="Y28" s="1046"/>
      <c r="Z28" s="1047"/>
      <c r="AA28" s="1060"/>
      <c r="AB28" s="1036"/>
    </row>
    <row r="29" spans="1:28" s="1025" customFormat="1" ht="18" customHeight="1" thickBot="1">
      <c r="A29" s="1106" t="s">
        <v>259</v>
      </c>
      <c r="B29" s="1107"/>
      <c r="C29" s="1108"/>
      <c r="D29" s="1104">
        <f t="shared" ref="D29:AB29" si="12">SUM(D10:D28)</f>
        <v>1746825</v>
      </c>
      <c r="E29" s="1101">
        <f>SUM(E10:E28)</f>
        <v>0</v>
      </c>
      <c r="F29" s="1102">
        <f t="shared" si="12"/>
        <v>0</v>
      </c>
      <c r="G29" s="1103">
        <f t="shared" si="12"/>
        <v>0</v>
      </c>
      <c r="H29" s="1103">
        <f t="shared" si="12"/>
        <v>0</v>
      </c>
      <c r="I29" s="1103">
        <f t="shared" si="12"/>
        <v>0</v>
      </c>
      <c r="J29" s="1104">
        <f t="shared" si="12"/>
        <v>0</v>
      </c>
      <c r="K29" s="1102">
        <f t="shared" si="12"/>
        <v>80130</v>
      </c>
      <c r="L29" s="1103">
        <f t="shared" si="12"/>
        <v>80130</v>
      </c>
      <c r="M29" s="1103">
        <f t="shared" si="12"/>
        <v>0</v>
      </c>
      <c r="N29" s="1103"/>
      <c r="O29" s="1103">
        <f t="shared" si="12"/>
        <v>1856731</v>
      </c>
      <c r="P29" s="1102">
        <f t="shared" si="12"/>
        <v>1962523</v>
      </c>
      <c r="Q29" s="1103">
        <f t="shared" si="12"/>
        <v>1962523</v>
      </c>
      <c r="R29" s="1103"/>
      <c r="S29" s="1103">
        <f>SUM(S10:S28)</f>
        <v>0</v>
      </c>
      <c r="T29" s="1101">
        <f t="shared" si="12"/>
        <v>0</v>
      </c>
      <c r="U29" s="1102">
        <f t="shared" si="12"/>
        <v>3259</v>
      </c>
      <c r="V29" s="1103">
        <f t="shared" si="12"/>
        <v>3259</v>
      </c>
      <c r="W29" s="1103">
        <f t="shared" si="12"/>
        <v>-1856731</v>
      </c>
      <c r="X29" s="1103">
        <f t="shared" si="12"/>
        <v>3603556</v>
      </c>
      <c r="Y29" s="1101">
        <f t="shared" si="12"/>
        <v>1856731</v>
      </c>
      <c r="Z29" s="1101">
        <f t="shared" si="12"/>
        <v>2045912</v>
      </c>
      <c r="AA29" s="1101">
        <f t="shared" si="12"/>
        <v>2045912</v>
      </c>
      <c r="AB29" s="1062">
        <f t="shared" si="12"/>
        <v>-1746825</v>
      </c>
    </row>
    <row r="30" spans="1:28" s="1025" customFormat="1" ht="18" customHeight="1">
      <c r="A30" s="1063"/>
      <c r="B30" s="1063"/>
      <c r="C30" s="1063"/>
      <c r="D30" s="1051"/>
      <c r="E30" s="1051"/>
      <c r="F30" s="1064"/>
      <c r="G30" s="1046"/>
      <c r="H30" s="1046"/>
      <c r="I30" s="1046"/>
      <c r="J30" s="1046"/>
      <c r="K30" s="1064"/>
      <c r="L30" s="1046"/>
      <c r="M30" s="1046"/>
      <c r="N30" s="1046"/>
      <c r="O30" s="1046"/>
      <c r="P30" s="1064"/>
      <c r="Q30" s="1046"/>
      <c r="R30" s="1046"/>
      <c r="S30" s="1046"/>
      <c r="T30" s="1046"/>
      <c r="U30" s="1064"/>
      <c r="V30" s="1046"/>
      <c r="W30" s="1046"/>
      <c r="X30" s="1046"/>
      <c r="Y30" s="1046"/>
      <c r="Z30" s="1047"/>
      <c r="AA30" s="1060"/>
      <c r="AB30" s="1051"/>
    </row>
    <row r="31" spans="1:28" s="1025" customFormat="1" ht="18" customHeight="1">
      <c r="A31" s="2200" t="s">
        <v>1363</v>
      </c>
      <c r="B31" s="2200"/>
      <c r="C31" s="2200"/>
      <c r="D31" s="1051"/>
      <c r="E31" s="1051"/>
      <c r="F31" s="1064"/>
      <c r="G31" s="1046"/>
      <c r="H31" s="1046"/>
      <c r="I31" s="1046"/>
      <c r="J31" s="1046"/>
      <c r="K31" s="1064"/>
      <c r="L31" s="1046"/>
      <c r="M31" s="1046"/>
      <c r="N31" s="1046"/>
      <c r="O31" s="1046"/>
      <c r="P31" s="1064"/>
      <c r="Q31" s="1046"/>
      <c r="R31" s="1046"/>
      <c r="S31" s="1046"/>
      <c r="T31" s="1046"/>
      <c r="U31" s="1064"/>
      <c r="V31" s="1046"/>
      <c r="W31" s="1046"/>
      <c r="X31" s="1046"/>
      <c r="Y31" s="1046"/>
      <c r="Z31" s="1047"/>
      <c r="AA31" s="1060"/>
      <c r="AB31" s="1051"/>
    </row>
    <row r="32" spans="1:28" s="1025" customFormat="1" ht="13.5" customHeight="1">
      <c r="A32" s="1065"/>
      <c r="B32" s="1065"/>
      <c r="C32" s="1065"/>
      <c r="D32" s="1032"/>
      <c r="E32" s="1066"/>
      <c r="F32" s="1066"/>
      <c r="G32" s="1066"/>
      <c r="H32" s="1066"/>
      <c r="I32" s="1066"/>
      <c r="J32" s="1066"/>
      <c r="K32" s="1066"/>
      <c r="L32" s="1066"/>
      <c r="M32" s="1066"/>
      <c r="N32" s="1066"/>
      <c r="O32" s="1066"/>
      <c r="P32" s="1066"/>
      <c r="Q32" s="1066"/>
      <c r="R32" s="1066"/>
      <c r="S32" s="1066"/>
      <c r="T32" s="1066"/>
      <c r="U32" s="1066"/>
      <c r="V32" s="1066"/>
      <c r="W32" s="1034"/>
      <c r="X32" s="1035"/>
      <c r="Y32" s="1067"/>
      <c r="Z32" s="1068"/>
      <c r="AA32" s="1068"/>
      <c r="AB32" s="1036"/>
    </row>
    <row r="33" spans="1:28" s="1025" customFormat="1" ht="13.5" customHeight="1">
      <c r="A33" s="2201" t="s">
        <v>1364</v>
      </c>
      <c r="B33" s="2201"/>
      <c r="C33" s="2201"/>
      <c r="D33" s="1032"/>
      <c r="E33" s="1069">
        <v>0</v>
      </c>
      <c r="F33" s="1069">
        <v>0</v>
      </c>
      <c r="G33" s="1069">
        <v>0</v>
      </c>
      <c r="H33" s="1069">
        <v>0</v>
      </c>
      <c r="I33" s="1069">
        <v>0</v>
      </c>
      <c r="J33" s="1069">
        <v>0</v>
      </c>
      <c r="K33" s="1069">
        <v>6868</v>
      </c>
      <c r="L33" s="1069">
        <v>6868</v>
      </c>
      <c r="M33" s="1069"/>
      <c r="N33" s="1069"/>
      <c r="O33" s="1069">
        <v>38146</v>
      </c>
      <c r="P33" s="1069">
        <v>46366</v>
      </c>
      <c r="Q33" s="1069">
        <v>46366</v>
      </c>
      <c r="R33" s="1069"/>
      <c r="S33" s="1069"/>
      <c r="T33" s="1069">
        <v>0</v>
      </c>
      <c r="U33" s="1069">
        <v>0</v>
      </c>
      <c r="V33" s="1069">
        <v>0</v>
      </c>
      <c r="W33" s="1070"/>
      <c r="X33" s="1071"/>
      <c r="Y33" s="1072">
        <f>SUM(E33+J33+O33+T33)</f>
        <v>38146</v>
      </c>
      <c r="Z33" s="1072">
        <f t="shared" ref="Z33:AA33" si="13">SUM(F33+K33+P33+U33)</f>
        <v>53234</v>
      </c>
      <c r="AA33" s="1072">
        <f t="shared" si="13"/>
        <v>53234</v>
      </c>
      <c r="AB33" s="1036"/>
    </row>
    <row r="34" spans="1:28" s="1025" customFormat="1" ht="13.5" customHeight="1" thickBot="1">
      <c r="A34" s="1073"/>
      <c r="B34" s="1073"/>
      <c r="C34" s="1073"/>
      <c r="D34" s="1032"/>
      <c r="E34" s="1066"/>
      <c r="F34" s="1066"/>
      <c r="G34" s="1066"/>
      <c r="H34" s="1066"/>
      <c r="I34" s="1066"/>
      <c r="J34" s="1066"/>
      <c r="K34" s="1066"/>
      <c r="L34" s="1066"/>
      <c r="M34" s="1066"/>
      <c r="N34" s="1066"/>
      <c r="O34" s="1066"/>
      <c r="P34" s="1066"/>
      <c r="Q34" s="1066"/>
      <c r="R34" s="1066"/>
      <c r="S34" s="1066"/>
      <c r="T34" s="1066"/>
      <c r="U34" s="1066"/>
      <c r="V34" s="1066"/>
      <c r="W34" s="1034"/>
      <c r="X34" s="1035"/>
      <c r="Y34" s="1067"/>
      <c r="Z34" s="1068"/>
      <c r="AA34" s="1068"/>
      <c r="AB34" s="1036"/>
    </row>
    <row r="35" spans="1:28" s="1025" customFormat="1" ht="26.25" customHeight="1" thickBot="1">
      <c r="A35" s="1109" t="s">
        <v>1365</v>
      </c>
      <c r="B35" s="1110"/>
      <c r="C35" s="1111"/>
      <c r="D35" s="1112"/>
      <c r="E35" s="1101">
        <f>SUM(E33)</f>
        <v>0</v>
      </c>
      <c r="F35" s="1101">
        <f t="shared" ref="F35:AA35" si="14">SUM(F33)</f>
        <v>0</v>
      </c>
      <c r="G35" s="1101">
        <f t="shared" si="14"/>
        <v>0</v>
      </c>
      <c r="H35" s="1101">
        <f t="shared" si="14"/>
        <v>0</v>
      </c>
      <c r="I35" s="1101">
        <f t="shared" si="14"/>
        <v>0</v>
      </c>
      <c r="J35" s="1101">
        <f t="shared" si="14"/>
        <v>0</v>
      </c>
      <c r="K35" s="1101">
        <f t="shared" si="14"/>
        <v>6868</v>
      </c>
      <c r="L35" s="1101">
        <f t="shared" si="14"/>
        <v>6868</v>
      </c>
      <c r="M35" s="1101">
        <f t="shared" si="14"/>
        <v>0</v>
      </c>
      <c r="N35" s="1101">
        <f t="shared" si="14"/>
        <v>0</v>
      </c>
      <c r="O35" s="1101">
        <f t="shared" si="14"/>
        <v>38146</v>
      </c>
      <c r="P35" s="1101">
        <f t="shared" si="14"/>
        <v>46366</v>
      </c>
      <c r="Q35" s="1101">
        <f t="shared" si="14"/>
        <v>46366</v>
      </c>
      <c r="R35" s="1101">
        <f t="shared" si="14"/>
        <v>0</v>
      </c>
      <c r="S35" s="1101">
        <f t="shared" si="14"/>
        <v>0</v>
      </c>
      <c r="T35" s="1101">
        <f t="shared" si="14"/>
        <v>0</v>
      </c>
      <c r="U35" s="1101">
        <f t="shared" si="14"/>
        <v>0</v>
      </c>
      <c r="V35" s="1101">
        <f t="shared" si="14"/>
        <v>0</v>
      </c>
      <c r="W35" s="1101">
        <f t="shared" si="14"/>
        <v>0</v>
      </c>
      <c r="X35" s="1101">
        <f t="shared" si="14"/>
        <v>0</v>
      </c>
      <c r="Y35" s="1101">
        <f t="shared" si="14"/>
        <v>38146</v>
      </c>
      <c r="Z35" s="1101">
        <f t="shared" si="14"/>
        <v>53234</v>
      </c>
      <c r="AA35" s="1101">
        <f t="shared" si="14"/>
        <v>53234</v>
      </c>
      <c r="AB35" s="1036"/>
    </row>
    <row r="36" spans="1:28" s="1025" customFormat="1" ht="13.5" customHeight="1">
      <c r="A36" s="1074"/>
      <c r="B36" s="1073"/>
      <c r="C36" s="1073"/>
      <c r="D36" s="1032"/>
      <c r="E36" s="1066"/>
      <c r="F36" s="1066"/>
      <c r="G36" s="1066"/>
      <c r="H36" s="1066"/>
      <c r="I36" s="1066"/>
      <c r="J36" s="1066"/>
      <c r="K36" s="1066"/>
      <c r="L36" s="1066"/>
      <c r="M36" s="1066"/>
      <c r="N36" s="1066"/>
      <c r="O36" s="1066"/>
      <c r="P36" s="1066"/>
      <c r="Q36" s="1066"/>
      <c r="R36" s="1066"/>
      <c r="S36" s="1066"/>
      <c r="T36" s="1066"/>
      <c r="U36" s="1066"/>
      <c r="V36" s="1066"/>
      <c r="W36" s="1034"/>
      <c r="X36" s="1035"/>
      <c r="Y36" s="1067"/>
      <c r="Z36" s="1068"/>
      <c r="AA36" s="1068"/>
      <c r="AB36" s="1036"/>
    </row>
    <row r="37" spans="1:28" s="1025" customFormat="1" ht="13.5" customHeight="1">
      <c r="A37" s="2200" t="s">
        <v>1366</v>
      </c>
      <c r="B37" s="2200"/>
      <c r="C37" s="2200"/>
      <c r="D37" s="1032"/>
      <c r="E37" s="1066"/>
      <c r="F37" s="1066"/>
      <c r="G37" s="1066"/>
      <c r="H37" s="1066"/>
      <c r="I37" s="1066"/>
      <c r="J37" s="1066"/>
      <c r="K37" s="1066"/>
      <c r="L37" s="1066"/>
      <c r="M37" s="1066"/>
      <c r="N37" s="1066"/>
      <c r="O37" s="1066"/>
      <c r="P37" s="1066"/>
      <c r="Q37" s="1066"/>
      <c r="R37" s="1066"/>
      <c r="S37" s="1066"/>
      <c r="T37" s="1066"/>
      <c r="U37" s="1066"/>
      <c r="V37" s="1066"/>
      <c r="W37" s="1034"/>
      <c r="X37" s="1035"/>
      <c r="Y37" s="1067"/>
      <c r="Z37" s="1068"/>
      <c r="AA37" s="1068"/>
      <c r="AB37" s="1036"/>
    </row>
    <row r="38" spans="1:28" s="1025" customFormat="1" ht="13.5" customHeight="1">
      <c r="A38" s="1065"/>
      <c r="B38" s="1065"/>
      <c r="C38" s="1065"/>
      <c r="D38" s="1032"/>
      <c r="E38" s="1066"/>
      <c r="F38" s="1066"/>
      <c r="G38" s="1066"/>
      <c r="H38" s="1066"/>
      <c r="I38" s="1066"/>
      <c r="J38" s="1066"/>
      <c r="K38" s="1066"/>
      <c r="L38" s="1066"/>
      <c r="M38" s="1066"/>
      <c r="N38" s="1066"/>
      <c r="O38" s="1066"/>
      <c r="P38" s="1066"/>
      <c r="Q38" s="1066"/>
      <c r="R38" s="1066"/>
      <c r="S38" s="1066"/>
      <c r="T38" s="1066"/>
      <c r="U38" s="1066"/>
      <c r="V38" s="1066"/>
      <c r="W38" s="1034"/>
      <c r="X38" s="1035"/>
      <c r="Y38" s="1067"/>
      <c r="Z38" s="1068"/>
      <c r="AA38" s="1068"/>
      <c r="AB38" s="1036"/>
    </row>
    <row r="39" spans="1:28" s="1025" customFormat="1" ht="13.5" customHeight="1">
      <c r="A39" s="2201" t="s">
        <v>1367</v>
      </c>
      <c r="B39" s="2201"/>
      <c r="C39" s="2201"/>
      <c r="D39" s="1032"/>
      <c r="E39" s="1069">
        <v>0</v>
      </c>
      <c r="F39" s="1069">
        <v>7617</v>
      </c>
      <c r="G39" s="1069">
        <v>7617</v>
      </c>
      <c r="H39" s="1069"/>
      <c r="I39" s="1069"/>
      <c r="J39" s="1069">
        <v>0</v>
      </c>
      <c r="K39" s="1069">
        <v>3963</v>
      </c>
      <c r="L39" s="1069">
        <v>3963</v>
      </c>
      <c r="M39" s="1069"/>
      <c r="N39" s="1069"/>
      <c r="O39" s="1069">
        <v>4000</v>
      </c>
      <c r="P39" s="1069">
        <v>4762</v>
      </c>
      <c r="Q39" s="1069">
        <v>4762</v>
      </c>
      <c r="R39" s="1069"/>
      <c r="S39" s="1069"/>
      <c r="T39" s="1069">
        <v>93383</v>
      </c>
      <c r="U39" s="1069">
        <v>93383</v>
      </c>
      <c r="V39" s="1069">
        <v>93383</v>
      </c>
      <c r="W39" s="1070"/>
      <c r="X39" s="1071"/>
      <c r="Y39" s="1072">
        <f>SUM(E39+J39+O39+T39)</f>
        <v>97383</v>
      </c>
      <c r="Z39" s="1072">
        <f t="shared" ref="Z39:AA39" si="15">SUM(F39+K39+P39+U39)</f>
        <v>109725</v>
      </c>
      <c r="AA39" s="1072">
        <f t="shared" si="15"/>
        <v>109725</v>
      </c>
      <c r="AB39" s="1036"/>
    </row>
    <row r="40" spans="1:28" s="1025" customFormat="1" ht="13.5" customHeight="1" thickBot="1">
      <c r="A40" s="1073"/>
      <c r="B40" s="1073"/>
      <c r="C40" s="1073"/>
      <c r="D40" s="1032"/>
      <c r="E40" s="1066"/>
      <c r="F40" s="1066"/>
      <c r="G40" s="1066"/>
      <c r="H40" s="1066"/>
      <c r="I40" s="1066"/>
      <c r="J40" s="1066"/>
      <c r="K40" s="1066"/>
      <c r="L40" s="1066"/>
      <c r="M40" s="1066"/>
      <c r="N40" s="1066"/>
      <c r="O40" s="1066"/>
      <c r="P40" s="1066"/>
      <c r="Q40" s="1066"/>
      <c r="R40" s="1066"/>
      <c r="S40" s="1066"/>
      <c r="T40" s="1066"/>
      <c r="U40" s="1066"/>
      <c r="V40" s="1066"/>
      <c r="W40" s="1034"/>
      <c r="X40" s="1035"/>
      <c r="Y40" s="1067"/>
      <c r="Z40" s="1068"/>
      <c r="AA40" s="1068"/>
      <c r="AB40" s="1036"/>
    </row>
    <row r="41" spans="1:28" s="1025" customFormat="1" ht="27" customHeight="1" thickBot="1">
      <c r="A41" s="1109" t="s">
        <v>1368</v>
      </c>
      <c r="B41" s="1110"/>
      <c r="C41" s="1111"/>
      <c r="D41" s="1112"/>
      <c r="E41" s="1101">
        <f>E39</f>
        <v>0</v>
      </c>
      <c r="F41" s="1101">
        <f t="shared" ref="F41:AA41" si="16">F39</f>
        <v>7617</v>
      </c>
      <c r="G41" s="1101">
        <f t="shared" si="16"/>
        <v>7617</v>
      </c>
      <c r="H41" s="1101">
        <f t="shared" si="16"/>
        <v>0</v>
      </c>
      <c r="I41" s="1101">
        <f t="shared" si="16"/>
        <v>0</v>
      </c>
      <c r="J41" s="1101">
        <f t="shared" si="16"/>
        <v>0</v>
      </c>
      <c r="K41" s="1101">
        <f t="shared" si="16"/>
        <v>3963</v>
      </c>
      <c r="L41" s="1101">
        <f t="shared" si="16"/>
        <v>3963</v>
      </c>
      <c r="M41" s="1101">
        <f t="shared" si="16"/>
        <v>0</v>
      </c>
      <c r="N41" s="1101">
        <f t="shared" si="16"/>
        <v>0</v>
      </c>
      <c r="O41" s="1101">
        <f t="shared" si="16"/>
        <v>4000</v>
      </c>
      <c r="P41" s="1101">
        <f t="shared" si="16"/>
        <v>4762</v>
      </c>
      <c r="Q41" s="1101">
        <f t="shared" si="16"/>
        <v>4762</v>
      </c>
      <c r="R41" s="1101">
        <f t="shared" si="16"/>
        <v>0</v>
      </c>
      <c r="S41" s="1101">
        <f t="shared" si="16"/>
        <v>0</v>
      </c>
      <c r="T41" s="1101">
        <f t="shared" si="16"/>
        <v>93383</v>
      </c>
      <c r="U41" s="1101">
        <f t="shared" si="16"/>
        <v>93383</v>
      </c>
      <c r="V41" s="1101">
        <f t="shared" si="16"/>
        <v>93383</v>
      </c>
      <c r="W41" s="1101">
        <f t="shared" si="16"/>
        <v>0</v>
      </c>
      <c r="X41" s="1101">
        <f t="shared" si="16"/>
        <v>0</v>
      </c>
      <c r="Y41" s="1101">
        <f t="shared" si="16"/>
        <v>97383</v>
      </c>
      <c r="Z41" s="1101">
        <f t="shared" si="16"/>
        <v>109725</v>
      </c>
      <c r="AA41" s="1101">
        <f t="shared" si="16"/>
        <v>109725</v>
      </c>
      <c r="AB41" s="1036"/>
    </row>
    <row r="42" spans="1:28" s="1025" customFormat="1" ht="17.25" customHeight="1">
      <c r="A42" s="1074"/>
      <c r="B42" s="1065"/>
      <c r="C42" s="1065"/>
      <c r="D42" s="1032"/>
      <c r="E42" s="1066"/>
      <c r="F42" s="1066"/>
      <c r="G42" s="1066"/>
      <c r="H42" s="1066"/>
      <c r="I42" s="1066"/>
      <c r="J42" s="1066"/>
      <c r="K42" s="1066"/>
      <c r="L42" s="1066"/>
      <c r="M42" s="1066"/>
      <c r="N42" s="1066"/>
      <c r="O42" s="1066"/>
      <c r="P42" s="1066"/>
      <c r="Q42" s="1066"/>
      <c r="R42" s="1066"/>
      <c r="S42" s="1066"/>
      <c r="T42" s="1066"/>
      <c r="U42" s="1066"/>
      <c r="V42" s="1066"/>
      <c r="W42" s="1034"/>
      <c r="X42" s="1035"/>
      <c r="Y42" s="1067"/>
      <c r="Z42" s="1068"/>
      <c r="AA42" s="1068"/>
      <c r="AB42" s="1036"/>
    </row>
    <row r="43" spans="1:28" s="1025" customFormat="1" ht="18" customHeight="1">
      <c r="A43" s="558" t="s">
        <v>1369</v>
      </c>
      <c r="B43" s="1065"/>
      <c r="C43" s="1065"/>
      <c r="D43" s="1032"/>
      <c r="E43" s="1066"/>
      <c r="F43" s="1066"/>
      <c r="G43" s="1066"/>
      <c r="H43" s="1066"/>
      <c r="I43" s="1066"/>
      <c r="J43" s="1066"/>
      <c r="K43" s="1066"/>
      <c r="L43" s="1066"/>
      <c r="M43" s="1066"/>
      <c r="N43" s="1066"/>
      <c r="O43" s="1066"/>
      <c r="P43" s="1066"/>
      <c r="Q43" s="1066"/>
      <c r="R43" s="1066"/>
      <c r="S43" s="1066"/>
      <c r="T43" s="1066"/>
      <c r="U43" s="1066"/>
      <c r="V43" s="1066"/>
      <c r="W43" s="1034"/>
      <c r="X43" s="1035"/>
      <c r="Y43" s="1067"/>
      <c r="Z43" s="1068"/>
      <c r="AA43" s="1068"/>
      <c r="AB43" s="1036"/>
    </row>
    <row r="44" spans="1:28" s="1025" customFormat="1" ht="13.5" customHeight="1">
      <c r="A44" s="1074"/>
      <c r="B44" s="1065"/>
      <c r="C44" s="1065"/>
      <c r="D44" s="1032"/>
      <c r="E44" s="1066"/>
      <c r="F44" s="1066"/>
      <c r="G44" s="1066"/>
      <c r="H44" s="1066"/>
      <c r="I44" s="1066"/>
      <c r="J44" s="1066"/>
      <c r="K44" s="1066"/>
      <c r="L44" s="1066"/>
      <c r="M44" s="1066"/>
      <c r="N44" s="1066"/>
      <c r="O44" s="1066"/>
      <c r="P44" s="1066"/>
      <c r="Q44" s="1066"/>
      <c r="R44" s="1066"/>
      <c r="S44" s="1066"/>
      <c r="T44" s="1066"/>
      <c r="U44" s="1066"/>
      <c r="V44" s="1066"/>
      <c r="W44" s="1034"/>
      <c r="X44" s="1035"/>
      <c r="Y44" s="1067"/>
      <c r="Z44" s="1068"/>
      <c r="AA44" s="1068"/>
      <c r="AB44" s="1036"/>
    </row>
    <row r="45" spans="1:28" s="1025" customFormat="1" ht="17.25" customHeight="1">
      <c r="A45" s="1075" t="s">
        <v>260</v>
      </c>
      <c r="B45" s="1075"/>
      <c r="C45" s="1075"/>
      <c r="D45" s="1032"/>
      <c r="E45" s="1072">
        <f>E29</f>
        <v>0</v>
      </c>
      <c r="F45" s="1072">
        <f t="shared" ref="F45:AA45" si="17">F29</f>
        <v>0</v>
      </c>
      <c r="G45" s="1072">
        <f t="shared" si="17"/>
        <v>0</v>
      </c>
      <c r="H45" s="1072">
        <f t="shared" si="17"/>
        <v>0</v>
      </c>
      <c r="I45" s="1072">
        <f t="shared" si="17"/>
        <v>0</v>
      </c>
      <c r="J45" s="1072">
        <f t="shared" si="17"/>
        <v>0</v>
      </c>
      <c r="K45" s="1072">
        <f t="shared" si="17"/>
        <v>80130</v>
      </c>
      <c r="L45" s="1072">
        <f t="shared" si="17"/>
        <v>80130</v>
      </c>
      <c r="M45" s="1072">
        <f t="shared" si="17"/>
        <v>0</v>
      </c>
      <c r="N45" s="1072">
        <f t="shared" si="17"/>
        <v>0</v>
      </c>
      <c r="O45" s="1072">
        <f t="shared" si="17"/>
        <v>1856731</v>
      </c>
      <c r="P45" s="1072">
        <f t="shared" si="17"/>
        <v>1962523</v>
      </c>
      <c r="Q45" s="1072">
        <f t="shared" si="17"/>
        <v>1962523</v>
      </c>
      <c r="R45" s="1072">
        <f t="shared" si="17"/>
        <v>0</v>
      </c>
      <c r="S45" s="1072">
        <f t="shared" si="17"/>
        <v>0</v>
      </c>
      <c r="T45" s="1072">
        <f t="shared" si="17"/>
        <v>0</v>
      </c>
      <c r="U45" s="1072">
        <f t="shared" si="17"/>
        <v>3259</v>
      </c>
      <c r="V45" s="1072">
        <f t="shared" si="17"/>
        <v>3259</v>
      </c>
      <c r="W45" s="1072">
        <f t="shared" si="17"/>
        <v>-1856731</v>
      </c>
      <c r="X45" s="1072">
        <f t="shared" si="17"/>
        <v>3603556</v>
      </c>
      <c r="Y45" s="1072">
        <f t="shared" si="17"/>
        <v>1856731</v>
      </c>
      <c r="Z45" s="1072">
        <f t="shared" si="17"/>
        <v>2045912</v>
      </c>
      <c r="AA45" s="1072">
        <f t="shared" si="17"/>
        <v>2045912</v>
      </c>
      <c r="AB45" s="1036"/>
    </row>
    <row r="46" spans="1:28" s="1025" customFormat="1" ht="17.25" customHeight="1">
      <c r="A46" s="1076" t="s">
        <v>1370</v>
      </c>
      <c r="B46" s="549"/>
      <c r="C46" s="549"/>
      <c r="D46" s="1032"/>
      <c r="E46" s="1072">
        <f>E35</f>
        <v>0</v>
      </c>
      <c r="F46" s="1072">
        <f t="shared" ref="F46:AA46" si="18">F35</f>
        <v>0</v>
      </c>
      <c r="G46" s="1072">
        <f t="shared" si="18"/>
        <v>0</v>
      </c>
      <c r="H46" s="1072">
        <f t="shared" si="18"/>
        <v>0</v>
      </c>
      <c r="I46" s="1072">
        <f t="shared" si="18"/>
        <v>0</v>
      </c>
      <c r="J46" s="1072">
        <f t="shared" si="18"/>
        <v>0</v>
      </c>
      <c r="K46" s="1072">
        <f t="shared" si="18"/>
        <v>6868</v>
      </c>
      <c r="L46" s="1072">
        <f t="shared" si="18"/>
        <v>6868</v>
      </c>
      <c r="M46" s="1072">
        <f t="shared" si="18"/>
        <v>0</v>
      </c>
      <c r="N46" s="1072">
        <f t="shared" si="18"/>
        <v>0</v>
      </c>
      <c r="O46" s="1072">
        <f t="shared" si="18"/>
        <v>38146</v>
      </c>
      <c r="P46" s="1072">
        <f t="shared" si="18"/>
        <v>46366</v>
      </c>
      <c r="Q46" s="1072">
        <f t="shared" si="18"/>
        <v>46366</v>
      </c>
      <c r="R46" s="1072">
        <f t="shared" si="18"/>
        <v>0</v>
      </c>
      <c r="S46" s="1072">
        <f t="shared" si="18"/>
        <v>0</v>
      </c>
      <c r="T46" s="1072">
        <f t="shared" si="18"/>
        <v>0</v>
      </c>
      <c r="U46" s="1072">
        <f t="shared" si="18"/>
        <v>0</v>
      </c>
      <c r="V46" s="1072">
        <f t="shared" si="18"/>
        <v>0</v>
      </c>
      <c r="W46" s="1072">
        <f t="shared" si="18"/>
        <v>0</v>
      </c>
      <c r="X46" s="1072">
        <f t="shared" si="18"/>
        <v>0</v>
      </c>
      <c r="Y46" s="1072">
        <f t="shared" si="18"/>
        <v>38146</v>
      </c>
      <c r="Z46" s="1072">
        <f t="shared" si="18"/>
        <v>53234</v>
      </c>
      <c r="AA46" s="1072">
        <f t="shared" si="18"/>
        <v>53234</v>
      </c>
      <c r="AB46" s="1036"/>
    </row>
    <row r="47" spans="1:28" s="1025" customFormat="1" ht="17.25" customHeight="1" thickBot="1">
      <c r="A47" s="1076" t="s">
        <v>1371</v>
      </c>
      <c r="B47" s="549"/>
      <c r="C47" s="549"/>
      <c r="D47" s="1032"/>
      <c r="E47" s="1072">
        <f>E41</f>
        <v>0</v>
      </c>
      <c r="F47" s="1072">
        <f t="shared" ref="F47:AA47" si="19">F41</f>
        <v>7617</v>
      </c>
      <c r="G47" s="1072">
        <f t="shared" si="19"/>
        <v>7617</v>
      </c>
      <c r="H47" s="1072">
        <f t="shared" si="19"/>
        <v>0</v>
      </c>
      <c r="I47" s="1072">
        <f t="shared" si="19"/>
        <v>0</v>
      </c>
      <c r="J47" s="1072">
        <f t="shared" si="19"/>
        <v>0</v>
      </c>
      <c r="K47" s="1072">
        <f t="shared" si="19"/>
        <v>3963</v>
      </c>
      <c r="L47" s="1072">
        <f t="shared" si="19"/>
        <v>3963</v>
      </c>
      <c r="M47" s="1072">
        <f t="shared" si="19"/>
        <v>0</v>
      </c>
      <c r="N47" s="1072">
        <f t="shared" si="19"/>
        <v>0</v>
      </c>
      <c r="O47" s="1072">
        <f t="shared" si="19"/>
        <v>4000</v>
      </c>
      <c r="P47" s="1072">
        <f t="shared" si="19"/>
        <v>4762</v>
      </c>
      <c r="Q47" s="1072">
        <f t="shared" si="19"/>
        <v>4762</v>
      </c>
      <c r="R47" s="1072">
        <f t="shared" si="19"/>
        <v>0</v>
      </c>
      <c r="S47" s="1072">
        <f t="shared" si="19"/>
        <v>0</v>
      </c>
      <c r="T47" s="1072">
        <f t="shared" si="19"/>
        <v>93383</v>
      </c>
      <c r="U47" s="1072">
        <f t="shared" si="19"/>
        <v>93383</v>
      </c>
      <c r="V47" s="1072">
        <f t="shared" si="19"/>
        <v>93383</v>
      </c>
      <c r="W47" s="1072">
        <f t="shared" si="19"/>
        <v>0</v>
      </c>
      <c r="X47" s="1072">
        <f t="shared" si="19"/>
        <v>0</v>
      </c>
      <c r="Y47" s="1072">
        <f t="shared" si="19"/>
        <v>97383</v>
      </c>
      <c r="Z47" s="1072">
        <f t="shared" si="19"/>
        <v>109725</v>
      </c>
      <c r="AA47" s="1072">
        <f t="shared" si="19"/>
        <v>109725</v>
      </c>
      <c r="AB47" s="1036"/>
    </row>
    <row r="48" spans="1:28" s="1025" customFormat="1" ht="22.5" customHeight="1" thickBot="1">
      <c r="A48" s="2197" t="s">
        <v>261</v>
      </c>
      <c r="B48" s="2198"/>
      <c r="C48" s="2199"/>
      <c r="D48" s="1113"/>
      <c r="E48" s="1105">
        <f>E45+E46+E47</f>
        <v>0</v>
      </c>
      <c r="F48" s="1105">
        <f t="shared" ref="F48:AB48" si="20">F45+F46+F47</f>
        <v>7617</v>
      </c>
      <c r="G48" s="1105">
        <f t="shared" si="20"/>
        <v>7617</v>
      </c>
      <c r="H48" s="1105">
        <f t="shared" si="20"/>
        <v>0</v>
      </c>
      <c r="I48" s="1105">
        <f t="shared" si="20"/>
        <v>0</v>
      </c>
      <c r="J48" s="1105">
        <f t="shared" si="20"/>
        <v>0</v>
      </c>
      <c r="K48" s="1105">
        <f t="shared" si="20"/>
        <v>90961</v>
      </c>
      <c r="L48" s="1105">
        <f t="shared" si="20"/>
        <v>90961</v>
      </c>
      <c r="M48" s="1105">
        <f t="shared" si="20"/>
        <v>0</v>
      </c>
      <c r="N48" s="1105">
        <f t="shared" si="20"/>
        <v>0</v>
      </c>
      <c r="O48" s="1105">
        <f t="shared" si="20"/>
        <v>1898877</v>
      </c>
      <c r="P48" s="1105">
        <f t="shared" si="20"/>
        <v>2013651</v>
      </c>
      <c r="Q48" s="1105">
        <f t="shared" si="20"/>
        <v>2013651</v>
      </c>
      <c r="R48" s="1105">
        <f t="shared" si="20"/>
        <v>0</v>
      </c>
      <c r="S48" s="1105">
        <f t="shared" si="20"/>
        <v>0</v>
      </c>
      <c r="T48" s="1105">
        <f t="shared" si="20"/>
        <v>93383</v>
      </c>
      <c r="U48" s="1105">
        <f t="shared" si="20"/>
        <v>96642</v>
      </c>
      <c r="V48" s="1105">
        <f t="shared" si="20"/>
        <v>96642</v>
      </c>
      <c r="W48" s="1105">
        <f t="shared" si="20"/>
        <v>-1856731</v>
      </c>
      <c r="X48" s="1105">
        <f t="shared" si="20"/>
        <v>3603556</v>
      </c>
      <c r="Y48" s="1105">
        <f t="shared" si="20"/>
        <v>1992260</v>
      </c>
      <c r="Z48" s="1105">
        <f t="shared" si="20"/>
        <v>2208871</v>
      </c>
      <c r="AA48" s="1105">
        <f t="shared" si="20"/>
        <v>2208871</v>
      </c>
      <c r="AB48" s="1061">
        <f t="shared" si="20"/>
        <v>0</v>
      </c>
    </row>
    <row r="49" spans="1:28" s="1025" customFormat="1" ht="15">
      <c r="A49" s="1034"/>
      <c r="B49" s="1034"/>
      <c r="C49" s="1034"/>
      <c r="D49" s="1034"/>
      <c r="E49" s="1077"/>
      <c r="F49" s="1077"/>
      <c r="G49" s="1077"/>
      <c r="H49" s="1077"/>
      <c r="I49" s="1077"/>
      <c r="J49" s="1077"/>
      <c r="K49" s="1077"/>
      <c r="L49" s="1077"/>
      <c r="M49" s="1077"/>
      <c r="N49" s="1077"/>
      <c r="O49" s="1077"/>
      <c r="P49" s="1077"/>
      <c r="Q49" s="1077"/>
      <c r="R49" s="1077"/>
      <c r="S49" s="1077"/>
      <c r="T49" s="1077"/>
      <c r="U49" s="1077"/>
      <c r="V49" s="1077"/>
      <c r="W49" s="1034"/>
      <c r="X49" s="1035"/>
      <c r="Y49" s="1051"/>
      <c r="Z49" s="1048"/>
      <c r="AA49" s="1048"/>
      <c r="AB49" s="1036"/>
    </row>
    <row r="50" spans="1:28" s="1085" customFormat="1" ht="15">
      <c r="A50" s="1078" t="s">
        <v>262</v>
      </c>
      <c r="B50" s="1079"/>
      <c r="C50" s="1079"/>
      <c r="D50" s="1079"/>
      <c r="E50" s="1080"/>
      <c r="F50" s="1080"/>
      <c r="G50" s="1080"/>
      <c r="H50" s="1080"/>
      <c r="I50" s="1080"/>
      <c r="J50" s="1080"/>
      <c r="K50" s="1080"/>
      <c r="L50" s="1080"/>
      <c r="M50" s="1080"/>
      <c r="N50" s="1080"/>
      <c r="O50" s="1080"/>
      <c r="P50" s="1080"/>
      <c r="Q50" s="1080"/>
      <c r="R50" s="1080"/>
      <c r="S50" s="1080"/>
      <c r="T50" s="1080"/>
      <c r="U50" s="1080"/>
      <c r="V50" s="1080"/>
      <c r="W50" s="1079"/>
      <c r="X50" s="1081"/>
      <c r="Y50" s="1082"/>
      <c r="Z50" s="1083"/>
      <c r="AA50" s="1083"/>
      <c r="AB50" s="1084"/>
    </row>
    <row r="51" spans="1:28" s="1085" customFormat="1" ht="15">
      <c r="A51" s="1079"/>
      <c r="B51" s="1079"/>
      <c r="C51" s="1079"/>
      <c r="D51" s="1079"/>
      <c r="E51" s="1080"/>
      <c r="F51" s="1080"/>
      <c r="G51" s="1080"/>
      <c r="H51" s="1080"/>
      <c r="I51" s="1080"/>
      <c r="J51" s="1080"/>
      <c r="K51" s="1080"/>
      <c r="L51" s="1080"/>
      <c r="M51" s="1080"/>
      <c r="N51" s="1080"/>
      <c r="O51" s="1080"/>
      <c r="P51" s="1080"/>
      <c r="Q51" s="1080"/>
      <c r="R51" s="1080"/>
      <c r="S51" s="1080"/>
      <c r="T51" s="1080"/>
      <c r="U51" s="1080"/>
      <c r="V51" s="1080"/>
      <c r="W51" s="1079"/>
      <c r="X51" s="1081"/>
      <c r="Y51" s="1082"/>
      <c r="Z51" s="1083"/>
      <c r="AA51" s="1083"/>
      <c r="AB51" s="1084"/>
    </row>
    <row r="52" spans="1:28" s="1085" customFormat="1" ht="15">
      <c r="A52" s="1079" t="s">
        <v>263</v>
      </c>
      <c r="B52" s="1079"/>
      <c r="C52" s="1079"/>
      <c r="D52" s="1080">
        <v>0</v>
      </c>
      <c r="E52" s="1080">
        <v>0</v>
      </c>
      <c r="F52" s="1086">
        <v>0</v>
      </c>
      <c r="G52" s="1087">
        <v>0</v>
      </c>
      <c r="H52" s="1045">
        <v>0</v>
      </c>
      <c r="I52" s="1087">
        <v>0</v>
      </c>
      <c r="J52" s="1087">
        <v>0</v>
      </c>
      <c r="K52" s="1086">
        <v>0</v>
      </c>
      <c r="L52" s="1087">
        <v>0</v>
      </c>
      <c r="M52" s="1045">
        <f t="shared" ref="M52:M65" si="21">J52-I52</f>
        <v>0</v>
      </c>
      <c r="N52" s="1045"/>
      <c r="O52" s="1088">
        <v>0</v>
      </c>
      <c r="P52" s="1086">
        <v>928</v>
      </c>
      <c r="Q52" s="1086">
        <v>928</v>
      </c>
      <c r="R52" s="1087"/>
      <c r="S52" s="1087"/>
      <c r="T52" s="1087">
        <v>0</v>
      </c>
      <c r="U52" s="1086">
        <v>0</v>
      </c>
      <c r="V52" s="1087">
        <v>0</v>
      </c>
      <c r="W52" s="1045">
        <f t="shared" ref="W52:W65" si="22">T52-O52</f>
        <v>0</v>
      </c>
      <c r="X52" s="1089" t="e">
        <f>SUM(#REF!)</f>
        <v>#REF!</v>
      </c>
      <c r="Y52" s="1089">
        <f>SUM(E52+J52+O52+T52)</f>
        <v>0</v>
      </c>
      <c r="Z52" s="1089">
        <f t="shared" ref="Z52:AA52" si="23">SUM(F52+K52+P52+U52)</f>
        <v>928</v>
      </c>
      <c r="AA52" s="1089">
        <f t="shared" si="23"/>
        <v>928</v>
      </c>
      <c r="AB52" s="1051" t="e">
        <f t="shared" ref="AB52:AB65" si="24">Y52-X52</f>
        <v>#REF!</v>
      </c>
    </row>
    <row r="53" spans="1:28" s="1085" customFormat="1" ht="15">
      <c r="A53" s="1079" t="s">
        <v>182</v>
      </c>
      <c r="B53" s="1079"/>
      <c r="C53" s="1079"/>
      <c r="D53" s="1080">
        <v>5333</v>
      </c>
      <c r="E53" s="1080">
        <v>0</v>
      </c>
      <c r="F53" s="1086">
        <v>0</v>
      </c>
      <c r="G53" s="1087">
        <v>0</v>
      </c>
      <c r="H53" s="1045">
        <v>0</v>
      </c>
      <c r="I53" s="1087">
        <v>0</v>
      </c>
      <c r="J53" s="1087">
        <v>0</v>
      </c>
      <c r="K53" s="1086">
        <v>0</v>
      </c>
      <c r="L53" s="1087">
        <v>0</v>
      </c>
      <c r="M53" s="1045">
        <f t="shared" si="21"/>
        <v>0</v>
      </c>
      <c r="N53" s="1045"/>
      <c r="O53" s="1088">
        <v>3869</v>
      </c>
      <c r="P53" s="1086">
        <v>5004</v>
      </c>
      <c r="Q53" s="1086">
        <v>5004</v>
      </c>
      <c r="R53" s="1087"/>
      <c r="S53" s="1087"/>
      <c r="T53" s="1087">
        <v>0</v>
      </c>
      <c r="U53" s="1086">
        <v>0</v>
      </c>
      <c r="V53" s="1087">
        <v>0</v>
      </c>
      <c r="W53" s="1045">
        <f t="shared" si="22"/>
        <v>-3869</v>
      </c>
      <c r="X53" s="1089" t="e">
        <f>SUM(#REF!)</f>
        <v>#REF!</v>
      </c>
      <c r="Y53" s="1089">
        <f t="shared" ref="Y53:Y65" si="25">SUM(E53+J53+O53+T53)</f>
        <v>3869</v>
      </c>
      <c r="Z53" s="1089">
        <f t="shared" ref="Z53:Z65" si="26">SUM(F53+K53+P53+U53)</f>
        <v>5004</v>
      </c>
      <c r="AA53" s="1089">
        <f t="shared" ref="AA53:AA65" si="27">SUM(G53+L53+Q53+V53)</f>
        <v>5004</v>
      </c>
      <c r="AB53" s="1051" t="e">
        <f t="shared" si="24"/>
        <v>#REF!</v>
      </c>
    </row>
    <row r="54" spans="1:28" s="1085" customFormat="1" ht="15">
      <c r="A54" s="1090" t="s">
        <v>184</v>
      </c>
      <c r="B54" s="1079"/>
      <c r="C54" s="1079"/>
      <c r="D54" s="1080">
        <v>10614</v>
      </c>
      <c r="E54" s="1080">
        <v>0</v>
      </c>
      <c r="F54" s="1086">
        <v>0</v>
      </c>
      <c r="G54" s="1087">
        <v>0</v>
      </c>
      <c r="H54" s="1045">
        <v>0</v>
      </c>
      <c r="I54" s="1087">
        <v>0</v>
      </c>
      <c r="J54" s="1087">
        <v>0</v>
      </c>
      <c r="K54" s="1086">
        <v>0</v>
      </c>
      <c r="L54" s="1087">
        <v>0</v>
      </c>
      <c r="M54" s="1045">
        <f t="shared" si="21"/>
        <v>0</v>
      </c>
      <c r="N54" s="1045"/>
      <c r="O54" s="1088">
        <v>12618</v>
      </c>
      <c r="P54" s="1086">
        <v>16020</v>
      </c>
      <c r="Q54" s="1086">
        <v>16020</v>
      </c>
      <c r="R54" s="1087"/>
      <c r="S54" s="1087"/>
      <c r="T54" s="1087">
        <v>0</v>
      </c>
      <c r="U54" s="1086">
        <v>0</v>
      </c>
      <c r="V54" s="1087">
        <v>0</v>
      </c>
      <c r="W54" s="1045">
        <f t="shared" si="22"/>
        <v>-12618</v>
      </c>
      <c r="X54" s="1089" t="e">
        <f>SUM(#REF!)</f>
        <v>#REF!</v>
      </c>
      <c r="Y54" s="1089">
        <f t="shared" si="25"/>
        <v>12618</v>
      </c>
      <c r="Z54" s="1089">
        <f t="shared" si="26"/>
        <v>16020</v>
      </c>
      <c r="AA54" s="1089">
        <f t="shared" si="27"/>
        <v>16020</v>
      </c>
      <c r="AB54" s="1051" t="e">
        <f t="shared" si="24"/>
        <v>#REF!</v>
      </c>
    </row>
    <row r="55" spans="1:28" s="1085" customFormat="1" ht="15">
      <c r="A55" s="1090" t="s">
        <v>264</v>
      </c>
      <c r="B55" s="1079"/>
      <c r="C55" s="1079"/>
      <c r="D55" s="1080">
        <v>3385</v>
      </c>
      <c r="E55" s="1080">
        <v>0</v>
      </c>
      <c r="F55" s="1086">
        <v>0</v>
      </c>
      <c r="G55" s="1087">
        <v>0</v>
      </c>
      <c r="H55" s="1045">
        <v>0</v>
      </c>
      <c r="I55" s="1087">
        <v>0</v>
      </c>
      <c r="J55" s="1087">
        <v>0</v>
      </c>
      <c r="K55" s="1086">
        <v>0</v>
      </c>
      <c r="L55" s="1087">
        <v>0</v>
      </c>
      <c r="M55" s="1045">
        <f t="shared" si="21"/>
        <v>0</v>
      </c>
      <c r="N55" s="1045"/>
      <c r="O55" s="1088">
        <v>7767</v>
      </c>
      <c r="P55" s="1086">
        <v>9791</v>
      </c>
      <c r="Q55" s="1086">
        <v>9791</v>
      </c>
      <c r="R55" s="1087"/>
      <c r="S55" s="1087"/>
      <c r="T55" s="1087">
        <v>0</v>
      </c>
      <c r="U55" s="1086">
        <v>0</v>
      </c>
      <c r="V55" s="1087">
        <v>0</v>
      </c>
      <c r="W55" s="1045">
        <f t="shared" si="22"/>
        <v>-7767</v>
      </c>
      <c r="X55" s="1089" t="e">
        <f>SUM(#REF!)</f>
        <v>#REF!</v>
      </c>
      <c r="Y55" s="1089">
        <f t="shared" si="25"/>
        <v>7767</v>
      </c>
      <c r="Z55" s="1089">
        <f t="shared" si="26"/>
        <v>9791</v>
      </c>
      <c r="AA55" s="1089">
        <f t="shared" si="27"/>
        <v>9791</v>
      </c>
      <c r="AB55" s="1051" t="e">
        <f t="shared" si="24"/>
        <v>#REF!</v>
      </c>
    </row>
    <row r="56" spans="1:28" s="1085" customFormat="1" ht="15">
      <c r="A56" s="1090" t="s">
        <v>185</v>
      </c>
      <c r="B56" s="1079"/>
      <c r="C56" s="1079"/>
      <c r="D56" s="1080">
        <v>8319</v>
      </c>
      <c r="E56" s="1080">
        <v>0</v>
      </c>
      <c r="F56" s="1086">
        <v>0</v>
      </c>
      <c r="G56" s="1087">
        <v>0</v>
      </c>
      <c r="H56" s="1045">
        <v>0</v>
      </c>
      <c r="I56" s="1087">
        <v>0</v>
      </c>
      <c r="J56" s="1087">
        <v>0</v>
      </c>
      <c r="K56" s="1086">
        <v>0</v>
      </c>
      <c r="L56" s="1087">
        <v>0</v>
      </c>
      <c r="M56" s="1045">
        <f t="shared" si="21"/>
        <v>0</v>
      </c>
      <c r="N56" s="1045"/>
      <c r="O56" s="1088">
        <v>7536</v>
      </c>
      <c r="P56" s="1086">
        <v>9586</v>
      </c>
      <c r="Q56" s="1086">
        <v>9586</v>
      </c>
      <c r="R56" s="1087"/>
      <c r="S56" s="1087"/>
      <c r="T56" s="1087">
        <v>0</v>
      </c>
      <c r="U56" s="1086">
        <v>0</v>
      </c>
      <c r="V56" s="1087">
        <v>0</v>
      </c>
      <c r="W56" s="1045">
        <f t="shared" si="22"/>
        <v>-7536</v>
      </c>
      <c r="X56" s="1089" t="e">
        <f>SUM(#REF!)</f>
        <v>#REF!</v>
      </c>
      <c r="Y56" s="1089">
        <f t="shared" si="25"/>
        <v>7536</v>
      </c>
      <c r="Z56" s="1089">
        <f t="shared" si="26"/>
        <v>9586</v>
      </c>
      <c r="AA56" s="1089">
        <f t="shared" si="27"/>
        <v>9586</v>
      </c>
      <c r="AB56" s="1051" t="e">
        <f t="shared" si="24"/>
        <v>#REF!</v>
      </c>
    </row>
    <row r="57" spans="1:28" s="1085" customFormat="1" ht="15">
      <c r="A57" s="1090" t="s">
        <v>265</v>
      </c>
      <c r="B57" s="1079"/>
      <c r="C57" s="1079"/>
      <c r="D57" s="1087">
        <v>9209</v>
      </c>
      <c r="E57" s="1087">
        <v>0</v>
      </c>
      <c r="F57" s="1086">
        <v>0</v>
      </c>
      <c r="G57" s="1087">
        <v>0</v>
      </c>
      <c r="H57" s="1045">
        <v>0</v>
      </c>
      <c r="I57" s="1087">
        <v>0</v>
      </c>
      <c r="J57" s="1087">
        <v>0</v>
      </c>
      <c r="K57" s="1086">
        <v>0</v>
      </c>
      <c r="L57" s="1087">
        <v>0</v>
      </c>
      <c r="M57" s="1045">
        <f t="shared" si="21"/>
        <v>0</v>
      </c>
      <c r="N57" s="1045"/>
      <c r="O57" s="1088">
        <v>9961</v>
      </c>
      <c r="P57" s="1086">
        <v>12849</v>
      </c>
      <c r="Q57" s="1086">
        <v>12849</v>
      </c>
      <c r="R57" s="1087"/>
      <c r="S57" s="1087"/>
      <c r="T57" s="1087">
        <v>0</v>
      </c>
      <c r="U57" s="1086">
        <v>0</v>
      </c>
      <c r="V57" s="1087">
        <v>0</v>
      </c>
      <c r="W57" s="1045">
        <f t="shared" si="22"/>
        <v>-9961</v>
      </c>
      <c r="X57" s="1089" t="e">
        <f>SUM(#REF!)</f>
        <v>#REF!</v>
      </c>
      <c r="Y57" s="1089">
        <f t="shared" si="25"/>
        <v>9961</v>
      </c>
      <c r="Z57" s="1089">
        <f t="shared" si="26"/>
        <v>12849</v>
      </c>
      <c r="AA57" s="1089">
        <f t="shared" si="27"/>
        <v>12849</v>
      </c>
      <c r="AB57" s="1051" t="e">
        <f t="shared" si="24"/>
        <v>#REF!</v>
      </c>
    </row>
    <row r="58" spans="1:28" s="1085" customFormat="1" ht="15">
      <c r="A58" s="1090" t="s">
        <v>266</v>
      </c>
      <c r="B58" s="1079"/>
      <c r="C58" s="1079"/>
      <c r="D58" s="1080">
        <v>5132</v>
      </c>
      <c r="E58" s="1080">
        <v>0</v>
      </c>
      <c r="F58" s="1086">
        <v>0</v>
      </c>
      <c r="G58" s="1087">
        <v>0</v>
      </c>
      <c r="H58" s="1045">
        <v>0</v>
      </c>
      <c r="I58" s="1087">
        <v>0</v>
      </c>
      <c r="J58" s="1087">
        <v>0</v>
      </c>
      <c r="K58" s="1086">
        <v>0</v>
      </c>
      <c r="L58" s="1087">
        <v>0</v>
      </c>
      <c r="M58" s="1045">
        <f t="shared" si="21"/>
        <v>0</v>
      </c>
      <c r="N58" s="1045"/>
      <c r="O58" s="1088">
        <v>4764</v>
      </c>
      <c r="P58" s="1086">
        <v>5774</v>
      </c>
      <c r="Q58" s="1086">
        <v>5774</v>
      </c>
      <c r="R58" s="1087"/>
      <c r="S58" s="1087"/>
      <c r="T58" s="1087">
        <v>0</v>
      </c>
      <c r="U58" s="1086">
        <v>0</v>
      </c>
      <c r="V58" s="1087">
        <v>0</v>
      </c>
      <c r="W58" s="1045">
        <f t="shared" si="22"/>
        <v>-4764</v>
      </c>
      <c r="X58" s="1089" t="e">
        <f>SUM(#REF!)</f>
        <v>#REF!</v>
      </c>
      <c r="Y58" s="1089">
        <f t="shared" si="25"/>
        <v>4764</v>
      </c>
      <c r="Z58" s="1089">
        <f t="shared" si="26"/>
        <v>5774</v>
      </c>
      <c r="AA58" s="1089">
        <f t="shared" si="27"/>
        <v>5774</v>
      </c>
      <c r="AB58" s="1051" t="e">
        <f t="shared" si="24"/>
        <v>#REF!</v>
      </c>
    </row>
    <row r="59" spans="1:28" s="1085" customFormat="1" ht="15">
      <c r="A59" s="1090" t="s">
        <v>186</v>
      </c>
      <c r="D59" s="1080">
        <v>2758</v>
      </c>
      <c r="E59" s="1080">
        <v>0</v>
      </c>
      <c r="F59" s="1086">
        <v>0</v>
      </c>
      <c r="G59" s="1087">
        <v>0</v>
      </c>
      <c r="H59" s="1045">
        <v>0</v>
      </c>
      <c r="I59" s="1087">
        <v>0</v>
      </c>
      <c r="J59" s="1087">
        <v>0</v>
      </c>
      <c r="K59" s="1086">
        <v>0</v>
      </c>
      <c r="L59" s="1087">
        <v>0</v>
      </c>
      <c r="M59" s="1045">
        <f t="shared" si="21"/>
        <v>0</v>
      </c>
      <c r="N59" s="1045"/>
      <c r="O59" s="1088">
        <v>6150</v>
      </c>
      <c r="P59" s="1086">
        <v>2360</v>
      </c>
      <c r="Q59" s="1086">
        <v>2360</v>
      </c>
      <c r="R59" s="1087"/>
      <c r="S59" s="1087"/>
      <c r="T59" s="1087">
        <v>0</v>
      </c>
      <c r="U59" s="1086">
        <v>0</v>
      </c>
      <c r="V59" s="1087">
        <v>0</v>
      </c>
      <c r="W59" s="1045">
        <f t="shared" si="22"/>
        <v>-6150</v>
      </c>
      <c r="X59" s="1089" t="e">
        <f>SUM(#REF!)</f>
        <v>#REF!</v>
      </c>
      <c r="Y59" s="1089">
        <f t="shared" si="25"/>
        <v>6150</v>
      </c>
      <c r="Z59" s="1089">
        <f t="shared" si="26"/>
        <v>2360</v>
      </c>
      <c r="AA59" s="1089">
        <f t="shared" si="27"/>
        <v>2360</v>
      </c>
      <c r="AB59" s="1051" t="e">
        <f t="shared" si="24"/>
        <v>#REF!</v>
      </c>
    </row>
    <row r="60" spans="1:28" s="1085" customFormat="1" ht="15">
      <c r="A60" s="1090" t="s">
        <v>187</v>
      </c>
      <c r="D60" s="1080">
        <v>8407</v>
      </c>
      <c r="E60" s="1080">
        <v>0</v>
      </c>
      <c r="F60" s="1086">
        <v>0</v>
      </c>
      <c r="G60" s="1087">
        <v>0</v>
      </c>
      <c r="H60" s="1045">
        <v>0</v>
      </c>
      <c r="I60" s="1087">
        <v>0</v>
      </c>
      <c r="J60" s="1087">
        <v>0</v>
      </c>
      <c r="K60" s="1086">
        <v>0</v>
      </c>
      <c r="L60" s="1087">
        <v>0</v>
      </c>
      <c r="M60" s="1045">
        <f t="shared" si="21"/>
        <v>0</v>
      </c>
      <c r="N60" s="1045"/>
      <c r="O60" s="1088">
        <v>8662</v>
      </c>
      <c r="P60" s="1086">
        <v>10663</v>
      </c>
      <c r="Q60" s="1086">
        <v>10663</v>
      </c>
      <c r="R60" s="1087"/>
      <c r="S60" s="1087"/>
      <c r="T60" s="1087">
        <v>0</v>
      </c>
      <c r="U60" s="1086">
        <v>0</v>
      </c>
      <c r="V60" s="1087">
        <v>0</v>
      </c>
      <c r="W60" s="1045">
        <f t="shared" si="22"/>
        <v>-8662</v>
      </c>
      <c r="X60" s="1089" t="e">
        <f>SUM(#REF!)</f>
        <v>#REF!</v>
      </c>
      <c r="Y60" s="1089">
        <f t="shared" si="25"/>
        <v>8662</v>
      </c>
      <c r="Z60" s="1089">
        <f t="shared" si="26"/>
        <v>10663</v>
      </c>
      <c r="AA60" s="1089">
        <f t="shared" si="27"/>
        <v>10663</v>
      </c>
      <c r="AB60" s="1051" t="e">
        <f t="shared" si="24"/>
        <v>#REF!</v>
      </c>
    </row>
    <row r="61" spans="1:28" s="1085" customFormat="1" ht="15">
      <c r="A61" s="1090" t="s">
        <v>267</v>
      </c>
      <c r="D61" s="1080">
        <v>4443</v>
      </c>
      <c r="E61" s="1080">
        <v>0</v>
      </c>
      <c r="F61" s="1086">
        <v>0</v>
      </c>
      <c r="G61" s="1087">
        <v>0</v>
      </c>
      <c r="H61" s="1045">
        <v>0</v>
      </c>
      <c r="I61" s="1087">
        <v>0</v>
      </c>
      <c r="J61" s="1087">
        <v>0</v>
      </c>
      <c r="K61" s="1086">
        <v>0</v>
      </c>
      <c r="L61" s="1087">
        <v>0</v>
      </c>
      <c r="M61" s="1045">
        <f t="shared" si="21"/>
        <v>0</v>
      </c>
      <c r="N61" s="1045"/>
      <c r="O61" s="1088">
        <v>3840</v>
      </c>
      <c r="P61" s="1086">
        <v>3851</v>
      </c>
      <c r="Q61" s="1086">
        <v>3851</v>
      </c>
      <c r="R61" s="1087"/>
      <c r="S61" s="1087"/>
      <c r="T61" s="1087">
        <v>0</v>
      </c>
      <c r="U61" s="1086">
        <v>0</v>
      </c>
      <c r="V61" s="1087">
        <v>0</v>
      </c>
      <c r="W61" s="1045">
        <f t="shared" si="22"/>
        <v>-3840</v>
      </c>
      <c r="X61" s="1089" t="e">
        <f>SUM(#REF!)</f>
        <v>#REF!</v>
      </c>
      <c r="Y61" s="1089">
        <f t="shared" si="25"/>
        <v>3840</v>
      </c>
      <c r="Z61" s="1089">
        <f t="shared" si="26"/>
        <v>3851</v>
      </c>
      <c r="AA61" s="1089">
        <f t="shared" si="27"/>
        <v>3851</v>
      </c>
      <c r="AB61" s="1051" t="e">
        <f t="shared" si="24"/>
        <v>#REF!</v>
      </c>
    </row>
    <row r="62" spans="1:28" s="1085" customFormat="1" ht="15">
      <c r="A62" s="1090" t="s">
        <v>268</v>
      </c>
      <c r="D62" s="1091">
        <v>10341</v>
      </c>
      <c r="E62" s="1080">
        <v>0</v>
      </c>
      <c r="F62" s="1086">
        <v>0</v>
      </c>
      <c r="G62" s="1087">
        <v>0</v>
      </c>
      <c r="H62" s="1045">
        <v>0</v>
      </c>
      <c r="I62" s="1087">
        <v>0</v>
      </c>
      <c r="J62" s="1087">
        <v>0</v>
      </c>
      <c r="K62" s="1086">
        <v>0</v>
      </c>
      <c r="L62" s="1087">
        <v>0</v>
      </c>
      <c r="M62" s="1045">
        <f t="shared" si="21"/>
        <v>0</v>
      </c>
      <c r="N62" s="1045"/>
      <c r="O62" s="1092">
        <v>6872</v>
      </c>
      <c r="P62" s="1086">
        <v>11461</v>
      </c>
      <c r="Q62" s="1086">
        <v>11461</v>
      </c>
      <c r="R62" s="1087"/>
      <c r="S62" s="1087"/>
      <c r="T62" s="1087">
        <v>0</v>
      </c>
      <c r="U62" s="1086">
        <v>0</v>
      </c>
      <c r="V62" s="1087">
        <v>0</v>
      </c>
      <c r="W62" s="1045">
        <f t="shared" si="22"/>
        <v>-6872</v>
      </c>
      <c r="X62" s="1089" t="e">
        <f>SUM(#REF!)</f>
        <v>#REF!</v>
      </c>
      <c r="Y62" s="1089">
        <f t="shared" si="25"/>
        <v>6872</v>
      </c>
      <c r="Z62" s="1089">
        <f t="shared" si="26"/>
        <v>11461</v>
      </c>
      <c r="AA62" s="1089">
        <f t="shared" si="27"/>
        <v>11461</v>
      </c>
      <c r="AB62" s="1051" t="e">
        <f t="shared" si="24"/>
        <v>#REF!</v>
      </c>
    </row>
    <row r="63" spans="1:28" s="1085" customFormat="1" ht="15">
      <c r="A63" s="1090" t="s">
        <v>681</v>
      </c>
      <c r="D63" s="1091">
        <v>0</v>
      </c>
      <c r="E63" s="1080">
        <v>0</v>
      </c>
      <c r="F63" s="1086">
        <v>0</v>
      </c>
      <c r="G63" s="1087">
        <v>0</v>
      </c>
      <c r="H63" s="1045">
        <v>0</v>
      </c>
      <c r="I63" s="1087">
        <v>0</v>
      </c>
      <c r="J63" s="1087">
        <v>0</v>
      </c>
      <c r="K63" s="1086">
        <v>0</v>
      </c>
      <c r="L63" s="1087">
        <v>0</v>
      </c>
      <c r="M63" s="1045">
        <f t="shared" si="21"/>
        <v>0</v>
      </c>
      <c r="N63" s="1045"/>
      <c r="O63" s="1092">
        <v>0</v>
      </c>
      <c r="P63" s="1086">
        <v>0</v>
      </c>
      <c r="Q63" s="1086">
        <v>0</v>
      </c>
      <c r="R63" s="1087"/>
      <c r="S63" s="1087"/>
      <c r="T63" s="1087">
        <v>0</v>
      </c>
      <c r="U63" s="1086">
        <v>0</v>
      </c>
      <c r="V63" s="1087">
        <v>0</v>
      </c>
      <c r="W63" s="1045">
        <f t="shared" si="22"/>
        <v>0</v>
      </c>
      <c r="X63" s="1089" t="e">
        <f>SUM(#REF!)</f>
        <v>#REF!</v>
      </c>
      <c r="Y63" s="1089">
        <f t="shared" si="25"/>
        <v>0</v>
      </c>
      <c r="Z63" s="1089">
        <f t="shared" si="26"/>
        <v>0</v>
      </c>
      <c r="AA63" s="1089">
        <f t="shared" si="27"/>
        <v>0</v>
      </c>
      <c r="AB63" s="1051" t="e">
        <f t="shared" si="24"/>
        <v>#REF!</v>
      </c>
    </row>
    <row r="64" spans="1:28" s="1085" customFormat="1" ht="15">
      <c r="A64" s="1090" t="s">
        <v>176</v>
      </c>
      <c r="D64" s="1091">
        <v>14304</v>
      </c>
      <c r="E64" s="1080">
        <v>0</v>
      </c>
      <c r="F64" s="1086">
        <v>0</v>
      </c>
      <c r="G64" s="1087">
        <v>0</v>
      </c>
      <c r="H64" s="1045">
        <v>0</v>
      </c>
      <c r="I64" s="1087">
        <v>0</v>
      </c>
      <c r="J64" s="1087">
        <v>0</v>
      </c>
      <c r="K64" s="1086">
        <v>0</v>
      </c>
      <c r="L64" s="1087">
        <v>0</v>
      </c>
      <c r="M64" s="1045">
        <f t="shared" si="21"/>
        <v>0</v>
      </c>
      <c r="N64" s="1045"/>
      <c r="O64" s="1092">
        <v>14841</v>
      </c>
      <c r="P64" s="1086">
        <v>18723</v>
      </c>
      <c r="Q64" s="1086">
        <v>18723</v>
      </c>
      <c r="R64" s="1087"/>
      <c r="S64" s="1087"/>
      <c r="T64" s="1087">
        <v>0</v>
      </c>
      <c r="U64" s="1086">
        <v>0</v>
      </c>
      <c r="V64" s="1087">
        <v>0</v>
      </c>
      <c r="W64" s="1045">
        <f t="shared" si="22"/>
        <v>-14841</v>
      </c>
      <c r="X64" s="1089" t="e">
        <f>SUM(#REF!)</f>
        <v>#REF!</v>
      </c>
      <c r="Y64" s="1089">
        <f t="shared" si="25"/>
        <v>14841</v>
      </c>
      <c r="Z64" s="1089">
        <f t="shared" si="26"/>
        <v>18723</v>
      </c>
      <c r="AA64" s="1089">
        <f t="shared" si="27"/>
        <v>18723</v>
      </c>
      <c r="AB64" s="1051" t="e">
        <f t="shared" si="24"/>
        <v>#REF!</v>
      </c>
    </row>
    <row r="65" spans="1:28" s="1085" customFormat="1" ht="15">
      <c r="A65" s="1090" t="s">
        <v>177</v>
      </c>
      <c r="D65" s="1091">
        <v>3777</v>
      </c>
      <c r="E65" s="1080">
        <v>0</v>
      </c>
      <c r="F65" s="1086">
        <v>0</v>
      </c>
      <c r="G65" s="1087">
        <v>0</v>
      </c>
      <c r="H65" s="1045">
        <v>0</v>
      </c>
      <c r="I65" s="1087">
        <v>0</v>
      </c>
      <c r="J65" s="1087">
        <v>0</v>
      </c>
      <c r="K65" s="1086">
        <v>0</v>
      </c>
      <c r="L65" s="1087">
        <v>0</v>
      </c>
      <c r="M65" s="1045">
        <f t="shared" si="21"/>
        <v>0</v>
      </c>
      <c r="N65" s="1045"/>
      <c r="O65" s="1092">
        <v>2570</v>
      </c>
      <c r="P65" s="1086">
        <v>3977</v>
      </c>
      <c r="Q65" s="1086">
        <v>3977</v>
      </c>
      <c r="R65" s="1087"/>
      <c r="S65" s="1087"/>
      <c r="T65" s="1087">
        <v>0</v>
      </c>
      <c r="U65" s="1086">
        <v>0</v>
      </c>
      <c r="V65" s="1087">
        <v>0</v>
      </c>
      <c r="W65" s="1045">
        <f t="shared" si="22"/>
        <v>-2570</v>
      </c>
      <c r="X65" s="1089">
        <f t="shared" ref="X65" si="28">SUM(X49)</f>
        <v>0</v>
      </c>
      <c r="Y65" s="1089">
        <f t="shared" si="25"/>
        <v>2570</v>
      </c>
      <c r="Z65" s="1089">
        <f t="shared" si="26"/>
        <v>3977</v>
      </c>
      <c r="AA65" s="1089">
        <f t="shared" si="27"/>
        <v>3977</v>
      </c>
      <c r="AB65" s="1051">
        <f t="shared" si="24"/>
        <v>2570</v>
      </c>
    </row>
    <row r="66" spans="1:28" s="1085" customFormat="1" ht="15.75" thickBot="1">
      <c r="E66" s="1091"/>
      <c r="G66" s="1091"/>
      <c r="H66" s="1091"/>
      <c r="I66" s="1091"/>
      <c r="J66" s="1091"/>
      <c r="K66" s="1091"/>
      <c r="L66" s="1091"/>
      <c r="M66" s="1091"/>
      <c r="N66" s="1091"/>
      <c r="O66" s="1091"/>
      <c r="P66" s="1091"/>
      <c r="Q66" s="1091"/>
      <c r="R66" s="1091"/>
      <c r="S66" s="1091"/>
      <c r="T66" s="1091"/>
      <c r="U66" s="1091"/>
      <c r="V66" s="1091"/>
      <c r="X66" s="1084"/>
      <c r="Y66" s="1093"/>
      <c r="Z66" s="1083"/>
      <c r="AA66" s="1083"/>
      <c r="AB66" s="1084"/>
    </row>
    <row r="67" spans="1:28" s="1115" customFormat="1" ht="24.75" customHeight="1" thickBot="1">
      <c r="A67" s="1116" t="s">
        <v>269</v>
      </c>
      <c r="B67" s="1117"/>
      <c r="C67" s="1117"/>
      <c r="D67" s="1118">
        <f>SUM(D52:D66)</f>
        <v>86022</v>
      </c>
      <c r="E67" s="1118">
        <f>SUM(E52:E66)</f>
        <v>0</v>
      </c>
      <c r="F67" s="1118">
        <f>SUM(F52:F65)</f>
        <v>0</v>
      </c>
      <c r="G67" s="1118">
        <f t="shared" ref="G67:AB67" si="29">SUM(G52:G66)</f>
        <v>0</v>
      </c>
      <c r="H67" s="1118">
        <f t="shared" si="29"/>
        <v>0</v>
      </c>
      <c r="I67" s="1118">
        <f t="shared" si="29"/>
        <v>0</v>
      </c>
      <c r="J67" s="1118">
        <f t="shared" si="29"/>
        <v>0</v>
      </c>
      <c r="K67" s="1118">
        <f t="shared" si="29"/>
        <v>0</v>
      </c>
      <c r="L67" s="1118">
        <f t="shared" si="29"/>
        <v>0</v>
      </c>
      <c r="M67" s="1118">
        <f t="shared" si="29"/>
        <v>0</v>
      </c>
      <c r="N67" s="1118"/>
      <c r="O67" s="1118">
        <f t="shared" si="29"/>
        <v>89450</v>
      </c>
      <c r="P67" s="1118">
        <f t="shared" si="29"/>
        <v>110987</v>
      </c>
      <c r="Q67" s="1118">
        <f t="shared" si="29"/>
        <v>110987</v>
      </c>
      <c r="R67" s="1118">
        <f t="shared" si="29"/>
        <v>0</v>
      </c>
      <c r="S67" s="1118">
        <f t="shared" si="29"/>
        <v>0</v>
      </c>
      <c r="T67" s="1118">
        <f t="shared" si="29"/>
        <v>0</v>
      </c>
      <c r="U67" s="1118">
        <f t="shared" si="29"/>
        <v>0</v>
      </c>
      <c r="V67" s="1118">
        <f t="shared" si="29"/>
        <v>0</v>
      </c>
      <c r="W67" s="1118">
        <f t="shared" si="29"/>
        <v>-89450</v>
      </c>
      <c r="X67" s="1118" t="e">
        <f t="shared" si="29"/>
        <v>#REF!</v>
      </c>
      <c r="Y67" s="1118">
        <f t="shared" si="29"/>
        <v>89450</v>
      </c>
      <c r="Z67" s="1118">
        <f t="shared" si="29"/>
        <v>110987</v>
      </c>
      <c r="AA67" s="1118">
        <f t="shared" si="29"/>
        <v>110987</v>
      </c>
      <c r="AB67" s="1114" t="e">
        <f t="shared" si="29"/>
        <v>#REF!</v>
      </c>
    </row>
    <row r="68" spans="1:28" s="1025" customFormat="1" ht="15">
      <c r="E68" s="1094"/>
      <c r="F68" s="1094"/>
      <c r="G68" s="1094"/>
      <c r="H68" s="1094"/>
      <c r="I68" s="1094"/>
      <c r="J68" s="1094"/>
      <c r="K68" s="1094"/>
      <c r="L68" s="1094"/>
      <c r="M68" s="1094"/>
      <c r="N68" s="1094"/>
      <c r="O68" s="1094"/>
      <c r="P68" s="1094"/>
      <c r="Q68" s="1094"/>
      <c r="R68" s="1094"/>
      <c r="S68" s="1094"/>
      <c r="T68" s="1094"/>
      <c r="U68" s="1094"/>
      <c r="V68" s="1094"/>
      <c r="X68" s="1036"/>
      <c r="Y68" s="1095"/>
      <c r="Z68" s="1096"/>
      <c r="AA68" s="1096"/>
      <c r="AB68" s="1036"/>
    </row>
  </sheetData>
  <mergeCells count="19">
    <mergeCell ref="A48:C48"/>
    <mergeCell ref="A31:C31"/>
    <mergeCell ref="A33:C33"/>
    <mergeCell ref="A37:C37"/>
    <mergeCell ref="A39:C39"/>
    <mergeCell ref="J5:L5"/>
    <mergeCell ref="T5:V5"/>
    <mergeCell ref="Y5:AA5"/>
    <mergeCell ref="A8:C8"/>
    <mergeCell ref="A1:AA1"/>
    <mergeCell ref="A2:AB2"/>
    <mergeCell ref="A3:C6"/>
    <mergeCell ref="E3:S3"/>
    <mergeCell ref="T3:V4"/>
    <mergeCell ref="Y3:AA4"/>
    <mergeCell ref="E4:G4"/>
    <mergeCell ref="J4:L4"/>
    <mergeCell ref="O4:Q4"/>
    <mergeCell ref="E5:G5"/>
  </mergeCells>
  <pageMargins left="0.70866141732283472" right="0.70866141732283472" top="0.74803149606299213" bottom="0.15748031496062992" header="0.31496062992125984" footer="0.31496062992125984"/>
  <pageSetup paperSize="9" scale="65" orientation="landscape" r:id="rId1"/>
  <headerFooter>
    <oddHeader>&amp;R&amp;9 2.3.m. a 9/2016.(V.04. ) önkormányzati rendelethez.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64"/>
  <sheetViews>
    <sheetView view="pageBreakPreview" zoomScaleNormal="92" zoomScaleSheetLayoutView="100" workbookViewId="0">
      <pane xSplit="2" ySplit="7" topLeftCell="C8" activePane="bottomRight" state="frozen"/>
      <selection activeCell="A59" sqref="A59"/>
      <selection pane="topRight" activeCell="A59" sqref="A59"/>
      <selection pane="bottomLeft" activeCell="A59" sqref="A59"/>
      <selection pane="bottomRight" activeCell="A53" sqref="A53"/>
    </sheetView>
  </sheetViews>
  <sheetFormatPr defaultRowHeight="12.75"/>
  <cols>
    <col min="1" max="1" width="55.5703125" style="737" customWidth="1"/>
    <col min="2" max="2" width="12" style="737" customWidth="1"/>
    <col min="3" max="4" width="0" style="737" hidden="1" customWidth="1"/>
    <col min="5" max="6" width="11.7109375" style="737" customWidth="1"/>
    <col min="7" max="7" width="11.7109375" style="888" customWidth="1"/>
    <col min="8" max="8" width="11.7109375" style="737" customWidth="1"/>
    <col min="9" max="10" width="9.140625" style="737" hidden="1" customWidth="1"/>
    <col min="11" max="12" width="11.7109375" style="737" customWidth="1"/>
    <col min="13" max="13" width="14" style="737" bestFit="1" customWidth="1"/>
    <col min="14" max="14" width="11.7109375" style="737" customWidth="1"/>
    <col min="15" max="16" width="0" style="737" hidden="1" customWidth="1"/>
    <col min="17" max="17" width="11.7109375" style="737" customWidth="1"/>
    <col min="18" max="18" width="11.28515625" style="92" customWidth="1"/>
    <col min="19" max="19" width="11.7109375" style="737" customWidth="1"/>
    <col min="20" max="16384" width="9.140625" style="92"/>
  </cols>
  <sheetData>
    <row r="1" spans="1:19" ht="27.75" customHeight="1">
      <c r="A1" s="2202" t="s">
        <v>1483</v>
      </c>
      <c r="B1" s="2202"/>
      <c r="C1" s="2202"/>
      <c r="D1" s="2202"/>
      <c r="E1" s="2202"/>
      <c r="F1" s="2202"/>
      <c r="G1" s="2202"/>
      <c r="H1" s="2202"/>
      <c r="I1" s="2202"/>
      <c r="J1" s="2202"/>
      <c r="K1" s="2202"/>
      <c r="L1" s="2202"/>
      <c r="M1" s="2202"/>
      <c r="N1" s="2202"/>
      <c r="O1" s="2202"/>
      <c r="P1" s="2202"/>
      <c r="Q1" s="2202"/>
      <c r="S1" s="706"/>
    </row>
    <row r="2" spans="1:19" ht="11.25" customHeight="1" thickBot="1">
      <c r="A2" s="707"/>
      <c r="B2" s="707"/>
      <c r="C2" s="708"/>
      <c r="D2" s="708"/>
      <c r="E2" s="708"/>
      <c r="F2" s="708"/>
      <c r="G2" s="709"/>
      <c r="H2" s="708"/>
      <c r="I2" s="708"/>
      <c r="J2" s="708"/>
      <c r="K2" s="708"/>
      <c r="L2" s="708"/>
      <c r="M2" s="708"/>
      <c r="N2" s="708"/>
      <c r="O2" s="708"/>
      <c r="P2" s="710" t="s">
        <v>61</v>
      </c>
      <c r="Q2" s="711"/>
      <c r="S2" s="710" t="s">
        <v>61</v>
      </c>
    </row>
    <row r="3" spans="1:19" ht="39" customHeight="1" thickBot="1">
      <c r="A3" s="712" t="s">
        <v>62</v>
      </c>
      <c r="B3" s="2203" t="s">
        <v>63</v>
      </c>
      <c r="C3" s="2203"/>
      <c r="D3" s="2203"/>
      <c r="E3" s="2203"/>
      <c r="F3" s="2203"/>
      <c r="G3" s="2203"/>
      <c r="H3" s="2203" t="s">
        <v>64</v>
      </c>
      <c r="I3" s="2203"/>
      <c r="J3" s="2203"/>
      <c r="K3" s="2203"/>
      <c r="L3" s="2203"/>
      <c r="M3" s="2203"/>
      <c r="N3" s="2203" t="s">
        <v>65</v>
      </c>
      <c r="O3" s="2203"/>
      <c r="P3" s="2203"/>
      <c r="Q3" s="2203"/>
      <c r="R3" s="2203"/>
      <c r="S3" s="2204"/>
    </row>
    <row r="4" spans="1:19" ht="13.5" customHeight="1">
      <c r="A4" s="713"/>
      <c r="B4" s="2205"/>
      <c r="C4" s="2205"/>
      <c r="D4" s="2205"/>
      <c r="E4" s="2205"/>
      <c r="F4" s="2205"/>
      <c r="G4" s="714"/>
      <c r="H4" s="2206"/>
      <c r="I4" s="2206"/>
      <c r="J4" s="2206"/>
      <c r="K4" s="2206"/>
      <c r="L4" s="2206"/>
      <c r="M4" s="715"/>
      <c r="N4" s="2206"/>
      <c r="O4" s="2206"/>
      <c r="P4" s="2206"/>
      <c r="Q4" s="2206"/>
      <c r="R4" s="2206"/>
      <c r="S4" s="716"/>
    </row>
    <row r="5" spans="1:19" ht="43.5" customHeight="1">
      <c r="A5" s="717" t="s">
        <v>66</v>
      </c>
      <c r="B5" s="718" t="s">
        <v>67</v>
      </c>
      <c r="C5" s="718" t="s">
        <v>2</v>
      </c>
      <c r="D5" s="1" t="s">
        <v>3</v>
      </c>
      <c r="E5" s="718" t="s">
        <v>4</v>
      </c>
      <c r="F5" s="1" t="s">
        <v>5</v>
      </c>
      <c r="G5" s="719" t="s">
        <v>68</v>
      </c>
      <c r="H5" s="718" t="s">
        <v>67</v>
      </c>
      <c r="I5" s="718" t="s">
        <v>2</v>
      </c>
      <c r="J5" s="1" t="s">
        <v>3</v>
      </c>
      <c r="K5" s="718" t="s">
        <v>4</v>
      </c>
      <c r="L5" s="1" t="s">
        <v>5</v>
      </c>
      <c r="M5" s="1" t="s">
        <v>68</v>
      </c>
      <c r="N5" s="720" t="s">
        <v>67</v>
      </c>
      <c r="O5" s="718" t="s">
        <v>2</v>
      </c>
      <c r="P5" s="1" t="s">
        <v>3</v>
      </c>
      <c r="Q5" s="718" t="s">
        <v>4</v>
      </c>
      <c r="R5" s="1" t="s">
        <v>5</v>
      </c>
      <c r="S5" s="721" t="s">
        <v>68</v>
      </c>
    </row>
    <row r="6" spans="1:19" ht="13.5" thickBot="1">
      <c r="A6" s="722"/>
      <c r="B6" s="723" t="s">
        <v>69</v>
      </c>
      <c r="C6" s="723" t="s">
        <v>70</v>
      </c>
      <c r="D6" s="723" t="s">
        <v>71</v>
      </c>
      <c r="E6" s="723">
        <v>2</v>
      </c>
      <c r="F6" s="723">
        <v>3</v>
      </c>
      <c r="G6" s="724" t="s">
        <v>72</v>
      </c>
      <c r="H6" s="723">
        <v>5</v>
      </c>
      <c r="I6" s="723" t="s">
        <v>73</v>
      </c>
      <c r="J6" s="723" t="s">
        <v>74</v>
      </c>
      <c r="K6" s="723">
        <v>6</v>
      </c>
      <c r="L6" s="725">
        <v>7</v>
      </c>
      <c r="M6" s="726">
        <v>8</v>
      </c>
      <c r="N6" s="726">
        <v>9</v>
      </c>
      <c r="O6" s="723" t="s">
        <v>75</v>
      </c>
      <c r="P6" s="723" t="s">
        <v>76</v>
      </c>
      <c r="Q6" s="723">
        <v>10</v>
      </c>
      <c r="R6" s="723">
        <v>11</v>
      </c>
      <c r="S6" s="727">
        <v>12</v>
      </c>
    </row>
    <row r="7" spans="1:19" hidden="1">
      <c r="A7" s="728"/>
      <c r="B7" s="729"/>
      <c r="C7" s="730"/>
      <c r="D7" s="730"/>
      <c r="E7" s="730"/>
      <c r="F7" s="731"/>
      <c r="G7" s="732"/>
      <c r="H7" s="729"/>
      <c r="I7" s="730"/>
      <c r="J7" s="730"/>
      <c r="K7" s="730"/>
      <c r="L7" s="731"/>
      <c r="M7" s="730"/>
      <c r="N7" s="730"/>
      <c r="O7" s="730"/>
      <c r="P7" s="730"/>
      <c r="Q7" s="730"/>
      <c r="R7" s="733"/>
      <c r="S7" s="734"/>
    </row>
    <row r="8" spans="1:19" ht="21.75" customHeight="1" thickBot="1">
      <c r="A8" s="735" t="s">
        <v>270</v>
      </c>
      <c r="B8" s="736"/>
      <c r="C8" s="730"/>
      <c r="D8" s="730"/>
      <c r="E8" s="730"/>
      <c r="F8" s="731"/>
      <c r="G8" s="732"/>
      <c r="H8" s="729"/>
      <c r="I8" s="730"/>
      <c r="J8" s="730"/>
      <c r="K8" s="730"/>
      <c r="L8" s="731"/>
      <c r="M8" s="730"/>
      <c r="N8" s="730"/>
      <c r="P8" s="730"/>
      <c r="Q8" s="730"/>
      <c r="R8" s="733"/>
      <c r="S8" s="734"/>
    </row>
    <row r="9" spans="1:19" s="93" customFormat="1" ht="15.75" customHeight="1" thickBot="1">
      <c r="A9" s="738" t="s">
        <v>271</v>
      </c>
      <c r="B9" s="739">
        <f>SUM(B10:B11)</f>
        <v>4256751</v>
      </c>
      <c r="C9" s="739">
        <f t="shared" ref="C9:F9" si="0">SUM(C10:C11)</f>
        <v>4294669</v>
      </c>
      <c r="D9" s="739">
        <f t="shared" si="0"/>
        <v>14612</v>
      </c>
      <c r="E9" s="740">
        <f t="shared" si="0"/>
        <v>4418244</v>
      </c>
      <c r="F9" s="741">
        <f t="shared" si="0"/>
        <v>4249314</v>
      </c>
      <c r="G9" s="742">
        <f t="shared" ref="G9:G20" si="1">F9/E9</f>
        <v>0.96179999999999999</v>
      </c>
      <c r="H9" s="743">
        <f>SUM(H10:H11)</f>
        <v>181378</v>
      </c>
      <c r="I9" s="744">
        <f t="shared" ref="I9:L9" si="2">SUM(I10:I11)</f>
        <v>186403</v>
      </c>
      <c r="J9" s="745">
        <f t="shared" si="2"/>
        <v>4472</v>
      </c>
      <c r="K9" s="746">
        <f t="shared" si="2"/>
        <v>191179</v>
      </c>
      <c r="L9" s="747">
        <f t="shared" si="2"/>
        <v>161322</v>
      </c>
      <c r="M9" s="742">
        <f t="shared" ref="M9:M64" si="3">L9/K9</f>
        <v>0.84379999999999999</v>
      </c>
      <c r="N9" s="743">
        <f>SUM(B9+H9)</f>
        <v>4438129</v>
      </c>
      <c r="O9" s="744">
        <f t="shared" ref="O9:R9" si="4">SUM(C9+I9)</f>
        <v>4481072</v>
      </c>
      <c r="P9" s="745">
        <f t="shared" si="4"/>
        <v>19084</v>
      </c>
      <c r="Q9" s="746">
        <f t="shared" si="4"/>
        <v>4609423</v>
      </c>
      <c r="R9" s="746">
        <f t="shared" si="4"/>
        <v>4410636</v>
      </c>
      <c r="S9" s="748">
        <f t="shared" ref="S9:S64" si="5">R9/Q9</f>
        <v>0.95689999999999997</v>
      </c>
    </row>
    <row r="10" spans="1:19" ht="13.5" thickBot="1">
      <c r="A10" s="749" t="s">
        <v>272</v>
      </c>
      <c r="B10" s="750">
        <f>SUM('4 a Intézmények'!CN15+'4 ba Polg Hiv'!AZ16)</f>
        <v>4147812</v>
      </c>
      <c r="C10" s="750">
        <f>SUM('4 a Intézmények'!CO15+'4 ba Polg Hiv'!BA16)</f>
        <v>4180499</v>
      </c>
      <c r="D10" s="750">
        <f>SUM('4 a Intézmények'!CP15+'4 ba Polg Hiv'!BB16)</f>
        <v>14612</v>
      </c>
      <c r="E10" s="751">
        <f>SUM('4 a Intézmények'!CQ15+'4 ba Polg Hiv'!BC16)</f>
        <v>4308531</v>
      </c>
      <c r="F10" s="752">
        <f>SUM('4 a Intézmények'!CR15+'4 ba Polg Hiv'!BD16)</f>
        <v>4165721</v>
      </c>
      <c r="G10" s="753">
        <f t="shared" si="1"/>
        <v>0.96689999999999998</v>
      </c>
      <c r="H10" s="754">
        <f>'4 bbf Technikai'!V16</f>
        <v>29357</v>
      </c>
      <c r="I10" s="750">
        <f>'4 bbf Technikai'!W16</f>
        <v>22909</v>
      </c>
      <c r="J10" s="751">
        <f>'4 bbf Technikai'!X16</f>
        <v>-2338</v>
      </c>
      <c r="K10" s="755">
        <f>'4 bbf Technikai'!Y16</f>
        <v>167</v>
      </c>
      <c r="L10" s="756">
        <f>'4 bbf Technikai'!Z16</f>
        <v>0</v>
      </c>
      <c r="M10" s="753">
        <f t="shared" si="3"/>
        <v>0</v>
      </c>
      <c r="N10" s="754">
        <f t="shared" ref="N10:N25" si="6">SUM(B10+H10)</f>
        <v>4177169</v>
      </c>
      <c r="O10" s="750">
        <f t="shared" ref="O10:O18" si="7">SUM(C10+I10)</f>
        <v>4203408</v>
      </c>
      <c r="P10" s="751">
        <f t="shared" ref="P10:P18" si="8">SUM(D10+J10)</f>
        <v>12274</v>
      </c>
      <c r="Q10" s="755">
        <f t="shared" ref="Q10:Q18" si="9">SUM(E10+K10)</f>
        <v>4308698</v>
      </c>
      <c r="R10" s="755">
        <f t="shared" ref="R10:R18" si="10">SUM(F10+L10)</f>
        <v>4165721</v>
      </c>
      <c r="S10" s="757">
        <f t="shared" si="5"/>
        <v>0.96679999999999999</v>
      </c>
    </row>
    <row r="11" spans="1:19" ht="13.5" thickBot="1">
      <c r="A11" s="758" t="s">
        <v>273</v>
      </c>
      <c r="B11" s="750">
        <f>SUM('4 a Intézmények'!CN16+'4 ba Polg Hiv'!AZ17)</f>
        <v>108939</v>
      </c>
      <c r="C11" s="750">
        <f>SUM('4 a Intézmények'!CO16+'4 ba Polg Hiv'!BA17)</f>
        <v>114170</v>
      </c>
      <c r="D11" s="750">
        <f>SUM('4 a Intézmények'!CP16+'4 ba Polg Hiv'!BB17)</f>
        <v>0</v>
      </c>
      <c r="E11" s="751">
        <f>SUM('4 a Intézmények'!CQ16+'4 ba Polg Hiv'!BC17)</f>
        <v>109713</v>
      </c>
      <c r="F11" s="752">
        <f>SUM('4 a Intézmények'!CR16+'4 ba Polg Hiv'!BD17)</f>
        <v>83593</v>
      </c>
      <c r="G11" s="759">
        <f t="shared" si="1"/>
        <v>0.76190000000000002</v>
      </c>
      <c r="H11" s="760">
        <f>'4 bbf Technikai'!V17</f>
        <v>152021</v>
      </c>
      <c r="I11" s="761">
        <f>'4 bbf Technikai'!W17</f>
        <v>163494</v>
      </c>
      <c r="J11" s="762">
        <f>'4 bbf Technikai'!X17</f>
        <v>6810</v>
      </c>
      <c r="K11" s="763">
        <f>'4 bbf Technikai'!Y17</f>
        <v>191012</v>
      </c>
      <c r="L11" s="764">
        <f>'4 bbf Technikai'!Z17</f>
        <v>161322</v>
      </c>
      <c r="M11" s="759">
        <f t="shared" si="3"/>
        <v>0.84460000000000002</v>
      </c>
      <c r="N11" s="760">
        <f t="shared" si="6"/>
        <v>260960</v>
      </c>
      <c r="O11" s="761">
        <f t="shared" si="7"/>
        <v>277664</v>
      </c>
      <c r="P11" s="762">
        <f t="shared" si="8"/>
        <v>6810</v>
      </c>
      <c r="Q11" s="763">
        <f t="shared" si="9"/>
        <v>300725</v>
      </c>
      <c r="R11" s="763">
        <f t="shared" si="10"/>
        <v>244915</v>
      </c>
      <c r="S11" s="765">
        <f t="shared" si="5"/>
        <v>0.81440000000000001</v>
      </c>
    </row>
    <row r="12" spans="1:19" s="93" customFormat="1" ht="13.5" thickBot="1">
      <c r="A12" s="766" t="s">
        <v>274</v>
      </c>
      <c r="B12" s="767">
        <f>SUM('4 a Intézmények'!CN17+'4 ba Polg Hiv'!AZ18)</f>
        <v>1228709</v>
      </c>
      <c r="C12" s="767">
        <f>SUM('4 a Intézmények'!CO17+'4 ba Polg Hiv'!BA18)</f>
        <v>1245808</v>
      </c>
      <c r="D12" s="767">
        <f>SUM('4 a Intézmények'!CP17+'4 ba Polg Hiv'!BB18)</f>
        <v>3846</v>
      </c>
      <c r="E12" s="768">
        <f>SUM('4 a Intézmények'!CQ17+'4 ba Polg Hiv'!BC18)</f>
        <v>1282441</v>
      </c>
      <c r="F12" s="769">
        <f>SUM('4 a Intézmények'!CR17+'4 ba Polg Hiv'!BD18)</f>
        <v>1217286</v>
      </c>
      <c r="G12" s="770">
        <f t="shared" si="1"/>
        <v>0.94920000000000004</v>
      </c>
      <c r="H12" s="771">
        <f>'4 bbf Technikai'!V18</f>
        <v>57792</v>
      </c>
      <c r="I12" s="772">
        <f>'4 bbf Technikai'!W18</f>
        <v>49950</v>
      </c>
      <c r="J12" s="773">
        <f>'4 bbf Technikai'!X18</f>
        <v>2659</v>
      </c>
      <c r="K12" s="774">
        <f>'4 bbf Technikai'!Y18</f>
        <v>57231</v>
      </c>
      <c r="L12" s="775">
        <f>'4 bbf Technikai'!Z18</f>
        <v>44417</v>
      </c>
      <c r="M12" s="770">
        <f t="shared" si="3"/>
        <v>0.77610000000000001</v>
      </c>
      <c r="N12" s="771">
        <f t="shared" si="6"/>
        <v>1286501</v>
      </c>
      <c r="O12" s="772">
        <f t="shared" si="7"/>
        <v>1295758</v>
      </c>
      <c r="P12" s="773">
        <f t="shared" si="8"/>
        <v>6505</v>
      </c>
      <c r="Q12" s="774">
        <f t="shared" si="9"/>
        <v>1339672</v>
      </c>
      <c r="R12" s="774">
        <f t="shared" si="10"/>
        <v>1261703</v>
      </c>
      <c r="S12" s="776">
        <f t="shared" si="5"/>
        <v>0.94179999999999997</v>
      </c>
    </row>
    <row r="13" spans="1:19" s="93" customFormat="1" ht="13.5" thickBot="1">
      <c r="A13" s="777" t="s">
        <v>275</v>
      </c>
      <c r="B13" s="778">
        <f>SUM(B14:B16)</f>
        <v>3147074</v>
      </c>
      <c r="C13" s="778">
        <f t="shared" ref="C13:F13" si="11">SUM(C14:C16)</f>
        <v>3398553</v>
      </c>
      <c r="D13" s="778">
        <f t="shared" si="11"/>
        <v>62584</v>
      </c>
      <c r="E13" s="779">
        <f t="shared" si="11"/>
        <v>3408162</v>
      </c>
      <c r="F13" s="780">
        <f t="shared" si="11"/>
        <v>2938803</v>
      </c>
      <c r="G13" s="781">
        <f t="shared" si="1"/>
        <v>0.86229999999999996</v>
      </c>
      <c r="H13" s="782">
        <f>SUM(H14:H16)</f>
        <v>2343287</v>
      </c>
      <c r="I13" s="783">
        <f t="shared" ref="I13:L13" si="12">SUM(I14:I16)</f>
        <v>2490904</v>
      </c>
      <c r="J13" s="784">
        <f t="shared" si="12"/>
        <v>-9428</v>
      </c>
      <c r="K13" s="785">
        <f t="shared" si="12"/>
        <v>2589751</v>
      </c>
      <c r="L13" s="786">
        <f t="shared" si="12"/>
        <v>2087453</v>
      </c>
      <c r="M13" s="781">
        <f t="shared" si="3"/>
        <v>0.80600000000000005</v>
      </c>
      <c r="N13" s="782">
        <f t="shared" si="6"/>
        <v>5490361</v>
      </c>
      <c r="O13" s="783">
        <f t="shared" si="7"/>
        <v>5889457</v>
      </c>
      <c r="P13" s="784">
        <f t="shared" si="8"/>
        <v>53156</v>
      </c>
      <c r="Q13" s="785">
        <f t="shared" si="9"/>
        <v>5997913</v>
      </c>
      <c r="R13" s="785">
        <f t="shared" si="10"/>
        <v>5026256</v>
      </c>
      <c r="S13" s="787">
        <f t="shared" si="5"/>
        <v>0.83799999999999997</v>
      </c>
    </row>
    <row r="14" spans="1:19">
      <c r="A14" s="788" t="s">
        <v>276</v>
      </c>
      <c r="B14" s="789">
        <f>SUM('4 a Intézmények'!CN21+'4 ba Polg Hiv'!AZ22)</f>
        <v>2381202</v>
      </c>
      <c r="C14" s="789">
        <f>SUM('4 a Intézmények'!CO21+'4 ba Polg Hiv'!BA22)</f>
        <v>2602075</v>
      </c>
      <c r="D14" s="789">
        <f>SUM('4 a Intézmények'!CP21+'4 ba Polg Hiv'!BB22)</f>
        <v>53203</v>
      </c>
      <c r="E14" s="790">
        <f>SUM('4 a Intézmények'!CQ21+'4 ba Polg Hiv'!BC22)</f>
        <v>2648179</v>
      </c>
      <c r="F14" s="791">
        <f>SUM('4 a Intézmények'!CR21+'4 ba Polg Hiv'!BD22)</f>
        <v>2216906</v>
      </c>
      <c r="G14" s="792">
        <f t="shared" si="1"/>
        <v>0.83709999999999996</v>
      </c>
      <c r="H14" s="793">
        <f>'4 bbf Technikai'!V22</f>
        <v>2343287</v>
      </c>
      <c r="I14" s="794">
        <f>'4 bbf Technikai'!W22</f>
        <v>2490904</v>
      </c>
      <c r="J14" s="795">
        <f>'4 bbf Technikai'!X22</f>
        <v>-9428</v>
      </c>
      <c r="K14" s="796">
        <f>'4 bbf Technikai'!Y22</f>
        <v>2589751</v>
      </c>
      <c r="L14" s="797">
        <f>'4 bbf Technikai'!Z22</f>
        <v>2087453</v>
      </c>
      <c r="M14" s="792">
        <f t="shared" si="3"/>
        <v>0.80600000000000005</v>
      </c>
      <c r="N14" s="754">
        <f t="shared" si="6"/>
        <v>4724489</v>
      </c>
      <c r="O14" s="750">
        <f t="shared" si="7"/>
        <v>5092979</v>
      </c>
      <c r="P14" s="751">
        <f t="shared" si="8"/>
        <v>43775</v>
      </c>
      <c r="Q14" s="755">
        <f t="shared" si="9"/>
        <v>5237930</v>
      </c>
      <c r="R14" s="755">
        <f t="shared" si="10"/>
        <v>4304359</v>
      </c>
      <c r="S14" s="798">
        <f t="shared" si="5"/>
        <v>0.82179999999999997</v>
      </c>
    </row>
    <row r="15" spans="1:19">
      <c r="A15" s="788" t="s">
        <v>277</v>
      </c>
      <c r="B15" s="789">
        <f>SUM('4 a Intézmények'!CN19)</f>
        <v>603048</v>
      </c>
      <c r="C15" s="789">
        <f>SUM('4 a Intézmények'!CO19)</f>
        <v>627334</v>
      </c>
      <c r="D15" s="789">
        <f>SUM('4 a Intézmények'!CP19)</f>
        <v>7387</v>
      </c>
      <c r="E15" s="790">
        <f>SUM('4 a Intézmények'!CQ19)</f>
        <v>602959</v>
      </c>
      <c r="F15" s="791">
        <f>SUM('4 a Intézmények'!CR19)</f>
        <v>573069</v>
      </c>
      <c r="G15" s="792">
        <f t="shared" si="1"/>
        <v>0.95040000000000002</v>
      </c>
      <c r="H15" s="793">
        <f>'4 bbf Technikai'!V20</f>
        <v>0</v>
      </c>
      <c r="I15" s="799">
        <f>'4 bbf Technikai'!W20</f>
        <v>0</v>
      </c>
      <c r="J15" s="800">
        <f>'4 bbf Technikai'!X20</f>
        <v>0</v>
      </c>
      <c r="K15" s="796">
        <f t="shared" ref="K15:K21" si="13">SUM(I15:J15)</f>
        <v>0</v>
      </c>
      <c r="L15" s="797">
        <f>'4 bbf Technikai'!Z20</f>
        <v>0</v>
      </c>
      <c r="M15" s="792"/>
      <c r="N15" s="793">
        <f t="shared" si="6"/>
        <v>603048</v>
      </c>
      <c r="O15" s="794">
        <f t="shared" si="7"/>
        <v>627334</v>
      </c>
      <c r="P15" s="795">
        <f t="shared" si="8"/>
        <v>7387</v>
      </c>
      <c r="Q15" s="796">
        <f t="shared" si="9"/>
        <v>602959</v>
      </c>
      <c r="R15" s="796">
        <f t="shared" si="10"/>
        <v>573069</v>
      </c>
      <c r="S15" s="798">
        <f t="shared" si="5"/>
        <v>0.95040000000000002</v>
      </c>
    </row>
    <row r="16" spans="1:19" ht="13.5" thickBot="1">
      <c r="A16" s="788" t="s">
        <v>278</v>
      </c>
      <c r="B16" s="789">
        <f>SUM('4 a Intézmények'!CN20)</f>
        <v>162824</v>
      </c>
      <c r="C16" s="789">
        <f>SUM('4 a Intézmények'!CO20)</f>
        <v>169144</v>
      </c>
      <c r="D16" s="789">
        <f>SUM('4 a Intézmények'!CP20)</f>
        <v>1994</v>
      </c>
      <c r="E16" s="790">
        <f>SUM('4 a Intézmények'!CQ20)</f>
        <v>157024</v>
      </c>
      <c r="F16" s="791">
        <f>SUM('4 a Intézmények'!CR20)</f>
        <v>148828</v>
      </c>
      <c r="G16" s="792">
        <f t="shared" si="1"/>
        <v>0.94779999999999998</v>
      </c>
      <c r="H16" s="793">
        <f>'4 bbf Technikai'!V21</f>
        <v>0</v>
      </c>
      <c r="I16" s="799">
        <f>'4 bbf Technikai'!W21</f>
        <v>0</v>
      </c>
      <c r="J16" s="800">
        <f>'4 bbf Technikai'!X21</f>
        <v>0</v>
      </c>
      <c r="K16" s="796">
        <f>SUM(I16:J16)</f>
        <v>0</v>
      </c>
      <c r="L16" s="797">
        <f>'4 bbf Technikai'!Z21</f>
        <v>0</v>
      </c>
      <c r="M16" s="792"/>
      <c r="N16" s="793">
        <f t="shared" si="6"/>
        <v>162824</v>
      </c>
      <c r="O16" s="794">
        <f t="shared" si="7"/>
        <v>169144</v>
      </c>
      <c r="P16" s="795">
        <f t="shared" si="8"/>
        <v>1994</v>
      </c>
      <c r="Q16" s="796">
        <f t="shared" si="9"/>
        <v>157024</v>
      </c>
      <c r="R16" s="796">
        <f t="shared" si="10"/>
        <v>148828</v>
      </c>
      <c r="S16" s="798"/>
    </row>
    <row r="17" spans="1:19" s="93" customFormat="1" ht="15" customHeight="1" thickBot="1">
      <c r="A17" s="801" t="s">
        <v>279</v>
      </c>
      <c r="B17" s="739">
        <f>SUM('4 a Intézmények'!CN22+'4 ba Polg Hiv'!AZ23)</f>
        <v>194777</v>
      </c>
      <c r="C17" s="739">
        <f>SUM('4 a Intézmények'!CO22+'4 ba Polg Hiv'!BA23)</f>
        <v>194777</v>
      </c>
      <c r="D17" s="739">
        <f>SUM('4 a Intézmények'!CP22+'4 ba Polg Hiv'!BB23)</f>
        <v>0</v>
      </c>
      <c r="E17" s="740">
        <f>SUM('4 a Intézmények'!CQ22+'4 ba Polg Hiv'!BC23)</f>
        <v>50595</v>
      </c>
      <c r="F17" s="802">
        <f>SUM('4 a Intézmények'!CR22+'4 ba Polg Hiv'!BD23)</f>
        <v>38768</v>
      </c>
      <c r="G17" s="803">
        <f t="shared" si="1"/>
        <v>0.76619999999999999</v>
      </c>
      <c r="H17" s="743">
        <f>'4 bbf Technikai'!V23</f>
        <v>323394</v>
      </c>
      <c r="I17" s="744">
        <f>'4 bbf Technikai'!W23</f>
        <v>325428</v>
      </c>
      <c r="J17" s="745">
        <f>'4 bbf Technikai'!X23</f>
        <v>0</v>
      </c>
      <c r="K17" s="804">
        <f>'4 bbf Technikai'!Y23</f>
        <v>335187</v>
      </c>
      <c r="L17" s="747">
        <f>'4 bbf Technikai'!Z23</f>
        <v>224093</v>
      </c>
      <c r="M17" s="803">
        <f t="shared" si="3"/>
        <v>0.66859999999999997</v>
      </c>
      <c r="N17" s="743">
        <f t="shared" si="6"/>
        <v>518171</v>
      </c>
      <c r="O17" s="744">
        <f t="shared" si="7"/>
        <v>520205</v>
      </c>
      <c r="P17" s="745">
        <f t="shared" si="8"/>
        <v>0</v>
      </c>
      <c r="Q17" s="804">
        <f t="shared" si="9"/>
        <v>385782</v>
      </c>
      <c r="R17" s="804">
        <f t="shared" si="10"/>
        <v>262861</v>
      </c>
      <c r="S17" s="748">
        <f t="shared" si="5"/>
        <v>0.68140000000000001</v>
      </c>
    </row>
    <row r="18" spans="1:19" s="93" customFormat="1" ht="15" customHeight="1" thickBot="1">
      <c r="A18" s="805" t="s">
        <v>280</v>
      </c>
      <c r="B18" s="806">
        <f>B19+B20+B21+B22+B23+B24+B25</f>
        <v>300</v>
      </c>
      <c r="C18" s="806">
        <f t="shared" ref="C18:F18" si="14">C19+C20+C21+C22+C23+C24+C25</f>
        <v>910</v>
      </c>
      <c r="D18" s="806">
        <f t="shared" si="14"/>
        <v>358</v>
      </c>
      <c r="E18" s="807">
        <f t="shared" si="14"/>
        <v>4288</v>
      </c>
      <c r="F18" s="808">
        <f t="shared" si="14"/>
        <v>3992</v>
      </c>
      <c r="G18" s="742">
        <f t="shared" si="1"/>
        <v>0.93100000000000005</v>
      </c>
      <c r="H18" s="809">
        <f>'4 bbf Technikai'!V26+'4 bbf Technikai'!V27+'4 bbf Technikai'!V28+'4 bbf Technikai'!V29+'4 bbf Technikai'!V30+'4 bbf Technikai'!V31+'4 bbf Technikai'!V25</f>
        <v>637084</v>
      </c>
      <c r="I18" s="810">
        <f>'4 bbf Technikai'!W26+'4 bbf Technikai'!W27+'4 bbf Technikai'!W28+'4 bbf Technikai'!W29+'4 bbf Technikai'!W30+'4 bbf Technikai'!W31+'4 bbf Technikai'!W25</f>
        <v>2049000</v>
      </c>
      <c r="J18" s="811">
        <f>'4 bbf Technikai'!X26+'4 bbf Technikai'!X27+'4 bbf Technikai'!X28+'4 bbf Technikai'!X29+'4 bbf Technikai'!X30+'4 bbf Technikai'!X31+'4 bbf Technikai'!X25</f>
        <v>-74782</v>
      </c>
      <c r="K18" s="812">
        <f>'4 bbf Technikai'!Y26+'4 bbf Technikai'!Y27+'4 bbf Technikai'!Y28+'4 bbf Technikai'!Y29+'4 bbf Technikai'!Y30+'4 bbf Technikai'!Y31+'4 bbf Technikai'!Y25</f>
        <v>2308874</v>
      </c>
      <c r="L18" s="813">
        <f>'4 bbf Technikai'!Z26+'4 bbf Technikai'!Z27+'4 bbf Technikai'!Z28+'4 bbf Technikai'!Z29+'4 bbf Technikai'!Z30+'4 bbf Technikai'!Z31+'4 bbf Technikai'!Z25</f>
        <v>289337</v>
      </c>
      <c r="M18" s="814">
        <f t="shared" si="3"/>
        <v>0.12529999999999999</v>
      </c>
      <c r="N18" s="815">
        <f t="shared" si="6"/>
        <v>637384</v>
      </c>
      <c r="O18" s="816">
        <f t="shared" si="7"/>
        <v>2049910</v>
      </c>
      <c r="P18" s="817">
        <f t="shared" si="8"/>
        <v>-74424</v>
      </c>
      <c r="Q18" s="746">
        <f t="shared" si="9"/>
        <v>2313162</v>
      </c>
      <c r="R18" s="746">
        <f t="shared" si="10"/>
        <v>293329</v>
      </c>
      <c r="S18" s="818">
        <f t="shared" si="5"/>
        <v>0.1268</v>
      </c>
    </row>
    <row r="19" spans="1:19" ht="15" customHeight="1">
      <c r="A19" s="819" t="s">
        <v>281</v>
      </c>
      <c r="B19" s="789">
        <f>'4 ba Polg Hiv'!AZ25+'4 a Intézmények'!CN24</f>
        <v>0</v>
      </c>
      <c r="C19" s="789">
        <f>'4 ba Polg Hiv'!BA25+'4 a Intézmények'!CO24</f>
        <v>0</v>
      </c>
      <c r="D19" s="789">
        <f>'4 ba Polg Hiv'!BB25+'4 a Intézmények'!CP24</f>
        <v>358</v>
      </c>
      <c r="E19" s="790">
        <f>'4 ba Polg Hiv'!BC25+'4 a Intézmények'!CQ24</f>
        <v>3378</v>
      </c>
      <c r="F19" s="791">
        <f>'4 ba Polg Hiv'!BD25+'4 a Intézmények'!CR24</f>
        <v>3382</v>
      </c>
      <c r="G19" s="820">
        <f t="shared" si="1"/>
        <v>1.0012000000000001</v>
      </c>
      <c r="H19" s="821">
        <f>'4 bbf Technikai'!V25</f>
        <v>0</v>
      </c>
      <c r="I19" s="822">
        <f>'4 bbf Technikai'!W25</f>
        <v>0</v>
      </c>
      <c r="J19" s="823">
        <f>'4 bbf Technikai'!X25</f>
        <v>0</v>
      </c>
      <c r="K19" s="824">
        <f>'4 bbf Technikai'!Y25</f>
        <v>5549</v>
      </c>
      <c r="L19" s="825">
        <f>'4 bbf Technikai'!Z25</f>
        <v>5399</v>
      </c>
      <c r="M19" s="820"/>
      <c r="N19" s="821">
        <f t="shared" si="6"/>
        <v>0</v>
      </c>
      <c r="O19" s="822">
        <f t="shared" ref="O19" si="15">SUM(C19+I19)</f>
        <v>0</v>
      </c>
      <c r="P19" s="823">
        <f t="shared" ref="P19" si="16">SUM(D19+J19)</f>
        <v>358</v>
      </c>
      <c r="Q19" s="824">
        <f t="shared" ref="Q19:R19" si="17">SUM(E19+K19)</f>
        <v>8927</v>
      </c>
      <c r="R19" s="824">
        <f t="shared" si="17"/>
        <v>8781</v>
      </c>
      <c r="S19" s="826">
        <f t="shared" si="5"/>
        <v>0.98360000000000003</v>
      </c>
    </row>
    <row r="20" spans="1:19" ht="15" customHeight="1">
      <c r="A20" s="819" t="s">
        <v>282</v>
      </c>
      <c r="B20" s="789">
        <f>'4 ba Polg Hiv'!AZ26+'4 a Intézmények'!CN25</f>
        <v>300</v>
      </c>
      <c r="C20" s="789">
        <f>'4 ba Polg Hiv'!BA26+'4 a Intézmények'!CO25</f>
        <v>561</v>
      </c>
      <c r="D20" s="789">
        <f>'4 ba Polg Hiv'!BB26+'4 a Intézmények'!CP25</f>
        <v>0</v>
      </c>
      <c r="E20" s="790">
        <f>'4 ba Polg Hiv'!BC26+'4 a Intézmények'!CQ25</f>
        <v>561</v>
      </c>
      <c r="F20" s="791">
        <f>'4 ba Polg Hiv'!BD26+'4 a Intézmények'!CR25</f>
        <v>261</v>
      </c>
      <c r="G20" s="820">
        <f t="shared" si="1"/>
        <v>0.4652</v>
      </c>
      <c r="H20" s="821">
        <f>'4 bbf Technikai'!V26</f>
        <v>67797</v>
      </c>
      <c r="I20" s="822">
        <f>'4 bbf Technikai'!W26</f>
        <v>67267</v>
      </c>
      <c r="J20" s="823">
        <f>'4 bbf Technikai'!X26</f>
        <v>1850</v>
      </c>
      <c r="K20" s="824">
        <f>'4 bbf Technikai'!Y26</f>
        <v>69635</v>
      </c>
      <c r="L20" s="825">
        <f>'4 bbf Technikai'!Z26</f>
        <v>51480</v>
      </c>
      <c r="M20" s="820">
        <f t="shared" si="3"/>
        <v>0.73929999999999996</v>
      </c>
      <c r="N20" s="821">
        <f t="shared" si="6"/>
        <v>68097</v>
      </c>
      <c r="O20" s="822">
        <f t="shared" ref="O20" si="18">SUM(C20+I20)</f>
        <v>67828</v>
      </c>
      <c r="P20" s="823">
        <f t="shared" ref="P20" si="19">SUM(D20+J20)</f>
        <v>1850</v>
      </c>
      <c r="Q20" s="824">
        <f t="shared" ref="Q20" si="20">SUM(E20+K20)</f>
        <v>70196</v>
      </c>
      <c r="R20" s="824">
        <f t="shared" ref="R20" si="21">SUM(F20+L20)</f>
        <v>51741</v>
      </c>
      <c r="S20" s="826">
        <f t="shared" si="5"/>
        <v>0.73709999999999998</v>
      </c>
    </row>
    <row r="21" spans="1:19" ht="15" customHeight="1">
      <c r="A21" s="819" t="s">
        <v>283</v>
      </c>
      <c r="B21" s="789">
        <f>'4 ba Polg Hiv'!AZ27+'4 a Intézmények'!CN26</f>
        <v>0</v>
      </c>
      <c r="C21" s="789">
        <f>'4 ba Polg Hiv'!BA27+'4 a Intézmények'!CO26</f>
        <v>0</v>
      </c>
      <c r="D21" s="789">
        <f>'4 ba Polg Hiv'!BB27+'4 a Intézmények'!CP26</f>
        <v>0</v>
      </c>
      <c r="E21" s="790">
        <f>'4 ba Polg Hiv'!BC27+'4 a Intézmények'!CQ26</f>
        <v>0</v>
      </c>
      <c r="F21" s="791">
        <f>'4 ba Polg Hiv'!BD27+'4 a Intézmények'!CR26</f>
        <v>0</v>
      </c>
      <c r="G21" s="820"/>
      <c r="H21" s="821">
        <f>'4 bbf Technikai'!V27</f>
        <v>0</v>
      </c>
      <c r="I21" s="822">
        <f>'4 bbf Technikai'!W27</f>
        <v>0</v>
      </c>
      <c r="J21" s="827">
        <f>'4 bbf Technikai'!X27</f>
        <v>0</v>
      </c>
      <c r="K21" s="824">
        <f t="shared" si="13"/>
        <v>0</v>
      </c>
      <c r="L21" s="825">
        <f>'4 bbf Technikai'!Z27</f>
        <v>0</v>
      </c>
      <c r="M21" s="820"/>
      <c r="N21" s="821">
        <f t="shared" si="6"/>
        <v>0</v>
      </c>
      <c r="O21" s="822">
        <f t="shared" ref="O21:O25" si="22">SUM(C21+I21)</f>
        <v>0</v>
      </c>
      <c r="P21" s="823">
        <f t="shared" ref="P21:P25" si="23">SUM(D21+J21)</f>
        <v>0</v>
      </c>
      <c r="Q21" s="824">
        <f t="shared" ref="Q21:Q25" si="24">SUM(E21+K21)</f>
        <v>0</v>
      </c>
      <c r="R21" s="824">
        <f t="shared" ref="R21:R25" si="25">SUM(F21+L21)</f>
        <v>0</v>
      </c>
      <c r="S21" s="826"/>
    </row>
    <row r="22" spans="1:19" ht="15" customHeight="1">
      <c r="A22" s="819" t="s">
        <v>284</v>
      </c>
      <c r="B22" s="789">
        <f>'4 ba Polg Hiv'!AZ28+'4 a Intézmények'!CN27</f>
        <v>0</v>
      </c>
      <c r="C22" s="789">
        <f>'4 ba Polg Hiv'!BA28+'4 a Intézmények'!CO27</f>
        <v>349</v>
      </c>
      <c r="D22" s="789">
        <f>'4 ba Polg Hiv'!BB28+'4 a Intézmények'!CP27</f>
        <v>0</v>
      </c>
      <c r="E22" s="790">
        <f>'4 ba Polg Hiv'!BC28+'4 a Intézmények'!CQ27</f>
        <v>349</v>
      </c>
      <c r="F22" s="791">
        <f>'4 ba Polg Hiv'!BD28+'4 a Intézmények'!CR27</f>
        <v>349</v>
      </c>
      <c r="G22" s="820">
        <f>F22/E22</f>
        <v>1</v>
      </c>
      <c r="H22" s="821">
        <f>'4 bbf Technikai'!V28</f>
        <v>158810</v>
      </c>
      <c r="I22" s="822">
        <f>'4 bbf Technikai'!W28</f>
        <v>171436</v>
      </c>
      <c r="J22" s="823">
        <f>'4 bbf Technikai'!X28</f>
        <v>19853</v>
      </c>
      <c r="K22" s="824">
        <f>'4 bbf Technikai'!Y28</f>
        <v>235720</v>
      </c>
      <c r="L22" s="825">
        <f>'4 bbf Technikai'!Z28</f>
        <v>232458</v>
      </c>
      <c r="M22" s="820">
        <f t="shared" si="3"/>
        <v>0.98619999999999997</v>
      </c>
      <c r="N22" s="821">
        <f t="shared" si="6"/>
        <v>158810</v>
      </c>
      <c r="O22" s="822">
        <f t="shared" si="22"/>
        <v>171785</v>
      </c>
      <c r="P22" s="823">
        <f t="shared" si="23"/>
        <v>19853</v>
      </c>
      <c r="Q22" s="824">
        <f t="shared" si="24"/>
        <v>236069</v>
      </c>
      <c r="R22" s="824">
        <f t="shared" si="25"/>
        <v>232807</v>
      </c>
      <c r="S22" s="826">
        <f t="shared" si="5"/>
        <v>0.98619999999999997</v>
      </c>
    </row>
    <row r="23" spans="1:19" ht="15" customHeight="1">
      <c r="A23" s="819" t="s">
        <v>285</v>
      </c>
      <c r="B23" s="789">
        <f>'4 ba Polg Hiv'!AZ29+'4 a Intézmények'!CN28</f>
        <v>0</v>
      </c>
      <c r="C23" s="789">
        <f>'4 ba Polg Hiv'!BA29+'4 a Intézmények'!CO28</f>
        <v>0</v>
      </c>
      <c r="D23" s="789">
        <f>'4 ba Polg Hiv'!BB29+'4 a Intézmények'!CP28</f>
        <v>0</v>
      </c>
      <c r="E23" s="790">
        <f>'4 ba Polg Hiv'!BC29+'4 a Intézmények'!CQ28</f>
        <v>0</v>
      </c>
      <c r="F23" s="791">
        <f>'4 ba Polg Hiv'!BD29+'4 a Intézmények'!CR28</f>
        <v>0</v>
      </c>
      <c r="G23" s="820"/>
      <c r="H23" s="821">
        <f>'4 bbf Technikai'!V29</f>
        <v>2000</v>
      </c>
      <c r="I23" s="822">
        <f>'4 bbf Technikai'!W29</f>
        <v>2000</v>
      </c>
      <c r="J23" s="823">
        <f>'4 bbf Technikai'!X29</f>
        <v>0</v>
      </c>
      <c r="K23" s="824">
        <f>'4 bbf Technikai'!Y29</f>
        <v>2000</v>
      </c>
      <c r="L23" s="825">
        <f>'4 bbf Technikai'!Z29</f>
        <v>0</v>
      </c>
      <c r="M23" s="820">
        <f t="shared" si="3"/>
        <v>0</v>
      </c>
      <c r="N23" s="821">
        <f t="shared" si="6"/>
        <v>2000</v>
      </c>
      <c r="O23" s="822">
        <f t="shared" si="22"/>
        <v>2000</v>
      </c>
      <c r="P23" s="823">
        <f t="shared" si="23"/>
        <v>0</v>
      </c>
      <c r="Q23" s="824">
        <f t="shared" si="24"/>
        <v>2000</v>
      </c>
      <c r="R23" s="824">
        <f t="shared" si="25"/>
        <v>0</v>
      </c>
      <c r="S23" s="826">
        <f t="shared" si="5"/>
        <v>0</v>
      </c>
    </row>
    <row r="24" spans="1:19">
      <c r="A24" s="819" t="s">
        <v>286</v>
      </c>
      <c r="B24" s="789">
        <f>'4 ba Polg Hiv'!AZ30+'4 a Intézmények'!CN29</f>
        <v>0</v>
      </c>
      <c r="C24" s="789">
        <f>'4 ba Polg Hiv'!BA30+'4 a Intézmények'!CO29</f>
        <v>0</v>
      </c>
      <c r="D24" s="789">
        <f>'4 ba Polg Hiv'!BB30+'4 a Intézmények'!CP29</f>
        <v>0</v>
      </c>
      <c r="E24" s="790">
        <f>'4 ba Polg Hiv'!BC30+'4 a Intézmények'!CQ29</f>
        <v>0</v>
      </c>
      <c r="F24" s="791">
        <f>'4 ba Polg Hiv'!BD30+'4 a Intézmények'!CR29</f>
        <v>0</v>
      </c>
      <c r="G24" s="820"/>
      <c r="H24" s="821">
        <f>'4 bbf Technikai'!V30</f>
        <v>85612</v>
      </c>
      <c r="I24" s="822">
        <f>'4 bbf Technikai'!W30</f>
        <v>86855</v>
      </c>
      <c r="J24" s="823">
        <f>'4 bbf Technikai'!X30</f>
        <v>-9398</v>
      </c>
      <c r="K24" s="824">
        <f>'4 bbf Technikai'!Y30</f>
        <v>706603</v>
      </c>
      <c r="L24" s="825">
        <f>'4 bbf Technikai'!Z30</f>
        <v>0</v>
      </c>
      <c r="M24" s="820">
        <f t="shared" si="3"/>
        <v>0</v>
      </c>
      <c r="N24" s="821">
        <f t="shared" si="6"/>
        <v>85612</v>
      </c>
      <c r="O24" s="822">
        <f t="shared" si="22"/>
        <v>86855</v>
      </c>
      <c r="P24" s="823">
        <f t="shared" si="23"/>
        <v>-9398</v>
      </c>
      <c r="Q24" s="824">
        <f t="shared" si="24"/>
        <v>706603</v>
      </c>
      <c r="R24" s="824">
        <f t="shared" si="25"/>
        <v>0</v>
      </c>
      <c r="S24" s="826">
        <f t="shared" si="5"/>
        <v>0</v>
      </c>
    </row>
    <row r="25" spans="1:19" ht="13.5" thickBot="1">
      <c r="A25" s="828" t="s">
        <v>287</v>
      </c>
      <c r="B25" s="829">
        <f>'4 ba Polg Hiv'!AZ31+'4 a Intézmények'!CN30</f>
        <v>0</v>
      </c>
      <c r="C25" s="829">
        <f>'4 ba Polg Hiv'!BA31+'4 a Intézmények'!CO30</f>
        <v>0</v>
      </c>
      <c r="D25" s="829">
        <f>'4 ba Polg Hiv'!BB31+'4 a Intézmények'!CP30</f>
        <v>0</v>
      </c>
      <c r="E25" s="830">
        <f>'4 ba Polg Hiv'!BC31+'4 a Intézmények'!CQ30</f>
        <v>0</v>
      </c>
      <c r="F25" s="831">
        <f>'4 ba Polg Hiv'!BD31+'4 a Intézmények'!CR30</f>
        <v>0</v>
      </c>
      <c r="G25" s="832"/>
      <c r="H25" s="833">
        <f>'4 bbf Technikai'!V31</f>
        <v>322865</v>
      </c>
      <c r="I25" s="834">
        <f>'4 bbf Technikai'!W31</f>
        <v>1721442</v>
      </c>
      <c r="J25" s="835">
        <f>'4 bbf Technikai'!X31</f>
        <v>-87087</v>
      </c>
      <c r="K25" s="836">
        <f>'4 bbf Technikai'!Y31</f>
        <v>1289367</v>
      </c>
      <c r="L25" s="837">
        <f>'4 bbf Technikai'!Z31</f>
        <v>0</v>
      </c>
      <c r="M25" s="832">
        <f t="shared" si="3"/>
        <v>0</v>
      </c>
      <c r="N25" s="838">
        <f t="shared" si="6"/>
        <v>322865</v>
      </c>
      <c r="O25" s="839">
        <f t="shared" si="22"/>
        <v>1721442</v>
      </c>
      <c r="P25" s="840">
        <f t="shared" si="23"/>
        <v>-87087</v>
      </c>
      <c r="Q25" s="841">
        <f t="shared" si="24"/>
        <v>1289367</v>
      </c>
      <c r="R25" s="841">
        <f t="shared" si="25"/>
        <v>0</v>
      </c>
      <c r="S25" s="842">
        <f t="shared" si="5"/>
        <v>0</v>
      </c>
    </row>
    <row r="26" spans="1:19" ht="24" customHeight="1" thickBot="1">
      <c r="A26" s="843" t="s">
        <v>1484</v>
      </c>
      <c r="B26" s="844">
        <f>SUM(B9+B12+B13+B17+B18)</f>
        <v>8827611</v>
      </c>
      <c r="C26" s="844">
        <f>SUM(C9+C12+C13+C17+C18)</f>
        <v>9134717</v>
      </c>
      <c r="D26" s="844">
        <f t="shared" ref="D26:Q26" si="26">SUM(D9+D12+D13+D17+D18)</f>
        <v>81400</v>
      </c>
      <c r="E26" s="844">
        <f t="shared" si="26"/>
        <v>9163730</v>
      </c>
      <c r="F26" s="773">
        <f>SUM(F9+F12+F13+F17+F18)</f>
        <v>8448163</v>
      </c>
      <c r="G26" s="845">
        <f>F26/E26</f>
        <v>0.92190000000000005</v>
      </c>
      <c r="H26" s="846">
        <f>SUM(H9+H12+H13+H17+H18)</f>
        <v>3542935</v>
      </c>
      <c r="I26" s="844">
        <f t="shared" ref="I26:L26" si="27">SUM(I9+I12+I13+I17+I18)</f>
        <v>5101685</v>
      </c>
      <c r="J26" s="773">
        <f t="shared" si="27"/>
        <v>-77079</v>
      </c>
      <c r="K26" s="847">
        <f t="shared" si="27"/>
        <v>5482222</v>
      </c>
      <c r="L26" s="775">
        <f t="shared" si="27"/>
        <v>2806622</v>
      </c>
      <c r="M26" s="845">
        <f t="shared" si="3"/>
        <v>0.51190000000000002</v>
      </c>
      <c r="N26" s="846">
        <f t="shared" si="26"/>
        <v>12370546</v>
      </c>
      <c r="O26" s="844">
        <f t="shared" si="26"/>
        <v>14236402</v>
      </c>
      <c r="P26" s="773">
        <f t="shared" si="26"/>
        <v>4321</v>
      </c>
      <c r="Q26" s="847">
        <f t="shared" si="26"/>
        <v>14645952</v>
      </c>
      <c r="R26" s="847">
        <f>SUM(R9+R12+R13+R17+R18)</f>
        <v>11254785</v>
      </c>
      <c r="S26" s="776">
        <f t="shared" si="5"/>
        <v>0.76849999999999996</v>
      </c>
    </row>
    <row r="27" spans="1:19" ht="12.75" hidden="1" customHeight="1">
      <c r="A27" s="848"/>
      <c r="B27" s="849"/>
      <c r="C27" s="797"/>
      <c r="D27" s="797"/>
      <c r="E27" s="797"/>
      <c r="F27" s="797"/>
      <c r="G27" s="850" t="e">
        <f>F27/E27</f>
        <v>#DIV/0!</v>
      </c>
      <c r="H27" s="797"/>
      <c r="I27" s="797"/>
      <c r="J27" s="797"/>
      <c r="K27" s="797"/>
      <c r="L27" s="797"/>
      <c r="M27" s="850" t="e">
        <f t="shared" si="3"/>
        <v>#DIV/0!</v>
      </c>
      <c r="N27" s="797"/>
      <c r="O27" s="797"/>
      <c r="P27" s="797"/>
      <c r="Q27" s="797"/>
      <c r="R27" s="733"/>
      <c r="S27" s="798" t="e">
        <f t="shared" si="5"/>
        <v>#DIV/0!</v>
      </c>
    </row>
    <row r="28" spans="1:19" ht="19.5" customHeight="1" thickBot="1">
      <c r="A28" s="851" t="s">
        <v>288</v>
      </c>
      <c r="B28" s="852"/>
      <c r="C28" s="853"/>
      <c r="D28" s="797"/>
      <c r="E28" s="797"/>
      <c r="F28" s="797"/>
      <c r="G28" s="850"/>
      <c r="H28" s="797"/>
      <c r="I28" s="797"/>
      <c r="J28" s="797"/>
      <c r="K28" s="797"/>
      <c r="L28" s="797"/>
      <c r="M28" s="850"/>
      <c r="N28" s="797"/>
      <c r="O28" s="797"/>
      <c r="P28" s="797"/>
      <c r="Q28" s="797"/>
      <c r="R28" s="733"/>
      <c r="S28" s="798"/>
    </row>
    <row r="29" spans="1:19" ht="17.25" hidden="1" customHeight="1">
      <c r="A29" s="854"/>
      <c r="B29" s="855"/>
      <c r="C29" s="853"/>
      <c r="D29" s="797"/>
      <c r="E29" s="797"/>
      <c r="F29" s="797"/>
      <c r="G29" s="850" t="e">
        <f>F29/E29</f>
        <v>#DIV/0!</v>
      </c>
      <c r="H29" s="797"/>
      <c r="I29" s="797"/>
      <c r="J29" s="797"/>
      <c r="K29" s="797"/>
      <c r="L29" s="797"/>
      <c r="M29" s="850" t="e">
        <f t="shared" si="3"/>
        <v>#DIV/0!</v>
      </c>
      <c r="N29" s="797"/>
      <c r="O29" s="797"/>
      <c r="P29" s="797"/>
      <c r="Q29" s="797"/>
      <c r="R29" s="733"/>
      <c r="S29" s="798" t="e">
        <f t="shared" si="5"/>
        <v>#DIV/0!</v>
      </c>
    </row>
    <row r="30" spans="1:19" ht="15" customHeight="1" thickBot="1">
      <c r="A30" s="856" t="s">
        <v>289</v>
      </c>
      <c r="B30" s="857">
        <f>SUM('4 a Intézmények'!CN32+'4 ba Polg Hiv'!AZ33)</f>
        <v>186209</v>
      </c>
      <c r="C30" s="858">
        <f>SUM('4 a Intézmények'!CO32+'4 ba Polg Hiv'!BA33)</f>
        <v>338648</v>
      </c>
      <c r="D30" s="859">
        <f>SUM('4 a Intézmények'!CP32+'4 ba Polg Hiv'!BB33)</f>
        <v>11325</v>
      </c>
      <c r="E30" s="857">
        <f>SUM('4 a Intézmények'!CQ32+'4 ba Polg Hiv'!BC33)</f>
        <v>386842</v>
      </c>
      <c r="F30" s="857">
        <f>SUM('4 a Intézmények'!CR32+'4 ba Polg Hiv'!BD33)</f>
        <v>296529</v>
      </c>
      <c r="G30" s="860">
        <f>F30/E30</f>
        <v>0.76649999999999996</v>
      </c>
      <c r="H30" s="857">
        <f>'4 bbf Technikai'!V33</f>
        <v>1151322</v>
      </c>
      <c r="I30" s="858">
        <f>'4 bbf Technikai'!W33</f>
        <v>1722512</v>
      </c>
      <c r="J30" s="861">
        <f>'4 bbf Technikai'!X33</f>
        <v>0</v>
      </c>
      <c r="K30" s="857">
        <v>1736036</v>
      </c>
      <c r="L30" s="857">
        <f>'4 bbf Technikai'!Z33</f>
        <v>445652</v>
      </c>
      <c r="M30" s="862">
        <f t="shared" si="3"/>
        <v>0.25669999999999998</v>
      </c>
      <c r="N30" s="857">
        <f t="shared" ref="N30:N38" si="28">SUM(B30+H30)</f>
        <v>1337531</v>
      </c>
      <c r="O30" s="858">
        <f t="shared" ref="O30:O38" si="29">SUM(C30+I30)</f>
        <v>2061160</v>
      </c>
      <c r="P30" s="859">
        <f t="shared" ref="P30:P38" si="30">SUM(D30+J30)</f>
        <v>11325</v>
      </c>
      <c r="Q30" s="857">
        <f t="shared" ref="Q30:Q38" si="31">SUM(E30+K30)</f>
        <v>2122878</v>
      </c>
      <c r="R30" s="857">
        <f t="shared" ref="R30:R38" si="32">SUM(F30+L30)</f>
        <v>742181</v>
      </c>
      <c r="S30" s="863">
        <f t="shared" si="5"/>
        <v>0.34960000000000002</v>
      </c>
    </row>
    <row r="31" spans="1:19" ht="15" customHeight="1" thickBot="1">
      <c r="A31" s="856" t="s">
        <v>290</v>
      </c>
      <c r="B31" s="857">
        <f>SUM('4 a Intézmények'!CN33+'4 ba Polg Hiv'!AZ34)</f>
        <v>68070</v>
      </c>
      <c r="C31" s="858">
        <f>SUM('4 a Intézmények'!CO33+'4 ba Polg Hiv'!BA34)</f>
        <v>223830</v>
      </c>
      <c r="D31" s="859">
        <f>SUM('4 a Intézmények'!CP33+'4 ba Polg Hiv'!BB34)</f>
        <v>-501</v>
      </c>
      <c r="E31" s="857">
        <f>SUM('4 a Intézmények'!CQ33+'4 ba Polg Hiv'!BC34)</f>
        <v>256194</v>
      </c>
      <c r="F31" s="857">
        <f>SUM('4 a Intézmények'!CR33+'4 ba Polg Hiv'!BD34)</f>
        <v>205742</v>
      </c>
      <c r="G31" s="860">
        <f>F31/E31</f>
        <v>0.80310000000000004</v>
      </c>
      <c r="H31" s="857">
        <f>'4 bbf Technikai'!V34</f>
        <v>950953</v>
      </c>
      <c r="I31" s="858">
        <f>'4 bbf Technikai'!W34</f>
        <v>1084711</v>
      </c>
      <c r="J31" s="861">
        <f>'4 bbf Technikai'!X34</f>
        <v>38725</v>
      </c>
      <c r="K31" s="857">
        <v>1147572</v>
      </c>
      <c r="L31" s="857">
        <f>'4 bbf Technikai'!Z34</f>
        <v>922430</v>
      </c>
      <c r="M31" s="862">
        <f t="shared" si="3"/>
        <v>0.80379999999999996</v>
      </c>
      <c r="N31" s="857">
        <f t="shared" si="28"/>
        <v>1019023</v>
      </c>
      <c r="O31" s="858">
        <f t="shared" si="29"/>
        <v>1308541</v>
      </c>
      <c r="P31" s="859">
        <f t="shared" si="30"/>
        <v>38224</v>
      </c>
      <c r="Q31" s="857">
        <f t="shared" si="31"/>
        <v>1403766</v>
      </c>
      <c r="R31" s="857">
        <f t="shared" si="32"/>
        <v>1128172</v>
      </c>
      <c r="S31" s="863">
        <f t="shared" si="5"/>
        <v>0.80369999999999997</v>
      </c>
    </row>
    <row r="32" spans="1:19" ht="15" customHeight="1" thickBot="1">
      <c r="A32" s="856" t="s">
        <v>291</v>
      </c>
      <c r="B32" s="864">
        <f>B33+B34+B35+B36+B37+B38</f>
        <v>0</v>
      </c>
      <c r="C32" s="865">
        <f t="shared" ref="C32:F32" si="33">C33+C34+C35+C36+C37+C38</f>
        <v>950</v>
      </c>
      <c r="D32" s="866">
        <f t="shared" si="33"/>
        <v>0</v>
      </c>
      <c r="E32" s="864">
        <f t="shared" si="33"/>
        <v>950</v>
      </c>
      <c r="F32" s="864">
        <f t="shared" si="33"/>
        <v>0</v>
      </c>
      <c r="G32" s="860">
        <f>F32/E32</f>
        <v>0</v>
      </c>
      <c r="H32" s="857">
        <f>'4 bbf Technikai'!V36+'4 bbf Technikai'!V37+'4 bbf Technikai'!V38+'4 bbf Technikai'!V39+'4 bbf Technikai'!V40+'4 bbf Technikai'!V41</f>
        <v>178662</v>
      </c>
      <c r="I32" s="858">
        <f>'4 bbf Technikai'!W36+'4 bbf Technikai'!W37+'4 bbf Technikai'!W38+'4 bbf Technikai'!W39+'4 bbf Technikai'!W40+'4 bbf Technikai'!W41</f>
        <v>255225</v>
      </c>
      <c r="J32" s="859">
        <f>'4 bbf Technikai'!X36+'4 bbf Technikai'!X37+'4 bbf Technikai'!X38+'4 bbf Technikai'!X39+'4 bbf Technikai'!X40+'4 bbf Technikai'!X41</f>
        <v>-30000</v>
      </c>
      <c r="K32" s="857">
        <f>'4 bbf Technikai'!Y36+'4 bbf Technikai'!Y37+'4 bbf Technikai'!Y38+'4 bbf Technikai'!Y39+'4 bbf Technikai'!Y40+'4 bbf Technikai'!Y41</f>
        <v>227447</v>
      </c>
      <c r="L32" s="857">
        <f>'4 bbf Technikai'!Z36+'4 bbf Technikai'!Z37+'4 bbf Technikai'!Z38+'4 bbf Technikai'!Z39+'4 bbf Technikai'!Z40+'4 bbf Technikai'!Z41</f>
        <v>122609</v>
      </c>
      <c r="M32" s="862">
        <f t="shared" si="3"/>
        <v>0.53910000000000002</v>
      </c>
      <c r="N32" s="857">
        <f t="shared" si="28"/>
        <v>178662</v>
      </c>
      <c r="O32" s="858">
        <f t="shared" si="29"/>
        <v>256175</v>
      </c>
      <c r="P32" s="859">
        <f t="shared" si="30"/>
        <v>-30000</v>
      </c>
      <c r="Q32" s="857">
        <f t="shared" si="31"/>
        <v>228397</v>
      </c>
      <c r="R32" s="857">
        <f t="shared" si="32"/>
        <v>122609</v>
      </c>
      <c r="S32" s="863">
        <f t="shared" si="5"/>
        <v>0.53680000000000005</v>
      </c>
    </row>
    <row r="33" spans="1:19" ht="15" customHeight="1">
      <c r="A33" s="867" t="s">
        <v>292</v>
      </c>
      <c r="B33" s="868">
        <f>'4 ba Polg Hiv'!AZ36+'4 a Intézmények'!CN35</f>
        <v>0</v>
      </c>
      <c r="C33" s="869">
        <f>'4 ba Polg Hiv'!BA36+'4 a Intézmények'!CO35</f>
        <v>950</v>
      </c>
      <c r="D33" s="870">
        <f>'4 ba Polg Hiv'!BB36+'4 a Intézmények'!CP35</f>
        <v>0</v>
      </c>
      <c r="E33" s="868">
        <f>'4 ba Polg Hiv'!BC36+'4 a Intézmények'!CQ35</f>
        <v>950</v>
      </c>
      <c r="F33" s="868">
        <f>'4 ba Polg Hiv'!BD36+'4 a Intézmények'!CR35</f>
        <v>0</v>
      </c>
      <c r="G33" s="871">
        <f>F33/E33</f>
        <v>0</v>
      </c>
      <c r="H33" s="868">
        <f>'4 bbf Technikai'!V36</f>
        <v>10923</v>
      </c>
      <c r="I33" s="869">
        <f>'4 bbf Technikai'!W36</f>
        <v>10923</v>
      </c>
      <c r="J33" s="872">
        <f>'4 bbf Technikai'!X36</f>
        <v>0</v>
      </c>
      <c r="K33" s="868">
        <v>14802</v>
      </c>
      <c r="L33" s="868">
        <f>'4 bbf Technikai'!Z36</f>
        <v>8879</v>
      </c>
      <c r="M33" s="871">
        <f t="shared" si="3"/>
        <v>0.59989999999999999</v>
      </c>
      <c r="N33" s="868">
        <f t="shared" si="28"/>
        <v>10923</v>
      </c>
      <c r="O33" s="869">
        <f t="shared" si="29"/>
        <v>11873</v>
      </c>
      <c r="P33" s="870">
        <f t="shared" si="30"/>
        <v>0</v>
      </c>
      <c r="Q33" s="868">
        <f t="shared" si="31"/>
        <v>15752</v>
      </c>
      <c r="R33" s="868">
        <f t="shared" si="32"/>
        <v>8879</v>
      </c>
      <c r="S33" s="873">
        <f t="shared" si="5"/>
        <v>0.56369999999999998</v>
      </c>
    </row>
    <row r="34" spans="1:19" ht="15" customHeight="1">
      <c r="A34" s="874" t="s">
        <v>293</v>
      </c>
      <c r="B34" s="824">
        <f>'4 ba Polg Hiv'!AZ37+'4 a Intézmények'!CN36</f>
        <v>0</v>
      </c>
      <c r="C34" s="821">
        <f>'4 ba Polg Hiv'!BA37+'4 a Intézmények'!CO36</f>
        <v>0</v>
      </c>
      <c r="D34" s="823">
        <f>'4 ba Polg Hiv'!BB37+'4 a Intézmények'!CP36</f>
        <v>0</v>
      </c>
      <c r="E34" s="824">
        <f>'4 ba Polg Hiv'!BC37+'4 a Intézmények'!CQ36</f>
        <v>0</v>
      </c>
      <c r="F34" s="824">
        <f>'4 ba Polg Hiv'!BD37+'4 a Intézmények'!CR36</f>
        <v>0</v>
      </c>
      <c r="G34" s="820"/>
      <c r="H34" s="824">
        <f>'4 bbf Technikai'!V37</f>
        <v>0</v>
      </c>
      <c r="I34" s="821">
        <f>'4 bbf Technikai'!W37</f>
        <v>0</v>
      </c>
      <c r="J34" s="875">
        <f>'4 bbf Technikai'!X37</f>
        <v>0</v>
      </c>
      <c r="K34" s="824">
        <f t="shared" ref="K34:K36" si="34">SUM(I34:J34)</f>
        <v>0</v>
      </c>
      <c r="L34" s="824">
        <f>'4 bbf Technikai'!Z37</f>
        <v>0</v>
      </c>
      <c r="M34" s="820"/>
      <c r="N34" s="824">
        <f t="shared" si="28"/>
        <v>0</v>
      </c>
      <c r="O34" s="821">
        <f t="shared" si="29"/>
        <v>0</v>
      </c>
      <c r="P34" s="823">
        <f t="shared" si="30"/>
        <v>0</v>
      </c>
      <c r="Q34" s="824">
        <f t="shared" si="31"/>
        <v>0</v>
      </c>
      <c r="R34" s="824">
        <f t="shared" si="32"/>
        <v>0</v>
      </c>
      <c r="S34" s="826"/>
    </row>
    <row r="35" spans="1:19" ht="15" customHeight="1">
      <c r="A35" s="874" t="s">
        <v>294</v>
      </c>
      <c r="B35" s="824">
        <f>'4 ba Polg Hiv'!AZ38+'4 a Intézmények'!CN37</f>
        <v>0</v>
      </c>
      <c r="C35" s="821">
        <f>'4 ba Polg Hiv'!BA38+'4 a Intézmények'!CO37</f>
        <v>0</v>
      </c>
      <c r="D35" s="823">
        <f>'4 ba Polg Hiv'!BB38+'4 a Intézmények'!CP37</f>
        <v>0</v>
      </c>
      <c r="E35" s="824">
        <f>'4 ba Polg Hiv'!BC38+'4 a Intézmények'!CQ37</f>
        <v>0</v>
      </c>
      <c r="F35" s="824">
        <f>'4 ba Polg Hiv'!BD38+'4 a Intézmények'!CR37</f>
        <v>0</v>
      </c>
      <c r="G35" s="820"/>
      <c r="H35" s="824">
        <f>'4 bbf Technikai'!V38</f>
        <v>22243</v>
      </c>
      <c r="I35" s="821">
        <f>'4 bbf Technikai'!W38</f>
        <v>36213</v>
      </c>
      <c r="J35" s="875">
        <f>'4 bbf Technikai'!X38</f>
        <v>0</v>
      </c>
      <c r="K35" s="824">
        <v>81177</v>
      </c>
      <c r="L35" s="824">
        <f>'4 bbf Technikai'!Z38</f>
        <v>53697</v>
      </c>
      <c r="M35" s="820">
        <f t="shared" si="3"/>
        <v>0.66149999999999998</v>
      </c>
      <c r="N35" s="824">
        <f t="shared" si="28"/>
        <v>22243</v>
      </c>
      <c r="O35" s="821">
        <f t="shared" si="29"/>
        <v>36213</v>
      </c>
      <c r="P35" s="823">
        <f t="shared" si="30"/>
        <v>0</v>
      </c>
      <c r="Q35" s="824">
        <f t="shared" si="31"/>
        <v>81177</v>
      </c>
      <c r="R35" s="824">
        <f t="shared" si="32"/>
        <v>53697</v>
      </c>
      <c r="S35" s="826">
        <f t="shared" si="5"/>
        <v>0.66149999999999998</v>
      </c>
    </row>
    <row r="36" spans="1:19" ht="15" customHeight="1">
      <c r="A36" s="874" t="s">
        <v>295</v>
      </c>
      <c r="B36" s="824">
        <f>'4 ba Polg Hiv'!AZ39+'4 a Intézmények'!CN38</f>
        <v>0</v>
      </c>
      <c r="C36" s="821">
        <f>'4 ba Polg Hiv'!BA39+'4 a Intézmények'!CO38</f>
        <v>0</v>
      </c>
      <c r="D36" s="823">
        <f>'4 ba Polg Hiv'!BB39+'4 a Intézmények'!CP38</f>
        <v>0</v>
      </c>
      <c r="E36" s="824">
        <f>'4 ba Polg Hiv'!BC39+'4 a Intézmények'!CQ38</f>
        <v>0</v>
      </c>
      <c r="F36" s="824">
        <f>'4 ba Polg Hiv'!BD39+'4 a Intézmények'!CR38</f>
        <v>0</v>
      </c>
      <c r="G36" s="820"/>
      <c r="H36" s="824">
        <f>'4 bbf Technikai'!V39</f>
        <v>107320</v>
      </c>
      <c r="I36" s="821">
        <f>'4 bbf Technikai'!W39</f>
        <v>112320</v>
      </c>
      <c r="J36" s="875">
        <f>'4 bbf Technikai'!X39</f>
        <v>0</v>
      </c>
      <c r="K36" s="824">
        <f t="shared" si="34"/>
        <v>112320</v>
      </c>
      <c r="L36" s="824">
        <f>'4 bbf Technikai'!Z39</f>
        <v>58478</v>
      </c>
      <c r="M36" s="820">
        <f t="shared" si="3"/>
        <v>0.52059999999999995</v>
      </c>
      <c r="N36" s="824">
        <f t="shared" si="28"/>
        <v>107320</v>
      </c>
      <c r="O36" s="821">
        <f t="shared" si="29"/>
        <v>112320</v>
      </c>
      <c r="P36" s="823">
        <f t="shared" si="30"/>
        <v>0</v>
      </c>
      <c r="Q36" s="824">
        <f t="shared" si="31"/>
        <v>112320</v>
      </c>
      <c r="R36" s="824">
        <f t="shared" si="32"/>
        <v>58478</v>
      </c>
      <c r="S36" s="826">
        <f t="shared" si="5"/>
        <v>0.52059999999999995</v>
      </c>
    </row>
    <row r="37" spans="1:19" ht="15" customHeight="1">
      <c r="A37" s="874" t="s">
        <v>296</v>
      </c>
      <c r="B37" s="824">
        <f>'4 ba Polg Hiv'!AZ40+'4 a Intézmények'!CN39</f>
        <v>0</v>
      </c>
      <c r="C37" s="821">
        <f>'4 ba Polg Hiv'!BA40+'4 a Intézmények'!CO39</f>
        <v>0</v>
      </c>
      <c r="D37" s="823">
        <f>'4 ba Polg Hiv'!BB40+'4 a Intézmények'!CP39</f>
        <v>0</v>
      </c>
      <c r="E37" s="824">
        <f>'4 ba Polg Hiv'!BC40+'4 a Intézmények'!CQ39</f>
        <v>0</v>
      </c>
      <c r="F37" s="824">
        <f>'4 ba Polg Hiv'!BD40+'4 a Intézmények'!CR39</f>
        <v>0</v>
      </c>
      <c r="G37" s="820"/>
      <c r="H37" s="824">
        <f>'4 bbf Technikai'!V40</f>
        <v>12176</v>
      </c>
      <c r="I37" s="821">
        <f>'4 bbf Technikai'!W40</f>
        <v>13176</v>
      </c>
      <c r="J37" s="875">
        <f>'4 bbf Technikai'!X40</f>
        <v>0</v>
      </c>
      <c r="K37" s="824">
        <v>11555</v>
      </c>
      <c r="L37" s="824">
        <f>'4 bbf Technikai'!Z40</f>
        <v>1555</v>
      </c>
      <c r="M37" s="820">
        <f t="shared" si="3"/>
        <v>0.1346</v>
      </c>
      <c r="N37" s="824">
        <f t="shared" si="28"/>
        <v>12176</v>
      </c>
      <c r="O37" s="821">
        <f t="shared" si="29"/>
        <v>13176</v>
      </c>
      <c r="P37" s="823">
        <f t="shared" si="30"/>
        <v>0</v>
      </c>
      <c r="Q37" s="824">
        <f t="shared" si="31"/>
        <v>11555</v>
      </c>
      <c r="R37" s="824">
        <f t="shared" si="32"/>
        <v>1555</v>
      </c>
      <c r="S37" s="826">
        <f t="shared" si="5"/>
        <v>0.1346</v>
      </c>
    </row>
    <row r="38" spans="1:19" ht="15" customHeight="1" thickBot="1">
      <c r="A38" s="876" t="s">
        <v>297</v>
      </c>
      <c r="B38" s="836">
        <f>'4 ba Polg Hiv'!AZ41+'4 a Intézmények'!CN40</f>
        <v>0</v>
      </c>
      <c r="C38" s="833">
        <f>'4 ba Polg Hiv'!BA41+'4 a Intézmények'!CO40</f>
        <v>0</v>
      </c>
      <c r="D38" s="835">
        <f>'4 ba Polg Hiv'!BB41+'4 a Intézmények'!CP40</f>
        <v>0</v>
      </c>
      <c r="E38" s="836">
        <f>'4 ba Polg Hiv'!BC41+'4 a Intézmények'!CQ40</f>
        <v>0</v>
      </c>
      <c r="F38" s="836">
        <f>'4 ba Polg Hiv'!BD41+'4 a Intézmények'!CR40</f>
        <v>0</v>
      </c>
      <c r="G38" s="832"/>
      <c r="H38" s="836">
        <f>'4 bbf Technikai'!V41</f>
        <v>26000</v>
      </c>
      <c r="I38" s="833">
        <f>'4 bbf Technikai'!W41</f>
        <v>82593</v>
      </c>
      <c r="J38" s="877">
        <f>'4 bbf Technikai'!X41</f>
        <v>-30000</v>
      </c>
      <c r="K38" s="836">
        <v>7593</v>
      </c>
      <c r="L38" s="836">
        <f>'4 bbf Technikai'!Z41</f>
        <v>0</v>
      </c>
      <c r="M38" s="832">
        <f t="shared" si="3"/>
        <v>0</v>
      </c>
      <c r="N38" s="836">
        <f t="shared" si="28"/>
        <v>26000</v>
      </c>
      <c r="O38" s="833">
        <f t="shared" si="29"/>
        <v>82593</v>
      </c>
      <c r="P38" s="835">
        <f t="shared" si="30"/>
        <v>-30000</v>
      </c>
      <c r="Q38" s="836">
        <f t="shared" si="31"/>
        <v>7593</v>
      </c>
      <c r="R38" s="836">
        <f t="shared" si="32"/>
        <v>0</v>
      </c>
      <c r="S38" s="842">
        <f t="shared" si="5"/>
        <v>0</v>
      </c>
    </row>
    <row r="39" spans="1:19" ht="24" customHeight="1" thickBot="1">
      <c r="A39" s="878" t="s">
        <v>298</v>
      </c>
      <c r="B39" s="879">
        <f t="shared" ref="B39:H39" si="35">SUM(B30+B31+B32)</f>
        <v>254279</v>
      </c>
      <c r="C39" s="880">
        <f t="shared" si="35"/>
        <v>563428</v>
      </c>
      <c r="D39" s="881">
        <f t="shared" si="35"/>
        <v>10824</v>
      </c>
      <c r="E39" s="879">
        <f t="shared" si="35"/>
        <v>643986</v>
      </c>
      <c r="F39" s="879">
        <f t="shared" si="35"/>
        <v>502271</v>
      </c>
      <c r="G39" s="882">
        <f>F39/E39</f>
        <v>0.77990000000000004</v>
      </c>
      <c r="H39" s="879">
        <f t="shared" si="35"/>
        <v>2280937</v>
      </c>
      <c r="I39" s="880">
        <f t="shared" ref="I39:L39" si="36">SUM(I30+I31+I32)</f>
        <v>3062448</v>
      </c>
      <c r="J39" s="881">
        <f t="shared" si="36"/>
        <v>8725</v>
      </c>
      <c r="K39" s="879">
        <f t="shared" si="36"/>
        <v>3111055</v>
      </c>
      <c r="L39" s="879">
        <f t="shared" si="36"/>
        <v>1490691</v>
      </c>
      <c r="M39" s="882">
        <f t="shared" si="3"/>
        <v>0.47920000000000001</v>
      </c>
      <c r="N39" s="879">
        <f>SUM(N30+N31+N32)</f>
        <v>2535216</v>
      </c>
      <c r="O39" s="880">
        <f t="shared" ref="O39:R39" si="37">SUM(O30+O31+O32)</f>
        <v>3625876</v>
      </c>
      <c r="P39" s="881">
        <f t="shared" si="37"/>
        <v>19549</v>
      </c>
      <c r="Q39" s="879">
        <f t="shared" si="37"/>
        <v>3755041</v>
      </c>
      <c r="R39" s="879">
        <f t="shared" si="37"/>
        <v>1992962</v>
      </c>
      <c r="S39" s="883">
        <f t="shared" si="5"/>
        <v>0.53069999999999995</v>
      </c>
    </row>
    <row r="40" spans="1:19" ht="26.25" customHeight="1" thickBot="1">
      <c r="A40" s="884" t="s">
        <v>1485</v>
      </c>
      <c r="B40" s="847">
        <f>B26+B39</f>
        <v>9081890</v>
      </c>
      <c r="C40" s="885">
        <f t="shared" ref="C40:K40" si="38">C26+C39</f>
        <v>9698145</v>
      </c>
      <c r="D40" s="886">
        <f>D26+D39</f>
        <v>92224</v>
      </c>
      <c r="E40" s="847">
        <f>E26+E39</f>
        <v>9807716</v>
      </c>
      <c r="F40" s="847">
        <f>F26+F39</f>
        <v>8950434</v>
      </c>
      <c r="G40" s="845">
        <f>F40/E40</f>
        <v>0.91259999999999997</v>
      </c>
      <c r="H40" s="847">
        <f>H26+H39</f>
        <v>5823872</v>
      </c>
      <c r="I40" s="885">
        <f t="shared" si="38"/>
        <v>8164133</v>
      </c>
      <c r="J40" s="886">
        <f t="shared" si="38"/>
        <v>-68354</v>
      </c>
      <c r="K40" s="847">
        <f t="shared" si="38"/>
        <v>8593277</v>
      </c>
      <c r="L40" s="847">
        <f>L26+L39</f>
        <v>4297313</v>
      </c>
      <c r="M40" s="845">
        <f t="shared" si="3"/>
        <v>0.50009999999999999</v>
      </c>
      <c r="N40" s="847">
        <f>N26+N39</f>
        <v>14905762</v>
      </c>
      <c r="O40" s="885">
        <f t="shared" ref="O40:R40" si="39">O26+O39</f>
        <v>17862278</v>
      </c>
      <c r="P40" s="886">
        <f t="shared" si="39"/>
        <v>23870</v>
      </c>
      <c r="Q40" s="847">
        <f t="shared" si="39"/>
        <v>18400993</v>
      </c>
      <c r="R40" s="847">
        <f t="shared" si="39"/>
        <v>13247747</v>
      </c>
      <c r="S40" s="887">
        <f t="shared" si="5"/>
        <v>0.71989999999999998</v>
      </c>
    </row>
    <row r="41" spans="1:19">
      <c r="M41" s="888"/>
      <c r="S41" s="888"/>
    </row>
    <row r="42" spans="1:19">
      <c r="M42" s="888"/>
      <c r="S42" s="888"/>
    </row>
    <row r="43" spans="1:19" s="85" customFormat="1" ht="16.5" thickBot="1">
      <c r="A43" s="889" t="s">
        <v>1486</v>
      </c>
      <c r="B43" s="889"/>
      <c r="C43" s="890"/>
      <c r="D43" s="88"/>
      <c r="E43" s="93"/>
      <c r="F43" s="93"/>
      <c r="G43" s="891"/>
      <c r="H43" s="93"/>
      <c r="I43" s="892"/>
      <c r="J43" s="892"/>
      <c r="K43" s="88"/>
      <c r="L43" s="88"/>
      <c r="M43" s="893"/>
      <c r="N43" s="88"/>
      <c r="O43" s="88"/>
      <c r="P43" s="92"/>
      <c r="Q43" s="706"/>
      <c r="S43" s="893"/>
    </row>
    <row r="44" spans="1:19" s="85" customFormat="1" ht="15" customHeight="1">
      <c r="A44" s="894" t="s">
        <v>299</v>
      </c>
      <c r="B44" s="894">
        <f>B45+B46</f>
        <v>0</v>
      </c>
      <c r="C44" s="895">
        <f t="shared" ref="C44:F44" si="40">C45+C46</f>
        <v>0</v>
      </c>
      <c r="D44" s="896">
        <f t="shared" si="40"/>
        <v>0</v>
      </c>
      <c r="E44" s="896">
        <f t="shared" si="40"/>
        <v>0</v>
      </c>
      <c r="F44" s="897">
        <f t="shared" si="40"/>
        <v>0</v>
      </c>
      <c r="G44" s="898"/>
      <c r="H44" s="899">
        <f>SUM(H45:H46)</f>
        <v>0</v>
      </c>
      <c r="I44" s="900">
        <f t="shared" ref="I44:L44" si="41">SUM(I45:I46)</f>
        <v>0</v>
      </c>
      <c r="J44" s="897">
        <f t="shared" si="41"/>
        <v>0</v>
      </c>
      <c r="K44" s="899">
        <f t="shared" si="41"/>
        <v>0</v>
      </c>
      <c r="L44" s="899">
        <f t="shared" si="41"/>
        <v>0</v>
      </c>
      <c r="M44" s="901"/>
      <c r="N44" s="902">
        <f t="shared" ref="N44:N54" si="42">SUM(B44+H44)</f>
        <v>0</v>
      </c>
      <c r="O44" s="903">
        <f t="shared" ref="O44:O50" si="43">SUM(C44+I44)</f>
        <v>0</v>
      </c>
      <c r="P44" s="904">
        <f t="shared" ref="P44:P50" si="44">SUM(D44+J44)</f>
        <v>0</v>
      </c>
      <c r="Q44" s="902">
        <f t="shared" ref="Q44:Q49" si="45">SUM(O44+P44)</f>
        <v>0</v>
      </c>
      <c r="R44" s="902">
        <f t="shared" ref="R44:R54" si="46">SUM(F44+L44)</f>
        <v>0</v>
      </c>
      <c r="S44" s="905"/>
    </row>
    <row r="45" spans="1:19" s="85" customFormat="1">
      <c r="A45" s="906" t="s">
        <v>300</v>
      </c>
      <c r="B45" s="906"/>
      <c r="C45" s="907"/>
      <c r="D45" s="908"/>
      <c r="E45" s="909">
        <f>SUM(C45+D45)</f>
        <v>0</v>
      </c>
      <c r="F45" s="910"/>
      <c r="G45" s="911"/>
      <c r="H45" s="912">
        <f>'4 bbf Technikai'!V46</f>
        <v>0</v>
      </c>
      <c r="I45" s="913">
        <f>'4 bbf Technikai'!W46</f>
        <v>0</v>
      </c>
      <c r="J45" s="914">
        <f>'4 bbf Technikai'!X46</f>
        <v>0</v>
      </c>
      <c r="K45" s="915">
        <f>SUM(I45+J45)</f>
        <v>0</v>
      </c>
      <c r="L45" s="915">
        <f>'4 bbf Technikai'!Z46</f>
        <v>0</v>
      </c>
      <c r="M45" s="916"/>
      <c r="N45" s="915">
        <f t="shared" si="42"/>
        <v>0</v>
      </c>
      <c r="O45" s="913">
        <f t="shared" si="43"/>
        <v>0</v>
      </c>
      <c r="P45" s="827">
        <f t="shared" si="44"/>
        <v>0</v>
      </c>
      <c r="Q45" s="915">
        <f t="shared" si="45"/>
        <v>0</v>
      </c>
      <c r="R45" s="915">
        <f t="shared" si="46"/>
        <v>0</v>
      </c>
      <c r="S45" s="917"/>
    </row>
    <row r="46" spans="1:19" s="85" customFormat="1" ht="13.5" thickBot="1">
      <c r="A46" s="918" t="s">
        <v>301</v>
      </c>
      <c r="B46" s="918"/>
      <c r="C46" s="919"/>
      <c r="D46" s="920"/>
      <c r="E46" s="921">
        <f>SUM(C46+D46)</f>
        <v>0</v>
      </c>
      <c r="F46" s="922"/>
      <c r="G46" s="923"/>
      <c r="H46" s="924"/>
      <c r="I46" s="925"/>
      <c r="J46" s="926"/>
      <c r="K46" s="841">
        <f>SUM(I46+J46)</f>
        <v>0</v>
      </c>
      <c r="L46" s="841"/>
      <c r="M46" s="927"/>
      <c r="N46" s="841">
        <f t="shared" si="42"/>
        <v>0</v>
      </c>
      <c r="O46" s="925">
        <f t="shared" si="43"/>
        <v>0</v>
      </c>
      <c r="P46" s="928">
        <f t="shared" si="44"/>
        <v>0</v>
      </c>
      <c r="Q46" s="841">
        <f t="shared" si="45"/>
        <v>0</v>
      </c>
      <c r="R46" s="841">
        <f t="shared" si="46"/>
        <v>0</v>
      </c>
      <c r="S46" s="929"/>
    </row>
    <row r="47" spans="1:19" s="85" customFormat="1">
      <c r="A47" s="894" t="s">
        <v>302</v>
      </c>
      <c r="B47" s="899"/>
      <c r="C47" s="900"/>
      <c r="D47" s="930"/>
      <c r="E47" s="896"/>
      <c r="F47" s="897"/>
      <c r="G47" s="898"/>
      <c r="H47" s="899">
        <f>SUM(H48:H49)</f>
        <v>0</v>
      </c>
      <c r="I47" s="900">
        <f>SUM(I48:I49)</f>
        <v>0</v>
      </c>
      <c r="J47" s="931">
        <f>SUM(J48:J49)</f>
        <v>0</v>
      </c>
      <c r="K47" s="902"/>
      <c r="L47" s="902">
        <f>SUM(L48:L49)</f>
        <v>0</v>
      </c>
      <c r="M47" s="901"/>
      <c r="N47" s="899">
        <f t="shared" si="42"/>
        <v>0</v>
      </c>
      <c r="O47" s="900">
        <f t="shared" si="43"/>
        <v>0</v>
      </c>
      <c r="P47" s="897">
        <f t="shared" si="44"/>
        <v>0</v>
      </c>
      <c r="Q47" s="899">
        <f t="shared" si="45"/>
        <v>0</v>
      </c>
      <c r="R47" s="899">
        <f t="shared" si="46"/>
        <v>0</v>
      </c>
      <c r="S47" s="905"/>
    </row>
    <row r="48" spans="1:19" s="85" customFormat="1">
      <c r="A48" s="906" t="s">
        <v>303</v>
      </c>
      <c r="B48" s="932"/>
      <c r="C48" s="907"/>
      <c r="D48" s="933"/>
      <c r="E48" s="933">
        <f t="shared" ref="E48:E56" si="47">SUM(C48+D48)</f>
        <v>0</v>
      </c>
      <c r="F48" s="934"/>
      <c r="G48" s="911"/>
      <c r="H48" s="912">
        <f>'4 bbf Technikai'!V49</f>
        <v>0</v>
      </c>
      <c r="I48" s="913">
        <f>'4 bbf Technikai'!W49</f>
        <v>0</v>
      </c>
      <c r="J48" s="914">
        <f>'4 bbf Technikai'!X99</f>
        <v>0</v>
      </c>
      <c r="K48" s="915">
        <f>SUM(I48+J48)</f>
        <v>0</v>
      </c>
      <c r="L48" s="915">
        <f>'4 bbf Technikai'!Z49</f>
        <v>0</v>
      </c>
      <c r="M48" s="916"/>
      <c r="N48" s="912">
        <f t="shared" si="42"/>
        <v>0</v>
      </c>
      <c r="O48" s="913">
        <f t="shared" si="43"/>
        <v>0</v>
      </c>
      <c r="P48" s="827">
        <f t="shared" si="44"/>
        <v>0</v>
      </c>
      <c r="Q48" s="915">
        <f t="shared" si="45"/>
        <v>0</v>
      </c>
      <c r="R48" s="912">
        <f t="shared" si="46"/>
        <v>0</v>
      </c>
      <c r="S48" s="917"/>
    </row>
    <row r="49" spans="1:19" s="85" customFormat="1" ht="13.5" thickBot="1">
      <c r="A49" s="918" t="s">
        <v>304</v>
      </c>
      <c r="B49" s="935"/>
      <c r="C49" s="919"/>
      <c r="D49" s="936"/>
      <c r="E49" s="936">
        <f t="shared" si="47"/>
        <v>0</v>
      </c>
      <c r="F49" s="937"/>
      <c r="G49" s="923"/>
      <c r="H49" s="924">
        <f>'4 bbf Technikai'!V50</f>
        <v>0</v>
      </c>
      <c r="I49" s="925">
        <f>'4 bbf Technikai'!W50</f>
        <v>0</v>
      </c>
      <c r="J49" s="926">
        <f>'4 bbf Technikai'!X100</f>
        <v>0</v>
      </c>
      <c r="K49" s="841">
        <f t="shared" ref="K49:K56" si="48">SUM(I49+J49)</f>
        <v>0</v>
      </c>
      <c r="L49" s="841">
        <f>'4 bbf Technikai'!Z50</f>
        <v>0</v>
      </c>
      <c r="M49" s="927"/>
      <c r="N49" s="924">
        <f t="shared" si="42"/>
        <v>0</v>
      </c>
      <c r="O49" s="925">
        <f t="shared" si="43"/>
        <v>0</v>
      </c>
      <c r="P49" s="928">
        <f t="shared" si="44"/>
        <v>0</v>
      </c>
      <c r="Q49" s="841">
        <f t="shared" si="45"/>
        <v>0</v>
      </c>
      <c r="R49" s="924">
        <f t="shared" si="46"/>
        <v>0</v>
      </c>
      <c r="S49" s="929"/>
    </row>
    <row r="50" spans="1:19" s="85" customFormat="1">
      <c r="A50" s="894" t="s">
        <v>305</v>
      </c>
      <c r="B50" s="938">
        <f>SUM(B51:B54)</f>
        <v>0</v>
      </c>
      <c r="C50" s="895">
        <f>SUM(C51:C54)</f>
        <v>0</v>
      </c>
      <c r="D50" s="939">
        <f>SUM(D51:D54)</f>
        <v>0</v>
      </c>
      <c r="E50" s="939">
        <f t="shared" si="47"/>
        <v>0</v>
      </c>
      <c r="F50" s="940">
        <f>SUM(F51:F54)</f>
        <v>0</v>
      </c>
      <c r="G50" s="898"/>
      <c r="H50" s="899">
        <f>SUM(H51:H56)</f>
        <v>7108241</v>
      </c>
      <c r="I50" s="900">
        <f t="shared" ref="I50:L50" si="49">SUM(I51:I56)</f>
        <v>7564644</v>
      </c>
      <c r="J50" s="897">
        <f t="shared" si="49"/>
        <v>78968</v>
      </c>
      <c r="K50" s="899">
        <f t="shared" si="49"/>
        <v>7817755</v>
      </c>
      <c r="L50" s="899">
        <f t="shared" si="49"/>
        <v>7193885</v>
      </c>
      <c r="M50" s="901">
        <f t="shared" si="3"/>
        <v>0.92020000000000002</v>
      </c>
      <c r="N50" s="899">
        <f t="shared" si="42"/>
        <v>7108241</v>
      </c>
      <c r="O50" s="900">
        <f t="shared" si="43"/>
        <v>7564644</v>
      </c>
      <c r="P50" s="897">
        <f t="shared" si="44"/>
        <v>78968</v>
      </c>
      <c r="Q50" s="899">
        <f t="shared" ref="Q50" si="50">SUM(E50+K50)</f>
        <v>7817755</v>
      </c>
      <c r="R50" s="899">
        <f t="shared" si="46"/>
        <v>7193885</v>
      </c>
      <c r="S50" s="905">
        <f t="shared" si="5"/>
        <v>0.92020000000000002</v>
      </c>
    </row>
    <row r="51" spans="1:19" s="85" customFormat="1">
      <c r="A51" s="906" t="s">
        <v>306</v>
      </c>
      <c r="B51" s="912"/>
      <c r="C51" s="913"/>
      <c r="D51" s="909"/>
      <c r="E51" s="909">
        <f t="shared" si="47"/>
        <v>0</v>
      </c>
      <c r="F51" s="910"/>
      <c r="G51" s="911"/>
      <c r="H51" s="912">
        <f>'4 bbf Technikai'!V52</f>
        <v>1894877</v>
      </c>
      <c r="I51" s="913">
        <f>'4 bbf Technikai'!W52</f>
        <v>1937116</v>
      </c>
      <c r="J51" s="914">
        <f>'4 bbf Technikai'!X52</f>
        <v>5614</v>
      </c>
      <c r="K51" s="915">
        <v>2095887</v>
      </c>
      <c r="L51" s="915">
        <f>'4 bbf Technikai'!Z52</f>
        <v>2095887</v>
      </c>
      <c r="M51" s="916">
        <f t="shared" si="3"/>
        <v>1</v>
      </c>
      <c r="N51" s="912">
        <f t="shared" si="42"/>
        <v>1894877</v>
      </c>
      <c r="O51" s="913">
        <f t="shared" ref="O51:O52" si="51">SUM(C51+I51)</f>
        <v>1937116</v>
      </c>
      <c r="P51" s="910">
        <f t="shared" ref="P51:P52" si="52">SUM(D51+J51)</f>
        <v>5614</v>
      </c>
      <c r="Q51" s="912">
        <f t="shared" ref="Q51:Q52" si="53">SUM(E51+K51)</f>
        <v>2095887</v>
      </c>
      <c r="R51" s="912">
        <f t="shared" si="46"/>
        <v>2095887</v>
      </c>
      <c r="S51" s="917">
        <f t="shared" si="5"/>
        <v>1</v>
      </c>
    </row>
    <row r="52" spans="1:19" s="85" customFormat="1">
      <c r="A52" s="906" t="s">
        <v>307</v>
      </c>
      <c r="B52" s="912"/>
      <c r="C52" s="913"/>
      <c r="D52" s="909"/>
      <c r="E52" s="909">
        <f t="shared" si="47"/>
        <v>0</v>
      </c>
      <c r="F52" s="910"/>
      <c r="G52" s="911"/>
      <c r="H52" s="912">
        <f>'4 bbf Technikai'!V53</f>
        <v>4959085</v>
      </c>
      <c r="I52" s="913">
        <f>'4 bbf Technikai'!W53</f>
        <v>5097168</v>
      </c>
      <c r="J52" s="914">
        <f>'4 bbf Technikai'!X53</f>
        <v>62530</v>
      </c>
      <c r="K52" s="915">
        <v>5072412</v>
      </c>
      <c r="L52" s="915">
        <f>'4 bbf Technikai'!Z53</f>
        <v>4625329</v>
      </c>
      <c r="M52" s="916">
        <f t="shared" si="3"/>
        <v>0.91190000000000004</v>
      </c>
      <c r="N52" s="912">
        <f t="shared" si="42"/>
        <v>4959085</v>
      </c>
      <c r="O52" s="913">
        <f t="shared" si="51"/>
        <v>5097168</v>
      </c>
      <c r="P52" s="910">
        <f t="shared" si="52"/>
        <v>62530</v>
      </c>
      <c r="Q52" s="912">
        <f t="shared" si="53"/>
        <v>5072412</v>
      </c>
      <c r="R52" s="912">
        <f t="shared" si="46"/>
        <v>4625329</v>
      </c>
      <c r="S52" s="917">
        <f t="shared" si="5"/>
        <v>0.91190000000000004</v>
      </c>
    </row>
    <row r="53" spans="1:19" s="85" customFormat="1">
      <c r="A53" s="906" t="s">
        <v>308</v>
      </c>
      <c r="B53" s="912"/>
      <c r="C53" s="913"/>
      <c r="D53" s="909"/>
      <c r="E53" s="909">
        <f t="shared" si="47"/>
        <v>0</v>
      </c>
      <c r="F53" s="910"/>
      <c r="G53" s="911"/>
      <c r="H53" s="912">
        <f>'4 bbf Technikai'!V54</f>
        <v>0</v>
      </c>
      <c r="I53" s="913">
        <f>'4 bbf Technikai'!W54</f>
        <v>0</v>
      </c>
      <c r="J53" s="914">
        <f>'4 bbf Technikai'!X54</f>
        <v>0</v>
      </c>
      <c r="K53" s="915">
        <v>3259</v>
      </c>
      <c r="L53" s="915">
        <f>'4 bbf Technikai'!Z54</f>
        <v>3259</v>
      </c>
      <c r="M53" s="916"/>
      <c r="N53" s="912">
        <f t="shared" si="42"/>
        <v>0</v>
      </c>
      <c r="O53" s="913">
        <f t="shared" ref="O53" si="54">SUM(C53+I53)</f>
        <v>0</v>
      </c>
      <c r="P53" s="910">
        <f t="shared" ref="P53" si="55">SUM(D53+J53)</f>
        <v>0</v>
      </c>
      <c r="Q53" s="912">
        <f t="shared" ref="Q53" si="56">SUM(E53+K53)</f>
        <v>3259</v>
      </c>
      <c r="R53" s="912">
        <f t="shared" si="46"/>
        <v>3259</v>
      </c>
      <c r="S53" s="917"/>
    </row>
    <row r="54" spans="1:19" s="85" customFormat="1">
      <c r="A54" s="906" t="s">
        <v>309</v>
      </c>
      <c r="B54" s="912"/>
      <c r="C54" s="913"/>
      <c r="D54" s="909"/>
      <c r="E54" s="909">
        <f t="shared" si="47"/>
        <v>0</v>
      </c>
      <c r="F54" s="910"/>
      <c r="G54" s="911"/>
      <c r="H54" s="912">
        <f>'4 bbf Technikai'!V55</f>
        <v>254279</v>
      </c>
      <c r="I54" s="913">
        <f>'4 bbf Technikai'!W55</f>
        <v>530360</v>
      </c>
      <c r="J54" s="914">
        <f>'4 bbf Technikai'!X55</f>
        <v>10824</v>
      </c>
      <c r="K54" s="915">
        <v>595284</v>
      </c>
      <c r="L54" s="915">
        <f>'4 bbf Technikai'!Z55</f>
        <v>469410</v>
      </c>
      <c r="M54" s="916">
        <f t="shared" si="3"/>
        <v>0.78849999999999998</v>
      </c>
      <c r="N54" s="912">
        <f t="shared" si="42"/>
        <v>254279</v>
      </c>
      <c r="O54" s="913">
        <f t="shared" ref="O54" si="57">SUM(C54+I54)</f>
        <v>530360</v>
      </c>
      <c r="P54" s="910">
        <f t="shared" ref="P54" si="58">SUM(D54+J54)</f>
        <v>10824</v>
      </c>
      <c r="Q54" s="912">
        <f t="shared" ref="Q54:Q55" si="59">SUM(E54+K54)</f>
        <v>595284</v>
      </c>
      <c r="R54" s="912">
        <f t="shared" si="46"/>
        <v>469410</v>
      </c>
      <c r="S54" s="917">
        <f t="shared" si="5"/>
        <v>0.78849999999999998</v>
      </c>
    </row>
    <row r="55" spans="1:19" s="85" customFormat="1" ht="13.5" thickBot="1">
      <c r="A55" s="918" t="s">
        <v>1458</v>
      </c>
      <c r="B55" s="935"/>
      <c r="C55" s="919"/>
      <c r="D55" s="920"/>
      <c r="E55" s="921"/>
      <c r="F55" s="922"/>
      <c r="G55" s="923"/>
      <c r="H55" s="924"/>
      <c r="I55" s="925"/>
      <c r="J55" s="926"/>
      <c r="K55" s="841">
        <v>50913</v>
      </c>
      <c r="L55" s="841"/>
      <c r="M55" s="927"/>
      <c r="N55" s="924"/>
      <c r="O55" s="925"/>
      <c r="P55" s="922"/>
      <c r="Q55" s="924">
        <f t="shared" si="59"/>
        <v>50913</v>
      </c>
      <c r="R55" s="924"/>
      <c r="S55" s="929"/>
    </row>
    <row r="56" spans="1:19" s="85" customFormat="1" ht="13.5" hidden="1" thickBot="1">
      <c r="A56" s="941" t="s">
        <v>310</v>
      </c>
      <c r="B56" s="942"/>
      <c r="C56" s="943"/>
      <c r="D56" s="944"/>
      <c r="E56" s="944">
        <f t="shared" si="47"/>
        <v>0</v>
      </c>
      <c r="F56" s="945"/>
      <c r="G56" s="882"/>
      <c r="H56" s="942">
        <f>'4 bbf Technikai'!V109</f>
        <v>0</v>
      </c>
      <c r="I56" s="943">
        <f>'4 bbf Technikai'!W109</f>
        <v>0</v>
      </c>
      <c r="J56" s="945"/>
      <c r="K56" s="942">
        <f t="shared" si="48"/>
        <v>0</v>
      </c>
      <c r="L56" s="942">
        <f>'4 bbf Technikai'!Z109</f>
        <v>0</v>
      </c>
      <c r="M56" s="882"/>
      <c r="N56" s="942"/>
      <c r="O56" s="943">
        <f>SUM(C56+I56)</f>
        <v>0</v>
      </c>
      <c r="P56" s="945">
        <f>SUM(D56+J56)</f>
        <v>0</v>
      </c>
      <c r="Q56" s="942">
        <f>SUM(O56+P56)</f>
        <v>0</v>
      </c>
      <c r="R56" s="942"/>
      <c r="S56" s="946"/>
    </row>
    <row r="57" spans="1:19" s="957" customFormat="1" ht="23.25" customHeight="1">
      <c r="A57" s="947" t="s">
        <v>311</v>
      </c>
      <c r="B57" s="948">
        <f t="shared" ref="B57:H57" si="60">B44+B47+B50+B56</f>
        <v>0</v>
      </c>
      <c r="C57" s="949">
        <f t="shared" si="60"/>
        <v>0</v>
      </c>
      <c r="D57" s="950">
        <f t="shared" si="60"/>
        <v>0</v>
      </c>
      <c r="E57" s="950">
        <f t="shared" si="60"/>
        <v>0</v>
      </c>
      <c r="F57" s="951">
        <f t="shared" si="60"/>
        <v>0</v>
      </c>
      <c r="G57" s="952"/>
      <c r="H57" s="948">
        <f t="shared" si="60"/>
        <v>7108241</v>
      </c>
      <c r="I57" s="949">
        <f t="shared" ref="I57:L57" si="61">I44+I47+I50+I56</f>
        <v>7564644</v>
      </c>
      <c r="J57" s="953">
        <f t="shared" si="61"/>
        <v>78968</v>
      </c>
      <c r="K57" s="954">
        <f t="shared" si="61"/>
        <v>7817755</v>
      </c>
      <c r="L57" s="954">
        <f t="shared" si="61"/>
        <v>7193885</v>
      </c>
      <c r="M57" s="952">
        <f t="shared" si="3"/>
        <v>0.92020000000000002</v>
      </c>
      <c r="N57" s="948">
        <f>N44+N47+N50+N56</f>
        <v>7108241</v>
      </c>
      <c r="O57" s="949">
        <f t="shared" ref="O57:R57" si="62">O44+O47+O50+O56</f>
        <v>7564644</v>
      </c>
      <c r="P57" s="955">
        <f t="shared" si="62"/>
        <v>78968</v>
      </c>
      <c r="Q57" s="948">
        <f t="shared" si="62"/>
        <v>7817755</v>
      </c>
      <c r="R57" s="948">
        <f t="shared" si="62"/>
        <v>7193885</v>
      </c>
      <c r="S57" s="956">
        <f t="shared" si="5"/>
        <v>0.92020000000000002</v>
      </c>
    </row>
    <row r="58" spans="1:19" s="85" customFormat="1" ht="13.5" thickBot="1">
      <c r="A58" s="958" t="s">
        <v>312</v>
      </c>
      <c r="B58" s="959"/>
      <c r="C58" s="960">
        <f>C46+C48+C51+C52</f>
        <v>0</v>
      </c>
      <c r="D58" s="961">
        <f>D46+D48+D51+D52</f>
        <v>0</v>
      </c>
      <c r="E58" s="961">
        <f>SUM(C58+D58)</f>
        <v>0</v>
      </c>
      <c r="F58" s="962">
        <f>C58-B58</f>
        <v>0</v>
      </c>
      <c r="G58" s="963"/>
      <c r="H58" s="959">
        <f>H46+H48+H51+H52</f>
        <v>6853962</v>
      </c>
      <c r="I58" s="960">
        <f t="shared" ref="I58:L58" si="63">I46+I48+I51+I52</f>
        <v>7034284</v>
      </c>
      <c r="J58" s="964">
        <f t="shared" si="63"/>
        <v>68144</v>
      </c>
      <c r="K58" s="965">
        <f t="shared" si="63"/>
        <v>7168299</v>
      </c>
      <c r="L58" s="965">
        <f t="shared" si="63"/>
        <v>6721216</v>
      </c>
      <c r="M58" s="963">
        <f t="shared" si="3"/>
        <v>0.93759999999999999</v>
      </c>
      <c r="N58" s="959">
        <f t="shared" ref="N58:N59" si="64">SUM(B58+H58)</f>
        <v>6853962</v>
      </c>
      <c r="O58" s="960">
        <f t="shared" ref="O58:O59" si="65">SUM(C58+I58)</f>
        <v>7034284</v>
      </c>
      <c r="P58" s="966">
        <f t="shared" ref="P58:P59" si="66">SUM(D58+J58)</f>
        <v>68144</v>
      </c>
      <c r="Q58" s="959">
        <f t="shared" ref="Q58:Q59" si="67">SUM(E58+K58)</f>
        <v>7168299</v>
      </c>
      <c r="R58" s="959">
        <f>SUM(F58+L58)</f>
        <v>6721216</v>
      </c>
      <c r="S58" s="967">
        <f t="shared" si="5"/>
        <v>0.93759999999999999</v>
      </c>
    </row>
    <row r="59" spans="1:19" s="85" customFormat="1" ht="15" thickBot="1">
      <c r="A59" s="968" t="s">
        <v>313</v>
      </c>
      <c r="B59" s="969"/>
      <c r="C59" s="970">
        <f>C45+C49+C53+C54+C56</f>
        <v>0</v>
      </c>
      <c r="D59" s="971">
        <f>D45+D49+D53+D54+D56</f>
        <v>0</v>
      </c>
      <c r="E59" s="971">
        <f>SUM(C59+D59)</f>
        <v>0</v>
      </c>
      <c r="F59" s="972">
        <f>C59-B59</f>
        <v>0</v>
      </c>
      <c r="G59" s="973"/>
      <c r="H59" s="969">
        <f>H45+H49+H53+H54+H56</f>
        <v>254279</v>
      </c>
      <c r="I59" s="970">
        <f t="shared" ref="I59:L59" si="68">I45+I49+I53+I54+I56</f>
        <v>530360</v>
      </c>
      <c r="J59" s="972">
        <f t="shared" si="68"/>
        <v>10824</v>
      </c>
      <c r="K59" s="974">
        <f t="shared" si="68"/>
        <v>598543</v>
      </c>
      <c r="L59" s="974">
        <f t="shared" si="68"/>
        <v>472669</v>
      </c>
      <c r="M59" s="973">
        <f t="shared" si="3"/>
        <v>0.78969999999999996</v>
      </c>
      <c r="N59" s="969">
        <f t="shared" si="64"/>
        <v>254279</v>
      </c>
      <c r="O59" s="970">
        <f t="shared" si="65"/>
        <v>530360</v>
      </c>
      <c r="P59" s="975">
        <f t="shared" si="66"/>
        <v>10824</v>
      </c>
      <c r="Q59" s="969">
        <f t="shared" si="67"/>
        <v>598543</v>
      </c>
      <c r="R59" s="969">
        <f>SUM(F59+L59)</f>
        <v>472669</v>
      </c>
      <c r="S59" s="976">
        <f t="shared" si="5"/>
        <v>0.78969999999999996</v>
      </c>
    </row>
    <row r="60" spans="1:19" s="85" customFormat="1" ht="24" customHeight="1">
      <c r="A60" s="977" t="s">
        <v>126</v>
      </c>
      <c r="B60" s="978">
        <f>B40+B57</f>
        <v>9081890</v>
      </c>
      <c r="C60" s="979">
        <f>C40+C57</f>
        <v>9698145</v>
      </c>
      <c r="D60" s="980">
        <f t="shared" ref="D60:K60" si="69">D40+D57</f>
        <v>92224</v>
      </c>
      <c r="E60" s="981">
        <f t="shared" si="69"/>
        <v>9807716</v>
      </c>
      <c r="F60" s="982">
        <f>F40+F57</f>
        <v>8950434</v>
      </c>
      <c r="G60" s="983">
        <f>F60/E60</f>
        <v>0.91259999999999997</v>
      </c>
      <c r="H60" s="984">
        <f>H40+H57</f>
        <v>12932113</v>
      </c>
      <c r="I60" s="985">
        <f t="shared" si="69"/>
        <v>15728777</v>
      </c>
      <c r="J60" s="986">
        <f t="shared" si="69"/>
        <v>10614</v>
      </c>
      <c r="K60" s="984">
        <f t="shared" si="69"/>
        <v>16411032</v>
      </c>
      <c r="L60" s="984">
        <f>L40+L57</f>
        <v>11491198</v>
      </c>
      <c r="M60" s="983">
        <f t="shared" si="3"/>
        <v>0.70020000000000004</v>
      </c>
      <c r="N60" s="984">
        <f>N40+N57</f>
        <v>22014003</v>
      </c>
      <c r="O60" s="985">
        <f t="shared" ref="O60:Q60" si="70">O40+O57</f>
        <v>25426922</v>
      </c>
      <c r="P60" s="982">
        <f t="shared" si="70"/>
        <v>102838</v>
      </c>
      <c r="Q60" s="984">
        <f t="shared" si="70"/>
        <v>26218748</v>
      </c>
      <c r="R60" s="984">
        <f>R40+R57</f>
        <v>20441632</v>
      </c>
      <c r="S60" s="987">
        <f t="shared" si="5"/>
        <v>0.77969999999999995</v>
      </c>
    </row>
    <row r="61" spans="1:19" s="85" customFormat="1" ht="19.5" customHeight="1">
      <c r="A61" s="988" t="s">
        <v>127</v>
      </c>
      <c r="B61" s="989"/>
      <c r="C61" s="990"/>
      <c r="D61" s="991"/>
      <c r="E61" s="992">
        <f>SUM(C61+D61)</f>
        <v>0</v>
      </c>
      <c r="F61" s="993"/>
      <c r="G61" s="994"/>
      <c r="H61" s="995">
        <f>'4 c Önk.'!Q52+'4 c Önk.'!Q53</f>
        <v>-6853962</v>
      </c>
      <c r="I61" s="996">
        <f>'4 c Önk.'!R52+'4 c Önk.'!R53</f>
        <v>-7034284</v>
      </c>
      <c r="J61" s="997">
        <f>'4 c Önk.'!S52+'4 c Önk.'!S53</f>
        <v>-68144</v>
      </c>
      <c r="K61" s="995">
        <v>-7168299</v>
      </c>
      <c r="L61" s="995">
        <f>'4 c Önk.'!U52+'4 c Önk.'!U53</f>
        <v>-6721216</v>
      </c>
      <c r="M61" s="998">
        <f t="shared" si="3"/>
        <v>0.93759999999999999</v>
      </c>
      <c r="N61" s="995">
        <f t="shared" ref="N61:N63" si="71">SUM(B61+H61)</f>
        <v>-6853962</v>
      </c>
      <c r="O61" s="996">
        <f t="shared" ref="O61:O63" si="72">SUM(C61+I61)</f>
        <v>-7034284</v>
      </c>
      <c r="P61" s="999">
        <f t="shared" ref="P61:P63" si="73">SUM(D61+J61)</f>
        <v>-68144</v>
      </c>
      <c r="Q61" s="995">
        <f t="shared" ref="Q61:Q63" si="74">SUM(E61+K61)</f>
        <v>-7168299</v>
      </c>
      <c r="R61" s="995">
        <f>SUM(F61+L61)</f>
        <v>-6721216</v>
      </c>
      <c r="S61" s="1000">
        <f t="shared" si="5"/>
        <v>0.93759999999999999</v>
      </c>
    </row>
    <row r="62" spans="1:19" s="1011" customFormat="1" ht="17.25" customHeight="1" thickBot="1">
      <c r="A62" s="1001" t="s">
        <v>128</v>
      </c>
      <c r="B62" s="1002"/>
      <c r="C62" s="1003"/>
      <c r="D62" s="1004"/>
      <c r="E62" s="1005">
        <f>SUM(C62+D62)</f>
        <v>0</v>
      </c>
      <c r="F62" s="1006"/>
      <c r="G62" s="1007"/>
      <c r="H62" s="1008">
        <f>'4 c Önk.'!Q54+'4 c Önk.'!Q55</f>
        <v>-254279</v>
      </c>
      <c r="I62" s="1009">
        <f>'4 c Önk.'!R54+'4 c Önk.'!R55</f>
        <v>-530360</v>
      </c>
      <c r="J62" s="1006">
        <f>'4 c Önk.'!S54+'4 c Önk.'!S55</f>
        <v>-10824</v>
      </c>
      <c r="K62" s="1008">
        <v>-598543</v>
      </c>
      <c r="L62" s="1008">
        <f>'4 c Önk.'!U54+'4 c Önk.'!U55</f>
        <v>-472669</v>
      </c>
      <c r="M62" s="1007">
        <f t="shared" si="3"/>
        <v>0.78969999999999996</v>
      </c>
      <c r="N62" s="1008">
        <f t="shared" si="71"/>
        <v>-254279</v>
      </c>
      <c r="O62" s="1009">
        <f t="shared" si="72"/>
        <v>-530360</v>
      </c>
      <c r="P62" s="1006">
        <f t="shared" si="73"/>
        <v>-10824</v>
      </c>
      <c r="Q62" s="1008">
        <f t="shared" si="74"/>
        <v>-598543</v>
      </c>
      <c r="R62" s="1008">
        <f>SUM(F62+L62)</f>
        <v>-472669</v>
      </c>
      <c r="S62" s="1010">
        <f t="shared" si="5"/>
        <v>0.78969999999999996</v>
      </c>
    </row>
    <row r="63" spans="1:19" s="1011" customFormat="1" ht="19.5" customHeight="1" thickBot="1">
      <c r="A63" s="1012" t="s">
        <v>50</v>
      </c>
      <c r="B63" s="969">
        <f>SUM(B61+B62)</f>
        <v>0</v>
      </c>
      <c r="C63" s="970">
        <f>SUM(C61+C62)</f>
        <v>0</v>
      </c>
      <c r="D63" s="971">
        <f>SUM(D61+D62)</f>
        <v>0</v>
      </c>
      <c r="E63" s="971">
        <f>SUM(C63+D63)</f>
        <v>0</v>
      </c>
      <c r="F63" s="972"/>
      <c r="G63" s="973"/>
      <c r="H63" s="969">
        <f>SUM(H61+H62)</f>
        <v>-7108241</v>
      </c>
      <c r="I63" s="970">
        <f>SUM(I61+I62)</f>
        <v>-7564644</v>
      </c>
      <c r="J63" s="972">
        <f>SUM(J61+J62)</f>
        <v>-78968</v>
      </c>
      <c r="K63" s="974">
        <v>-7766842</v>
      </c>
      <c r="L63" s="974">
        <f>SUM(L61+L62)</f>
        <v>-7193885</v>
      </c>
      <c r="M63" s="973">
        <f t="shared" si="3"/>
        <v>0.92620000000000002</v>
      </c>
      <c r="N63" s="969">
        <f t="shared" si="71"/>
        <v>-7108241</v>
      </c>
      <c r="O63" s="970">
        <f t="shared" si="72"/>
        <v>-7564644</v>
      </c>
      <c r="P63" s="975">
        <f t="shared" si="73"/>
        <v>-78968</v>
      </c>
      <c r="Q63" s="969">
        <f t="shared" si="74"/>
        <v>-7766842</v>
      </c>
      <c r="R63" s="969">
        <f>SUM(F63+L63)</f>
        <v>-7193885</v>
      </c>
      <c r="S63" s="976">
        <f t="shared" si="5"/>
        <v>0.92620000000000002</v>
      </c>
    </row>
    <row r="64" spans="1:19" s="85" customFormat="1" ht="24" customHeight="1" thickBot="1">
      <c r="A64" s="1013" t="s">
        <v>314</v>
      </c>
      <c r="B64" s="1014">
        <f>B60+B63</f>
        <v>9081890</v>
      </c>
      <c r="C64" s="1014">
        <f t="shared" ref="C64:K64" si="75">C60+C63</f>
        <v>9698145</v>
      </c>
      <c r="D64" s="1015">
        <f t="shared" si="75"/>
        <v>92224</v>
      </c>
      <c r="E64" s="1015">
        <f t="shared" si="75"/>
        <v>9807716</v>
      </c>
      <c r="F64" s="1015">
        <f>F60+F63</f>
        <v>8950434</v>
      </c>
      <c r="G64" s="1016">
        <f>F64/E64</f>
        <v>0.91259999999999997</v>
      </c>
      <c r="H64" s="1014">
        <f>H60+H63</f>
        <v>5823872</v>
      </c>
      <c r="I64" s="1014">
        <f t="shared" si="75"/>
        <v>8164133</v>
      </c>
      <c r="J64" s="1014">
        <f t="shared" si="75"/>
        <v>-68354</v>
      </c>
      <c r="K64" s="1014">
        <f t="shared" si="75"/>
        <v>8644190</v>
      </c>
      <c r="L64" s="1014">
        <f>L60+L63</f>
        <v>4297313</v>
      </c>
      <c r="M64" s="1017">
        <f t="shared" si="3"/>
        <v>0.49709999999999999</v>
      </c>
      <c r="N64" s="1014">
        <f>N60+N63</f>
        <v>14905762</v>
      </c>
      <c r="O64" s="1014">
        <f t="shared" ref="O64:Q64" si="76">O60+O63</f>
        <v>17862278</v>
      </c>
      <c r="P64" s="1014">
        <f t="shared" si="76"/>
        <v>23870</v>
      </c>
      <c r="Q64" s="1014">
        <f t="shared" si="76"/>
        <v>18451906</v>
      </c>
      <c r="R64" s="1014">
        <f t="shared" ref="R64" si="77">R60+R63</f>
        <v>13247747</v>
      </c>
      <c r="S64" s="1018">
        <f t="shared" si="5"/>
        <v>0.71799999999999997</v>
      </c>
    </row>
  </sheetData>
  <sheetProtection selectLockedCells="1" selectUnlockedCells="1"/>
  <mergeCells count="7">
    <mergeCell ref="A1:Q1"/>
    <mergeCell ref="B3:G3"/>
    <mergeCell ref="H3:M3"/>
    <mergeCell ref="N3:S3"/>
    <mergeCell ref="B4:F4"/>
    <mergeCell ref="H4:L4"/>
    <mergeCell ref="N4:R4"/>
  </mergeCells>
  <printOptions horizontalCentered="1"/>
  <pageMargins left="0.62992125984251968" right="0.19685039370078741" top="0.82677165354330717" bottom="0.86614173228346458" header="0.43307086614173229" footer="0.70866141732283472"/>
  <pageSetup paperSize="9" scale="70" firstPageNumber="0" orientation="landscape" horizontalDpi="300" verticalDpi="300" r:id="rId1"/>
  <headerFooter alignWithMargins="0">
    <oddHeader>&amp;R&amp;8 3.1.m a 9/2016.(V.04. ) önkormányzati rendelethez.</oddHeader>
    <oddFooter>&amp;C&amp;P. oldal</oddFooter>
  </headerFooter>
  <rowBreaks count="1" manualBreakCount="1">
    <brk id="4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493"/>
  <sheetViews>
    <sheetView view="pageBreakPreview" zoomScaleNormal="100" zoomScaleSheetLayoutView="100" workbookViewId="0">
      <pane ySplit="4" topLeftCell="A348" activePane="bottomLeft" state="frozen"/>
      <selection activeCell="A59" sqref="A59"/>
      <selection pane="bottomLeft" activeCell="H492" sqref="H492"/>
    </sheetView>
  </sheetViews>
  <sheetFormatPr defaultRowHeight="15"/>
  <cols>
    <col min="1" max="1" width="2.85546875" style="534" customWidth="1"/>
    <col min="2" max="2" width="55" style="553" customWidth="1"/>
    <col min="3" max="3" width="19.28515625" style="554" customWidth="1"/>
    <col min="4" max="4" width="2.7109375" style="534" customWidth="1"/>
    <col min="5" max="5" width="11.7109375" style="555" customWidth="1"/>
    <col min="6" max="6" width="11.28515625" style="534" hidden="1" customWidth="1"/>
    <col min="7" max="7" width="10.5703125" style="534" hidden="1" customWidth="1"/>
    <col min="8" max="8" width="12.42578125" style="534" customWidth="1"/>
    <col min="9" max="9" width="10.85546875" style="535" hidden="1" customWidth="1"/>
    <col min="10" max="10" width="10.85546875" style="535" customWidth="1"/>
    <col min="11" max="11" width="12.140625" style="534" hidden="1" customWidth="1"/>
    <col min="12" max="12" width="8.85546875" style="534" hidden="1" customWidth="1"/>
    <col min="13" max="14" width="9.140625" style="534"/>
    <col min="15" max="15" width="9" style="534" customWidth="1"/>
    <col min="16" max="16384" width="9.140625" style="534"/>
  </cols>
  <sheetData>
    <row r="1" spans="1:11" ht="54" customHeight="1">
      <c r="B1" s="2207" t="s">
        <v>1482</v>
      </c>
      <c r="C1" s="2207"/>
      <c r="D1" s="2207"/>
      <c r="E1" s="2207"/>
      <c r="F1" s="2208"/>
      <c r="G1" s="2208"/>
      <c r="H1" s="2208"/>
    </row>
    <row r="2" spans="1:11" ht="13.5" customHeight="1" thickBot="1">
      <c r="B2" s="536"/>
      <c r="C2" s="537"/>
      <c r="D2" s="536"/>
      <c r="E2" s="538"/>
      <c r="F2" s="539"/>
      <c r="H2" s="540"/>
      <c r="I2" s="540" t="s">
        <v>61</v>
      </c>
      <c r="J2" s="541" t="s">
        <v>61</v>
      </c>
    </row>
    <row r="3" spans="1:11" ht="43.5" thickBot="1">
      <c r="A3" s="542"/>
      <c r="B3" s="543" t="s">
        <v>62</v>
      </c>
      <c r="C3" s="544"/>
      <c r="D3" s="543"/>
      <c r="E3" s="545" t="s">
        <v>132</v>
      </c>
      <c r="F3" s="545" t="s">
        <v>2</v>
      </c>
      <c r="G3" s="546" t="s">
        <v>3</v>
      </c>
      <c r="H3" s="547" t="s">
        <v>4</v>
      </c>
      <c r="I3" s="546" t="s">
        <v>3</v>
      </c>
      <c r="J3" s="548" t="s">
        <v>5</v>
      </c>
      <c r="K3" s="534" t="s">
        <v>315</v>
      </c>
    </row>
    <row r="4" spans="1:11">
      <c r="A4" s="549"/>
      <c r="B4" s="536"/>
      <c r="C4" s="537"/>
      <c r="D4" s="536"/>
      <c r="E4" s="538"/>
      <c r="F4" s="550"/>
      <c r="G4" s="550"/>
      <c r="H4" s="550"/>
      <c r="J4" s="550"/>
      <c r="K4" s="551"/>
    </row>
    <row r="5" spans="1:11" ht="15" customHeight="1">
      <c r="A5" s="552" t="s">
        <v>134</v>
      </c>
      <c r="F5" s="556"/>
      <c r="G5" s="556"/>
      <c r="H5" s="556"/>
      <c r="J5" s="557"/>
    </row>
    <row r="6" spans="1:11" ht="15" customHeight="1">
      <c r="A6" s="558"/>
      <c r="B6" s="559" t="s">
        <v>316</v>
      </c>
      <c r="F6" s="556"/>
      <c r="G6" s="556"/>
      <c r="H6" s="556"/>
      <c r="J6" s="557"/>
    </row>
    <row r="7" spans="1:11" ht="10.5" customHeight="1">
      <c r="A7" s="558"/>
      <c r="F7" s="556"/>
      <c r="G7" s="556"/>
      <c r="H7" s="556"/>
      <c r="J7" s="557"/>
    </row>
    <row r="8" spans="1:11" ht="15" hidden="1" customHeight="1">
      <c r="A8" s="552"/>
      <c r="F8" s="556"/>
      <c r="G8" s="556"/>
      <c r="H8" s="556"/>
      <c r="J8" s="557"/>
    </row>
    <row r="9" spans="1:11" ht="15" customHeight="1">
      <c r="B9" s="560" t="s">
        <v>317</v>
      </c>
      <c r="C9" s="561"/>
      <c r="D9" s="562"/>
      <c r="E9" s="563"/>
      <c r="F9" s="564"/>
    </row>
    <row r="10" spans="1:11" ht="15" customHeight="1">
      <c r="B10" s="553" t="s">
        <v>318</v>
      </c>
      <c r="E10" s="555">
        <v>300</v>
      </c>
      <c r="F10" s="555">
        <v>300</v>
      </c>
      <c r="G10" s="565"/>
      <c r="H10" s="555">
        <f t="shared" ref="H10:H22" si="0">SUM(F10:G10)</f>
        <v>300</v>
      </c>
      <c r="I10" s="566">
        <f>F10-E10</f>
        <v>0</v>
      </c>
      <c r="J10" s="567">
        <v>0</v>
      </c>
    </row>
    <row r="11" spans="1:11" ht="15" customHeight="1">
      <c r="B11" s="568" t="s">
        <v>319</v>
      </c>
      <c r="C11" s="569" t="s">
        <v>138</v>
      </c>
      <c r="E11" s="555">
        <v>0</v>
      </c>
      <c r="F11" s="534">
        <v>120</v>
      </c>
      <c r="G11" s="565"/>
      <c r="H11" s="555">
        <f t="shared" si="0"/>
        <v>120</v>
      </c>
      <c r="I11" s="566">
        <f>F11-E11</f>
        <v>120</v>
      </c>
      <c r="J11" s="567">
        <v>120</v>
      </c>
    </row>
    <row r="12" spans="1:11" ht="15" customHeight="1">
      <c r="B12" s="568" t="s">
        <v>320</v>
      </c>
      <c r="C12" s="569" t="s">
        <v>138</v>
      </c>
      <c r="E12" s="555">
        <v>0</v>
      </c>
      <c r="F12" s="555">
        <v>122</v>
      </c>
      <c r="G12" s="565"/>
      <c r="H12" s="555">
        <f t="shared" si="0"/>
        <v>122</v>
      </c>
      <c r="I12" s="566">
        <f>F12-E12</f>
        <v>122</v>
      </c>
      <c r="J12" s="567">
        <v>122</v>
      </c>
    </row>
    <row r="13" spans="1:11" ht="15" customHeight="1">
      <c r="B13" s="570" t="s">
        <v>321</v>
      </c>
      <c r="C13" s="569" t="s">
        <v>138</v>
      </c>
      <c r="E13" s="555">
        <v>0</v>
      </c>
      <c r="F13" s="555">
        <v>19</v>
      </c>
      <c r="G13" s="565"/>
      <c r="H13" s="555">
        <f t="shared" si="0"/>
        <v>19</v>
      </c>
      <c r="J13" s="567">
        <v>19</v>
      </c>
    </row>
    <row r="14" spans="1:11" ht="15" hidden="1" customHeight="1">
      <c r="F14" s="555"/>
      <c r="G14" s="565"/>
      <c r="H14" s="555">
        <f t="shared" si="0"/>
        <v>0</v>
      </c>
      <c r="J14" s="567"/>
    </row>
    <row r="15" spans="1:11" ht="12.75" hidden="1" customHeight="1">
      <c r="B15" s="568"/>
      <c r="D15" s="535"/>
      <c r="E15" s="566"/>
      <c r="F15" s="566"/>
      <c r="G15" s="565"/>
      <c r="H15" s="566">
        <f t="shared" si="0"/>
        <v>0</v>
      </c>
      <c r="J15" s="567"/>
    </row>
    <row r="16" spans="1:11" ht="17.25" hidden="1" customHeight="1">
      <c r="B16" s="570"/>
      <c r="D16" s="535"/>
      <c r="E16" s="566"/>
      <c r="F16" s="566"/>
      <c r="G16" s="565"/>
      <c r="H16" s="566">
        <f t="shared" si="0"/>
        <v>0</v>
      </c>
      <c r="J16" s="567"/>
    </row>
    <row r="17" spans="2:11" ht="12.75" hidden="1" customHeight="1">
      <c r="B17" s="568"/>
      <c r="D17" s="535"/>
      <c r="E17" s="566"/>
      <c r="F17" s="566"/>
      <c r="G17" s="565"/>
      <c r="H17" s="566">
        <f t="shared" si="0"/>
        <v>0</v>
      </c>
      <c r="J17" s="567"/>
    </row>
    <row r="18" spans="2:11" ht="15" hidden="1" customHeight="1">
      <c r="F18" s="555"/>
      <c r="G18" s="565"/>
      <c r="H18" s="555">
        <f t="shared" si="0"/>
        <v>0</v>
      </c>
      <c r="J18" s="567"/>
    </row>
    <row r="19" spans="2:11" ht="15" hidden="1" customHeight="1">
      <c r="F19" s="555"/>
      <c r="G19" s="565"/>
      <c r="H19" s="555">
        <f t="shared" si="0"/>
        <v>0</v>
      </c>
      <c r="J19" s="567"/>
    </row>
    <row r="20" spans="2:11" ht="15" hidden="1" customHeight="1">
      <c r="F20" s="555"/>
      <c r="G20" s="565"/>
      <c r="H20" s="555">
        <f t="shared" si="0"/>
        <v>0</v>
      </c>
      <c r="J20" s="567"/>
    </row>
    <row r="21" spans="2:11" ht="12.75" hidden="1" customHeight="1">
      <c r="B21" s="568"/>
      <c r="D21" s="535"/>
      <c r="E21" s="566"/>
      <c r="F21" s="566"/>
      <c r="G21" s="565"/>
      <c r="H21" s="566">
        <f t="shared" si="0"/>
        <v>0</v>
      </c>
      <c r="J21" s="567"/>
    </row>
    <row r="22" spans="2:11" ht="15" hidden="1" customHeight="1">
      <c r="F22" s="555"/>
      <c r="G22" s="565"/>
      <c r="H22" s="555">
        <f t="shared" si="0"/>
        <v>0</v>
      </c>
      <c r="J22" s="567"/>
    </row>
    <row r="23" spans="2:11" ht="12.75" customHeight="1" thickBot="1"/>
    <row r="24" spans="2:11" ht="15" customHeight="1" thickBot="1">
      <c r="B24" s="571" t="s">
        <v>322</v>
      </c>
      <c r="C24" s="572"/>
      <c r="D24" s="573"/>
      <c r="E24" s="574">
        <f t="shared" ref="E24:J24" si="1">SUM(E10:E23)</f>
        <v>300</v>
      </c>
      <c r="F24" s="574">
        <f t="shared" si="1"/>
        <v>561</v>
      </c>
      <c r="G24" s="575">
        <f t="shared" si="1"/>
        <v>0</v>
      </c>
      <c r="H24" s="576">
        <f t="shared" si="1"/>
        <v>561</v>
      </c>
      <c r="I24" s="576">
        <f t="shared" si="1"/>
        <v>242</v>
      </c>
      <c r="J24" s="576">
        <f t="shared" si="1"/>
        <v>261</v>
      </c>
      <c r="K24" s="555">
        <f>SUM(F24:G24)</f>
        <v>561</v>
      </c>
    </row>
    <row r="25" spans="2:11" ht="9" customHeight="1"/>
    <row r="26" spans="2:11" ht="15" customHeight="1">
      <c r="B26" s="560" t="s">
        <v>323</v>
      </c>
      <c r="C26" s="577"/>
      <c r="D26" s="562"/>
      <c r="G26" s="567"/>
      <c r="J26" s="567"/>
    </row>
    <row r="27" spans="2:11" ht="17.25" customHeight="1">
      <c r="B27" s="570" t="s">
        <v>324</v>
      </c>
      <c r="C27" s="569" t="s">
        <v>138</v>
      </c>
      <c r="E27" s="555">
        <v>0</v>
      </c>
      <c r="F27" s="555">
        <v>325</v>
      </c>
      <c r="G27" s="565"/>
      <c r="H27" s="555">
        <f>SUM(F27:G27)</f>
        <v>325</v>
      </c>
      <c r="I27" s="566">
        <f>F27-E27</f>
        <v>325</v>
      </c>
      <c r="J27" s="567">
        <v>325</v>
      </c>
    </row>
    <row r="28" spans="2:11" ht="17.25" customHeight="1">
      <c r="B28" s="570" t="s">
        <v>325</v>
      </c>
      <c r="C28" s="569" t="s">
        <v>138</v>
      </c>
      <c r="E28" s="555">
        <v>0</v>
      </c>
      <c r="F28" s="555">
        <v>24</v>
      </c>
      <c r="G28" s="565"/>
      <c r="H28" s="555">
        <f>SUM(F28:G28)</f>
        <v>24</v>
      </c>
      <c r="J28" s="567">
        <v>24</v>
      </c>
    </row>
    <row r="29" spans="2:11" ht="17.25" hidden="1" customHeight="1">
      <c r="B29" s="570"/>
      <c r="C29" s="578"/>
      <c r="F29" s="555">
        <v>0</v>
      </c>
      <c r="G29" s="565"/>
      <c r="H29" s="555">
        <f>SUM(F29:G29)</f>
        <v>0</v>
      </c>
      <c r="J29" s="567"/>
    </row>
    <row r="30" spans="2:11" ht="15" hidden="1" customHeight="1">
      <c r="B30" s="570"/>
      <c r="C30" s="569"/>
      <c r="F30" s="555">
        <v>0</v>
      </c>
      <c r="G30" s="565"/>
      <c r="H30" s="555">
        <f>SUM(F30:G30)</f>
        <v>0</v>
      </c>
      <c r="J30" s="567"/>
    </row>
    <row r="31" spans="2:11" ht="15" hidden="1" customHeight="1">
      <c r="B31" s="570"/>
      <c r="C31" s="569"/>
      <c r="F31" s="555">
        <v>0</v>
      </c>
      <c r="G31" s="565"/>
      <c r="H31" s="555">
        <f>SUM(F31:G31)</f>
        <v>0</v>
      </c>
      <c r="J31" s="567"/>
    </row>
    <row r="32" spans="2:11" ht="15" hidden="1" customHeight="1">
      <c r="B32" s="579"/>
      <c r="F32" s="555">
        <v>0</v>
      </c>
      <c r="G32" s="565"/>
      <c r="H32" s="555">
        <f t="shared" ref="H32:H38" si="2">SUM(F32:G32)</f>
        <v>0</v>
      </c>
      <c r="J32" s="567"/>
    </row>
    <row r="33" spans="2:11" ht="15" hidden="1" customHeight="1">
      <c r="B33" s="579"/>
      <c r="F33" s="555">
        <v>0</v>
      </c>
      <c r="G33" s="565"/>
      <c r="H33" s="555">
        <f t="shared" si="2"/>
        <v>0</v>
      </c>
      <c r="J33" s="567"/>
    </row>
    <row r="34" spans="2:11" ht="15" hidden="1" customHeight="1">
      <c r="B34" s="570"/>
      <c r="F34" s="555">
        <v>0</v>
      </c>
      <c r="G34" s="565"/>
      <c r="H34" s="555">
        <f t="shared" si="2"/>
        <v>0</v>
      </c>
      <c r="J34" s="567"/>
    </row>
    <row r="35" spans="2:11" ht="15" hidden="1" customHeight="1">
      <c r="B35" s="579"/>
      <c r="F35" s="555">
        <v>0</v>
      </c>
      <c r="G35" s="565"/>
      <c r="H35" s="555">
        <f t="shared" si="2"/>
        <v>0</v>
      </c>
      <c r="J35" s="567"/>
    </row>
    <row r="36" spans="2:11" ht="15" hidden="1" customHeight="1">
      <c r="B36" s="579"/>
      <c r="C36" s="578"/>
      <c r="F36" s="555">
        <v>0</v>
      </c>
      <c r="G36" s="565"/>
      <c r="H36" s="555">
        <f t="shared" si="2"/>
        <v>0</v>
      </c>
      <c r="J36" s="567"/>
    </row>
    <row r="37" spans="2:11" ht="15" hidden="1" customHeight="1">
      <c r="B37" s="579"/>
      <c r="C37" s="578"/>
      <c r="F37" s="555">
        <v>0</v>
      </c>
      <c r="G37" s="565"/>
      <c r="H37" s="555">
        <f t="shared" si="2"/>
        <v>0</v>
      </c>
      <c r="J37" s="567"/>
    </row>
    <row r="38" spans="2:11" ht="15" hidden="1" customHeight="1">
      <c r="B38" s="579"/>
      <c r="C38" s="578"/>
      <c r="F38" s="555">
        <v>0</v>
      </c>
      <c r="G38" s="565"/>
      <c r="H38" s="555">
        <f t="shared" si="2"/>
        <v>0</v>
      </c>
      <c r="J38" s="567"/>
    </row>
    <row r="39" spans="2:11" ht="15" hidden="1" customHeight="1">
      <c r="B39" s="570"/>
      <c r="F39" s="555">
        <v>0</v>
      </c>
      <c r="G39" s="565"/>
      <c r="H39" s="555">
        <f>SUM(F39:G39)</f>
        <v>0</v>
      </c>
      <c r="J39" s="567"/>
      <c r="K39" s="555"/>
    </row>
    <row r="40" spans="2:11" ht="15" hidden="1" customHeight="1">
      <c r="B40" s="570"/>
      <c r="F40" s="555">
        <v>0</v>
      </c>
      <c r="G40" s="565"/>
      <c r="H40" s="555">
        <f>SUM(F40:G40)</f>
        <v>0</v>
      </c>
      <c r="J40" s="567"/>
      <c r="K40" s="555"/>
    </row>
    <row r="41" spans="2:11" ht="10.5" customHeight="1" thickBot="1">
      <c r="B41" s="580"/>
      <c r="C41" s="572"/>
      <c r="D41" s="581"/>
      <c r="E41" s="582"/>
      <c r="F41" s="582"/>
      <c r="G41" s="583"/>
      <c r="H41" s="582"/>
      <c r="J41" s="583"/>
    </row>
    <row r="42" spans="2:11" ht="15" customHeight="1" thickBot="1">
      <c r="B42" s="571" t="s">
        <v>326</v>
      </c>
      <c r="C42" s="572"/>
      <c r="D42" s="573"/>
      <c r="E42" s="574">
        <f>SUM(E27:E41)</f>
        <v>0</v>
      </c>
      <c r="F42" s="574">
        <f t="shared" ref="F42:J42" si="3">SUM(F27:F41)</f>
        <v>349</v>
      </c>
      <c r="G42" s="575">
        <f t="shared" si="3"/>
        <v>0</v>
      </c>
      <c r="H42" s="576">
        <f t="shared" si="3"/>
        <v>349</v>
      </c>
      <c r="I42" s="576">
        <f t="shared" si="3"/>
        <v>325</v>
      </c>
      <c r="J42" s="576">
        <f t="shared" si="3"/>
        <v>349</v>
      </c>
      <c r="K42" s="555">
        <f>SUM(F42:G42)</f>
        <v>349</v>
      </c>
    </row>
    <row r="43" spans="2:11" ht="11.25" customHeight="1">
      <c r="B43" s="571"/>
      <c r="C43" s="572"/>
      <c r="D43" s="573"/>
      <c r="E43" s="584"/>
      <c r="F43" s="584"/>
      <c r="G43" s="585"/>
      <c r="H43" s="583"/>
      <c r="I43" s="583"/>
      <c r="J43" s="583"/>
      <c r="K43" s="555"/>
    </row>
    <row r="44" spans="2:11" ht="15" customHeight="1">
      <c r="B44" s="586" t="s">
        <v>1351</v>
      </c>
      <c r="C44" s="572"/>
      <c r="D44" s="573"/>
      <c r="E44" s="584"/>
      <c r="F44" s="584"/>
      <c r="G44" s="585"/>
      <c r="H44" s="583"/>
      <c r="I44" s="583"/>
      <c r="J44" s="583"/>
      <c r="K44" s="555"/>
    </row>
    <row r="45" spans="2:11" ht="6.75" customHeight="1">
      <c r="B45" s="587"/>
      <c r="C45" s="572"/>
      <c r="D45" s="573"/>
      <c r="E45" s="584"/>
      <c r="F45" s="584"/>
      <c r="G45" s="585"/>
      <c r="H45" s="583"/>
      <c r="I45" s="583"/>
      <c r="J45" s="583"/>
      <c r="K45" s="555"/>
    </row>
    <row r="46" spans="2:11" ht="15" customHeight="1">
      <c r="B46" s="588" t="s">
        <v>1352</v>
      </c>
      <c r="C46" s="572"/>
      <c r="D46" s="573"/>
      <c r="E46" s="563">
        <v>0</v>
      </c>
      <c r="F46" s="584"/>
      <c r="G46" s="585"/>
      <c r="H46" s="589">
        <v>358</v>
      </c>
      <c r="I46" s="583"/>
      <c r="J46" s="583">
        <v>357</v>
      </c>
      <c r="K46" s="555"/>
    </row>
    <row r="47" spans="2:11" ht="9.75" customHeight="1" thickBot="1">
      <c r="B47" s="571"/>
      <c r="C47" s="572"/>
      <c r="D47" s="573"/>
      <c r="E47" s="584"/>
      <c r="F47" s="584"/>
      <c r="G47" s="585"/>
      <c r="H47" s="583"/>
      <c r="I47" s="583"/>
      <c r="J47" s="583"/>
      <c r="K47" s="555"/>
    </row>
    <row r="48" spans="2:11" ht="15.75" thickBot="1">
      <c r="B48" s="590" t="s">
        <v>1354</v>
      </c>
      <c r="E48" s="574">
        <f t="shared" ref="E48:G48" si="4">SUM(E33:E47)</f>
        <v>0</v>
      </c>
      <c r="F48" s="574">
        <f t="shared" si="4"/>
        <v>349</v>
      </c>
      <c r="G48" s="574">
        <f t="shared" si="4"/>
        <v>0</v>
      </c>
      <c r="H48" s="574">
        <f>H46</f>
        <v>358</v>
      </c>
      <c r="I48" s="574">
        <f t="shared" ref="I48:J48" si="5">I46</f>
        <v>0</v>
      </c>
      <c r="J48" s="574">
        <f t="shared" si="5"/>
        <v>357</v>
      </c>
    </row>
    <row r="49" spans="1:11" ht="11.25" customHeight="1" thickBot="1">
      <c r="B49" s="591"/>
      <c r="I49" s="534"/>
    </row>
    <row r="50" spans="1:11" ht="15" customHeight="1" thickBot="1">
      <c r="B50" s="592" t="s">
        <v>327</v>
      </c>
      <c r="C50" s="557" t="s">
        <v>328</v>
      </c>
      <c r="D50" s="573"/>
      <c r="E50" s="574">
        <f>SUM(E24+E42+E48)</f>
        <v>300</v>
      </c>
      <c r="F50" s="574">
        <f t="shared" ref="F50:J50" si="6">SUM(F24+F42+F48)</f>
        <v>1259</v>
      </c>
      <c r="G50" s="574">
        <f t="shared" si="6"/>
        <v>0</v>
      </c>
      <c r="H50" s="574">
        <f t="shared" si="6"/>
        <v>1268</v>
      </c>
      <c r="I50" s="574">
        <f t="shared" si="6"/>
        <v>567</v>
      </c>
      <c r="J50" s="574">
        <f t="shared" si="6"/>
        <v>967</v>
      </c>
      <c r="K50" s="555">
        <f>SUM(F50:G50)</f>
        <v>1259</v>
      </c>
    </row>
    <row r="51" spans="1:11" ht="15.75" hidden="1" customHeight="1">
      <c r="B51" s="559"/>
      <c r="C51" s="572"/>
      <c r="D51" s="573"/>
      <c r="E51" s="584"/>
      <c r="F51" s="584"/>
      <c r="G51" s="583"/>
      <c r="H51" s="584"/>
      <c r="I51" s="584"/>
      <c r="J51" s="583"/>
      <c r="K51" s="555"/>
    </row>
    <row r="52" spans="1:11" ht="15" hidden="1" customHeight="1">
      <c r="I52" s="534"/>
    </row>
    <row r="53" spans="1:11" ht="15" hidden="1" customHeight="1" thickBot="1">
      <c r="A53" s="593"/>
      <c r="B53" s="560" t="s">
        <v>329</v>
      </c>
      <c r="I53" s="534"/>
    </row>
    <row r="54" spans="1:11" ht="16.5" hidden="1" customHeight="1">
      <c r="A54" s="593"/>
      <c r="B54" s="560" t="s">
        <v>330</v>
      </c>
      <c r="I54" s="534"/>
    </row>
    <row r="55" spans="1:11" ht="8.25" hidden="1" customHeight="1">
      <c r="A55" s="593"/>
      <c r="B55" s="560"/>
      <c r="E55" s="594"/>
      <c r="F55" s="594"/>
      <c r="G55" s="567"/>
      <c r="H55" s="555"/>
      <c r="I55" s="555"/>
      <c r="J55" s="567"/>
    </row>
    <row r="56" spans="1:11" ht="15" hidden="1" customHeight="1">
      <c r="A56" s="593"/>
      <c r="E56" s="594"/>
      <c r="F56" s="594"/>
      <c r="G56" s="565"/>
      <c r="H56" s="555">
        <f t="shared" ref="H56:I58" si="7">SUM(F56:G56)</f>
        <v>0</v>
      </c>
      <c r="I56" s="555">
        <f t="shared" si="7"/>
        <v>0</v>
      </c>
      <c r="J56" s="567"/>
    </row>
    <row r="57" spans="1:11" ht="15" hidden="1" customHeight="1">
      <c r="A57" s="593"/>
      <c r="E57" s="594"/>
      <c r="F57" s="594"/>
      <c r="G57" s="565"/>
      <c r="H57" s="555">
        <f t="shared" si="7"/>
        <v>0</v>
      </c>
      <c r="I57" s="555">
        <f t="shared" si="7"/>
        <v>0</v>
      </c>
      <c r="J57" s="567"/>
    </row>
    <row r="58" spans="1:11" ht="15" hidden="1" customHeight="1">
      <c r="A58" s="593"/>
      <c r="B58" s="595"/>
      <c r="E58" s="594"/>
      <c r="F58" s="594"/>
      <c r="G58" s="565"/>
      <c r="H58" s="555">
        <f t="shared" si="7"/>
        <v>0</v>
      </c>
      <c r="I58" s="555">
        <f t="shared" si="7"/>
        <v>0</v>
      </c>
      <c r="J58" s="567"/>
    </row>
    <row r="59" spans="1:11" ht="11.25" hidden="1" customHeight="1" thickBot="1">
      <c r="A59" s="593"/>
      <c r="B59" s="560"/>
      <c r="E59" s="582"/>
      <c r="F59" s="582"/>
      <c r="G59" s="583"/>
      <c r="H59" s="582"/>
      <c r="I59" s="582"/>
      <c r="J59" s="583"/>
    </row>
    <row r="60" spans="1:11" ht="15" hidden="1" customHeight="1" thickBot="1">
      <c r="A60" s="593"/>
      <c r="B60" s="571" t="s">
        <v>331</v>
      </c>
      <c r="E60" s="574">
        <f t="shared" ref="E60:J60" si="8">SUM(E55:E59)</f>
        <v>0</v>
      </c>
      <c r="F60" s="574">
        <f t="shared" si="8"/>
        <v>0</v>
      </c>
      <c r="G60" s="596">
        <f t="shared" si="8"/>
        <v>0</v>
      </c>
      <c r="H60" s="574">
        <f t="shared" si="8"/>
        <v>0</v>
      </c>
      <c r="I60" s="574">
        <f t="shared" si="8"/>
        <v>0</v>
      </c>
      <c r="J60" s="597">
        <f t="shared" si="8"/>
        <v>0</v>
      </c>
      <c r="K60" s="555">
        <f>SUM(F60:G60)</f>
        <v>0</v>
      </c>
    </row>
    <row r="61" spans="1:11" ht="16.5" hidden="1" customHeight="1">
      <c r="A61" s="593"/>
      <c r="B61" s="560"/>
      <c r="I61" s="534"/>
    </row>
    <row r="62" spans="1:11" ht="21.75" hidden="1" customHeight="1">
      <c r="B62" s="560" t="s">
        <v>332</v>
      </c>
      <c r="C62" s="561"/>
      <c r="D62" s="562"/>
      <c r="I62" s="534"/>
    </row>
    <row r="63" spans="1:11" ht="15" hidden="1" customHeight="1">
      <c r="B63" s="570"/>
      <c r="C63" s="569"/>
      <c r="F63" s="555"/>
      <c r="G63" s="565"/>
      <c r="H63" s="555">
        <f t="shared" ref="H63:I70" si="9">SUM(F63:G63)</f>
        <v>0</v>
      </c>
      <c r="I63" s="555">
        <f t="shared" si="9"/>
        <v>0</v>
      </c>
      <c r="J63" s="567"/>
    </row>
    <row r="64" spans="1:11" ht="15" hidden="1" customHeight="1">
      <c r="C64" s="569"/>
      <c r="E64" s="594"/>
      <c r="F64" s="594"/>
      <c r="G64" s="565"/>
      <c r="H64" s="555">
        <f t="shared" si="9"/>
        <v>0</v>
      </c>
      <c r="I64" s="555">
        <f t="shared" si="9"/>
        <v>0</v>
      </c>
      <c r="J64" s="567"/>
    </row>
    <row r="65" spans="1:11" ht="15" hidden="1" customHeight="1">
      <c r="C65" s="569"/>
      <c r="E65" s="594"/>
      <c r="F65" s="594"/>
      <c r="G65" s="565"/>
      <c r="H65" s="555">
        <f t="shared" si="9"/>
        <v>0</v>
      </c>
      <c r="I65" s="555">
        <f t="shared" si="9"/>
        <v>0</v>
      </c>
      <c r="J65" s="567"/>
    </row>
    <row r="66" spans="1:11" ht="15" hidden="1" customHeight="1">
      <c r="E66" s="594"/>
      <c r="F66" s="594"/>
      <c r="G66" s="565"/>
      <c r="H66" s="555">
        <f t="shared" si="9"/>
        <v>0</v>
      </c>
      <c r="I66" s="555">
        <f t="shared" si="9"/>
        <v>0</v>
      </c>
      <c r="J66" s="567"/>
    </row>
    <row r="67" spans="1:11" ht="15" hidden="1" customHeight="1">
      <c r="B67" s="591"/>
      <c r="C67" s="598"/>
      <c r="D67" s="549"/>
      <c r="E67" s="594"/>
      <c r="F67" s="594"/>
      <c r="G67" s="565"/>
      <c r="H67" s="555">
        <f t="shared" si="9"/>
        <v>0</v>
      </c>
      <c r="I67" s="555">
        <f t="shared" si="9"/>
        <v>0</v>
      </c>
      <c r="J67" s="567"/>
    </row>
    <row r="68" spans="1:11" ht="15" hidden="1" customHeight="1">
      <c r="B68" s="599"/>
      <c r="C68" s="598"/>
      <c r="D68" s="600"/>
      <c r="E68" s="594"/>
      <c r="F68" s="594"/>
      <c r="G68" s="565"/>
      <c r="H68" s="555">
        <f t="shared" si="9"/>
        <v>0</v>
      </c>
      <c r="I68" s="555">
        <f t="shared" si="9"/>
        <v>0</v>
      </c>
      <c r="J68" s="567"/>
    </row>
    <row r="69" spans="1:11" ht="30" hidden="1" customHeight="1">
      <c r="B69" s="601"/>
      <c r="C69" s="557"/>
      <c r="D69" s="600"/>
      <c r="E69" s="602"/>
      <c r="F69" s="602"/>
      <c r="G69" s="565"/>
      <c r="H69" s="602">
        <f t="shared" si="9"/>
        <v>0</v>
      </c>
      <c r="I69" s="602">
        <f t="shared" si="9"/>
        <v>0</v>
      </c>
      <c r="J69" s="567"/>
    </row>
    <row r="70" spans="1:11" ht="15" hidden="1" customHeight="1">
      <c r="B70" s="599"/>
      <c r="C70" s="557"/>
      <c r="D70" s="600"/>
      <c r="E70" s="602"/>
      <c r="F70" s="602"/>
      <c r="G70" s="565"/>
      <c r="H70" s="602">
        <f t="shared" si="9"/>
        <v>0</v>
      </c>
      <c r="I70" s="602">
        <f t="shared" si="9"/>
        <v>0</v>
      </c>
      <c r="J70" s="567"/>
    </row>
    <row r="71" spans="1:11" ht="15" hidden="1" customHeight="1">
      <c r="C71" s="598"/>
      <c r="D71" s="600"/>
      <c r="E71" s="602"/>
      <c r="F71" s="602"/>
      <c r="G71" s="565"/>
      <c r="H71" s="602">
        <f>SUM(F71:G71)</f>
        <v>0</v>
      </c>
      <c r="I71" s="602">
        <f>SUM(G71:H71)</f>
        <v>0</v>
      </c>
      <c r="J71" s="567"/>
    </row>
    <row r="72" spans="1:11" ht="18.75" hidden="1" customHeight="1" thickBot="1">
      <c r="B72" s="599"/>
      <c r="C72" s="598"/>
      <c r="D72" s="600"/>
      <c r="E72" s="582"/>
      <c r="F72" s="582"/>
      <c r="G72" s="583"/>
      <c r="H72" s="582"/>
      <c r="I72" s="582"/>
      <c r="J72" s="583"/>
    </row>
    <row r="73" spans="1:11" ht="15" hidden="1" customHeight="1" thickBot="1">
      <c r="B73" s="603" t="s">
        <v>333</v>
      </c>
      <c r="C73" s="572"/>
      <c r="D73" s="573"/>
      <c r="E73" s="574">
        <f t="shared" ref="E73:J73" si="10">SUM(E63:E72)</f>
        <v>0</v>
      </c>
      <c r="F73" s="574">
        <f t="shared" si="10"/>
        <v>0</v>
      </c>
      <c r="G73" s="575">
        <f t="shared" si="10"/>
        <v>0</v>
      </c>
      <c r="H73" s="576">
        <f t="shared" si="10"/>
        <v>0</v>
      </c>
      <c r="I73" s="576">
        <f t="shared" si="10"/>
        <v>0</v>
      </c>
      <c r="J73" s="576">
        <f t="shared" si="10"/>
        <v>0</v>
      </c>
      <c r="K73" s="555">
        <f>SUM(F73:G73)</f>
        <v>0</v>
      </c>
    </row>
    <row r="74" spans="1:11" ht="15" hidden="1" customHeight="1" thickBot="1">
      <c r="B74" s="559"/>
      <c r="C74" s="557"/>
      <c r="D74" s="558"/>
      <c r="I74" s="534"/>
    </row>
    <row r="75" spans="1:11" ht="15" hidden="1" customHeight="1" thickBot="1">
      <c r="B75" s="604" t="s">
        <v>334</v>
      </c>
      <c r="C75" s="557" t="s">
        <v>328</v>
      </c>
      <c r="D75" s="605"/>
      <c r="E75" s="606">
        <f>SUM(E60+E73)</f>
        <v>0</v>
      </c>
      <c r="F75" s="606">
        <f>SUM(F60+F73)</f>
        <v>0</v>
      </c>
      <c r="G75" s="607">
        <f>SUM(G60+G73)</f>
        <v>0</v>
      </c>
      <c r="H75" s="606">
        <f>SUM(F75:G75)</f>
        <v>0</v>
      </c>
      <c r="I75" s="606" t="e">
        <f>SUM(#REF!+I60+I73)</f>
        <v>#REF!</v>
      </c>
      <c r="J75" s="608">
        <f>SUM(J60+J73)</f>
        <v>0</v>
      </c>
      <c r="K75" s="555">
        <f>SUM(F75:G75)</f>
        <v>0</v>
      </c>
    </row>
    <row r="76" spans="1:11" ht="12.75" customHeight="1" thickBot="1">
      <c r="B76" s="609"/>
      <c r="C76" s="557"/>
      <c r="D76" s="605"/>
      <c r="E76" s="582"/>
      <c r="F76" s="582"/>
      <c r="G76" s="582"/>
      <c r="H76" s="582"/>
      <c r="I76" s="582"/>
      <c r="J76" s="610"/>
    </row>
    <row r="77" spans="1:11" ht="16.5" customHeight="1" thickBot="1">
      <c r="B77" s="559" t="s">
        <v>335</v>
      </c>
      <c r="C77" s="569"/>
      <c r="D77" s="593"/>
      <c r="E77" s="611">
        <f t="shared" ref="E77:J77" si="11">SUM(E50+E75)</f>
        <v>300</v>
      </c>
      <c r="F77" s="611">
        <f t="shared" si="11"/>
        <v>1259</v>
      </c>
      <c r="G77" s="612">
        <f t="shared" si="11"/>
        <v>0</v>
      </c>
      <c r="H77" s="611">
        <f t="shared" si="11"/>
        <v>1268</v>
      </c>
      <c r="I77" s="611" t="e">
        <f t="shared" si="11"/>
        <v>#REF!</v>
      </c>
      <c r="J77" s="613">
        <f t="shared" si="11"/>
        <v>967</v>
      </c>
      <c r="K77" s="555">
        <f>SUM(F77:G77)</f>
        <v>1259</v>
      </c>
    </row>
    <row r="78" spans="1:11" ht="12" customHeight="1"/>
    <row r="79" spans="1:11" ht="16.5" customHeight="1">
      <c r="A79" s="552" t="s">
        <v>148</v>
      </c>
      <c r="B79" s="614"/>
      <c r="C79" s="615"/>
      <c r="D79" s="552"/>
      <c r="E79" s="616"/>
    </row>
    <row r="80" spans="1:11" ht="16.5" customHeight="1">
      <c r="A80" s="617"/>
      <c r="B80" s="614"/>
      <c r="C80" s="615"/>
      <c r="D80" s="552"/>
      <c r="E80" s="616"/>
    </row>
    <row r="81" spans="1:11" ht="14.1" customHeight="1">
      <c r="A81" s="593"/>
      <c r="B81" s="618" t="s">
        <v>1351</v>
      </c>
    </row>
    <row r="82" spans="1:11" ht="14.25" customHeight="1">
      <c r="A82" s="593"/>
      <c r="B82" s="619"/>
    </row>
    <row r="83" spans="1:11" ht="14.25" customHeight="1">
      <c r="A83" s="558"/>
      <c r="B83" s="620" t="s">
        <v>166</v>
      </c>
      <c r="C83" s="554">
        <v>0</v>
      </c>
      <c r="F83" s="584"/>
      <c r="H83" s="584"/>
      <c r="I83" s="566"/>
      <c r="K83" s="555"/>
    </row>
    <row r="84" spans="1:11" ht="15.75" customHeight="1">
      <c r="B84" s="621" t="s">
        <v>1352</v>
      </c>
      <c r="C84" s="561"/>
      <c r="D84" s="562"/>
      <c r="E84" s="563">
        <v>0</v>
      </c>
      <c r="F84" s="564"/>
      <c r="H84" s="534">
        <v>463</v>
      </c>
      <c r="J84" s="622">
        <v>463</v>
      </c>
    </row>
    <row r="85" spans="1:11" ht="15.75" customHeight="1">
      <c r="B85" s="620" t="s">
        <v>152</v>
      </c>
      <c r="C85" s="561"/>
      <c r="D85" s="562"/>
      <c r="E85" s="563"/>
      <c r="F85" s="564"/>
    </row>
    <row r="86" spans="1:11" ht="15.75">
      <c r="B86" s="621" t="s">
        <v>1352</v>
      </c>
      <c r="C86" s="623"/>
      <c r="D86" s="564"/>
      <c r="E86" s="624">
        <v>0</v>
      </c>
      <c r="F86" s="566"/>
      <c r="G86" s="567"/>
      <c r="H86" s="566">
        <v>304</v>
      </c>
      <c r="J86" s="567">
        <v>303</v>
      </c>
    </row>
    <row r="87" spans="1:11" ht="16.5" customHeight="1">
      <c r="B87" s="620" t="s">
        <v>196</v>
      </c>
      <c r="C87" s="625"/>
      <c r="D87" s="564"/>
      <c r="E87" s="624"/>
      <c r="F87" s="555"/>
      <c r="G87" s="626"/>
      <c r="H87" s="555"/>
      <c r="J87" s="567"/>
    </row>
    <row r="88" spans="1:11" ht="15.75">
      <c r="B88" s="621" t="s">
        <v>1352</v>
      </c>
      <c r="C88" s="623"/>
      <c r="D88" s="564"/>
      <c r="E88" s="624">
        <v>0</v>
      </c>
      <c r="F88" s="555"/>
      <c r="G88" s="626"/>
      <c r="H88" s="555">
        <v>232</v>
      </c>
      <c r="J88" s="567">
        <v>224</v>
      </c>
    </row>
    <row r="89" spans="1:11" ht="15.75">
      <c r="B89" s="627" t="s">
        <v>550</v>
      </c>
      <c r="C89" s="623"/>
      <c r="D89" s="564"/>
      <c r="E89" s="624"/>
      <c r="F89" s="555"/>
      <c r="G89" s="626"/>
      <c r="H89" s="555"/>
      <c r="J89" s="567"/>
    </row>
    <row r="90" spans="1:11" ht="15.75">
      <c r="B90" s="628" t="s">
        <v>1352</v>
      </c>
      <c r="C90" s="623"/>
      <c r="D90" s="564"/>
      <c r="E90" s="624">
        <v>0</v>
      </c>
      <c r="F90" s="555"/>
      <c r="G90" s="626"/>
      <c r="H90" s="555">
        <v>29</v>
      </c>
      <c r="J90" s="567">
        <v>29</v>
      </c>
    </row>
    <row r="91" spans="1:11">
      <c r="B91" s="620" t="s">
        <v>1353</v>
      </c>
      <c r="C91" s="623"/>
      <c r="D91" s="564"/>
      <c r="E91" s="624"/>
      <c r="F91" s="624"/>
      <c r="G91" s="567"/>
      <c r="H91" s="555"/>
      <c r="J91" s="567"/>
    </row>
    <row r="92" spans="1:11" ht="15.75">
      <c r="B92" s="621" t="s">
        <v>1352</v>
      </c>
      <c r="E92" s="555">
        <v>0</v>
      </c>
      <c r="F92" s="624"/>
      <c r="G92" s="565"/>
      <c r="H92" s="555">
        <v>1091</v>
      </c>
      <c r="J92" s="567">
        <v>1076</v>
      </c>
    </row>
    <row r="93" spans="1:11">
      <c r="B93" s="620" t="s">
        <v>1154</v>
      </c>
      <c r="F93" s="564"/>
      <c r="G93" s="565"/>
      <c r="H93" s="555"/>
      <c r="J93" s="567"/>
    </row>
    <row r="94" spans="1:11" ht="17.25" customHeight="1" thickBot="1">
      <c r="B94" s="621" t="s">
        <v>1352</v>
      </c>
      <c r="E94" s="555">
        <v>0</v>
      </c>
      <c r="G94" s="567"/>
      <c r="H94" s="534">
        <v>73</v>
      </c>
      <c r="J94" s="567">
        <v>73</v>
      </c>
    </row>
    <row r="95" spans="1:11" ht="16.5" customHeight="1" thickBot="1">
      <c r="B95" s="620" t="s">
        <v>256</v>
      </c>
      <c r="C95" s="572"/>
      <c r="D95" s="573"/>
      <c r="E95" s="629"/>
      <c r="F95" s="574">
        <f>SUM(F86:F93)</f>
        <v>0</v>
      </c>
      <c r="G95" s="630">
        <f>SUM(G86:G93)</f>
        <v>0</v>
      </c>
      <c r="H95" s="584"/>
      <c r="I95" s="566"/>
      <c r="J95" s="583"/>
      <c r="K95" s="555">
        <f>SUM(F95:G95)</f>
        <v>0</v>
      </c>
    </row>
    <row r="96" spans="1:11" ht="21" customHeight="1">
      <c r="B96" s="621" t="s">
        <v>1352</v>
      </c>
      <c r="E96" s="555">
        <v>0</v>
      </c>
      <c r="H96" s="534">
        <v>102</v>
      </c>
      <c r="J96" s="535">
        <v>102</v>
      </c>
    </row>
    <row r="97" spans="2:10">
      <c r="B97" s="620" t="s">
        <v>257</v>
      </c>
      <c r="C97" s="561"/>
      <c r="D97" s="562"/>
      <c r="E97" s="563"/>
    </row>
    <row r="98" spans="2:10" ht="15.75">
      <c r="B98" s="621" t="s">
        <v>1352</v>
      </c>
      <c r="C98" s="561"/>
      <c r="D98" s="562"/>
      <c r="E98" s="563">
        <v>0</v>
      </c>
      <c r="H98" s="534">
        <v>58</v>
      </c>
      <c r="J98" s="535">
        <v>58</v>
      </c>
    </row>
    <row r="99" spans="2:10">
      <c r="B99" s="620" t="s">
        <v>553</v>
      </c>
      <c r="C99" s="561"/>
      <c r="D99" s="562"/>
      <c r="E99" s="563"/>
    </row>
    <row r="100" spans="2:10" ht="15.75">
      <c r="B100" s="621" t="s">
        <v>1352</v>
      </c>
      <c r="C100" s="561"/>
      <c r="D100" s="562"/>
      <c r="E100" s="563">
        <v>0</v>
      </c>
      <c r="H100" s="534">
        <v>116</v>
      </c>
      <c r="J100" s="535">
        <v>116</v>
      </c>
    </row>
    <row r="101" spans="2:10">
      <c r="B101" s="620" t="s">
        <v>156</v>
      </c>
      <c r="C101" s="561"/>
      <c r="D101" s="562"/>
      <c r="E101" s="563"/>
    </row>
    <row r="102" spans="2:10" ht="15.75">
      <c r="B102" s="621" t="s">
        <v>1352</v>
      </c>
      <c r="C102" s="561"/>
      <c r="D102" s="562"/>
      <c r="E102" s="563">
        <v>0</v>
      </c>
      <c r="H102" s="534">
        <v>44</v>
      </c>
      <c r="J102" s="535">
        <v>44</v>
      </c>
    </row>
    <row r="103" spans="2:10">
      <c r="B103" s="620" t="s">
        <v>157</v>
      </c>
      <c r="C103" s="561"/>
      <c r="D103" s="562"/>
      <c r="E103" s="563"/>
    </row>
    <row r="104" spans="2:10" ht="15.75">
      <c r="B104" s="621" t="s">
        <v>1352</v>
      </c>
      <c r="C104" s="561"/>
      <c r="D104" s="562"/>
      <c r="E104" s="563">
        <v>0</v>
      </c>
      <c r="H104" s="534">
        <v>58</v>
      </c>
      <c r="J104" s="535">
        <v>58</v>
      </c>
    </row>
    <row r="105" spans="2:10">
      <c r="B105" s="620" t="s">
        <v>158</v>
      </c>
      <c r="C105" s="561"/>
      <c r="D105" s="562"/>
      <c r="E105" s="563"/>
    </row>
    <row r="106" spans="2:10" ht="15.75">
      <c r="B106" s="621" t="s">
        <v>1352</v>
      </c>
      <c r="C106" s="561"/>
      <c r="D106" s="562"/>
      <c r="E106" s="563">
        <v>0</v>
      </c>
      <c r="H106" s="534">
        <v>116</v>
      </c>
      <c r="J106" s="535">
        <v>116</v>
      </c>
    </row>
    <row r="107" spans="2:10">
      <c r="B107" s="620" t="s">
        <v>159</v>
      </c>
      <c r="C107" s="561"/>
      <c r="D107" s="562"/>
      <c r="E107" s="563"/>
    </row>
    <row r="108" spans="2:10" ht="15.75">
      <c r="B108" s="621" t="s">
        <v>1352</v>
      </c>
      <c r="C108" s="561"/>
      <c r="D108" s="562"/>
      <c r="E108" s="563">
        <v>0</v>
      </c>
      <c r="H108" s="534">
        <v>189</v>
      </c>
      <c r="J108" s="535">
        <v>189</v>
      </c>
    </row>
    <row r="109" spans="2:10">
      <c r="B109" s="620" t="s">
        <v>160</v>
      </c>
      <c r="C109" s="561"/>
      <c r="D109" s="562"/>
      <c r="E109" s="563"/>
    </row>
    <row r="110" spans="2:10" ht="15.75">
      <c r="B110" s="621" t="s">
        <v>1352</v>
      </c>
      <c r="C110" s="561"/>
      <c r="D110" s="562"/>
      <c r="E110" s="563">
        <v>0</v>
      </c>
      <c r="H110" s="534">
        <v>58</v>
      </c>
      <c r="J110" s="535">
        <v>58</v>
      </c>
    </row>
    <row r="111" spans="2:10">
      <c r="B111" s="620" t="s">
        <v>161</v>
      </c>
      <c r="C111" s="561"/>
      <c r="D111" s="562"/>
      <c r="E111" s="563"/>
    </row>
    <row r="112" spans="2:10" ht="15.75">
      <c r="B112" s="621" t="s">
        <v>1352</v>
      </c>
      <c r="C112" s="561"/>
      <c r="D112" s="562"/>
      <c r="E112" s="563">
        <v>0</v>
      </c>
      <c r="H112" s="534">
        <v>58</v>
      </c>
      <c r="J112" s="535">
        <v>58</v>
      </c>
    </row>
    <row r="113" spans="1:11">
      <c r="B113" s="620" t="s">
        <v>162</v>
      </c>
      <c r="G113" s="626"/>
      <c r="J113" s="567"/>
    </row>
    <row r="114" spans="1:11" ht="15.75">
      <c r="B114" s="621" t="s">
        <v>1352</v>
      </c>
      <c r="E114" s="555">
        <v>0</v>
      </c>
      <c r="G114" s="565"/>
      <c r="H114" s="534">
        <v>58</v>
      </c>
      <c r="J114" s="567">
        <v>58</v>
      </c>
    </row>
    <row r="115" spans="1:11" ht="15.75">
      <c r="B115" s="619"/>
      <c r="G115" s="565"/>
      <c r="J115" s="567"/>
    </row>
    <row r="116" spans="1:11" hidden="1">
      <c r="B116" s="631" t="s">
        <v>1354</v>
      </c>
      <c r="G116" s="565"/>
      <c r="J116" s="567"/>
    </row>
    <row r="117" spans="1:11" hidden="1">
      <c r="G117" s="565"/>
      <c r="H117" s="534">
        <f t="shared" ref="H117:H120" si="12">SUM(F117:G117)</f>
        <v>0</v>
      </c>
      <c r="J117" s="567"/>
    </row>
    <row r="118" spans="1:11" hidden="1">
      <c r="G118" s="565"/>
      <c r="J118" s="567"/>
    </row>
    <row r="119" spans="1:11" hidden="1">
      <c r="D119" s="632"/>
      <c r="E119" s="633"/>
      <c r="F119" s="555"/>
      <c r="G119" s="565"/>
      <c r="H119" s="555">
        <f t="shared" si="12"/>
        <v>0</v>
      </c>
      <c r="J119" s="567"/>
    </row>
    <row r="120" spans="1:11" hidden="1">
      <c r="D120" s="632"/>
      <c r="E120" s="633"/>
      <c r="F120" s="594"/>
      <c r="G120" s="565"/>
      <c r="H120" s="555">
        <f t="shared" si="12"/>
        <v>0</v>
      </c>
      <c r="J120" s="567"/>
    </row>
    <row r="121" spans="1:11" ht="8.25" hidden="1" customHeight="1" thickBot="1">
      <c r="B121" s="580"/>
      <c r="C121" s="572"/>
      <c r="D121" s="581"/>
      <c r="E121" s="634"/>
      <c r="F121" s="582"/>
      <c r="G121" s="567"/>
      <c r="H121" s="582"/>
      <c r="J121" s="567"/>
    </row>
    <row r="122" spans="1:11" ht="16.5" hidden="1" customHeight="1" thickBot="1">
      <c r="B122" s="635" t="s">
        <v>336</v>
      </c>
      <c r="C122" s="572"/>
      <c r="D122" s="573"/>
      <c r="E122" s="629"/>
      <c r="F122" s="574">
        <f>SUM(F113:F120)</f>
        <v>0</v>
      </c>
      <c r="G122" s="630">
        <f>SUM(G113:G120)</f>
        <v>0</v>
      </c>
      <c r="H122" s="574"/>
      <c r="I122" s="566"/>
      <c r="J122" s="576"/>
      <c r="K122" s="555">
        <f>SUM(F122:G122)</f>
        <v>0</v>
      </c>
    </row>
    <row r="123" spans="1:11" ht="15.75" customHeight="1" thickBot="1">
      <c r="B123" s="635"/>
      <c r="C123" s="572"/>
      <c r="D123" s="573"/>
      <c r="E123" s="629"/>
      <c r="F123" s="584"/>
      <c r="G123" s="583"/>
      <c r="H123" s="584"/>
      <c r="J123" s="583"/>
    </row>
    <row r="124" spans="1:11" ht="15.75" thickBot="1">
      <c r="B124" s="609" t="s">
        <v>337</v>
      </c>
      <c r="C124" s="557" t="s">
        <v>328</v>
      </c>
      <c r="D124" s="605"/>
      <c r="E124" s="636">
        <f t="shared" ref="E124:G124" si="13">SUM(C124:D124)</f>
        <v>0</v>
      </c>
      <c r="F124" s="636">
        <f t="shared" si="13"/>
        <v>0</v>
      </c>
      <c r="G124" s="636">
        <f t="shared" si="13"/>
        <v>0</v>
      </c>
      <c r="H124" s="636">
        <f>SUM(H84:H123)</f>
        <v>3049</v>
      </c>
      <c r="I124" s="636">
        <f t="shared" ref="I124:J124" si="14">SUM(I84:I123)</f>
        <v>0</v>
      </c>
      <c r="J124" s="636">
        <f t="shared" si="14"/>
        <v>3025</v>
      </c>
      <c r="K124" s="555">
        <f>SUM(F124:G124)</f>
        <v>0</v>
      </c>
    </row>
    <row r="125" spans="1:11" ht="13.5" customHeight="1">
      <c r="B125" s="609"/>
      <c r="C125" s="557"/>
      <c r="D125" s="605"/>
      <c r="E125" s="637"/>
      <c r="F125" s="582"/>
      <c r="G125" s="583"/>
      <c r="H125" s="582"/>
      <c r="J125" s="583"/>
    </row>
    <row r="126" spans="1:11">
      <c r="B126" s="609"/>
      <c r="C126" s="557"/>
      <c r="D126" s="605"/>
      <c r="E126" s="637"/>
      <c r="F126" s="582"/>
      <c r="G126" s="583"/>
      <c r="H126" s="582"/>
      <c r="J126" s="583"/>
    </row>
    <row r="127" spans="1:11">
      <c r="A127" s="558"/>
      <c r="B127" s="559" t="s">
        <v>338</v>
      </c>
      <c r="G127" s="535"/>
    </row>
    <row r="128" spans="1:11" ht="7.5" customHeight="1">
      <c r="B128" s="559"/>
      <c r="C128" s="557"/>
      <c r="D128" s="558"/>
      <c r="E128" s="582"/>
    </row>
    <row r="129" spans="2:11" ht="12" customHeight="1">
      <c r="B129" s="638"/>
      <c r="C129" s="572"/>
      <c r="D129" s="573"/>
      <c r="E129" s="629"/>
      <c r="F129" s="584"/>
      <c r="G129" s="583"/>
      <c r="H129" s="584"/>
      <c r="J129" s="583"/>
    </row>
    <row r="130" spans="2:11">
      <c r="B130" s="571" t="s">
        <v>339</v>
      </c>
      <c r="C130" s="572"/>
      <c r="D130" s="573"/>
      <c r="E130" s="629"/>
      <c r="F130" s="584"/>
      <c r="G130" s="583"/>
      <c r="H130" s="584"/>
      <c r="J130" s="583"/>
    </row>
    <row r="131" spans="2:11" ht="15.75" customHeight="1">
      <c r="B131" s="639" t="s">
        <v>164</v>
      </c>
      <c r="C131" s="572"/>
      <c r="D131" s="573"/>
      <c r="E131" s="629"/>
      <c r="F131" s="563"/>
      <c r="G131" s="589"/>
      <c r="H131" s="563"/>
      <c r="J131" s="589"/>
    </row>
    <row r="132" spans="2:11" ht="13.5" customHeight="1">
      <c r="B132" s="640" t="s">
        <v>340</v>
      </c>
      <c r="C132" s="572"/>
      <c r="D132" s="573"/>
      <c r="E132" s="624">
        <v>0</v>
      </c>
      <c r="F132" s="563">
        <v>950</v>
      </c>
      <c r="G132" s="641"/>
      <c r="H132" s="563">
        <f>SUM(F132:G132)</f>
        <v>950</v>
      </c>
      <c r="J132" s="589">
        <v>0</v>
      </c>
    </row>
    <row r="133" spans="2:11" ht="13.5" hidden="1" customHeight="1">
      <c r="B133" s="638"/>
      <c r="C133" s="572"/>
      <c r="D133" s="573"/>
      <c r="E133" s="629"/>
      <c r="F133" s="563"/>
      <c r="G133" s="641"/>
      <c r="H133" s="563">
        <f>SUM(F133:G133)</f>
        <v>0</v>
      </c>
      <c r="J133" s="589"/>
    </row>
    <row r="134" spans="2:11" ht="13.5" customHeight="1" thickBot="1">
      <c r="B134" s="638"/>
      <c r="C134" s="572"/>
      <c r="D134" s="573"/>
      <c r="E134" s="629"/>
      <c r="F134" s="563"/>
      <c r="G134" s="589"/>
      <c r="H134" s="563"/>
      <c r="J134" s="589"/>
    </row>
    <row r="135" spans="2:11" ht="18" customHeight="1" thickBot="1">
      <c r="B135" s="571" t="s">
        <v>341</v>
      </c>
      <c r="E135" s="642">
        <f t="shared" ref="E135:G135" si="15">SUM(E131:E134)</f>
        <v>0</v>
      </c>
      <c r="F135" s="642">
        <f t="shared" si="15"/>
        <v>950</v>
      </c>
      <c r="G135" s="642">
        <f t="shared" si="15"/>
        <v>0</v>
      </c>
      <c r="H135" s="642">
        <f>SUM(H131:H134)</f>
        <v>950</v>
      </c>
      <c r="J135" s="576">
        <f>SUM(J131:J134)</f>
        <v>0</v>
      </c>
      <c r="K135" s="555">
        <f>SUM(F135:G135)</f>
        <v>950</v>
      </c>
    </row>
    <row r="136" spans="2:11" ht="11.25" hidden="1" customHeight="1"/>
    <row r="137" spans="2:11" ht="11.25" hidden="1" customHeight="1">
      <c r="B137" s="560"/>
    </row>
    <row r="138" spans="2:11" ht="13.5" hidden="1" customHeight="1">
      <c r="B138" s="560" t="s">
        <v>342</v>
      </c>
      <c r="C138" s="561"/>
      <c r="D138" s="562"/>
      <c r="E138" s="563"/>
    </row>
    <row r="139" spans="2:11" ht="11.25" hidden="1" customHeight="1">
      <c r="F139" s="594"/>
      <c r="G139" s="565"/>
      <c r="H139" s="555">
        <f>SUM(F139:G139)</f>
        <v>0</v>
      </c>
      <c r="J139" s="567"/>
    </row>
    <row r="140" spans="2:11" ht="11.25" hidden="1" customHeight="1">
      <c r="F140" s="594"/>
      <c r="G140" s="565"/>
      <c r="H140" s="555">
        <f>SUM(F140:G140)</f>
        <v>0</v>
      </c>
      <c r="J140" s="567"/>
    </row>
    <row r="141" spans="2:11" ht="11.25" hidden="1" customHeight="1" thickBot="1">
      <c r="B141" s="580"/>
      <c r="C141" s="572"/>
      <c r="D141" s="581"/>
      <c r="E141" s="634"/>
      <c r="F141" s="582"/>
      <c r="G141" s="567"/>
      <c r="H141" s="582">
        <f>SUM(F141:G141)</f>
        <v>0</v>
      </c>
      <c r="J141" s="567"/>
    </row>
    <row r="142" spans="2:11" ht="14.25" hidden="1" customHeight="1" thickBot="1">
      <c r="B142" s="635" t="s">
        <v>333</v>
      </c>
      <c r="C142" s="572"/>
      <c r="D142" s="573"/>
      <c r="E142" s="629"/>
      <c r="F142" s="574">
        <f>SUM(F139:F141)</f>
        <v>0</v>
      </c>
      <c r="G142" s="576">
        <f>SUM(G139:G141)</f>
        <v>0</v>
      </c>
      <c r="H142" s="574">
        <f>SUM(H139:H141)</f>
        <v>0</v>
      </c>
      <c r="J142" s="576">
        <f>SUM(J139:J141)</f>
        <v>0</v>
      </c>
      <c r="K142" s="555">
        <f>SUM(F142:G142)</f>
        <v>0</v>
      </c>
    </row>
    <row r="143" spans="2:11" ht="13.5" hidden="1" customHeight="1" thickBot="1">
      <c r="B143" s="559"/>
      <c r="C143" s="557"/>
      <c r="D143" s="558"/>
      <c r="E143" s="582"/>
    </row>
    <row r="144" spans="2:11" ht="18" hidden="1" customHeight="1" thickBot="1">
      <c r="B144" s="609" t="s">
        <v>343</v>
      </c>
      <c r="C144" s="557" t="s">
        <v>328</v>
      </c>
      <c r="D144" s="605"/>
      <c r="E144" s="637"/>
      <c r="F144" s="606">
        <f>SUM(F135+F142)</f>
        <v>950</v>
      </c>
      <c r="G144" s="643">
        <f>SUM(G135+G142)</f>
        <v>0</v>
      </c>
      <c r="H144" s="606">
        <f>SUM(F144:G144)</f>
        <v>950</v>
      </c>
      <c r="J144" s="608">
        <f>SUM(J135+J142)</f>
        <v>0</v>
      </c>
      <c r="K144" s="555">
        <f>SUM(F144:G144)</f>
        <v>950</v>
      </c>
    </row>
    <row r="145" spans="1:11" ht="12.75" customHeight="1" thickBot="1">
      <c r="B145" s="609"/>
      <c r="C145" s="557"/>
      <c r="D145" s="605"/>
      <c r="E145" s="637"/>
      <c r="F145" s="582"/>
      <c r="G145" s="582"/>
      <c r="H145" s="582"/>
      <c r="J145" s="610"/>
    </row>
    <row r="146" spans="1:11" ht="17.25" customHeight="1" thickBot="1">
      <c r="B146" s="644" t="s">
        <v>344</v>
      </c>
      <c r="C146" s="569"/>
      <c r="D146" s="593"/>
      <c r="E146" s="574">
        <f t="shared" ref="E146:G146" si="16">E124+E135</f>
        <v>0</v>
      </c>
      <c r="F146" s="574">
        <f t="shared" si="16"/>
        <v>950</v>
      </c>
      <c r="G146" s="574">
        <f t="shared" si="16"/>
        <v>0</v>
      </c>
      <c r="H146" s="574">
        <f>H124+H135</f>
        <v>3999</v>
      </c>
      <c r="I146" s="574">
        <f t="shared" ref="I146:J146" si="17">I124+I135</f>
        <v>0</v>
      </c>
      <c r="J146" s="574">
        <f t="shared" si="17"/>
        <v>3025</v>
      </c>
      <c r="K146" s="555">
        <f>SUM(F146:G146)</f>
        <v>950</v>
      </c>
    </row>
    <row r="147" spans="1:11" ht="17.25" hidden="1" customHeight="1">
      <c r="B147" s="644"/>
      <c r="C147" s="569"/>
      <c r="D147" s="593"/>
      <c r="E147" s="645"/>
      <c r="F147" s="582"/>
      <c r="G147" s="610"/>
      <c r="H147" s="584"/>
      <c r="I147" s="566"/>
      <c r="J147" s="610"/>
      <c r="K147" s="555"/>
    </row>
    <row r="148" spans="1:11" ht="14.25" customHeight="1">
      <c r="B148" s="644"/>
      <c r="C148" s="569"/>
      <c r="D148" s="593"/>
      <c r="E148" s="645"/>
      <c r="F148" s="582"/>
      <c r="G148" s="610"/>
      <c r="H148" s="584"/>
      <c r="I148" s="566"/>
      <c r="J148" s="610"/>
      <c r="K148" s="555"/>
    </row>
    <row r="149" spans="1:11" ht="17.25" customHeight="1">
      <c r="A149" s="552" t="s">
        <v>199</v>
      </c>
      <c r="B149" s="644"/>
      <c r="C149" s="569"/>
      <c r="D149" s="593"/>
      <c r="E149" s="645"/>
      <c r="F149" s="582"/>
      <c r="G149" s="610"/>
      <c r="H149" s="584"/>
      <c r="I149" s="566"/>
      <c r="J149" s="610"/>
      <c r="K149" s="555"/>
    </row>
    <row r="150" spans="1:11" ht="15" customHeight="1">
      <c r="A150" s="558"/>
      <c r="B150" s="559" t="s">
        <v>345</v>
      </c>
      <c r="F150" s="556"/>
      <c r="G150" s="556"/>
      <c r="H150" s="556"/>
      <c r="J150" s="557"/>
    </row>
    <row r="151" spans="1:11" ht="9.75" customHeight="1">
      <c r="A151" s="558"/>
      <c r="F151" s="556"/>
      <c r="G151" s="556"/>
      <c r="H151" s="556"/>
      <c r="J151" s="557"/>
    </row>
    <row r="152" spans="1:11" ht="15" customHeight="1">
      <c r="B152" s="560" t="s">
        <v>317</v>
      </c>
      <c r="C152" s="561"/>
      <c r="D152" s="562"/>
      <c r="E152" s="563"/>
      <c r="F152" s="564"/>
    </row>
    <row r="153" spans="1:11" ht="15" customHeight="1">
      <c r="B153" s="553" t="s">
        <v>346</v>
      </c>
      <c r="C153" s="569"/>
      <c r="E153" s="555">
        <v>0</v>
      </c>
      <c r="F153" s="555">
        <v>0</v>
      </c>
      <c r="G153" s="565">
        <v>1650</v>
      </c>
      <c r="H153" s="555">
        <v>2168</v>
      </c>
      <c r="I153" s="566">
        <f t="shared" ref="I153:I163" si="18">F153-E153</f>
        <v>0</v>
      </c>
      <c r="J153" s="567">
        <f>518+1650</f>
        <v>2168</v>
      </c>
    </row>
    <row r="154" spans="1:11" ht="15" hidden="1" customHeight="1">
      <c r="B154" s="646" t="s">
        <v>1379</v>
      </c>
      <c r="C154" s="569"/>
      <c r="E154" s="555">
        <v>0</v>
      </c>
      <c r="F154" s="566">
        <v>0</v>
      </c>
      <c r="G154" s="565"/>
      <c r="H154" s="555">
        <f t="shared" ref="H154:H161" si="19">SUM(F154:G154)</f>
        <v>0</v>
      </c>
      <c r="I154" s="566">
        <f t="shared" si="18"/>
        <v>0</v>
      </c>
      <c r="J154" s="567"/>
    </row>
    <row r="155" spans="1:11" ht="15" customHeight="1">
      <c r="B155" s="570" t="s">
        <v>347</v>
      </c>
      <c r="C155" s="647"/>
      <c r="E155" s="555">
        <v>500</v>
      </c>
      <c r="F155" s="566">
        <v>0</v>
      </c>
      <c r="G155" s="565"/>
      <c r="H155" s="555">
        <f t="shared" si="19"/>
        <v>0</v>
      </c>
      <c r="I155" s="566">
        <f t="shared" si="18"/>
        <v>-500</v>
      </c>
      <c r="J155" s="567"/>
    </row>
    <row r="156" spans="1:11" ht="15" customHeight="1">
      <c r="B156" s="553" t="s">
        <v>348</v>
      </c>
      <c r="E156" s="555">
        <v>13409</v>
      </c>
      <c r="F156" s="566">
        <v>13409</v>
      </c>
      <c r="G156" s="565"/>
      <c r="H156" s="555">
        <f t="shared" si="19"/>
        <v>13409</v>
      </c>
      <c r="I156" s="566">
        <f t="shared" si="18"/>
        <v>0</v>
      </c>
      <c r="J156" s="567">
        <v>13410</v>
      </c>
    </row>
    <row r="157" spans="1:11" ht="15" customHeight="1">
      <c r="B157" s="553" t="s">
        <v>349</v>
      </c>
      <c r="E157" s="555">
        <v>1000</v>
      </c>
      <c r="F157" s="566">
        <v>1000</v>
      </c>
      <c r="G157" s="565">
        <v>200</v>
      </c>
      <c r="H157" s="555">
        <f t="shared" si="19"/>
        <v>1200</v>
      </c>
      <c r="I157" s="566">
        <f t="shared" si="18"/>
        <v>0</v>
      </c>
      <c r="J157" s="567">
        <v>1200</v>
      </c>
    </row>
    <row r="158" spans="1:11" ht="15" customHeight="1">
      <c r="B158" s="553" t="s">
        <v>350</v>
      </c>
      <c r="E158" s="555">
        <v>0</v>
      </c>
      <c r="F158" s="566">
        <v>970</v>
      </c>
      <c r="G158" s="565"/>
      <c r="H158" s="555">
        <f t="shared" si="19"/>
        <v>970</v>
      </c>
      <c r="I158" s="566">
        <f t="shared" si="18"/>
        <v>970</v>
      </c>
      <c r="J158" s="567">
        <v>970</v>
      </c>
    </row>
    <row r="159" spans="1:11" ht="15" customHeight="1">
      <c r="B159" s="553" t="s">
        <v>351</v>
      </c>
      <c r="E159" s="555">
        <v>40000</v>
      </c>
      <c r="F159" s="566">
        <v>39000</v>
      </c>
      <c r="G159" s="565"/>
      <c r="H159" s="555">
        <f t="shared" si="19"/>
        <v>39000</v>
      </c>
      <c r="I159" s="566">
        <f t="shared" si="18"/>
        <v>-1000</v>
      </c>
      <c r="J159" s="567">
        <f>28533-2738-1</f>
        <v>25794</v>
      </c>
    </row>
    <row r="160" spans="1:11" ht="15" customHeight="1">
      <c r="B160" s="553" t="s">
        <v>351</v>
      </c>
      <c r="C160" s="569" t="s">
        <v>138</v>
      </c>
      <c r="E160" s="555">
        <v>7688</v>
      </c>
      <c r="F160" s="566">
        <v>7688</v>
      </c>
      <c r="G160" s="565"/>
      <c r="H160" s="555">
        <f t="shared" si="19"/>
        <v>7688</v>
      </c>
      <c r="I160" s="566">
        <f t="shared" si="18"/>
        <v>0</v>
      </c>
      <c r="J160" s="567">
        <v>2738</v>
      </c>
    </row>
    <row r="161" spans="2:12">
      <c r="B161" s="553" t="s">
        <v>352</v>
      </c>
      <c r="C161" s="569" t="s">
        <v>138</v>
      </c>
      <c r="E161" s="555">
        <v>2000</v>
      </c>
      <c r="F161" s="566">
        <v>2000</v>
      </c>
      <c r="G161" s="565"/>
      <c r="H161" s="555">
        <f t="shared" si="19"/>
        <v>2000</v>
      </c>
      <c r="I161" s="566">
        <f t="shared" si="18"/>
        <v>0</v>
      </c>
      <c r="J161" s="567">
        <f>1200+800</f>
        <v>2000</v>
      </c>
    </row>
    <row r="162" spans="2:12" ht="15" hidden="1" customHeight="1">
      <c r="C162" s="569"/>
      <c r="F162" s="566"/>
      <c r="G162" s="565"/>
      <c r="H162" s="555">
        <f>SUM(F162:G162)</f>
        <v>0</v>
      </c>
      <c r="I162" s="566">
        <f t="shared" si="18"/>
        <v>0</v>
      </c>
      <c r="J162" s="567"/>
    </row>
    <row r="163" spans="2:12" ht="15" hidden="1" customHeight="1">
      <c r="C163" s="569"/>
      <c r="F163" s="566"/>
      <c r="G163" s="565"/>
      <c r="H163" s="555">
        <f>SUM(F163:G163)</f>
        <v>0</v>
      </c>
      <c r="I163" s="566">
        <f t="shared" si="18"/>
        <v>0</v>
      </c>
      <c r="J163" s="567"/>
    </row>
    <row r="164" spans="2:12" ht="16.5" customHeight="1">
      <c r="B164" s="648" t="s">
        <v>353</v>
      </c>
      <c r="C164" s="649">
        <f>SUM(H165:H172)</f>
        <v>3200</v>
      </c>
      <c r="F164" s="566"/>
      <c r="G164" s="567"/>
      <c r="H164" s="566"/>
      <c r="J164" s="567"/>
    </row>
    <row r="165" spans="2:12" ht="17.25" customHeight="1">
      <c r="B165" s="650" t="s">
        <v>354</v>
      </c>
      <c r="D165" s="535"/>
      <c r="E165" s="566">
        <v>400</v>
      </c>
      <c r="F165" s="566">
        <v>400</v>
      </c>
      <c r="G165" s="565"/>
      <c r="H165" s="566">
        <f t="shared" ref="H165:H172" si="20">SUM(F165:G165)</f>
        <v>400</v>
      </c>
      <c r="I165" s="566">
        <f t="shared" ref="I165:I172" si="21">F165-E165</f>
        <v>0</v>
      </c>
      <c r="J165" s="566">
        <v>400</v>
      </c>
    </row>
    <row r="166" spans="2:12" ht="15" customHeight="1">
      <c r="B166" s="650" t="s">
        <v>355</v>
      </c>
      <c r="D166" s="535"/>
      <c r="E166" s="566">
        <v>400</v>
      </c>
      <c r="F166" s="566">
        <v>400</v>
      </c>
      <c r="G166" s="565"/>
      <c r="H166" s="555">
        <f t="shared" si="20"/>
        <v>400</v>
      </c>
      <c r="I166" s="566">
        <f t="shared" si="21"/>
        <v>0</v>
      </c>
      <c r="J166" s="566">
        <v>400</v>
      </c>
    </row>
    <row r="167" spans="2:12" ht="15" customHeight="1">
      <c r="B167" s="650" t="s">
        <v>356</v>
      </c>
      <c r="D167" s="535"/>
      <c r="E167" s="566">
        <v>400</v>
      </c>
      <c r="F167" s="566">
        <v>400</v>
      </c>
      <c r="G167" s="565"/>
      <c r="H167" s="555">
        <f t="shared" si="20"/>
        <v>400</v>
      </c>
      <c r="I167" s="566">
        <f t="shared" si="21"/>
        <v>0</v>
      </c>
      <c r="J167" s="566">
        <v>400</v>
      </c>
    </row>
    <row r="168" spans="2:12" ht="15" customHeight="1">
      <c r="B168" s="650" t="s">
        <v>357</v>
      </c>
      <c r="E168" s="566">
        <v>400</v>
      </c>
      <c r="F168" s="566">
        <v>400</v>
      </c>
      <c r="G168" s="565"/>
      <c r="H168" s="555">
        <f t="shared" si="20"/>
        <v>400</v>
      </c>
      <c r="I168" s="566">
        <f t="shared" si="21"/>
        <v>0</v>
      </c>
      <c r="J168" s="566">
        <v>400</v>
      </c>
    </row>
    <row r="169" spans="2:12" ht="15" customHeight="1">
      <c r="B169" s="650" t="s">
        <v>358</v>
      </c>
      <c r="E169" s="566">
        <v>400</v>
      </c>
      <c r="F169" s="566">
        <v>400</v>
      </c>
      <c r="G169" s="565"/>
      <c r="H169" s="555">
        <f t="shared" si="20"/>
        <v>400</v>
      </c>
      <c r="I169" s="566">
        <f t="shared" si="21"/>
        <v>0</v>
      </c>
      <c r="J169" s="566">
        <v>400</v>
      </c>
    </row>
    <row r="170" spans="2:12" ht="15" customHeight="1">
      <c r="B170" s="650" t="s">
        <v>359</v>
      </c>
      <c r="E170" s="566">
        <v>400</v>
      </c>
      <c r="F170" s="566">
        <v>400</v>
      </c>
      <c r="G170" s="565"/>
      <c r="H170" s="555">
        <f t="shared" si="20"/>
        <v>400</v>
      </c>
      <c r="I170" s="566">
        <f t="shared" si="21"/>
        <v>0</v>
      </c>
      <c r="J170" s="566">
        <v>400</v>
      </c>
    </row>
    <row r="171" spans="2:12" ht="12.75" customHeight="1">
      <c r="B171" s="650" t="s">
        <v>360</v>
      </c>
      <c r="D171" s="535"/>
      <c r="E171" s="566">
        <v>400</v>
      </c>
      <c r="F171" s="566">
        <v>400</v>
      </c>
      <c r="G171" s="565"/>
      <c r="H171" s="566">
        <f t="shared" si="20"/>
        <v>400</v>
      </c>
      <c r="I171" s="566">
        <f t="shared" si="21"/>
        <v>0</v>
      </c>
      <c r="J171" s="566">
        <v>400</v>
      </c>
    </row>
    <row r="172" spans="2:12" ht="15" customHeight="1">
      <c r="B172" s="650" t="s">
        <v>361</v>
      </c>
      <c r="E172" s="566">
        <v>400</v>
      </c>
      <c r="F172" s="566">
        <v>400</v>
      </c>
      <c r="G172" s="565"/>
      <c r="H172" s="555">
        <f t="shared" si="20"/>
        <v>400</v>
      </c>
      <c r="I172" s="566">
        <f t="shared" si="21"/>
        <v>0</v>
      </c>
      <c r="J172" s="566">
        <v>400</v>
      </c>
    </row>
    <row r="173" spans="2:12" ht="9.75" hidden="1" customHeight="1" thickBot="1"/>
    <row r="174" spans="2:12" ht="9.75" customHeight="1" thickBot="1"/>
    <row r="175" spans="2:12" ht="15" customHeight="1" thickBot="1">
      <c r="B175" s="571" t="s">
        <v>322</v>
      </c>
      <c r="C175" s="572"/>
      <c r="D175" s="573"/>
      <c r="E175" s="574">
        <f t="shared" ref="E175:J175" si="22">SUM(E153:E173)</f>
        <v>67797</v>
      </c>
      <c r="F175" s="574">
        <f t="shared" si="22"/>
        <v>67267</v>
      </c>
      <c r="G175" s="575">
        <f t="shared" si="22"/>
        <v>1850</v>
      </c>
      <c r="H175" s="576">
        <f t="shared" si="22"/>
        <v>69635</v>
      </c>
      <c r="I175" s="576">
        <f t="shared" si="22"/>
        <v>-530</v>
      </c>
      <c r="J175" s="576">
        <f t="shared" si="22"/>
        <v>51480</v>
      </c>
      <c r="K175" s="555">
        <f>SUM(F175:G175)</f>
        <v>69117</v>
      </c>
      <c r="L175" s="593">
        <v>22912</v>
      </c>
    </row>
    <row r="176" spans="2:12" ht="6.75" customHeight="1"/>
    <row r="177" spans="2:10" ht="15" customHeight="1">
      <c r="B177" s="560" t="s">
        <v>362</v>
      </c>
      <c r="C177" s="577"/>
      <c r="D177" s="562"/>
      <c r="E177" s="563"/>
      <c r="G177" s="567"/>
      <c r="J177" s="567"/>
    </row>
    <row r="178" spans="2:10" ht="5.25" customHeight="1">
      <c r="B178" s="560"/>
      <c r="C178" s="577"/>
      <c r="D178" s="562"/>
      <c r="E178" s="563"/>
      <c r="F178" s="535"/>
      <c r="G178" s="567"/>
      <c r="J178" s="567"/>
    </row>
    <row r="179" spans="2:10" ht="15" customHeight="1">
      <c r="B179" s="570" t="s">
        <v>363</v>
      </c>
      <c r="C179" s="578"/>
      <c r="D179" s="651"/>
      <c r="E179" s="555">
        <v>15000</v>
      </c>
      <c r="F179" s="566">
        <v>15000</v>
      </c>
      <c r="G179" s="565"/>
      <c r="H179" s="566">
        <f t="shared" ref="H179:H185" si="23">SUM(F179:G179)</f>
        <v>15000</v>
      </c>
      <c r="I179" s="566">
        <f>F179-E179</f>
        <v>0</v>
      </c>
      <c r="J179" s="567">
        <v>15000</v>
      </c>
    </row>
    <row r="180" spans="2:10" ht="15" customHeight="1">
      <c r="B180" s="570" t="s">
        <v>364</v>
      </c>
      <c r="C180" s="578"/>
      <c r="D180" s="651"/>
      <c r="E180" s="555">
        <v>0</v>
      </c>
      <c r="F180" s="566">
        <v>2166</v>
      </c>
      <c r="G180" s="565">
        <v>754</v>
      </c>
      <c r="H180" s="566">
        <v>10014</v>
      </c>
      <c r="I180" s="566"/>
      <c r="J180" s="567">
        <v>10012</v>
      </c>
    </row>
    <row r="181" spans="2:10" ht="15" customHeight="1">
      <c r="B181" s="570" t="s">
        <v>365</v>
      </c>
      <c r="C181" s="578"/>
      <c r="D181" s="651"/>
      <c r="E181" s="555">
        <v>0</v>
      </c>
      <c r="F181" s="566">
        <v>1710</v>
      </c>
      <c r="G181" s="565">
        <v>649</v>
      </c>
      <c r="H181" s="566">
        <v>7786</v>
      </c>
      <c r="I181" s="566"/>
      <c r="J181" s="567">
        <v>7786</v>
      </c>
    </row>
    <row r="182" spans="2:10" ht="15" customHeight="1">
      <c r="B182" s="570" t="s">
        <v>366</v>
      </c>
      <c r="C182" s="578"/>
      <c r="D182" s="651"/>
      <c r="E182" s="555">
        <v>5000</v>
      </c>
      <c r="F182" s="566">
        <v>5000</v>
      </c>
      <c r="G182" s="565"/>
      <c r="H182" s="566">
        <v>3160</v>
      </c>
      <c r="I182" s="566">
        <f>F182-E182</f>
        <v>0</v>
      </c>
      <c r="J182" s="567">
        <f>2180+80+700</f>
        <v>2960</v>
      </c>
    </row>
    <row r="183" spans="2:10" ht="15" customHeight="1">
      <c r="B183" s="570" t="s">
        <v>366</v>
      </c>
      <c r="C183" s="569" t="s">
        <v>138</v>
      </c>
      <c r="E183" s="555">
        <v>2700</v>
      </c>
      <c r="F183" s="566">
        <v>2700</v>
      </c>
      <c r="G183" s="565"/>
      <c r="H183" s="566">
        <f t="shared" si="23"/>
        <v>2700</v>
      </c>
      <c r="I183" s="566">
        <f>F183-E183</f>
        <v>0</v>
      </c>
      <c r="J183" s="567">
        <v>0</v>
      </c>
    </row>
    <row r="184" spans="2:10" ht="15" hidden="1" customHeight="1">
      <c r="B184" s="570"/>
      <c r="C184" s="578"/>
      <c r="D184" s="651"/>
      <c r="E184" s="652"/>
      <c r="F184" s="566"/>
      <c r="G184" s="565"/>
      <c r="H184" s="555">
        <f t="shared" si="23"/>
        <v>0</v>
      </c>
      <c r="J184" s="567"/>
    </row>
    <row r="185" spans="2:10" ht="15" hidden="1" customHeight="1">
      <c r="B185" s="570"/>
      <c r="C185" s="569"/>
      <c r="F185" s="566"/>
      <c r="G185" s="565"/>
      <c r="H185" s="555">
        <f t="shared" si="23"/>
        <v>0</v>
      </c>
      <c r="J185" s="567"/>
    </row>
    <row r="186" spans="2:10" ht="15" customHeight="1">
      <c r="B186" s="644" t="s">
        <v>367</v>
      </c>
      <c r="C186" s="653">
        <f>SUM(H187:H216)</f>
        <v>30266</v>
      </c>
      <c r="F186" s="567"/>
      <c r="G186" s="567"/>
      <c r="H186" s="555"/>
      <c r="J186" s="567"/>
    </row>
    <row r="187" spans="2:10" ht="15" hidden="1" customHeight="1">
      <c r="B187" s="654" t="s">
        <v>368</v>
      </c>
      <c r="C187" s="578"/>
      <c r="F187" s="566"/>
      <c r="G187" s="565"/>
      <c r="H187" s="555">
        <f t="shared" ref="H187:H216" si="24">SUM(F187:G187)</f>
        <v>0</v>
      </c>
      <c r="I187" s="566">
        <f>F187-E187</f>
        <v>0</v>
      </c>
      <c r="J187" s="567"/>
    </row>
    <row r="188" spans="2:10" ht="15" customHeight="1">
      <c r="B188" s="654" t="s">
        <v>369</v>
      </c>
      <c r="C188" s="578"/>
      <c r="E188" s="555">
        <v>0</v>
      </c>
      <c r="F188" s="566">
        <v>350</v>
      </c>
      <c r="G188" s="565"/>
      <c r="H188" s="555">
        <f t="shared" si="24"/>
        <v>350</v>
      </c>
      <c r="I188" s="566"/>
      <c r="J188" s="567">
        <v>350</v>
      </c>
    </row>
    <row r="189" spans="2:10" ht="15" customHeight="1">
      <c r="B189" s="654" t="s">
        <v>370</v>
      </c>
      <c r="C189" s="578"/>
      <c r="E189" s="555">
        <v>0</v>
      </c>
      <c r="F189" s="566">
        <v>600</v>
      </c>
      <c r="G189" s="565"/>
      <c r="H189" s="555">
        <f t="shared" si="24"/>
        <v>600</v>
      </c>
      <c r="I189" s="566">
        <f t="shared" ref="I189:I196" si="25">F189-E189</f>
        <v>600</v>
      </c>
      <c r="J189" s="567">
        <v>600</v>
      </c>
    </row>
    <row r="190" spans="2:10" ht="15" hidden="1" customHeight="1">
      <c r="B190" s="654" t="s">
        <v>371</v>
      </c>
      <c r="C190" s="578"/>
      <c r="F190" s="566"/>
      <c r="G190" s="565"/>
      <c r="H190" s="555">
        <f t="shared" si="24"/>
        <v>0</v>
      </c>
      <c r="I190" s="566">
        <f t="shared" si="25"/>
        <v>0</v>
      </c>
      <c r="J190" s="567"/>
    </row>
    <row r="191" spans="2:10" ht="15" customHeight="1">
      <c r="B191" s="654" t="s">
        <v>372</v>
      </c>
      <c r="C191" s="578"/>
      <c r="E191" s="555">
        <v>0</v>
      </c>
      <c r="F191" s="566">
        <v>300</v>
      </c>
      <c r="G191" s="565"/>
      <c r="H191" s="555">
        <f t="shared" si="24"/>
        <v>300</v>
      </c>
      <c r="I191" s="566">
        <f t="shared" si="25"/>
        <v>300</v>
      </c>
      <c r="J191" s="567">
        <v>300</v>
      </c>
    </row>
    <row r="192" spans="2:10" ht="15" customHeight="1">
      <c r="B192" s="654" t="s">
        <v>373</v>
      </c>
      <c r="C192" s="578"/>
      <c r="E192" s="555">
        <v>0</v>
      </c>
      <c r="F192" s="566">
        <v>300</v>
      </c>
      <c r="G192" s="565"/>
      <c r="H192" s="555">
        <f t="shared" si="24"/>
        <v>300</v>
      </c>
      <c r="I192" s="566">
        <f t="shared" si="25"/>
        <v>300</v>
      </c>
      <c r="J192" s="567">
        <v>300</v>
      </c>
    </row>
    <row r="193" spans="2:10" ht="15" customHeight="1">
      <c r="B193" s="654" t="s">
        <v>374</v>
      </c>
      <c r="C193" s="578"/>
      <c r="E193" s="555">
        <v>0</v>
      </c>
      <c r="F193" s="566">
        <v>140</v>
      </c>
      <c r="G193" s="565"/>
      <c r="H193" s="555">
        <f t="shared" si="24"/>
        <v>140</v>
      </c>
      <c r="I193" s="566">
        <f t="shared" si="25"/>
        <v>140</v>
      </c>
      <c r="J193" s="567">
        <v>140</v>
      </c>
    </row>
    <row r="194" spans="2:10" ht="15" customHeight="1">
      <c r="B194" s="654" t="s">
        <v>375</v>
      </c>
      <c r="C194" s="578"/>
      <c r="E194" s="555">
        <v>0</v>
      </c>
      <c r="F194" s="566">
        <v>300</v>
      </c>
      <c r="G194" s="565"/>
      <c r="H194" s="555">
        <f t="shared" si="24"/>
        <v>300</v>
      </c>
      <c r="I194" s="566">
        <f t="shared" si="25"/>
        <v>300</v>
      </c>
      <c r="J194" s="567">
        <v>300</v>
      </c>
    </row>
    <row r="195" spans="2:10" ht="15" customHeight="1">
      <c r="B195" s="654" t="s">
        <v>376</v>
      </c>
      <c r="C195" s="655"/>
      <c r="E195" s="555">
        <v>2500</v>
      </c>
      <c r="F195" s="566">
        <v>2950</v>
      </c>
      <c r="G195" s="565"/>
      <c r="H195" s="555">
        <f t="shared" si="24"/>
        <v>2950</v>
      </c>
      <c r="I195" s="566">
        <f t="shared" si="25"/>
        <v>450</v>
      </c>
      <c r="J195" s="567">
        <f>2500+450</f>
        <v>2950</v>
      </c>
    </row>
    <row r="196" spans="2:10" ht="15" hidden="1" customHeight="1">
      <c r="B196" s="654" t="s">
        <v>377</v>
      </c>
      <c r="C196" s="578"/>
      <c r="F196" s="566"/>
      <c r="G196" s="565"/>
      <c r="H196" s="555">
        <f t="shared" si="24"/>
        <v>0</v>
      </c>
      <c r="I196" s="566">
        <f t="shared" si="25"/>
        <v>0</v>
      </c>
      <c r="J196" s="567"/>
    </row>
    <row r="197" spans="2:10" ht="15" hidden="1" customHeight="1">
      <c r="B197" s="654" t="s">
        <v>378</v>
      </c>
      <c r="C197" s="578"/>
      <c r="F197" s="566"/>
      <c r="G197" s="565"/>
      <c r="H197" s="555">
        <f t="shared" si="24"/>
        <v>0</v>
      </c>
      <c r="I197" s="566"/>
      <c r="J197" s="567"/>
    </row>
    <row r="198" spans="2:10" ht="15" customHeight="1">
      <c r="B198" s="654" t="s">
        <v>379</v>
      </c>
      <c r="C198" s="578"/>
      <c r="E198" s="555">
        <v>0</v>
      </c>
      <c r="F198" s="566"/>
      <c r="G198" s="565"/>
      <c r="H198" s="555">
        <v>0</v>
      </c>
      <c r="I198" s="566"/>
      <c r="J198" s="567">
        <f>300+1744</f>
        <v>2044</v>
      </c>
    </row>
    <row r="199" spans="2:10" ht="15" customHeight="1">
      <c r="B199" s="654" t="s">
        <v>380</v>
      </c>
      <c r="C199" s="578"/>
      <c r="E199" s="555">
        <v>0</v>
      </c>
      <c r="F199" s="566">
        <v>250</v>
      </c>
      <c r="G199" s="565"/>
      <c r="H199" s="555">
        <f t="shared" si="24"/>
        <v>250</v>
      </c>
      <c r="I199" s="566">
        <f>F199-E199</f>
        <v>250</v>
      </c>
      <c r="J199" s="567">
        <v>250</v>
      </c>
    </row>
    <row r="200" spans="2:10" ht="15" customHeight="1">
      <c r="B200" s="654" t="s">
        <v>381</v>
      </c>
      <c r="C200" s="578"/>
      <c r="E200" s="555">
        <v>0</v>
      </c>
      <c r="F200" s="566">
        <v>300</v>
      </c>
      <c r="G200" s="565"/>
      <c r="H200" s="555">
        <f t="shared" si="24"/>
        <v>300</v>
      </c>
      <c r="I200" s="566">
        <f>F200-E200</f>
        <v>300</v>
      </c>
      <c r="J200" s="567">
        <v>0</v>
      </c>
    </row>
    <row r="201" spans="2:10" ht="15" hidden="1" customHeight="1">
      <c r="B201" s="654" t="s">
        <v>382</v>
      </c>
      <c r="C201" s="655"/>
      <c r="F201" s="566"/>
      <c r="G201" s="565"/>
      <c r="H201" s="555">
        <f t="shared" si="24"/>
        <v>0</v>
      </c>
      <c r="I201" s="566"/>
      <c r="J201" s="567"/>
    </row>
    <row r="202" spans="2:10" ht="15" customHeight="1">
      <c r="B202" s="654" t="s">
        <v>383</v>
      </c>
      <c r="C202" s="655"/>
      <c r="E202" s="555">
        <v>0</v>
      </c>
      <c r="F202" s="566">
        <v>200</v>
      </c>
      <c r="G202" s="565"/>
      <c r="H202" s="555">
        <f t="shared" si="24"/>
        <v>200</v>
      </c>
      <c r="I202" s="566">
        <f>F202-E202</f>
        <v>200</v>
      </c>
      <c r="J202" s="567">
        <v>200</v>
      </c>
    </row>
    <row r="203" spans="2:10" ht="12.75" hidden="1" customHeight="1">
      <c r="B203" s="654" t="s">
        <v>384</v>
      </c>
      <c r="C203" s="578"/>
      <c r="F203" s="566"/>
      <c r="G203" s="565"/>
      <c r="H203" s="555">
        <f t="shared" si="24"/>
        <v>0</v>
      </c>
      <c r="I203" s="566">
        <f>F203-E203</f>
        <v>0</v>
      </c>
      <c r="J203" s="567"/>
    </row>
    <row r="204" spans="2:10" ht="12.75" customHeight="1">
      <c r="B204" s="654" t="s">
        <v>385</v>
      </c>
      <c r="C204" s="578"/>
      <c r="E204" s="555">
        <v>0</v>
      </c>
      <c r="F204" s="566">
        <v>300</v>
      </c>
      <c r="G204" s="565"/>
      <c r="H204" s="555">
        <f t="shared" si="24"/>
        <v>300</v>
      </c>
      <c r="I204" s="566"/>
      <c r="J204" s="567">
        <v>300</v>
      </c>
    </row>
    <row r="205" spans="2:10" ht="12.75" customHeight="1">
      <c r="B205" s="654" t="s">
        <v>386</v>
      </c>
      <c r="C205" s="655"/>
      <c r="E205" s="555">
        <v>4000</v>
      </c>
      <c r="F205" s="566">
        <v>4000</v>
      </c>
      <c r="G205" s="565"/>
      <c r="H205" s="555">
        <f t="shared" si="24"/>
        <v>4000</v>
      </c>
      <c r="I205" s="566"/>
      <c r="J205" s="567">
        <v>4000</v>
      </c>
    </row>
    <row r="206" spans="2:10" ht="16.5" customHeight="1">
      <c r="B206" s="654" t="s">
        <v>387</v>
      </c>
      <c r="C206" s="655"/>
      <c r="E206" s="555">
        <v>0</v>
      </c>
      <c r="F206" s="566">
        <v>400</v>
      </c>
      <c r="G206" s="565"/>
      <c r="H206" s="555">
        <f t="shared" si="24"/>
        <v>400</v>
      </c>
      <c r="I206" s="566">
        <f>F206-E206</f>
        <v>400</v>
      </c>
      <c r="J206" s="567">
        <v>400</v>
      </c>
    </row>
    <row r="207" spans="2:10" ht="15" hidden="1" customHeight="1">
      <c r="B207" s="654" t="s">
        <v>388</v>
      </c>
      <c r="C207" s="578"/>
      <c r="F207" s="566"/>
      <c r="G207" s="565"/>
      <c r="H207" s="555">
        <f t="shared" si="24"/>
        <v>0</v>
      </c>
      <c r="I207" s="566">
        <f>F207-E207</f>
        <v>0</v>
      </c>
      <c r="J207" s="567"/>
    </row>
    <row r="208" spans="2:10" ht="15" customHeight="1">
      <c r="B208" s="654" t="s">
        <v>389</v>
      </c>
      <c r="C208" s="578"/>
      <c r="E208" s="555">
        <v>0</v>
      </c>
      <c r="F208" s="566">
        <v>230</v>
      </c>
      <c r="G208" s="565"/>
      <c r="H208" s="555">
        <f t="shared" si="24"/>
        <v>230</v>
      </c>
      <c r="I208" s="566"/>
      <c r="J208" s="567">
        <v>230</v>
      </c>
    </row>
    <row r="209" spans="2:11" ht="15" customHeight="1">
      <c r="B209" s="654" t="s">
        <v>390</v>
      </c>
      <c r="C209" s="578"/>
      <c r="E209" s="555">
        <v>0</v>
      </c>
      <c r="F209" s="566">
        <v>100</v>
      </c>
      <c r="G209" s="565"/>
      <c r="H209" s="555">
        <f t="shared" si="24"/>
        <v>100</v>
      </c>
      <c r="I209" s="566">
        <f t="shared" ref="I209:I216" si="26">F209-E209</f>
        <v>100</v>
      </c>
      <c r="J209" s="567">
        <v>100</v>
      </c>
    </row>
    <row r="210" spans="2:11" ht="15" customHeight="1">
      <c r="B210" s="654" t="s">
        <v>391</v>
      </c>
      <c r="C210" s="578"/>
      <c r="E210" s="555">
        <v>0</v>
      </c>
      <c r="F210" s="566">
        <v>205</v>
      </c>
      <c r="G210" s="565"/>
      <c r="H210" s="555">
        <f t="shared" si="24"/>
        <v>205</v>
      </c>
      <c r="I210" s="566">
        <f t="shared" si="26"/>
        <v>205</v>
      </c>
      <c r="J210" s="567">
        <v>205</v>
      </c>
    </row>
    <row r="211" spans="2:11" ht="15" customHeight="1">
      <c r="B211" s="654" t="s">
        <v>392</v>
      </c>
      <c r="C211" s="578"/>
      <c r="E211" s="555">
        <v>0</v>
      </c>
      <c r="F211" s="566">
        <v>570</v>
      </c>
      <c r="G211" s="565"/>
      <c r="H211" s="555">
        <f t="shared" si="24"/>
        <v>570</v>
      </c>
      <c r="I211" s="566">
        <f t="shared" si="26"/>
        <v>570</v>
      </c>
      <c r="J211" s="567">
        <v>570</v>
      </c>
    </row>
    <row r="212" spans="2:11" ht="16.5" hidden="1" customHeight="1">
      <c r="B212" s="654" t="s">
        <v>393</v>
      </c>
      <c r="C212" s="578"/>
      <c r="F212" s="566"/>
      <c r="G212" s="565"/>
      <c r="H212" s="555">
        <f t="shared" si="24"/>
        <v>0</v>
      </c>
      <c r="I212" s="566">
        <f t="shared" si="26"/>
        <v>0</v>
      </c>
      <c r="J212" s="567"/>
    </row>
    <row r="213" spans="2:11" ht="13.5" customHeight="1">
      <c r="B213" s="654" t="s">
        <v>394</v>
      </c>
      <c r="C213" s="578"/>
      <c r="E213" s="555">
        <v>0</v>
      </c>
      <c r="F213" s="566">
        <v>180</v>
      </c>
      <c r="G213" s="565"/>
      <c r="H213" s="555">
        <f t="shared" si="24"/>
        <v>180</v>
      </c>
      <c r="I213" s="566">
        <f t="shared" si="26"/>
        <v>180</v>
      </c>
      <c r="J213" s="567">
        <v>180</v>
      </c>
    </row>
    <row r="214" spans="2:11" ht="15" customHeight="1">
      <c r="B214" s="654" t="s">
        <v>395</v>
      </c>
      <c r="C214" s="655"/>
      <c r="E214" s="555">
        <v>18000</v>
      </c>
      <c r="F214" s="566">
        <v>18000</v>
      </c>
      <c r="G214" s="565"/>
      <c r="H214" s="555">
        <f t="shared" si="24"/>
        <v>18000</v>
      </c>
      <c r="I214" s="566">
        <f t="shared" si="26"/>
        <v>0</v>
      </c>
      <c r="J214" s="567">
        <v>18000</v>
      </c>
    </row>
    <row r="215" spans="2:11" ht="15.75" customHeight="1">
      <c r="B215" s="654" t="s">
        <v>396</v>
      </c>
      <c r="C215" s="578"/>
      <c r="E215" s="555">
        <v>0</v>
      </c>
      <c r="F215" s="566">
        <v>280</v>
      </c>
      <c r="G215" s="565"/>
      <c r="H215" s="555">
        <f t="shared" si="24"/>
        <v>280</v>
      </c>
      <c r="I215" s="566">
        <f t="shared" si="26"/>
        <v>280</v>
      </c>
      <c r="J215" s="567">
        <v>280</v>
      </c>
    </row>
    <row r="216" spans="2:11" ht="15" customHeight="1">
      <c r="B216" s="534" t="s">
        <v>397</v>
      </c>
      <c r="C216" s="578"/>
      <c r="E216" s="555">
        <v>0</v>
      </c>
      <c r="F216" s="566">
        <v>311</v>
      </c>
      <c r="G216" s="565"/>
      <c r="H216" s="555">
        <f t="shared" si="24"/>
        <v>311</v>
      </c>
      <c r="I216" s="566">
        <f t="shared" si="26"/>
        <v>311</v>
      </c>
      <c r="J216" s="567">
        <v>311</v>
      </c>
    </row>
    <row r="217" spans="2:11" ht="15" customHeight="1">
      <c r="B217" s="644" t="s">
        <v>398</v>
      </c>
      <c r="C217" s="653">
        <f>SUM(H218:H231)</f>
        <v>120947</v>
      </c>
      <c r="F217" s="566"/>
      <c r="G217" s="567"/>
      <c r="H217" s="555"/>
      <c r="J217" s="567"/>
    </row>
    <row r="218" spans="2:11" ht="13.5" customHeight="1">
      <c r="B218" s="654" t="s">
        <v>399</v>
      </c>
      <c r="C218" s="578"/>
      <c r="D218" s="656"/>
      <c r="E218" s="555">
        <v>6500</v>
      </c>
      <c r="F218" s="566">
        <v>6500</v>
      </c>
      <c r="G218" s="565"/>
      <c r="H218" s="555">
        <f t="shared" ref="H218:H228" si="27">SUM(F218:G218)</f>
        <v>6500</v>
      </c>
      <c r="I218" s="566">
        <f t="shared" ref="I218:I254" si="28">F218-E218</f>
        <v>0</v>
      </c>
      <c r="J218" s="567">
        <v>6500</v>
      </c>
      <c r="K218" s="535"/>
    </row>
    <row r="219" spans="2:11" ht="13.5" customHeight="1">
      <c r="B219" s="654" t="s">
        <v>400</v>
      </c>
      <c r="C219" s="578"/>
      <c r="D219" s="651"/>
      <c r="E219" s="555">
        <v>3000</v>
      </c>
      <c r="F219" s="566">
        <v>3000</v>
      </c>
      <c r="G219" s="565"/>
      <c r="H219" s="555">
        <v>3500</v>
      </c>
      <c r="I219" s="566">
        <f t="shared" si="28"/>
        <v>0</v>
      </c>
      <c r="J219" s="567">
        <v>3500</v>
      </c>
      <c r="K219" s="535"/>
    </row>
    <row r="220" spans="2:11" ht="13.5" customHeight="1">
      <c r="B220" s="654" t="s">
        <v>401</v>
      </c>
      <c r="C220" s="578"/>
      <c r="D220" s="651"/>
      <c r="E220" s="566">
        <v>8000</v>
      </c>
      <c r="F220" s="566">
        <v>8000</v>
      </c>
      <c r="G220" s="565"/>
      <c r="H220" s="555">
        <f t="shared" si="27"/>
        <v>8000</v>
      </c>
      <c r="I220" s="566">
        <f t="shared" si="28"/>
        <v>0</v>
      </c>
      <c r="J220" s="567">
        <v>8000</v>
      </c>
    </row>
    <row r="221" spans="2:11" ht="13.5" customHeight="1">
      <c r="B221" s="657" t="s">
        <v>402</v>
      </c>
      <c r="C221" s="649"/>
      <c r="E221" s="555">
        <v>0</v>
      </c>
      <c r="F221" s="566">
        <v>2750</v>
      </c>
      <c r="G221" s="565">
        <v>200</v>
      </c>
      <c r="H221" s="555">
        <v>3950</v>
      </c>
      <c r="I221" s="566">
        <f t="shared" si="28"/>
        <v>2750</v>
      </c>
      <c r="J221" s="567">
        <v>3820</v>
      </c>
      <c r="K221" s="555"/>
    </row>
    <row r="222" spans="2:11" ht="13.5" customHeight="1">
      <c r="B222" s="654" t="s">
        <v>403</v>
      </c>
      <c r="C222" s="578"/>
      <c r="D222" s="651"/>
      <c r="E222" s="555">
        <v>4000</v>
      </c>
      <c r="F222" s="566">
        <v>4000</v>
      </c>
      <c r="G222" s="565">
        <v>800</v>
      </c>
      <c r="H222" s="555">
        <f t="shared" si="27"/>
        <v>4800</v>
      </c>
      <c r="I222" s="566">
        <f t="shared" si="28"/>
        <v>0</v>
      </c>
      <c r="J222" s="567">
        <v>4800</v>
      </c>
    </row>
    <row r="223" spans="2:11" ht="13.5" customHeight="1">
      <c r="B223" s="654" t="s">
        <v>404</v>
      </c>
      <c r="C223" s="578"/>
      <c r="D223" s="651"/>
      <c r="E223" s="555">
        <v>2000</v>
      </c>
      <c r="F223" s="566">
        <v>2000</v>
      </c>
      <c r="G223" s="565">
        <v>400</v>
      </c>
      <c r="H223" s="555">
        <v>2600</v>
      </c>
      <c r="I223" s="566">
        <f t="shared" si="28"/>
        <v>0</v>
      </c>
      <c r="J223" s="567">
        <v>2600</v>
      </c>
    </row>
    <row r="224" spans="2:11" ht="13.5" customHeight="1">
      <c r="B224" s="654" t="s">
        <v>405</v>
      </c>
      <c r="C224" s="578"/>
      <c r="D224" s="651"/>
      <c r="E224" s="555">
        <v>3000</v>
      </c>
      <c r="F224" s="566">
        <v>3000</v>
      </c>
      <c r="G224" s="565"/>
      <c r="H224" s="555">
        <v>4000</v>
      </c>
      <c r="I224" s="566">
        <f t="shared" si="28"/>
        <v>0</v>
      </c>
      <c r="J224" s="567">
        <v>4000</v>
      </c>
    </row>
    <row r="225" spans="2:10" ht="13.5" customHeight="1">
      <c r="B225" s="654" t="s">
        <v>406</v>
      </c>
      <c r="C225" s="649"/>
      <c r="E225" s="555">
        <v>13000</v>
      </c>
      <c r="F225" s="566">
        <v>13000</v>
      </c>
      <c r="G225" s="565"/>
      <c r="H225" s="555">
        <v>30000</v>
      </c>
      <c r="I225" s="566">
        <f t="shared" si="28"/>
        <v>0</v>
      </c>
      <c r="J225" s="567">
        <v>30000</v>
      </c>
    </row>
    <row r="226" spans="2:10" ht="13.5" customHeight="1">
      <c r="B226" s="654" t="s">
        <v>407</v>
      </c>
      <c r="E226" s="555">
        <v>30700</v>
      </c>
      <c r="F226" s="566">
        <v>30700</v>
      </c>
      <c r="G226" s="565">
        <v>900</v>
      </c>
      <c r="H226" s="555">
        <v>36100</v>
      </c>
      <c r="I226" s="566">
        <f t="shared" si="28"/>
        <v>0</v>
      </c>
      <c r="J226" s="567">
        <v>36100</v>
      </c>
    </row>
    <row r="227" spans="2:10" ht="13.5" customHeight="1">
      <c r="B227" s="658" t="s">
        <v>1380</v>
      </c>
      <c r="E227" s="555">
        <v>0</v>
      </c>
      <c r="F227" s="566"/>
      <c r="G227" s="565"/>
      <c r="H227" s="555">
        <v>2600</v>
      </c>
      <c r="I227" s="566"/>
      <c r="J227" s="567">
        <v>2600</v>
      </c>
    </row>
    <row r="228" spans="2:10" ht="13.5" customHeight="1">
      <c r="B228" s="654" t="s">
        <v>408</v>
      </c>
      <c r="E228" s="555">
        <v>7000</v>
      </c>
      <c r="F228" s="566">
        <v>8487</v>
      </c>
      <c r="G228" s="565"/>
      <c r="H228" s="555">
        <f t="shared" si="27"/>
        <v>8487</v>
      </c>
      <c r="I228" s="566">
        <f t="shared" si="28"/>
        <v>1487</v>
      </c>
      <c r="J228" s="567">
        <f>530+7043</f>
        <v>7573</v>
      </c>
    </row>
    <row r="229" spans="2:10" ht="13.5" customHeight="1">
      <c r="B229" s="654" t="s">
        <v>408</v>
      </c>
      <c r="C229" s="569" t="s">
        <v>138</v>
      </c>
      <c r="E229" s="555">
        <v>1000</v>
      </c>
      <c r="F229" s="566">
        <v>1000</v>
      </c>
      <c r="G229" s="565"/>
      <c r="H229" s="555">
        <f>SUM(F229:G229)</f>
        <v>1000</v>
      </c>
      <c r="I229" s="566">
        <f>F229-E229</f>
        <v>0</v>
      </c>
      <c r="J229" s="567">
        <v>0</v>
      </c>
    </row>
    <row r="230" spans="2:10" ht="13.5" customHeight="1">
      <c r="B230" s="654" t="s">
        <v>409</v>
      </c>
      <c r="E230" s="555">
        <v>8000</v>
      </c>
      <c r="F230" s="566">
        <v>8000</v>
      </c>
      <c r="G230" s="565"/>
      <c r="H230" s="566">
        <f>SUM(F230:G230)</f>
        <v>8000</v>
      </c>
      <c r="I230" s="566">
        <f t="shared" si="28"/>
        <v>0</v>
      </c>
      <c r="J230" s="567">
        <f>9410-1410</f>
        <v>8000</v>
      </c>
    </row>
    <row r="231" spans="2:10" ht="13.5" customHeight="1">
      <c r="B231" s="654" t="s">
        <v>409</v>
      </c>
      <c r="C231" s="569" t="s">
        <v>138</v>
      </c>
      <c r="E231" s="555">
        <v>1410</v>
      </c>
      <c r="F231" s="566">
        <v>1410</v>
      </c>
      <c r="G231" s="565"/>
      <c r="H231" s="566">
        <f>SUM(F231:G231)</f>
        <v>1410</v>
      </c>
      <c r="I231" s="566">
        <f>F231-E231</f>
        <v>0</v>
      </c>
      <c r="J231" s="567">
        <v>1410</v>
      </c>
    </row>
    <row r="232" spans="2:10" ht="15" customHeight="1">
      <c r="B232" s="644" t="s">
        <v>410</v>
      </c>
      <c r="C232" s="649">
        <f>SUM(H233:H254)</f>
        <v>10000</v>
      </c>
      <c r="F232" s="566"/>
      <c r="G232" s="567"/>
      <c r="H232" s="566"/>
      <c r="J232" s="567"/>
    </row>
    <row r="233" spans="2:10" ht="12.75" customHeight="1">
      <c r="B233" s="657" t="s">
        <v>411</v>
      </c>
      <c r="E233" s="555">
        <v>0</v>
      </c>
      <c r="F233" s="566">
        <v>0</v>
      </c>
      <c r="G233" s="565">
        <v>600</v>
      </c>
      <c r="H233" s="555">
        <f t="shared" ref="H233:H257" si="29">SUM(F233:G233)</f>
        <v>600</v>
      </c>
      <c r="I233" s="566">
        <f t="shared" si="28"/>
        <v>0</v>
      </c>
      <c r="J233" s="567">
        <v>600</v>
      </c>
    </row>
    <row r="234" spans="2:10" ht="12.75" hidden="1" customHeight="1">
      <c r="B234" s="657" t="s">
        <v>412</v>
      </c>
      <c r="F234" s="566"/>
      <c r="G234" s="565"/>
      <c r="H234" s="555">
        <f t="shared" si="29"/>
        <v>0</v>
      </c>
      <c r="I234" s="566">
        <f t="shared" si="28"/>
        <v>0</v>
      </c>
      <c r="J234" s="567"/>
    </row>
    <row r="235" spans="2:10" ht="12.75" hidden="1" customHeight="1">
      <c r="B235" s="657" t="s">
        <v>413</v>
      </c>
      <c r="F235" s="566"/>
      <c r="G235" s="565"/>
      <c r="H235" s="555">
        <f t="shared" si="29"/>
        <v>0</v>
      </c>
      <c r="I235" s="566">
        <f t="shared" si="28"/>
        <v>0</v>
      </c>
      <c r="J235" s="567"/>
    </row>
    <row r="236" spans="2:10" ht="12.75" hidden="1" customHeight="1">
      <c r="B236" s="657" t="s">
        <v>414</v>
      </c>
      <c r="F236" s="566"/>
      <c r="G236" s="565"/>
      <c r="H236" s="555">
        <f t="shared" si="29"/>
        <v>0</v>
      </c>
      <c r="I236" s="566">
        <f t="shared" si="28"/>
        <v>0</v>
      </c>
      <c r="J236" s="567"/>
    </row>
    <row r="237" spans="2:10" ht="12.75" hidden="1" customHeight="1">
      <c r="B237" s="657" t="s">
        <v>415</v>
      </c>
      <c r="F237" s="566"/>
      <c r="G237" s="565"/>
      <c r="H237" s="555">
        <f t="shared" si="29"/>
        <v>0</v>
      </c>
      <c r="I237" s="566">
        <f t="shared" si="28"/>
        <v>0</v>
      </c>
      <c r="J237" s="567"/>
    </row>
    <row r="238" spans="2:10" ht="12.75" hidden="1" customHeight="1">
      <c r="B238" s="657" t="s">
        <v>416</v>
      </c>
      <c r="F238" s="566"/>
      <c r="G238" s="565"/>
      <c r="H238" s="555">
        <f t="shared" si="29"/>
        <v>0</v>
      </c>
      <c r="I238" s="566">
        <f t="shared" si="28"/>
        <v>0</v>
      </c>
      <c r="J238" s="567"/>
    </row>
    <row r="239" spans="2:10" ht="12.75" hidden="1" customHeight="1">
      <c r="B239" s="657" t="s">
        <v>417</v>
      </c>
      <c r="F239" s="566"/>
      <c r="G239" s="565"/>
      <c r="H239" s="555">
        <f t="shared" si="29"/>
        <v>0</v>
      </c>
      <c r="I239" s="566">
        <f t="shared" si="28"/>
        <v>0</v>
      </c>
      <c r="J239" s="567"/>
    </row>
    <row r="240" spans="2:10" ht="12.75" customHeight="1">
      <c r="B240" s="657" t="s">
        <v>418</v>
      </c>
      <c r="E240" s="555">
        <v>0</v>
      </c>
      <c r="F240" s="566">
        <v>0</v>
      </c>
      <c r="G240" s="565">
        <v>1800</v>
      </c>
      <c r="H240" s="555">
        <f t="shared" si="29"/>
        <v>1800</v>
      </c>
      <c r="I240" s="566">
        <f t="shared" si="28"/>
        <v>0</v>
      </c>
      <c r="J240" s="567">
        <v>1800</v>
      </c>
    </row>
    <row r="241" spans="2:10" ht="12.75" customHeight="1">
      <c r="B241" s="657" t="s">
        <v>419</v>
      </c>
      <c r="E241" s="555">
        <v>0</v>
      </c>
      <c r="F241" s="566">
        <v>0</v>
      </c>
      <c r="G241" s="565">
        <v>1100</v>
      </c>
      <c r="H241" s="555">
        <f t="shared" si="29"/>
        <v>1100</v>
      </c>
      <c r="I241" s="566">
        <f t="shared" si="28"/>
        <v>0</v>
      </c>
      <c r="J241" s="567">
        <v>1100</v>
      </c>
    </row>
    <row r="242" spans="2:10" ht="12.75" hidden="1" customHeight="1">
      <c r="B242" s="657" t="s">
        <v>420</v>
      </c>
      <c r="F242" s="566"/>
      <c r="G242" s="565"/>
      <c r="H242" s="555">
        <f t="shared" si="29"/>
        <v>0</v>
      </c>
      <c r="I242" s="566">
        <f t="shared" si="28"/>
        <v>0</v>
      </c>
      <c r="J242" s="567"/>
    </row>
    <row r="243" spans="2:10" ht="12.75" hidden="1" customHeight="1">
      <c r="B243" s="657" t="s">
        <v>421</v>
      </c>
      <c r="F243" s="566"/>
      <c r="G243" s="565"/>
      <c r="H243" s="555">
        <f t="shared" si="29"/>
        <v>0</v>
      </c>
      <c r="I243" s="566">
        <f t="shared" si="28"/>
        <v>0</v>
      </c>
      <c r="J243" s="567"/>
    </row>
    <row r="244" spans="2:10" ht="12.75" hidden="1" customHeight="1">
      <c r="B244" s="657" t="s">
        <v>422</v>
      </c>
      <c r="F244" s="566"/>
      <c r="G244" s="565"/>
      <c r="H244" s="555">
        <f t="shared" si="29"/>
        <v>0</v>
      </c>
      <c r="I244" s="566">
        <f t="shared" si="28"/>
        <v>0</v>
      </c>
      <c r="J244" s="567"/>
    </row>
    <row r="245" spans="2:10" ht="12.75" hidden="1" customHeight="1">
      <c r="B245" s="657" t="s">
        <v>423</v>
      </c>
      <c r="F245" s="566"/>
      <c r="G245" s="565"/>
      <c r="H245" s="555">
        <f t="shared" si="29"/>
        <v>0</v>
      </c>
      <c r="I245" s="566">
        <f t="shared" si="28"/>
        <v>0</v>
      </c>
      <c r="J245" s="567"/>
    </row>
    <row r="246" spans="2:10" ht="12.75" hidden="1" customHeight="1">
      <c r="B246" s="657" t="s">
        <v>424</v>
      </c>
      <c r="F246" s="566"/>
      <c r="G246" s="565"/>
      <c r="H246" s="555">
        <f t="shared" si="29"/>
        <v>0</v>
      </c>
      <c r="I246" s="566">
        <f t="shared" si="28"/>
        <v>0</v>
      </c>
      <c r="J246" s="567"/>
    </row>
    <row r="247" spans="2:10" ht="12.75" customHeight="1">
      <c r="B247" s="657" t="s">
        <v>425</v>
      </c>
      <c r="E247" s="555">
        <v>0</v>
      </c>
      <c r="F247" s="566">
        <v>0</v>
      </c>
      <c r="G247" s="565">
        <v>400</v>
      </c>
      <c r="H247" s="555">
        <f t="shared" si="29"/>
        <v>400</v>
      </c>
      <c r="I247" s="566">
        <f t="shared" si="28"/>
        <v>0</v>
      </c>
      <c r="J247" s="567">
        <v>400</v>
      </c>
    </row>
    <row r="248" spans="2:10" ht="12.75" hidden="1" customHeight="1">
      <c r="B248" s="657" t="s">
        <v>426</v>
      </c>
      <c r="F248" s="566"/>
      <c r="G248" s="565"/>
      <c r="H248" s="555">
        <f t="shared" si="29"/>
        <v>0</v>
      </c>
      <c r="I248" s="566">
        <f t="shared" si="28"/>
        <v>0</v>
      </c>
      <c r="J248" s="567"/>
    </row>
    <row r="249" spans="2:10" ht="12.75" customHeight="1">
      <c r="B249" s="657" t="s">
        <v>427</v>
      </c>
      <c r="E249" s="555">
        <v>0</v>
      </c>
      <c r="F249" s="566">
        <v>0</v>
      </c>
      <c r="G249" s="565">
        <v>1350</v>
      </c>
      <c r="H249" s="555">
        <f t="shared" si="29"/>
        <v>1350</v>
      </c>
      <c r="I249" s="566">
        <f t="shared" si="28"/>
        <v>0</v>
      </c>
      <c r="J249" s="567">
        <v>1350</v>
      </c>
    </row>
    <row r="250" spans="2:10" ht="12.75" customHeight="1">
      <c r="B250" s="657" t="s">
        <v>428</v>
      </c>
      <c r="E250" s="555">
        <v>0</v>
      </c>
      <c r="F250" s="566">
        <v>0</v>
      </c>
      <c r="G250" s="565">
        <v>1800</v>
      </c>
      <c r="H250" s="555">
        <f t="shared" si="29"/>
        <v>1800</v>
      </c>
      <c r="I250" s="566">
        <f t="shared" si="28"/>
        <v>0</v>
      </c>
      <c r="J250" s="567">
        <v>1800</v>
      </c>
    </row>
    <row r="251" spans="2:10" ht="12.75" hidden="1" customHeight="1">
      <c r="B251" s="657" t="s">
        <v>429</v>
      </c>
      <c r="F251" s="566"/>
      <c r="G251" s="565"/>
      <c r="H251" s="555">
        <f t="shared" si="29"/>
        <v>0</v>
      </c>
      <c r="I251" s="566">
        <f t="shared" si="28"/>
        <v>0</v>
      </c>
      <c r="J251" s="567"/>
    </row>
    <row r="252" spans="2:10" ht="12.75" customHeight="1">
      <c r="B252" s="657" t="s">
        <v>430</v>
      </c>
      <c r="E252" s="555">
        <v>0</v>
      </c>
      <c r="F252" s="566">
        <v>0</v>
      </c>
      <c r="G252" s="565">
        <v>1550</v>
      </c>
      <c r="H252" s="555">
        <f t="shared" si="29"/>
        <v>1550</v>
      </c>
      <c r="I252" s="566">
        <f t="shared" si="28"/>
        <v>0</v>
      </c>
      <c r="J252" s="567">
        <v>1550</v>
      </c>
    </row>
    <row r="253" spans="2:10" ht="12.75" hidden="1" customHeight="1">
      <c r="B253" s="657" t="s">
        <v>431</v>
      </c>
      <c r="F253" s="566"/>
      <c r="G253" s="565"/>
      <c r="H253" s="555">
        <f t="shared" si="29"/>
        <v>0</v>
      </c>
      <c r="I253" s="566">
        <f t="shared" si="28"/>
        <v>0</v>
      </c>
      <c r="J253" s="567"/>
    </row>
    <row r="254" spans="2:10" ht="12.75" customHeight="1">
      <c r="B254" s="657" t="s">
        <v>432</v>
      </c>
      <c r="E254" s="555">
        <v>0</v>
      </c>
      <c r="F254" s="566">
        <v>0</v>
      </c>
      <c r="G254" s="565">
        <v>1400</v>
      </c>
      <c r="H254" s="555">
        <f t="shared" si="29"/>
        <v>1400</v>
      </c>
      <c r="I254" s="566">
        <f t="shared" si="28"/>
        <v>0</v>
      </c>
      <c r="J254" s="567">
        <v>1400</v>
      </c>
    </row>
    <row r="255" spans="2:10" ht="6.75" customHeight="1">
      <c r="B255" s="657"/>
      <c r="C255" s="578"/>
      <c r="F255" s="566"/>
      <c r="G255" s="567"/>
      <c r="H255" s="555"/>
      <c r="I255" s="566"/>
      <c r="J255" s="567"/>
    </row>
    <row r="256" spans="2:10" ht="15" customHeight="1">
      <c r="B256" s="659" t="s">
        <v>433</v>
      </c>
      <c r="C256" s="569"/>
      <c r="E256" s="555">
        <v>1000</v>
      </c>
      <c r="F256" s="566">
        <v>1300</v>
      </c>
      <c r="G256" s="565"/>
      <c r="H256" s="555">
        <f t="shared" si="29"/>
        <v>1300</v>
      </c>
      <c r="I256" s="566">
        <f>F256-E256</f>
        <v>300</v>
      </c>
      <c r="J256" s="567">
        <v>1300</v>
      </c>
    </row>
    <row r="257" spans="2:11" ht="15" hidden="1" customHeight="1">
      <c r="B257" s="553" t="s">
        <v>434</v>
      </c>
      <c r="C257" s="578"/>
      <c r="F257" s="566"/>
      <c r="G257" s="565"/>
      <c r="H257" s="555">
        <f t="shared" si="29"/>
        <v>0</v>
      </c>
      <c r="I257" s="566">
        <f>F257-E257</f>
        <v>0</v>
      </c>
      <c r="J257" s="567"/>
    </row>
    <row r="258" spans="2:11" ht="13.5" customHeight="1">
      <c r="B258" s="644" t="s">
        <v>435</v>
      </c>
      <c r="C258" s="649">
        <f>SUM(H259:H316)</f>
        <v>34547</v>
      </c>
      <c r="F258" s="566"/>
      <c r="G258" s="567"/>
      <c r="H258" s="555"/>
      <c r="J258" s="567"/>
      <c r="K258" s="555"/>
    </row>
    <row r="259" spans="2:11" ht="15" customHeight="1">
      <c r="B259" s="657" t="s">
        <v>436</v>
      </c>
      <c r="C259" s="649"/>
      <c r="E259" s="555">
        <v>0</v>
      </c>
      <c r="F259" s="566">
        <v>150</v>
      </c>
      <c r="G259" s="565"/>
      <c r="H259" s="555">
        <f t="shared" ref="H259:H316" si="30">SUM(F259:G259)</f>
        <v>150</v>
      </c>
      <c r="I259" s="566">
        <f t="shared" ref="I259:I316" si="31">F259-E259</f>
        <v>150</v>
      </c>
      <c r="J259" s="567">
        <v>150</v>
      </c>
    </row>
    <row r="260" spans="2:11" ht="15" customHeight="1">
      <c r="B260" s="660" t="s">
        <v>1381</v>
      </c>
      <c r="C260" s="649"/>
      <c r="E260" s="555">
        <v>0</v>
      </c>
      <c r="F260" s="566"/>
      <c r="G260" s="565"/>
      <c r="H260" s="555">
        <v>90</v>
      </c>
      <c r="I260" s="566">
        <f t="shared" si="31"/>
        <v>0</v>
      </c>
      <c r="J260" s="567">
        <v>90</v>
      </c>
    </row>
    <row r="261" spans="2:11" ht="15" customHeight="1">
      <c r="B261" s="661" t="s">
        <v>1382</v>
      </c>
      <c r="C261" s="649"/>
      <c r="E261" s="555">
        <v>0</v>
      </c>
      <c r="F261" s="566"/>
      <c r="G261" s="565"/>
      <c r="H261" s="555">
        <v>2030</v>
      </c>
      <c r="I261" s="566">
        <f t="shared" si="31"/>
        <v>0</v>
      </c>
      <c r="J261" s="567">
        <v>2030</v>
      </c>
    </row>
    <row r="262" spans="2:11" ht="13.5" customHeight="1">
      <c r="B262" s="657" t="s">
        <v>437</v>
      </c>
      <c r="C262" s="649" t="s">
        <v>138</v>
      </c>
      <c r="E262" s="555">
        <v>1000</v>
      </c>
      <c r="F262" s="566">
        <v>1000</v>
      </c>
      <c r="G262" s="565"/>
      <c r="H262" s="555">
        <v>0</v>
      </c>
      <c r="I262" s="566">
        <f t="shared" si="31"/>
        <v>0</v>
      </c>
      <c r="J262" s="567">
        <v>0</v>
      </c>
      <c r="K262" s="555"/>
    </row>
    <row r="263" spans="2:11" ht="13.5" hidden="1" customHeight="1">
      <c r="B263" s="657" t="s">
        <v>438</v>
      </c>
      <c r="C263" s="649"/>
      <c r="F263" s="566"/>
      <c r="G263" s="565"/>
      <c r="H263" s="555">
        <f t="shared" si="30"/>
        <v>0</v>
      </c>
      <c r="I263" s="566">
        <f t="shared" si="31"/>
        <v>0</v>
      </c>
      <c r="J263" s="567"/>
      <c r="K263" s="555"/>
    </row>
    <row r="264" spans="2:11" ht="13.5" customHeight="1">
      <c r="B264" s="657" t="s">
        <v>439</v>
      </c>
      <c r="C264" s="649"/>
      <c r="E264" s="555">
        <v>0</v>
      </c>
      <c r="F264" s="566"/>
      <c r="G264" s="565"/>
      <c r="H264" s="555">
        <v>1200</v>
      </c>
      <c r="I264" s="566">
        <f t="shared" si="31"/>
        <v>0</v>
      </c>
      <c r="J264" s="567">
        <v>1200</v>
      </c>
      <c r="K264" s="555"/>
    </row>
    <row r="265" spans="2:11" ht="13.5" hidden="1" customHeight="1">
      <c r="B265" s="657" t="s">
        <v>440</v>
      </c>
      <c r="C265" s="649"/>
      <c r="F265" s="566"/>
      <c r="G265" s="565"/>
      <c r="H265" s="555">
        <f t="shared" si="30"/>
        <v>0</v>
      </c>
      <c r="I265" s="566">
        <f t="shared" si="31"/>
        <v>0</v>
      </c>
      <c r="J265" s="567"/>
      <c r="K265" s="555"/>
    </row>
    <row r="266" spans="2:11" ht="13.5" customHeight="1">
      <c r="B266" s="657" t="s">
        <v>441</v>
      </c>
      <c r="C266" s="649"/>
      <c r="E266" s="555">
        <v>0</v>
      </c>
      <c r="F266" s="566">
        <v>0</v>
      </c>
      <c r="G266" s="565">
        <v>350</v>
      </c>
      <c r="H266" s="555">
        <f t="shared" si="30"/>
        <v>350</v>
      </c>
      <c r="I266" s="566">
        <f t="shared" si="31"/>
        <v>0</v>
      </c>
      <c r="J266" s="567">
        <v>350</v>
      </c>
      <c r="K266" s="555"/>
    </row>
    <row r="267" spans="2:11" ht="13.5" hidden="1" customHeight="1">
      <c r="B267" s="657" t="s">
        <v>442</v>
      </c>
      <c r="C267" s="649"/>
      <c r="F267" s="566"/>
      <c r="G267" s="565"/>
      <c r="H267" s="555">
        <f t="shared" si="30"/>
        <v>0</v>
      </c>
      <c r="I267" s="566">
        <f t="shared" si="31"/>
        <v>0</v>
      </c>
      <c r="J267" s="567"/>
      <c r="K267" s="555"/>
    </row>
    <row r="268" spans="2:11" ht="13.5" hidden="1" customHeight="1">
      <c r="B268" s="657" t="s">
        <v>404</v>
      </c>
      <c r="C268" s="649"/>
      <c r="F268" s="566"/>
      <c r="G268" s="565"/>
      <c r="H268" s="555">
        <f t="shared" si="30"/>
        <v>0</v>
      </c>
      <c r="I268" s="566">
        <f t="shared" si="31"/>
        <v>0</v>
      </c>
      <c r="J268" s="567"/>
      <c r="K268" s="555"/>
    </row>
    <row r="269" spans="2:11" ht="13.5" customHeight="1">
      <c r="B269" s="657" t="s">
        <v>443</v>
      </c>
      <c r="C269" s="649"/>
      <c r="E269" s="555">
        <v>0</v>
      </c>
      <c r="F269" s="566">
        <v>0</v>
      </c>
      <c r="G269" s="565">
        <v>60</v>
      </c>
      <c r="H269" s="555">
        <f t="shared" si="30"/>
        <v>60</v>
      </c>
      <c r="I269" s="566"/>
      <c r="J269" s="567">
        <f>60-1</f>
        <v>59</v>
      </c>
      <c r="K269" s="555"/>
    </row>
    <row r="270" spans="2:11" ht="13.5" customHeight="1">
      <c r="B270" s="657" t="s">
        <v>444</v>
      </c>
      <c r="C270" s="649"/>
      <c r="E270" s="555">
        <v>0</v>
      </c>
      <c r="F270" s="566">
        <v>90</v>
      </c>
      <c r="G270" s="565"/>
      <c r="H270" s="555">
        <f t="shared" si="30"/>
        <v>90</v>
      </c>
      <c r="I270" s="566">
        <f t="shared" si="31"/>
        <v>90</v>
      </c>
      <c r="J270" s="567">
        <f>90-12</f>
        <v>78</v>
      </c>
      <c r="K270" s="555"/>
    </row>
    <row r="271" spans="2:11" ht="13.5" hidden="1" customHeight="1">
      <c r="B271" s="657" t="s">
        <v>445</v>
      </c>
      <c r="C271" s="649"/>
      <c r="F271" s="566"/>
      <c r="G271" s="565"/>
      <c r="H271" s="555">
        <f t="shared" si="30"/>
        <v>0</v>
      </c>
      <c r="I271" s="566">
        <f t="shared" si="31"/>
        <v>0</v>
      </c>
      <c r="J271" s="567"/>
      <c r="K271" s="555"/>
    </row>
    <row r="272" spans="2:11" ht="13.5" hidden="1" customHeight="1">
      <c r="B272" s="657" t="s">
        <v>446</v>
      </c>
      <c r="C272" s="649"/>
      <c r="F272" s="566"/>
      <c r="G272" s="565"/>
      <c r="H272" s="555">
        <f t="shared" si="30"/>
        <v>0</v>
      </c>
      <c r="I272" s="566">
        <f t="shared" si="31"/>
        <v>0</v>
      </c>
      <c r="J272" s="567"/>
      <c r="K272" s="555"/>
    </row>
    <row r="273" spans="2:11" ht="13.5" hidden="1" customHeight="1">
      <c r="B273" s="657" t="s">
        <v>447</v>
      </c>
      <c r="C273" s="649"/>
      <c r="F273" s="566"/>
      <c r="G273" s="565"/>
      <c r="H273" s="555">
        <f t="shared" si="30"/>
        <v>0</v>
      </c>
      <c r="I273" s="566">
        <f t="shared" si="31"/>
        <v>0</v>
      </c>
      <c r="J273" s="567"/>
      <c r="K273" s="555"/>
    </row>
    <row r="274" spans="2:11" ht="13.5" hidden="1" customHeight="1">
      <c r="B274" s="657" t="s">
        <v>448</v>
      </c>
      <c r="C274" s="649"/>
      <c r="F274" s="566"/>
      <c r="G274" s="565"/>
      <c r="H274" s="555">
        <f t="shared" si="30"/>
        <v>0</v>
      </c>
      <c r="I274" s="566">
        <f t="shared" si="31"/>
        <v>0</v>
      </c>
      <c r="J274" s="567"/>
      <c r="K274" s="555"/>
    </row>
    <row r="275" spans="2:11" ht="13.5" customHeight="1">
      <c r="B275" s="657" t="s">
        <v>449</v>
      </c>
      <c r="C275" s="649"/>
      <c r="E275" s="555">
        <v>0</v>
      </c>
      <c r="F275" s="566">
        <v>0</v>
      </c>
      <c r="G275" s="565">
        <v>600</v>
      </c>
      <c r="H275" s="555">
        <f t="shared" si="30"/>
        <v>600</v>
      </c>
      <c r="I275" s="566">
        <f t="shared" si="31"/>
        <v>0</v>
      </c>
      <c r="J275" s="567">
        <v>600</v>
      </c>
      <c r="K275" s="555"/>
    </row>
    <row r="276" spans="2:11" ht="13.5" customHeight="1">
      <c r="B276" s="657" t="s">
        <v>450</v>
      </c>
      <c r="C276" s="649"/>
      <c r="E276" s="555">
        <v>0</v>
      </c>
      <c r="F276" s="566">
        <v>0</v>
      </c>
      <c r="G276" s="565">
        <v>250</v>
      </c>
      <c r="H276" s="555">
        <f t="shared" si="30"/>
        <v>250</v>
      </c>
      <c r="I276" s="566"/>
      <c r="J276" s="567">
        <v>250</v>
      </c>
      <c r="K276" s="555"/>
    </row>
    <row r="277" spans="2:11" ht="13.5" hidden="1" customHeight="1">
      <c r="B277" s="657" t="s">
        <v>451</v>
      </c>
      <c r="C277" s="649"/>
      <c r="F277" s="566"/>
      <c r="G277" s="565"/>
      <c r="H277" s="555">
        <f t="shared" si="30"/>
        <v>0</v>
      </c>
      <c r="I277" s="566">
        <f t="shared" si="31"/>
        <v>0</v>
      </c>
      <c r="J277" s="567"/>
      <c r="K277" s="555"/>
    </row>
    <row r="278" spans="2:11" ht="13.5" customHeight="1">
      <c r="B278" s="657" t="s">
        <v>452</v>
      </c>
      <c r="C278" s="649"/>
      <c r="E278" s="555">
        <v>0</v>
      </c>
      <c r="F278" s="566">
        <v>50</v>
      </c>
      <c r="G278" s="565"/>
      <c r="H278" s="555">
        <f t="shared" si="30"/>
        <v>50</v>
      </c>
      <c r="I278" s="566"/>
      <c r="J278" s="567">
        <v>50</v>
      </c>
      <c r="K278" s="555"/>
    </row>
    <row r="279" spans="2:11" ht="13.5" hidden="1" customHeight="1">
      <c r="B279" s="657" t="s">
        <v>405</v>
      </c>
      <c r="C279" s="649"/>
      <c r="F279" s="566"/>
      <c r="G279" s="565"/>
      <c r="H279" s="555">
        <f t="shared" si="30"/>
        <v>0</v>
      </c>
      <c r="I279" s="566">
        <f t="shared" si="31"/>
        <v>0</v>
      </c>
      <c r="J279" s="567"/>
      <c r="K279" s="555"/>
    </row>
    <row r="280" spans="2:11" ht="13.5" customHeight="1">
      <c r="B280" s="657" t="s">
        <v>453</v>
      </c>
      <c r="C280" s="649"/>
      <c r="E280" s="555">
        <v>8000</v>
      </c>
      <c r="F280" s="566">
        <v>8000</v>
      </c>
      <c r="G280" s="565"/>
      <c r="H280" s="555">
        <f t="shared" si="30"/>
        <v>8000</v>
      </c>
      <c r="I280" s="566">
        <f t="shared" si="31"/>
        <v>0</v>
      </c>
      <c r="J280" s="567">
        <v>8000</v>
      </c>
      <c r="K280" s="555"/>
    </row>
    <row r="281" spans="2:11" ht="13.5" customHeight="1">
      <c r="B281" s="657" t="s">
        <v>454</v>
      </c>
      <c r="C281" s="649"/>
      <c r="E281" s="555">
        <v>0</v>
      </c>
      <c r="F281" s="566">
        <v>0</v>
      </c>
      <c r="G281" s="565">
        <v>250</v>
      </c>
      <c r="H281" s="566">
        <f t="shared" si="30"/>
        <v>250</v>
      </c>
      <c r="I281" s="566">
        <f t="shared" si="31"/>
        <v>0</v>
      </c>
      <c r="J281" s="567">
        <v>250</v>
      </c>
      <c r="K281" s="555"/>
    </row>
    <row r="282" spans="2:11" ht="13.5" customHeight="1">
      <c r="B282" s="657" t="s">
        <v>455</v>
      </c>
      <c r="C282" s="649"/>
      <c r="E282" s="555">
        <v>0</v>
      </c>
      <c r="F282" s="566">
        <v>0</v>
      </c>
      <c r="G282" s="565">
        <v>200</v>
      </c>
      <c r="H282" s="566">
        <f t="shared" si="30"/>
        <v>200</v>
      </c>
      <c r="I282" s="566">
        <f t="shared" si="31"/>
        <v>0</v>
      </c>
      <c r="J282" s="567">
        <v>200</v>
      </c>
      <c r="K282" s="555"/>
    </row>
    <row r="283" spans="2:11" ht="13.5" customHeight="1">
      <c r="B283" s="657" t="s">
        <v>456</v>
      </c>
      <c r="C283" s="649"/>
      <c r="E283" s="555">
        <v>0</v>
      </c>
      <c r="F283" s="566">
        <v>0</v>
      </c>
      <c r="G283" s="565">
        <v>950</v>
      </c>
      <c r="H283" s="555">
        <f t="shared" si="30"/>
        <v>950</v>
      </c>
      <c r="I283" s="566">
        <f t="shared" si="31"/>
        <v>0</v>
      </c>
      <c r="J283" s="567">
        <v>950</v>
      </c>
      <c r="K283" s="555"/>
    </row>
    <row r="284" spans="2:11" ht="13.5" hidden="1" customHeight="1">
      <c r="B284" s="657" t="s">
        <v>457</v>
      </c>
      <c r="C284" s="649"/>
      <c r="F284" s="566"/>
      <c r="G284" s="565"/>
      <c r="H284" s="555">
        <f t="shared" si="30"/>
        <v>0</v>
      </c>
      <c r="I284" s="566">
        <f t="shared" si="31"/>
        <v>0</v>
      </c>
      <c r="J284" s="567"/>
      <c r="K284" s="555"/>
    </row>
    <row r="285" spans="2:11" ht="13.5" hidden="1" customHeight="1">
      <c r="B285" s="657" t="s">
        <v>458</v>
      </c>
      <c r="C285" s="649"/>
      <c r="F285" s="566"/>
      <c r="G285" s="565"/>
      <c r="H285" s="555">
        <f t="shared" si="30"/>
        <v>0</v>
      </c>
      <c r="I285" s="566">
        <f t="shared" si="31"/>
        <v>0</v>
      </c>
      <c r="J285" s="567"/>
      <c r="K285" s="555"/>
    </row>
    <row r="286" spans="2:11" ht="13.5" hidden="1" customHeight="1">
      <c r="B286" s="657" t="s">
        <v>459</v>
      </c>
      <c r="C286" s="649"/>
      <c r="F286" s="566"/>
      <c r="G286" s="565"/>
      <c r="H286" s="555">
        <f t="shared" si="30"/>
        <v>0</v>
      </c>
      <c r="I286" s="566">
        <f t="shared" si="31"/>
        <v>0</v>
      </c>
      <c r="J286" s="567"/>
      <c r="K286" s="555"/>
    </row>
    <row r="287" spans="2:11" ht="13.5" customHeight="1">
      <c r="B287" s="660" t="s">
        <v>457</v>
      </c>
      <c r="C287" s="649"/>
      <c r="E287" s="555">
        <v>0</v>
      </c>
      <c r="F287" s="566"/>
      <c r="G287" s="565"/>
      <c r="H287" s="555">
        <v>800</v>
      </c>
      <c r="I287" s="566"/>
      <c r="J287" s="567">
        <v>800</v>
      </c>
      <c r="K287" s="555"/>
    </row>
    <row r="288" spans="2:11" ht="13.5" customHeight="1">
      <c r="B288" s="657" t="s">
        <v>460</v>
      </c>
      <c r="C288" s="649"/>
      <c r="E288" s="555">
        <v>0</v>
      </c>
      <c r="F288" s="566">
        <v>0</v>
      </c>
      <c r="G288" s="565">
        <v>300</v>
      </c>
      <c r="H288" s="555">
        <f t="shared" si="30"/>
        <v>300</v>
      </c>
      <c r="I288" s="566">
        <f t="shared" si="31"/>
        <v>0</v>
      </c>
      <c r="J288" s="567">
        <v>300</v>
      </c>
      <c r="K288" s="555"/>
    </row>
    <row r="289" spans="2:11" ht="13.5" customHeight="1">
      <c r="B289" s="657" t="s">
        <v>461</v>
      </c>
      <c r="C289" s="649"/>
      <c r="E289" s="555">
        <v>0</v>
      </c>
      <c r="F289" s="566">
        <v>250</v>
      </c>
      <c r="G289" s="565"/>
      <c r="H289" s="555">
        <f t="shared" si="30"/>
        <v>250</v>
      </c>
      <c r="I289" s="566">
        <f t="shared" si="31"/>
        <v>250</v>
      </c>
      <c r="J289" s="567">
        <v>250</v>
      </c>
      <c r="K289" s="555"/>
    </row>
    <row r="290" spans="2:11" ht="13.5" hidden="1" customHeight="1">
      <c r="B290" s="657" t="s">
        <v>462</v>
      </c>
      <c r="C290" s="649"/>
      <c r="F290" s="566"/>
      <c r="G290" s="565"/>
      <c r="H290" s="555">
        <f t="shared" si="30"/>
        <v>0</v>
      </c>
      <c r="I290" s="566">
        <f t="shared" si="31"/>
        <v>0</v>
      </c>
      <c r="J290" s="567"/>
      <c r="K290" s="555"/>
    </row>
    <row r="291" spans="2:11" ht="13.5" customHeight="1">
      <c r="B291" s="657" t="s">
        <v>463</v>
      </c>
      <c r="C291" s="649"/>
      <c r="E291" s="555">
        <v>0</v>
      </c>
      <c r="F291" s="566">
        <v>0</v>
      </c>
      <c r="G291" s="565">
        <v>700</v>
      </c>
      <c r="H291" s="555">
        <f t="shared" si="30"/>
        <v>700</v>
      </c>
      <c r="I291" s="566">
        <f t="shared" si="31"/>
        <v>0</v>
      </c>
      <c r="J291" s="567">
        <v>700</v>
      </c>
      <c r="K291" s="555"/>
    </row>
    <row r="292" spans="2:11" ht="13.5" hidden="1" customHeight="1">
      <c r="B292" s="657" t="s">
        <v>464</v>
      </c>
      <c r="C292" s="649"/>
      <c r="F292" s="566"/>
      <c r="G292" s="565"/>
      <c r="H292" s="555">
        <f t="shared" si="30"/>
        <v>0</v>
      </c>
      <c r="I292" s="566">
        <f t="shared" si="31"/>
        <v>0</v>
      </c>
      <c r="J292" s="567"/>
      <c r="K292" s="555"/>
    </row>
    <row r="293" spans="2:11" ht="13.5" hidden="1" customHeight="1">
      <c r="B293" s="657" t="s">
        <v>465</v>
      </c>
      <c r="C293" s="649"/>
      <c r="F293" s="566"/>
      <c r="G293" s="565"/>
      <c r="H293" s="555">
        <f t="shared" si="30"/>
        <v>0</v>
      </c>
      <c r="I293" s="566">
        <f t="shared" si="31"/>
        <v>0</v>
      </c>
      <c r="J293" s="567"/>
      <c r="K293" s="555"/>
    </row>
    <row r="294" spans="2:11" ht="13.5" hidden="1" customHeight="1">
      <c r="B294" s="657" t="s">
        <v>466</v>
      </c>
      <c r="C294" s="649"/>
      <c r="F294" s="566"/>
      <c r="G294" s="565"/>
      <c r="H294" s="555">
        <f t="shared" si="30"/>
        <v>0</v>
      </c>
      <c r="I294" s="566">
        <f t="shared" si="31"/>
        <v>0</v>
      </c>
      <c r="J294" s="567"/>
      <c r="K294" s="555"/>
    </row>
    <row r="295" spans="2:11" ht="13.5" customHeight="1">
      <c r="B295" s="657" t="s">
        <v>467</v>
      </c>
      <c r="C295" s="649"/>
      <c r="E295" s="555">
        <v>0</v>
      </c>
      <c r="F295" s="566">
        <v>170</v>
      </c>
      <c r="G295" s="565"/>
      <c r="H295" s="555">
        <f t="shared" si="30"/>
        <v>170</v>
      </c>
      <c r="I295" s="566">
        <f t="shared" si="31"/>
        <v>170</v>
      </c>
      <c r="J295" s="567">
        <v>170</v>
      </c>
      <c r="K295" s="555"/>
    </row>
    <row r="296" spans="2:11" ht="13.5" customHeight="1">
      <c r="B296" s="657" t="s">
        <v>468</v>
      </c>
      <c r="C296" s="649"/>
      <c r="E296" s="555">
        <v>0</v>
      </c>
      <c r="F296" s="566">
        <v>0</v>
      </c>
      <c r="G296" s="565">
        <v>500</v>
      </c>
      <c r="H296" s="555">
        <f t="shared" si="30"/>
        <v>500</v>
      </c>
      <c r="I296" s="566">
        <f t="shared" si="31"/>
        <v>0</v>
      </c>
      <c r="J296" s="567">
        <v>500</v>
      </c>
      <c r="K296" s="555"/>
    </row>
    <row r="297" spans="2:11" ht="13.5" customHeight="1">
      <c r="B297" s="657" t="s">
        <v>469</v>
      </c>
      <c r="C297" s="649"/>
      <c r="E297" s="555">
        <v>0</v>
      </c>
      <c r="F297" s="566">
        <v>100</v>
      </c>
      <c r="G297" s="565"/>
      <c r="H297" s="555">
        <f t="shared" si="30"/>
        <v>100</v>
      </c>
      <c r="I297" s="566"/>
      <c r="J297" s="567">
        <v>100</v>
      </c>
      <c r="K297" s="555"/>
    </row>
    <row r="298" spans="2:11" ht="13.5" customHeight="1">
      <c r="B298" s="660" t="s">
        <v>1383</v>
      </c>
      <c r="C298" s="649"/>
      <c r="E298" s="555">
        <v>0</v>
      </c>
      <c r="F298" s="566"/>
      <c r="G298" s="565"/>
      <c r="H298" s="555">
        <v>50</v>
      </c>
      <c r="I298" s="566">
        <f t="shared" si="31"/>
        <v>0</v>
      </c>
      <c r="J298" s="567">
        <v>50</v>
      </c>
      <c r="K298" s="555"/>
    </row>
    <row r="299" spans="2:11" ht="13.5" customHeight="1">
      <c r="B299" s="657" t="s">
        <v>470</v>
      </c>
      <c r="C299" s="649"/>
      <c r="E299" s="555">
        <v>0</v>
      </c>
      <c r="F299" s="566">
        <v>100</v>
      </c>
      <c r="G299" s="565"/>
      <c r="H299" s="555">
        <f t="shared" si="30"/>
        <v>100</v>
      </c>
      <c r="I299" s="566">
        <f t="shared" si="31"/>
        <v>100</v>
      </c>
      <c r="J299" s="567">
        <v>100</v>
      </c>
      <c r="K299" s="555"/>
    </row>
    <row r="300" spans="2:11" ht="13.5" customHeight="1">
      <c r="B300" s="657" t="s">
        <v>471</v>
      </c>
      <c r="C300" s="649"/>
      <c r="E300" s="555">
        <v>0</v>
      </c>
      <c r="F300" s="566"/>
      <c r="G300" s="565"/>
      <c r="H300" s="555">
        <v>3000</v>
      </c>
      <c r="I300" s="566">
        <f t="shared" si="31"/>
        <v>0</v>
      </c>
      <c r="J300" s="567">
        <v>3000</v>
      </c>
      <c r="K300" s="555"/>
    </row>
    <row r="301" spans="2:11" ht="13.5" customHeight="1">
      <c r="B301" s="657" t="s">
        <v>472</v>
      </c>
      <c r="C301" s="649"/>
      <c r="E301" s="555">
        <v>0</v>
      </c>
      <c r="F301" s="566">
        <v>100</v>
      </c>
      <c r="G301" s="565"/>
      <c r="H301" s="555">
        <v>280</v>
      </c>
      <c r="I301" s="566">
        <f t="shared" si="31"/>
        <v>100</v>
      </c>
      <c r="J301" s="567">
        <v>280</v>
      </c>
      <c r="K301" s="555"/>
    </row>
    <row r="302" spans="2:11" ht="13.5" customHeight="1">
      <c r="B302" s="657" t="s">
        <v>402</v>
      </c>
      <c r="C302" s="649"/>
      <c r="E302" s="555">
        <v>4000</v>
      </c>
      <c r="F302" s="566"/>
      <c r="G302" s="565"/>
      <c r="H302" s="555">
        <v>0</v>
      </c>
      <c r="I302" s="566"/>
      <c r="J302" s="567">
        <v>0</v>
      </c>
      <c r="K302" s="555"/>
    </row>
    <row r="303" spans="2:11" ht="13.5" customHeight="1">
      <c r="B303" s="657" t="s">
        <v>473</v>
      </c>
      <c r="C303" s="649"/>
      <c r="E303" s="555">
        <v>0</v>
      </c>
      <c r="F303" s="566">
        <v>0</v>
      </c>
      <c r="G303" s="565">
        <v>360</v>
      </c>
      <c r="H303" s="555">
        <f t="shared" si="30"/>
        <v>360</v>
      </c>
      <c r="I303" s="566">
        <f t="shared" si="31"/>
        <v>0</v>
      </c>
      <c r="J303" s="567">
        <v>360</v>
      </c>
      <c r="K303" s="555"/>
    </row>
    <row r="304" spans="2:11" ht="13.5" customHeight="1">
      <c r="B304" s="657" t="s">
        <v>474</v>
      </c>
      <c r="E304" s="555">
        <v>0</v>
      </c>
      <c r="F304" s="566">
        <v>200</v>
      </c>
      <c r="G304" s="565">
        <v>200</v>
      </c>
      <c r="H304" s="555">
        <f t="shared" si="30"/>
        <v>400</v>
      </c>
      <c r="I304" s="566">
        <f t="shared" si="31"/>
        <v>200</v>
      </c>
      <c r="J304" s="567">
        <v>400</v>
      </c>
      <c r="K304" s="555"/>
    </row>
    <row r="305" spans="2:12" ht="13.5" hidden="1" customHeight="1">
      <c r="B305" s="657" t="s">
        <v>475</v>
      </c>
      <c r="C305" s="649"/>
      <c r="F305" s="566"/>
      <c r="G305" s="565"/>
      <c r="H305" s="555">
        <f t="shared" si="30"/>
        <v>0</v>
      </c>
      <c r="I305" s="566">
        <f t="shared" si="31"/>
        <v>0</v>
      </c>
      <c r="J305" s="567"/>
      <c r="K305" s="555"/>
    </row>
    <row r="306" spans="2:12" ht="13.5" hidden="1" customHeight="1">
      <c r="B306" s="657" t="s">
        <v>476</v>
      </c>
      <c r="C306" s="649"/>
      <c r="F306" s="566"/>
      <c r="G306" s="565"/>
      <c r="H306" s="555">
        <f t="shared" si="30"/>
        <v>0</v>
      </c>
      <c r="I306" s="566">
        <f t="shared" si="31"/>
        <v>0</v>
      </c>
      <c r="J306" s="567"/>
      <c r="K306" s="555"/>
    </row>
    <row r="307" spans="2:12" ht="13.5" customHeight="1">
      <c r="B307" s="657" t="s">
        <v>477</v>
      </c>
      <c r="C307" s="649"/>
      <c r="E307" s="555">
        <v>0</v>
      </c>
      <c r="F307" s="566">
        <v>350</v>
      </c>
      <c r="G307" s="565">
        <v>200</v>
      </c>
      <c r="H307" s="555">
        <v>750</v>
      </c>
      <c r="I307" s="566">
        <f t="shared" si="31"/>
        <v>350</v>
      </c>
      <c r="J307" s="567">
        <f>514+200-11</f>
        <v>703</v>
      </c>
      <c r="K307" s="555"/>
    </row>
    <row r="308" spans="2:12" ht="13.5" customHeight="1">
      <c r="B308" s="660" t="s">
        <v>1384</v>
      </c>
      <c r="C308" s="649"/>
      <c r="E308" s="555">
        <v>0</v>
      </c>
      <c r="F308" s="566"/>
      <c r="G308" s="565"/>
      <c r="H308" s="555">
        <v>100</v>
      </c>
      <c r="I308" s="566"/>
      <c r="J308" s="567">
        <v>100</v>
      </c>
      <c r="K308" s="555"/>
    </row>
    <row r="309" spans="2:12" ht="13.5" customHeight="1">
      <c r="B309" s="657" t="s">
        <v>478</v>
      </c>
      <c r="C309" s="649"/>
      <c r="E309" s="555">
        <v>10000</v>
      </c>
      <c r="F309" s="566">
        <v>10000</v>
      </c>
      <c r="G309" s="565">
        <v>50</v>
      </c>
      <c r="H309" s="555">
        <f t="shared" si="30"/>
        <v>10050</v>
      </c>
      <c r="I309" s="566">
        <f t="shared" si="31"/>
        <v>0</v>
      </c>
      <c r="J309" s="567">
        <f>10000+50</f>
        <v>10050</v>
      </c>
      <c r="K309" s="555"/>
    </row>
    <row r="310" spans="2:12" ht="15" customHeight="1">
      <c r="B310" s="657" t="s">
        <v>479</v>
      </c>
      <c r="C310" s="662"/>
      <c r="E310" s="555">
        <v>0</v>
      </c>
      <c r="F310" s="555">
        <v>200</v>
      </c>
      <c r="G310" s="565"/>
      <c r="H310" s="555">
        <f t="shared" si="30"/>
        <v>200</v>
      </c>
      <c r="I310" s="566">
        <f t="shared" si="31"/>
        <v>200</v>
      </c>
      <c r="J310" s="567">
        <v>200</v>
      </c>
      <c r="K310" s="555"/>
    </row>
    <row r="311" spans="2:12" ht="15.75" customHeight="1">
      <c r="B311" s="657" t="s">
        <v>480</v>
      </c>
      <c r="C311" s="649"/>
      <c r="E311" s="555">
        <v>0</v>
      </c>
      <c r="F311" s="555">
        <v>387</v>
      </c>
      <c r="G311" s="565"/>
      <c r="H311" s="555">
        <v>487</v>
      </c>
      <c r="I311" s="566">
        <f t="shared" si="31"/>
        <v>387</v>
      </c>
      <c r="J311" s="567">
        <v>487</v>
      </c>
      <c r="K311" s="555"/>
    </row>
    <row r="312" spans="2:12" ht="15" customHeight="1">
      <c r="B312" s="657" t="s">
        <v>481</v>
      </c>
      <c r="C312" s="649"/>
      <c r="E312" s="555">
        <v>0</v>
      </c>
      <c r="F312" s="555"/>
      <c r="G312" s="565"/>
      <c r="H312" s="555">
        <v>200</v>
      </c>
      <c r="I312" s="566">
        <f t="shared" si="31"/>
        <v>0</v>
      </c>
      <c r="J312" s="567">
        <v>200</v>
      </c>
      <c r="K312" s="555"/>
    </row>
    <row r="313" spans="2:12" ht="15" customHeight="1">
      <c r="B313" s="657" t="s">
        <v>482</v>
      </c>
      <c r="C313" s="649"/>
      <c r="E313" s="555">
        <v>0</v>
      </c>
      <c r="F313" s="555">
        <v>0</v>
      </c>
      <c r="G313" s="565">
        <v>210</v>
      </c>
      <c r="H313" s="555">
        <f t="shared" si="30"/>
        <v>210</v>
      </c>
      <c r="I313" s="566">
        <f t="shared" si="31"/>
        <v>0</v>
      </c>
      <c r="J313" s="567">
        <v>210</v>
      </c>
      <c r="K313" s="555"/>
    </row>
    <row r="314" spans="2:12" ht="28.5" hidden="1" customHeight="1">
      <c r="B314" s="657" t="s">
        <v>483</v>
      </c>
      <c r="C314" s="649"/>
      <c r="D314" s="535"/>
      <c r="E314" s="566"/>
      <c r="F314" s="566"/>
      <c r="G314" s="565"/>
      <c r="H314" s="555">
        <f t="shared" si="30"/>
        <v>0</v>
      </c>
      <c r="I314" s="566">
        <f t="shared" si="31"/>
        <v>0</v>
      </c>
      <c r="J314" s="567"/>
      <c r="K314" s="555"/>
    </row>
    <row r="315" spans="2:12" ht="15" customHeight="1">
      <c r="B315" s="657" t="s">
        <v>484</v>
      </c>
      <c r="C315" s="649"/>
      <c r="E315" s="555">
        <v>0</v>
      </c>
      <c r="F315" s="555">
        <v>0</v>
      </c>
      <c r="G315" s="565">
        <v>670</v>
      </c>
      <c r="H315" s="555">
        <f t="shared" si="30"/>
        <v>670</v>
      </c>
      <c r="I315" s="566">
        <f t="shared" si="31"/>
        <v>0</v>
      </c>
      <c r="J315" s="567">
        <v>670</v>
      </c>
      <c r="K315" s="555"/>
    </row>
    <row r="316" spans="2:12" ht="15" customHeight="1">
      <c r="B316" s="657" t="s">
        <v>485</v>
      </c>
      <c r="C316" s="649"/>
      <c r="E316" s="555">
        <v>0</v>
      </c>
      <c r="F316" s="555">
        <v>300</v>
      </c>
      <c r="G316" s="565">
        <v>300</v>
      </c>
      <c r="H316" s="555">
        <f t="shared" si="30"/>
        <v>600</v>
      </c>
      <c r="I316" s="566">
        <f t="shared" si="31"/>
        <v>300</v>
      </c>
      <c r="J316" s="567">
        <v>600</v>
      </c>
      <c r="K316" s="555"/>
    </row>
    <row r="317" spans="2:12" ht="11.25" customHeight="1" thickBot="1">
      <c r="B317" s="580"/>
      <c r="C317" s="572"/>
      <c r="D317" s="581"/>
      <c r="E317" s="634"/>
      <c r="F317" s="582"/>
      <c r="G317" s="583"/>
      <c r="H317" s="582"/>
      <c r="J317" s="583"/>
    </row>
    <row r="318" spans="2:12" ht="16.5" customHeight="1" thickBot="1">
      <c r="B318" s="571" t="s">
        <v>486</v>
      </c>
      <c r="C318" s="572"/>
      <c r="D318" s="573"/>
      <c r="E318" s="574">
        <f t="shared" ref="E318:G318" si="32">SUM(E179:E317)</f>
        <v>158810</v>
      </c>
      <c r="F318" s="574">
        <f t="shared" si="32"/>
        <v>171436</v>
      </c>
      <c r="G318" s="575">
        <f t="shared" si="32"/>
        <v>19853</v>
      </c>
      <c r="H318" s="576">
        <f>SUM(H179:H316)</f>
        <v>235720</v>
      </c>
      <c r="I318" s="576">
        <f t="shared" ref="I318:J318" si="33">SUM(I179:I316)</f>
        <v>11720</v>
      </c>
      <c r="J318" s="576">
        <f t="shared" si="33"/>
        <v>232458</v>
      </c>
      <c r="K318" s="555">
        <f>SUM(F318:G318)</f>
        <v>191289</v>
      </c>
      <c r="L318" s="593">
        <v>133940</v>
      </c>
    </row>
    <row r="319" spans="2:12" ht="12.75" customHeight="1">
      <c r="B319" s="571"/>
      <c r="C319" s="572"/>
      <c r="D319" s="573"/>
      <c r="E319" s="584"/>
      <c r="F319" s="584"/>
      <c r="G319" s="585"/>
      <c r="H319" s="583"/>
      <c r="I319" s="583"/>
      <c r="J319" s="583"/>
      <c r="K319" s="555"/>
      <c r="L319" s="593"/>
    </row>
    <row r="320" spans="2:12" ht="16.5" customHeight="1">
      <c r="B320" s="586" t="s">
        <v>1351</v>
      </c>
      <c r="C320" s="572"/>
      <c r="D320" s="573"/>
      <c r="E320" s="584"/>
      <c r="F320" s="584"/>
      <c r="G320" s="585"/>
      <c r="H320" s="583"/>
      <c r="I320" s="583"/>
      <c r="J320" s="583"/>
      <c r="K320" s="555"/>
      <c r="L320" s="593"/>
    </row>
    <row r="321" spans="1:12" ht="6.75" customHeight="1">
      <c r="B321" s="587"/>
      <c r="C321" s="572"/>
      <c r="D321" s="573"/>
      <c r="E321" s="584"/>
      <c r="F321" s="584"/>
      <c r="G321" s="585"/>
      <c r="H321" s="583"/>
      <c r="I321" s="583"/>
      <c r="J321" s="583"/>
      <c r="K321" s="555"/>
      <c r="L321" s="593"/>
    </row>
    <row r="322" spans="1:12" ht="16.5" customHeight="1">
      <c r="B322" s="588" t="s">
        <v>1385</v>
      </c>
      <c r="C322" s="572"/>
      <c r="D322" s="573"/>
      <c r="E322" s="563">
        <v>0</v>
      </c>
      <c r="F322" s="584"/>
      <c r="G322" s="585"/>
      <c r="H322" s="86">
        <v>1728</v>
      </c>
      <c r="I322" s="583"/>
      <c r="J322" s="589">
        <v>1728</v>
      </c>
      <c r="K322" s="555"/>
      <c r="L322" s="593"/>
    </row>
    <row r="323" spans="1:12" ht="16.5" customHeight="1">
      <c r="B323" s="588" t="s">
        <v>1386</v>
      </c>
      <c r="C323" s="572"/>
      <c r="D323" s="573"/>
      <c r="E323" s="563">
        <v>0</v>
      </c>
      <c r="F323" s="584"/>
      <c r="G323" s="585"/>
      <c r="H323" s="86">
        <v>150</v>
      </c>
      <c r="I323" s="583"/>
      <c r="J323" s="589">
        <v>0</v>
      </c>
      <c r="K323" s="555"/>
      <c r="L323" s="593"/>
    </row>
    <row r="324" spans="1:12" ht="16.5" customHeight="1">
      <c r="B324" s="588" t="s">
        <v>1387</v>
      </c>
      <c r="C324" s="572"/>
      <c r="D324" s="573"/>
      <c r="E324" s="563">
        <v>0</v>
      </c>
      <c r="F324" s="584"/>
      <c r="G324" s="585"/>
      <c r="H324" s="86">
        <v>3671</v>
      </c>
      <c r="I324" s="583"/>
      <c r="J324" s="589">
        <v>3671</v>
      </c>
      <c r="K324" s="555"/>
      <c r="L324" s="593"/>
    </row>
    <row r="325" spans="1:12" ht="10.5" customHeight="1" thickBot="1">
      <c r="B325" s="587"/>
      <c r="C325" s="572"/>
      <c r="D325" s="573"/>
      <c r="E325" s="584"/>
      <c r="F325" s="584"/>
      <c r="G325" s="585"/>
      <c r="H325" s="583"/>
      <c r="I325" s="583"/>
      <c r="J325" s="583"/>
      <c r="K325" s="555"/>
      <c r="L325" s="593"/>
    </row>
    <row r="326" spans="1:12" ht="15.75" thickBot="1">
      <c r="B326" s="590" t="s">
        <v>1354</v>
      </c>
      <c r="E326" s="663">
        <v>0</v>
      </c>
      <c r="F326" s="664"/>
      <c r="G326" s="664"/>
      <c r="H326" s="611">
        <f>SUM(H322:H325)</f>
        <v>5549</v>
      </c>
      <c r="I326" s="611">
        <f t="shared" ref="I326:J326" si="34">SUM(I322:I325)</f>
        <v>0</v>
      </c>
      <c r="J326" s="613">
        <f t="shared" si="34"/>
        <v>5399</v>
      </c>
    </row>
    <row r="327" spans="1:12" ht="15.75" thickBot="1">
      <c r="B327" s="590"/>
      <c r="I327" s="534"/>
    </row>
    <row r="328" spans="1:12" ht="15" customHeight="1" thickBot="1">
      <c r="B328" s="592" t="s">
        <v>327</v>
      </c>
      <c r="C328" s="557" t="s">
        <v>328</v>
      </c>
      <c r="D328" s="573"/>
      <c r="E328" s="574">
        <f>SUM(E175+E318)</f>
        <v>226607</v>
      </c>
      <c r="F328" s="574">
        <f>SUM(F175+F318)</f>
        <v>238703</v>
      </c>
      <c r="G328" s="575">
        <f>SUM(G175+G318)</f>
        <v>21703</v>
      </c>
      <c r="H328" s="574">
        <f>SUM(H175+H318+H326)</f>
        <v>310904</v>
      </c>
      <c r="I328" s="574" t="e">
        <f>SUM(#REF!+I175+I318)</f>
        <v>#REF!</v>
      </c>
      <c r="J328" s="576">
        <f>SUM(J175+J318+J326)</f>
        <v>289337</v>
      </c>
      <c r="K328" s="555">
        <f>SUM(F328:G328)</f>
        <v>260406</v>
      </c>
    </row>
    <row r="329" spans="1:12" ht="9.75" customHeight="1">
      <c r="B329" s="559"/>
      <c r="C329" s="572"/>
      <c r="D329" s="573"/>
      <c r="E329" s="629"/>
      <c r="F329" s="584"/>
      <c r="G329" s="583"/>
      <c r="H329" s="584"/>
      <c r="J329" s="583"/>
      <c r="K329" s="555"/>
    </row>
    <row r="330" spans="1:12" ht="15" customHeight="1"/>
    <row r="331" spans="1:12" ht="15" customHeight="1">
      <c r="A331" s="593"/>
      <c r="B331" s="560" t="s">
        <v>487</v>
      </c>
    </row>
    <row r="332" spans="1:12" ht="10.5" customHeight="1">
      <c r="A332" s="593"/>
      <c r="B332" s="560"/>
    </row>
    <row r="333" spans="1:12" ht="21" customHeight="1">
      <c r="A333" s="593"/>
      <c r="B333" s="560" t="s">
        <v>488</v>
      </c>
    </row>
    <row r="334" spans="1:12" ht="15.75" customHeight="1">
      <c r="A334" s="593"/>
      <c r="B334" s="560"/>
      <c r="F334" s="594"/>
      <c r="G334" s="567"/>
      <c r="H334" s="555"/>
      <c r="J334" s="567"/>
    </row>
    <row r="335" spans="1:12" ht="15" hidden="1" customHeight="1">
      <c r="A335" s="593"/>
      <c r="B335" s="553" t="s">
        <v>489</v>
      </c>
      <c r="F335" s="594"/>
      <c r="G335" s="565"/>
      <c r="H335" s="555">
        <f>SUM(F335:G335)</f>
        <v>0</v>
      </c>
      <c r="J335" s="567"/>
    </row>
    <row r="336" spans="1:12" ht="15" hidden="1" customHeight="1">
      <c r="A336" s="593"/>
      <c r="B336" s="600" t="s">
        <v>490</v>
      </c>
      <c r="E336" s="555">
        <v>0</v>
      </c>
      <c r="F336" s="594">
        <v>0</v>
      </c>
      <c r="G336" s="565"/>
      <c r="H336" s="555">
        <f>SUM(F336:G336)</f>
        <v>0</v>
      </c>
      <c r="I336" s="566">
        <f>F336-E336</f>
        <v>0</v>
      </c>
      <c r="J336" s="567"/>
    </row>
    <row r="337" spans="1:12" ht="15" hidden="1" customHeight="1">
      <c r="A337" s="593"/>
      <c r="B337" s="553" t="s">
        <v>491</v>
      </c>
      <c r="F337" s="594"/>
      <c r="G337" s="565"/>
      <c r="H337" s="555">
        <f>SUM(F337:G337)</f>
        <v>0</v>
      </c>
      <c r="I337" s="566">
        <f>F337-E337</f>
        <v>0</v>
      </c>
      <c r="J337" s="567"/>
    </row>
    <row r="338" spans="1:12" ht="15" customHeight="1">
      <c r="A338" s="593"/>
      <c r="B338" s="553" t="s">
        <v>492</v>
      </c>
      <c r="E338" s="555">
        <v>5000</v>
      </c>
      <c r="F338" s="567">
        <v>5000</v>
      </c>
      <c r="G338" s="565"/>
      <c r="H338" s="555">
        <v>0</v>
      </c>
      <c r="I338" s="566">
        <f>F338-E338</f>
        <v>0</v>
      </c>
      <c r="J338" s="567">
        <v>0</v>
      </c>
    </row>
    <row r="339" spans="1:12" ht="30" customHeight="1">
      <c r="A339" s="593"/>
      <c r="B339" s="553" t="s">
        <v>493</v>
      </c>
      <c r="C339" s="569" t="s">
        <v>138</v>
      </c>
      <c r="E339" s="555">
        <v>5923</v>
      </c>
      <c r="F339" s="567">
        <v>5923</v>
      </c>
      <c r="G339" s="565"/>
      <c r="H339" s="555">
        <f>SUM(F339:G339)</f>
        <v>5923</v>
      </c>
      <c r="I339" s="566">
        <f>F339-E339</f>
        <v>0</v>
      </c>
      <c r="J339" s="567">
        <v>0</v>
      </c>
    </row>
    <row r="340" spans="1:12">
      <c r="A340" s="593"/>
      <c r="B340" s="646" t="s">
        <v>1388</v>
      </c>
      <c r="C340" s="569"/>
      <c r="E340" s="555">
        <v>0</v>
      </c>
      <c r="F340" s="567"/>
      <c r="G340" s="565"/>
      <c r="H340" s="555">
        <v>6574</v>
      </c>
      <c r="I340" s="566"/>
      <c r="J340" s="567">
        <v>6574</v>
      </c>
    </row>
    <row r="341" spans="1:12" ht="30" customHeight="1">
      <c r="A341" s="593"/>
      <c r="B341" s="646" t="s">
        <v>1389</v>
      </c>
      <c r="C341" s="569"/>
      <c r="E341" s="555">
        <v>0</v>
      </c>
      <c r="F341" s="567"/>
      <c r="G341" s="565"/>
      <c r="H341" s="555">
        <v>2305</v>
      </c>
      <c r="I341" s="566"/>
      <c r="J341" s="567">
        <v>2305</v>
      </c>
    </row>
    <row r="342" spans="1:12" ht="9.75" customHeight="1" thickBot="1">
      <c r="A342" s="593"/>
      <c r="B342" s="560"/>
      <c r="F342" s="582"/>
      <c r="G342" s="583"/>
      <c r="H342" s="582"/>
      <c r="J342" s="583"/>
    </row>
    <row r="343" spans="1:12" ht="15.75" customHeight="1" thickBot="1">
      <c r="A343" s="593"/>
      <c r="B343" s="571" t="s">
        <v>494</v>
      </c>
      <c r="E343" s="574">
        <f t="shared" ref="E343:J343" si="35">SUM(E334:E342)</f>
        <v>10923</v>
      </c>
      <c r="F343" s="574">
        <f t="shared" si="35"/>
        <v>10923</v>
      </c>
      <c r="G343" s="596">
        <f t="shared" si="35"/>
        <v>0</v>
      </c>
      <c r="H343" s="574">
        <f t="shared" si="35"/>
        <v>14802</v>
      </c>
      <c r="I343" s="574">
        <f t="shared" si="35"/>
        <v>0</v>
      </c>
      <c r="J343" s="597">
        <f t="shared" si="35"/>
        <v>8879</v>
      </c>
      <c r="K343" s="555">
        <f>SUM(F343:G343)</f>
        <v>10923</v>
      </c>
      <c r="L343" s="593">
        <v>0</v>
      </c>
    </row>
    <row r="344" spans="1:12" ht="15.75" hidden="1" customHeight="1">
      <c r="A344" s="593"/>
      <c r="B344" s="571"/>
      <c r="F344" s="584"/>
      <c r="G344" s="665"/>
      <c r="H344" s="584"/>
      <c r="J344" s="665"/>
      <c r="K344" s="555"/>
    </row>
    <row r="345" spans="1:12" ht="15.75" hidden="1" customHeight="1">
      <c r="A345" s="593"/>
      <c r="B345" s="571"/>
      <c r="F345" s="584"/>
      <c r="G345" s="665"/>
      <c r="H345" s="584"/>
      <c r="J345" s="665"/>
      <c r="K345" s="555"/>
    </row>
    <row r="346" spans="1:12" ht="15" customHeight="1">
      <c r="A346" s="593"/>
      <c r="B346" s="560"/>
    </row>
    <row r="347" spans="1:12" ht="12.75" customHeight="1">
      <c r="B347" s="560" t="s">
        <v>495</v>
      </c>
      <c r="C347" s="561"/>
      <c r="D347" s="562"/>
      <c r="E347" s="563"/>
    </row>
    <row r="348" spans="1:12" ht="15" customHeight="1">
      <c r="B348" s="666"/>
      <c r="C348" s="561"/>
      <c r="D348" s="562"/>
      <c r="E348" s="563"/>
      <c r="F348" s="593"/>
    </row>
    <row r="349" spans="1:12" ht="15" customHeight="1">
      <c r="B349" s="570" t="s">
        <v>496</v>
      </c>
      <c r="C349" s="569"/>
      <c r="E349" s="555">
        <v>755</v>
      </c>
      <c r="F349" s="566">
        <v>755</v>
      </c>
      <c r="G349" s="565"/>
      <c r="H349" s="555">
        <f t="shared" ref="H349:H355" si="36">SUM(F349:G349)</f>
        <v>755</v>
      </c>
      <c r="I349" s="566">
        <f t="shared" ref="I349:I413" si="37">F349-E349</f>
        <v>0</v>
      </c>
      <c r="J349" s="567">
        <v>170</v>
      </c>
    </row>
    <row r="350" spans="1:12" ht="15" customHeight="1">
      <c r="B350" s="553" t="s">
        <v>497</v>
      </c>
      <c r="C350" s="569"/>
      <c r="F350" s="567">
        <v>13970</v>
      </c>
      <c r="G350" s="565"/>
      <c r="H350" s="555">
        <f t="shared" si="36"/>
        <v>13970</v>
      </c>
      <c r="I350" s="566">
        <f t="shared" si="37"/>
        <v>13970</v>
      </c>
      <c r="J350" s="567">
        <v>13970</v>
      </c>
    </row>
    <row r="351" spans="1:12" ht="15" customHeight="1">
      <c r="B351" s="553" t="s">
        <v>1390</v>
      </c>
      <c r="C351" s="569"/>
      <c r="E351" s="555">
        <v>2000</v>
      </c>
      <c r="F351" s="567">
        <v>2000</v>
      </c>
      <c r="G351" s="565"/>
      <c r="H351" s="555">
        <f t="shared" si="36"/>
        <v>2000</v>
      </c>
      <c r="I351" s="566">
        <f t="shared" si="37"/>
        <v>0</v>
      </c>
      <c r="J351" s="567">
        <v>0</v>
      </c>
    </row>
    <row r="352" spans="1:12" ht="15.75" customHeight="1">
      <c r="B352" s="553" t="s">
        <v>498</v>
      </c>
      <c r="E352" s="555">
        <v>3000</v>
      </c>
      <c r="F352" s="567">
        <v>3000</v>
      </c>
      <c r="G352" s="565"/>
      <c r="H352" s="555">
        <f t="shared" si="36"/>
        <v>3000</v>
      </c>
      <c r="I352" s="566">
        <f t="shared" si="37"/>
        <v>0</v>
      </c>
      <c r="J352" s="567">
        <v>285</v>
      </c>
    </row>
    <row r="353" spans="2:10" ht="15" customHeight="1">
      <c r="B353" s="579" t="s">
        <v>499</v>
      </c>
      <c r="C353" s="569" t="s">
        <v>138</v>
      </c>
      <c r="E353" s="555">
        <v>9438</v>
      </c>
      <c r="F353" s="667">
        <v>9438</v>
      </c>
      <c r="G353" s="565"/>
      <c r="H353" s="555">
        <f t="shared" si="36"/>
        <v>9438</v>
      </c>
      <c r="I353" s="566">
        <f t="shared" si="37"/>
        <v>0</v>
      </c>
      <c r="J353" s="567">
        <v>9067</v>
      </c>
    </row>
    <row r="354" spans="2:10" ht="15.75" customHeight="1">
      <c r="B354" s="601" t="s">
        <v>500</v>
      </c>
      <c r="C354" s="557"/>
      <c r="D354" s="600"/>
      <c r="E354" s="652">
        <v>5000</v>
      </c>
      <c r="F354" s="652">
        <v>5000</v>
      </c>
      <c r="G354" s="565"/>
      <c r="H354" s="555">
        <f t="shared" si="36"/>
        <v>5000</v>
      </c>
      <c r="I354" s="566">
        <f t="shared" si="37"/>
        <v>0</v>
      </c>
      <c r="J354" s="567">
        <v>1400</v>
      </c>
    </row>
    <row r="355" spans="2:10" ht="15.75" customHeight="1">
      <c r="B355" s="601" t="s">
        <v>500</v>
      </c>
      <c r="C355" s="569" t="s">
        <v>138</v>
      </c>
      <c r="D355" s="600"/>
      <c r="E355" s="652">
        <v>2050</v>
      </c>
      <c r="F355" s="652">
        <v>2050</v>
      </c>
      <c r="G355" s="565"/>
      <c r="H355" s="555">
        <f t="shared" si="36"/>
        <v>2050</v>
      </c>
      <c r="I355" s="566">
        <f t="shared" si="37"/>
        <v>0</v>
      </c>
      <c r="J355" s="567">
        <v>2050</v>
      </c>
    </row>
    <row r="356" spans="2:10" ht="30">
      <c r="B356" s="668" t="s">
        <v>1391</v>
      </c>
      <c r="C356" s="557"/>
      <c r="D356" s="549"/>
      <c r="E356" s="602">
        <v>0</v>
      </c>
      <c r="F356" s="567"/>
      <c r="G356" s="565"/>
      <c r="H356" s="555">
        <v>1621</v>
      </c>
      <c r="I356" s="566">
        <f t="shared" si="37"/>
        <v>0</v>
      </c>
      <c r="J356" s="567">
        <v>1085</v>
      </c>
    </row>
    <row r="357" spans="2:10" ht="30">
      <c r="B357" s="646" t="s">
        <v>1460</v>
      </c>
      <c r="C357" s="557"/>
      <c r="D357" s="549"/>
      <c r="E357" s="602">
        <v>0</v>
      </c>
      <c r="F357" s="567"/>
      <c r="G357" s="565"/>
      <c r="H357" s="555">
        <v>17173</v>
      </c>
      <c r="I357" s="566">
        <f t="shared" si="37"/>
        <v>0</v>
      </c>
      <c r="J357" s="567">
        <v>0</v>
      </c>
    </row>
    <row r="358" spans="2:10" ht="15" hidden="1" customHeight="1">
      <c r="B358" s="660"/>
      <c r="C358" s="557"/>
      <c r="D358" s="549"/>
      <c r="E358" s="602"/>
      <c r="F358" s="567"/>
      <c r="G358" s="565"/>
      <c r="H358" s="555">
        <v>0</v>
      </c>
      <c r="I358" s="566">
        <f t="shared" si="37"/>
        <v>0</v>
      </c>
      <c r="J358" s="567"/>
    </row>
    <row r="359" spans="2:10" ht="15" hidden="1" customHeight="1">
      <c r="B359" s="669"/>
      <c r="C359" s="557"/>
      <c r="D359" s="549"/>
      <c r="E359" s="602"/>
      <c r="F359" s="567"/>
      <c r="G359" s="565"/>
      <c r="H359" s="555">
        <v>0</v>
      </c>
      <c r="I359" s="566">
        <f t="shared" si="37"/>
        <v>0</v>
      </c>
      <c r="J359" s="567"/>
    </row>
    <row r="360" spans="2:10" ht="13.5" hidden="1" customHeight="1">
      <c r="B360" s="660"/>
      <c r="C360" s="557"/>
      <c r="D360" s="549"/>
      <c r="E360" s="602"/>
      <c r="F360" s="567"/>
      <c r="G360" s="565"/>
      <c r="H360" s="555">
        <v>0</v>
      </c>
      <c r="I360" s="566">
        <f t="shared" si="37"/>
        <v>0</v>
      </c>
      <c r="J360" s="567"/>
    </row>
    <row r="361" spans="2:10" ht="16.5" hidden="1" customHeight="1">
      <c r="B361" s="660"/>
      <c r="C361" s="557"/>
      <c r="D361" s="549"/>
      <c r="E361" s="602"/>
      <c r="F361" s="567"/>
      <c r="G361" s="565"/>
      <c r="H361" s="555">
        <v>0</v>
      </c>
      <c r="I361" s="566">
        <f t="shared" si="37"/>
        <v>0</v>
      </c>
      <c r="J361" s="567"/>
    </row>
    <row r="362" spans="2:10" ht="15" hidden="1" customHeight="1">
      <c r="B362" s="660"/>
      <c r="C362" s="557"/>
      <c r="D362" s="549"/>
      <c r="E362" s="602"/>
      <c r="F362" s="567"/>
      <c r="G362" s="565"/>
      <c r="H362" s="555">
        <v>0</v>
      </c>
      <c r="I362" s="566">
        <f t="shared" si="37"/>
        <v>0</v>
      </c>
      <c r="J362" s="567"/>
    </row>
    <row r="363" spans="2:10" ht="15" hidden="1" customHeight="1">
      <c r="B363" s="660"/>
      <c r="C363" s="598"/>
      <c r="D363" s="549"/>
      <c r="E363" s="602"/>
      <c r="F363" s="567"/>
      <c r="G363" s="565"/>
      <c r="H363" s="555">
        <v>0</v>
      </c>
      <c r="I363" s="566">
        <f t="shared" si="37"/>
        <v>0</v>
      </c>
      <c r="J363" s="567"/>
    </row>
    <row r="364" spans="2:10" ht="15" hidden="1" customHeight="1">
      <c r="B364" s="660"/>
      <c r="C364" s="598"/>
      <c r="D364" s="549"/>
      <c r="E364" s="602"/>
      <c r="F364" s="567"/>
      <c r="G364" s="565"/>
      <c r="H364" s="555">
        <v>0</v>
      </c>
      <c r="I364" s="566">
        <f t="shared" si="37"/>
        <v>0</v>
      </c>
      <c r="J364" s="567"/>
    </row>
    <row r="365" spans="2:10" ht="15" customHeight="1">
      <c r="B365" s="670"/>
      <c r="C365" s="598"/>
      <c r="D365" s="600"/>
      <c r="E365" s="652"/>
      <c r="F365" s="567"/>
      <c r="G365" s="565"/>
      <c r="H365" s="555"/>
      <c r="I365" s="566">
        <f t="shared" si="37"/>
        <v>0</v>
      </c>
      <c r="J365" s="567"/>
    </row>
    <row r="366" spans="2:10" ht="15" hidden="1" customHeight="1">
      <c r="B366" s="670" t="s">
        <v>501</v>
      </c>
      <c r="C366" s="557"/>
      <c r="D366" s="600"/>
      <c r="E366" s="652"/>
      <c r="F366" s="652"/>
      <c r="G366" s="565"/>
      <c r="H366" s="555">
        <v>0</v>
      </c>
      <c r="I366" s="566">
        <f t="shared" si="37"/>
        <v>0</v>
      </c>
      <c r="J366" s="567"/>
    </row>
    <row r="367" spans="2:10" ht="15" hidden="1" customHeight="1">
      <c r="B367" s="660" t="s">
        <v>502</v>
      </c>
      <c r="C367" s="557"/>
      <c r="D367" s="600"/>
      <c r="E367" s="652"/>
      <c r="F367" s="652"/>
      <c r="G367" s="565"/>
      <c r="H367" s="555">
        <v>0</v>
      </c>
      <c r="I367" s="566">
        <f t="shared" si="37"/>
        <v>0</v>
      </c>
      <c r="J367" s="567"/>
    </row>
    <row r="368" spans="2:10" ht="15" hidden="1" customHeight="1">
      <c r="B368" s="669" t="s">
        <v>503</v>
      </c>
      <c r="C368" s="671">
        <f>SUM(H369:H375)</f>
        <v>0</v>
      </c>
      <c r="D368" s="600"/>
      <c r="E368" s="652"/>
      <c r="F368" s="652"/>
      <c r="G368" s="567"/>
      <c r="H368" s="555">
        <v>0</v>
      </c>
      <c r="I368" s="566">
        <f t="shared" si="37"/>
        <v>0</v>
      </c>
      <c r="J368" s="567"/>
    </row>
    <row r="369" spans="2:10" ht="15" hidden="1" customHeight="1">
      <c r="B369" s="660" t="s">
        <v>504</v>
      </c>
      <c r="C369" s="598"/>
      <c r="D369" s="600"/>
      <c r="E369" s="652"/>
      <c r="F369" s="652"/>
      <c r="G369" s="565"/>
      <c r="H369" s="555">
        <v>0</v>
      </c>
      <c r="I369" s="566">
        <f t="shared" si="37"/>
        <v>0</v>
      </c>
      <c r="J369" s="567"/>
    </row>
    <row r="370" spans="2:10" ht="15" hidden="1" customHeight="1">
      <c r="B370" s="660" t="s">
        <v>395</v>
      </c>
      <c r="C370" s="598"/>
      <c r="D370" s="600"/>
      <c r="E370" s="652"/>
      <c r="F370" s="652"/>
      <c r="G370" s="565"/>
      <c r="H370" s="555">
        <v>0</v>
      </c>
      <c r="I370" s="566">
        <f t="shared" si="37"/>
        <v>0</v>
      </c>
      <c r="J370" s="567"/>
    </row>
    <row r="371" spans="2:10" ht="15" hidden="1" customHeight="1">
      <c r="B371" s="660" t="s">
        <v>505</v>
      </c>
      <c r="C371" s="598"/>
      <c r="D371" s="600"/>
      <c r="E371" s="652"/>
      <c r="F371" s="652"/>
      <c r="G371" s="565"/>
      <c r="H371" s="555">
        <v>0</v>
      </c>
      <c r="I371" s="566">
        <f t="shared" si="37"/>
        <v>0</v>
      </c>
      <c r="J371" s="567"/>
    </row>
    <row r="372" spans="2:10" ht="15" hidden="1" customHeight="1">
      <c r="B372" s="660" t="s">
        <v>506</v>
      </c>
      <c r="C372" s="598"/>
      <c r="D372" s="600"/>
      <c r="E372" s="652"/>
      <c r="F372" s="652"/>
      <c r="G372" s="565"/>
      <c r="H372" s="555">
        <v>0</v>
      </c>
      <c r="I372" s="566">
        <f t="shared" si="37"/>
        <v>0</v>
      </c>
      <c r="J372" s="567"/>
    </row>
    <row r="373" spans="2:10" ht="15" hidden="1" customHeight="1">
      <c r="B373" s="660" t="s">
        <v>502</v>
      </c>
      <c r="C373" s="598"/>
      <c r="D373" s="600"/>
      <c r="E373" s="652"/>
      <c r="F373" s="652"/>
      <c r="G373" s="565"/>
      <c r="H373" s="555">
        <v>0</v>
      </c>
      <c r="I373" s="566">
        <f t="shared" si="37"/>
        <v>0</v>
      </c>
      <c r="J373" s="567"/>
    </row>
    <row r="374" spans="2:10" ht="15" hidden="1" customHeight="1">
      <c r="B374" s="670" t="s">
        <v>507</v>
      </c>
      <c r="C374" s="598"/>
      <c r="D374" s="600"/>
      <c r="E374" s="652"/>
      <c r="F374" s="652"/>
      <c r="G374" s="565"/>
      <c r="H374" s="555">
        <v>0</v>
      </c>
      <c r="I374" s="566">
        <f t="shared" si="37"/>
        <v>0</v>
      </c>
      <c r="J374" s="567"/>
    </row>
    <row r="375" spans="2:10" ht="15" hidden="1" customHeight="1">
      <c r="B375" s="660" t="s">
        <v>502</v>
      </c>
      <c r="C375" s="598"/>
      <c r="D375" s="600"/>
      <c r="E375" s="652"/>
      <c r="F375" s="652"/>
      <c r="G375" s="565"/>
      <c r="H375" s="555">
        <v>0</v>
      </c>
      <c r="I375" s="566">
        <f t="shared" si="37"/>
        <v>0</v>
      </c>
      <c r="J375" s="567"/>
    </row>
    <row r="376" spans="2:10" ht="15" hidden="1" customHeight="1">
      <c r="B376" s="669" t="s">
        <v>503</v>
      </c>
      <c r="C376" s="671">
        <f>SUM(H377:H383)</f>
        <v>0</v>
      </c>
      <c r="D376" s="600"/>
      <c r="E376" s="652"/>
      <c r="F376" s="652"/>
      <c r="G376" s="567"/>
      <c r="H376" s="555">
        <v>0</v>
      </c>
      <c r="I376" s="566">
        <f t="shared" si="37"/>
        <v>0</v>
      </c>
      <c r="J376" s="567"/>
    </row>
    <row r="377" spans="2:10" ht="15" hidden="1" customHeight="1">
      <c r="B377" s="660" t="s">
        <v>395</v>
      </c>
      <c r="C377" s="598"/>
      <c r="D377" s="600"/>
      <c r="E377" s="652"/>
      <c r="F377" s="652"/>
      <c r="G377" s="565"/>
      <c r="H377" s="555">
        <v>0</v>
      </c>
      <c r="I377" s="566">
        <f t="shared" si="37"/>
        <v>0</v>
      </c>
      <c r="J377" s="567"/>
    </row>
    <row r="378" spans="2:10" ht="15" hidden="1" customHeight="1">
      <c r="B378" s="660" t="s">
        <v>505</v>
      </c>
      <c r="C378" s="598"/>
      <c r="D378" s="600"/>
      <c r="E378" s="652"/>
      <c r="F378" s="652"/>
      <c r="G378" s="565"/>
      <c r="H378" s="555">
        <v>0</v>
      </c>
      <c r="I378" s="566">
        <f t="shared" si="37"/>
        <v>0</v>
      </c>
      <c r="J378" s="567"/>
    </row>
    <row r="379" spans="2:10" ht="15" hidden="1" customHeight="1">
      <c r="B379" s="660" t="s">
        <v>506</v>
      </c>
      <c r="C379" s="598"/>
      <c r="D379" s="600"/>
      <c r="E379" s="652"/>
      <c r="F379" s="652"/>
      <c r="G379" s="565"/>
      <c r="H379" s="555">
        <v>0</v>
      </c>
      <c r="I379" s="566">
        <f t="shared" si="37"/>
        <v>0</v>
      </c>
      <c r="J379" s="567"/>
    </row>
    <row r="380" spans="2:10" ht="15" hidden="1" customHeight="1">
      <c r="B380" s="660" t="s">
        <v>502</v>
      </c>
      <c r="C380" s="598"/>
      <c r="D380" s="600"/>
      <c r="E380" s="652"/>
      <c r="F380" s="652"/>
      <c r="G380" s="565"/>
      <c r="H380" s="555">
        <v>0</v>
      </c>
      <c r="I380" s="566">
        <f t="shared" si="37"/>
        <v>0</v>
      </c>
      <c r="J380" s="567"/>
    </row>
    <row r="381" spans="2:10" ht="15" hidden="1" customHeight="1">
      <c r="B381" s="660"/>
      <c r="C381" s="598"/>
      <c r="D381" s="600"/>
      <c r="E381" s="652"/>
      <c r="F381" s="652"/>
      <c r="G381" s="565"/>
      <c r="H381" s="555">
        <v>0</v>
      </c>
      <c r="I381" s="566">
        <f t="shared" si="37"/>
        <v>0</v>
      </c>
      <c r="J381" s="567"/>
    </row>
    <row r="382" spans="2:10" ht="15" customHeight="1">
      <c r="B382" s="672" t="s">
        <v>508</v>
      </c>
      <c r="C382" s="598"/>
      <c r="D382" s="600"/>
      <c r="E382" s="652"/>
      <c r="F382" s="652"/>
      <c r="G382" s="565"/>
      <c r="H382" s="555"/>
      <c r="I382" s="566">
        <f t="shared" si="37"/>
        <v>0</v>
      </c>
      <c r="J382" s="567"/>
    </row>
    <row r="383" spans="2:10" ht="15" hidden="1" customHeight="1">
      <c r="B383" s="669" t="s">
        <v>517</v>
      </c>
      <c r="C383" s="598"/>
      <c r="D383" s="600"/>
      <c r="E383" s="652"/>
      <c r="F383" s="652"/>
      <c r="G383" s="565"/>
      <c r="H383" s="555">
        <v>0</v>
      </c>
      <c r="I383" s="566">
        <f t="shared" si="37"/>
        <v>0</v>
      </c>
      <c r="J383" s="567"/>
    </row>
    <row r="384" spans="2:10" ht="14.25" hidden="1" customHeight="1">
      <c r="B384" s="669" t="s">
        <v>411</v>
      </c>
      <c r="C384" s="671">
        <f>SUM(H385:H407)</f>
        <v>10600</v>
      </c>
      <c r="D384" s="562"/>
      <c r="E384" s="563"/>
      <c r="F384" s="535"/>
      <c r="G384" s="567"/>
      <c r="H384" s="555">
        <v>0</v>
      </c>
      <c r="I384" s="566">
        <f t="shared" si="37"/>
        <v>0</v>
      </c>
      <c r="J384" s="567"/>
    </row>
    <row r="385" spans="2:10" ht="15" customHeight="1">
      <c r="B385" s="669" t="s">
        <v>1392</v>
      </c>
      <c r="C385" s="557"/>
      <c r="D385" s="600"/>
      <c r="E385" s="652">
        <v>0</v>
      </c>
      <c r="F385" s="652"/>
      <c r="G385" s="565"/>
      <c r="H385" s="555">
        <v>3600</v>
      </c>
      <c r="I385" s="566">
        <f t="shared" si="37"/>
        <v>0</v>
      </c>
      <c r="J385" s="567">
        <v>3600</v>
      </c>
    </row>
    <row r="386" spans="2:10" ht="15" hidden="1" customHeight="1">
      <c r="B386" s="669" t="s">
        <v>413</v>
      </c>
      <c r="C386" s="557"/>
      <c r="D386" s="600"/>
      <c r="E386" s="652"/>
      <c r="F386" s="652"/>
      <c r="G386" s="565"/>
      <c r="H386" s="555">
        <v>0</v>
      </c>
      <c r="I386" s="566">
        <f t="shared" si="37"/>
        <v>0</v>
      </c>
      <c r="J386" s="567"/>
    </row>
    <row r="387" spans="2:10" ht="15" hidden="1" customHeight="1">
      <c r="B387" s="669" t="s">
        <v>414</v>
      </c>
      <c r="C387" s="557"/>
      <c r="D387" s="600"/>
      <c r="E387" s="652"/>
      <c r="F387" s="652"/>
      <c r="G387" s="565"/>
      <c r="H387" s="555">
        <v>0</v>
      </c>
      <c r="I387" s="566">
        <f t="shared" si="37"/>
        <v>0</v>
      </c>
      <c r="J387" s="567"/>
    </row>
    <row r="388" spans="2:10" ht="15" hidden="1" customHeight="1">
      <c r="B388" s="669" t="s">
        <v>511</v>
      </c>
      <c r="C388" s="557"/>
      <c r="D388" s="600"/>
      <c r="E388" s="652"/>
      <c r="F388" s="652"/>
      <c r="G388" s="565"/>
      <c r="H388" s="555">
        <v>0</v>
      </c>
      <c r="I388" s="566">
        <f t="shared" si="37"/>
        <v>0</v>
      </c>
      <c r="J388" s="567"/>
    </row>
    <row r="389" spans="2:10" ht="15" hidden="1" customHeight="1">
      <c r="B389" s="669" t="s">
        <v>510</v>
      </c>
      <c r="C389" s="557"/>
      <c r="D389" s="600"/>
      <c r="E389" s="652"/>
      <c r="F389" s="652"/>
      <c r="G389" s="565"/>
      <c r="H389" s="555">
        <v>0</v>
      </c>
      <c r="I389" s="566">
        <f t="shared" si="37"/>
        <v>0</v>
      </c>
      <c r="J389" s="567"/>
    </row>
    <row r="390" spans="2:10" ht="15" hidden="1" customHeight="1">
      <c r="B390" s="669" t="s">
        <v>416</v>
      </c>
      <c r="C390" s="557"/>
      <c r="D390" s="600"/>
      <c r="E390" s="652"/>
      <c r="F390" s="652"/>
      <c r="G390" s="565"/>
      <c r="H390" s="555">
        <v>0</v>
      </c>
      <c r="I390" s="566">
        <f t="shared" si="37"/>
        <v>0</v>
      </c>
      <c r="J390" s="567"/>
    </row>
    <row r="391" spans="2:10" ht="15" hidden="1" customHeight="1">
      <c r="B391" s="669" t="s">
        <v>515</v>
      </c>
      <c r="C391" s="557"/>
      <c r="D391" s="600"/>
      <c r="E391" s="652"/>
      <c r="F391" s="652"/>
      <c r="G391" s="565"/>
      <c r="H391" s="555">
        <v>0</v>
      </c>
      <c r="I391" s="566">
        <f t="shared" si="37"/>
        <v>0</v>
      </c>
      <c r="J391" s="567"/>
    </row>
    <row r="392" spans="2:10" ht="15" hidden="1" customHeight="1">
      <c r="B392" s="669" t="s">
        <v>420</v>
      </c>
      <c r="C392" s="557"/>
      <c r="D392" s="600"/>
      <c r="E392" s="652"/>
      <c r="F392" s="652"/>
      <c r="G392" s="565"/>
      <c r="H392" s="555">
        <v>0</v>
      </c>
      <c r="I392" s="566">
        <f t="shared" si="37"/>
        <v>0</v>
      </c>
      <c r="J392" s="567"/>
    </row>
    <row r="393" spans="2:10" ht="15" customHeight="1">
      <c r="B393" s="669" t="s">
        <v>421</v>
      </c>
      <c r="C393" s="557"/>
      <c r="D393" s="600"/>
      <c r="E393" s="652">
        <v>0</v>
      </c>
      <c r="F393" s="652"/>
      <c r="G393" s="565"/>
      <c r="H393" s="555">
        <v>3000</v>
      </c>
      <c r="I393" s="566">
        <f t="shared" si="37"/>
        <v>0</v>
      </c>
      <c r="J393" s="567">
        <v>3000</v>
      </c>
    </row>
    <row r="394" spans="2:10" ht="15" hidden="1" customHeight="1">
      <c r="B394" s="669" t="s">
        <v>509</v>
      </c>
      <c r="C394" s="557"/>
      <c r="D394" s="600"/>
      <c r="E394" s="652"/>
      <c r="F394" s="652"/>
      <c r="G394" s="565"/>
      <c r="H394" s="555">
        <v>0</v>
      </c>
      <c r="I394" s="566">
        <f t="shared" si="37"/>
        <v>0</v>
      </c>
      <c r="J394" s="567"/>
    </row>
    <row r="395" spans="2:10" ht="15" hidden="1" customHeight="1">
      <c r="B395" s="669" t="s">
        <v>514</v>
      </c>
      <c r="C395" s="557"/>
      <c r="D395" s="600"/>
      <c r="E395" s="652"/>
      <c r="F395" s="652"/>
      <c r="G395" s="565"/>
      <c r="H395" s="555">
        <v>0</v>
      </c>
      <c r="I395" s="566">
        <f t="shared" si="37"/>
        <v>0</v>
      </c>
      <c r="J395" s="567"/>
    </row>
    <row r="396" spans="2:10" ht="15" hidden="1" customHeight="1">
      <c r="B396" s="669" t="s">
        <v>513</v>
      </c>
      <c r="C396" s="557"/>
      <c r="D396" s="600"/>
      <c r="E396" s="652"/>
      <c r="F396" s="652"/>
      <c r="G396" s="565"/>
      <c r="H396" s="555">
        <v>0</v>
      </c>
      <c r="I396" s="566">
        <f t="shared" si="37"/>
        <v>0</v>
      </c>
      <c r="J396" s="567"/>
    </row>
    <row r="397" spans="2:10" ht="15" hidden="1" customHeight="1">
      <c r="B397" s="669" t="s">
        <v>426</v>
      </c>
      <c r="C397" s="557"/>
      <c r="D397" s="600"/>
      <c r="E397" s="652"/>
      <c r="F397" s="652"/>
      <c r="G397" s="565"/>
      <c r="H397" s="555">
        <v>0</v>
      </c>
      <c r="I397" s="566">
        <f t="shared" si="37"/>
        <v>0</v>
      </c>
      <c r="J397" s="567"/>
    </row>
    <row r="398" spans="2:10" ht="15" hidden="1" customHeight="1">
      <c r="B398" s="669" t="s">
        <v>512</v>
      </c>
      <c r="C398" s="557"/>
      <c r="D398" s="600"/>
      <c r="E398" s="652"/>
      <c r="F398" s="652"/>
      <c r="G398" s="565"/>
      <c r="H398" s="555">
        <v>0</v>
      </c>
      <c r="I398" s="566">
        <f t="shared" si="37"/>
        <v>0</v>
      </c>
      <c r="J398" s="567"/>
    </row>
    <row r="399" spans="2:10" ht="15" hidden="1" customHeight="1">
      <c r="B399" s="669" t="s">
        <v>427</v>
      </c>
      <c r="C399" s="557"/>
      <c r="D399" s="600"/>
      <c r="E399" s="652"/>
      <c r="F399" s="652"/>
      <c r="G399" s="565"/>
      <c r="H399" s="555">
        <v>0</v>
      </c>
      <c r="I399" s="566">
        <f t="shared" si="37"/>
        <v>0</v>
      </c>
      <c r="J399" s="567"/>
    </row>
    <row r="400" spans="2:10" ht="15" customHeight="1">
      <c r="B400" s="669" t="s">
        <v>428</v>
      </c>
      <c r="C400" s="557"/>
      <c r="D400" s="600"/>
      <c r="E400" s="652">
        <v>0</v>
      </c>
      <c r="F400" s="652"/>
      <c r="G400" s="565"/>
      <c r="H400" s="555">
        <v>3500</v>
      </c>
      <c r="I400" s="566">
        <f t="shared" si="37"/>
        <v>0</v>
      </c>
      <c r="J400" s="567">
        <v>3500</v>
      </c>
    </row>
    <row r="401" spans="2:10" ht="15" hidden="1" customHeight="1">
      <c r="B401" s="669" t="s">
        <v>429</v>
      </c>
      <c r="C401" s="557"/>
      <c r="D401" s="600"/>
      <c r="E401" s="652"/>
      <c r="F401" s="652"/>
      <c r="G401" s="565"/>
      <c r="H401" s="555">
        <v>0</v>
      </c>
      <c r="I401" s="566">
        <f t="shared" si="37"/>
        <v>0</v>
      </c>
      <c r="J401" s="567"/>
    </row>
    <row r="402" spans="2:10" ht="15" hidden="1" customHeight="1">
      <c r="B402" s="660" t="s">
        <v>430</v>
      </c>
      <c r="C402" s="557"/>
      <c r="D402" s="600"/>
      <c r="E402" s="652"/>
      <c r="F402" s="652"/>
      <c r="G402" s="565"/>
      <c r="H402" s="555">
        <v>0</v>
      </c>
      <c r="I402" s="566">
        <f t="shared" si="37"/>
        <v>0</v>
      </c>
      <c r="J402" s="567"/>
    </row>
    <row r="403" spans="2:10" ht="15" hidden="1" customHeight="1">
      <c r="B403" s="669" t="s">
        <v>516</v>
      </c>
      <c r="C403" s="557"/>
      <c r="D403" s="600"/>
      <c r="E403" s="652"/>
      <c r="F403" s="652"/>
      <c r="G403" s="565"/>
      <c r="H403" s="555">
        <v>0</v>
      </c>
      <c r="I403" s="566">
        <f t="shared" si="37"/>
        <v>0</v>
      </c>
      <c r="J403" s="567"/>
    </row>
    <row r="404" spans="2:10" ht="15" customHeight="1">
      <c r="B404" s="669" t="s">
        <v>431</v>
      </c>
      <c r="C404" s="557"/>
      <c r="D404" s="600"/>
      <c r="E404" s="652">
        <v>0</v>
      </c>
      <c r="F404" s="652"/>
      <c r="G404" s="565"/>
      <c r="H404" s="555">
        <v>500</v>
      </c>
      <c r="I404" s="566">
        <f t="shared" si="37"/>
        <v>0</v>
      </c>
      <c r="J404" s="567">
        <v>0</v>
      </c>
    </row>
    <row r="405" spans="2:10" ht="15" customHeight="1">
      <c r="B405" s="672" t="s">
        <v>518</v>
      </c>
      <c r="C405" s="557"/>
      <c r="D405" s="600"/>
      <c r="E405" s="652"/>
      <c r="F405" s="652"/>
      <c r="G405" s="565"/>
      <c r="H405" s="555"/>
      <c r="I405" s="566"/>
      <c r="J405" s="567"/>
    </row>
    <row r="406" spans="2:10" ht="15" hidden="1" customHeight="1">
      <c r="B406" s="669" t="s">
        <v>517</v>
      </c>
      <c r="C406" s="557"/>
      <c r="D406" s="600"/>
      <c r="E406" s="652"/>
      <c r="F406" s="652"/>
      <c r="G406" s="565"/>
      <c r="H406" s="555">
        <v>0</v>
      </c>
      <c r="I406" s="566"/>
      <c r="J406" s="567"/>
    </row>
    <row r="407" spans="2:10" ht="15" hidden="1" customHeight="1">
      <c r="B407" s="669" t="s">
        <v>411</v>
      </c>
      <c r="C407" s="557">
        <f>SUM(H409:H426)</f>
        <v>14400</v>
      </c>
      <c r="D407" s="600"/>
      <c r="E407" s="652"/>
      <c r="F407" s="652"/>
      <c r="G407" s="567"/>
      <c r="H407" s="566">
        <v>0</v>
      </c>
      <c r="I407" s="566"/>
      <c r="J407" s="567"/>
    </row>
    <row r="408" spans="2:10" ht="15" hidden="1" customHeight="1">
      <c r="B408" s="669" t="s">
        <v>1392</v>
      </c>
      <c r="C408" s="557"/>
      <c r="D408" s="600"/>
      <c r="E408" s="652"/>
      <c r="F408" s="652"/>
      <c r="G408" s="565"/>
      <c r="H408" s="555">
        <v>0</v>
      </c>
      <c r="I408" s="566"/>
      <c r="J408" s="567"/>
    </row>
    <row r="409" spans="2:10" ht="15" hidden="1" customHeight="1">
      <c r="B409" s="669" t="s">
        <v>413</v>
      </c>
      <c r="C409" s="557"/>
      <c r="D409" s="600"/>
      <c r="E409" s="652"/>
      <c r="F409" s="652"/>
      <c r="G409" s="565"/>
      <c r="H409" s="555">
        <v>0</v>
      </c>
      <c r="I409" s="566">
        <f t="shared" si="37"/>
        <v>0</v>
      </c>
      <c r="J409" s="567"/>
    </row>
    <row r="410" spans="2:10" ht="15" hidden="1" customHeight="1">
      <c r="B410" s="669" t="s">
        <v>414</v>
      </c>
      <c r="C410" s="557"/>
      <c r="D410" s="600"/>
      <c r="E410" s="652"/>
      <c r="F410" s="652"/>
      <c r="G410" s="565"/>
      <c r="H410" s="555">
        <v>0</v>
      </c>
      <c r="I410" s="566">
        <f t="shared" si="37"/>
        <v>0</v>
      </c>
      <c r="J410" s="567"/>
    </row>
    <row r="411" spans="2:10" ht="15" hidden="1" customHeight="1">
      <c r="B411" s="669" t="s">
        <v>511</v>
      </c>
      <c r="C411" s="557"/>
      <c r="D411" s="600"/>
      <c r="E411" s="652"/>
      <c r="F411" s="652"/>
      <c r="G411" s="565"/>
      <c r="H411" s="555">
        <v>0</v>
      </c>
      <c r="I411" s="566">
        <f t="shared" si="37"/>
        <v>0</v>
      </c>
      <c r="J411" s="567"/>
    </row>
    <row r="412" spans="2:10" ht="15" hidden="1" customHeight="1">
      <c r="B412" s="669" t="s">
        <v>510</v>
      </c>
      <c r="C412" s="557"/>
      <c r="D412" s="600"/>
      <c r="E412" s="652"/>
      <c r="F412" s="652"/>
      <c r="G412" s="565"/>
      <c r="H412" s="555">
        <v>0</v>
      </c>
      <c r="I412" s="566">
        <f t="shared" si="37"/>
        <v>0</v>
      </c>
      <c r="J412" s="567"/>
    </row>
    <row r="413" spans="2:10" ht="15" customHeight="1">
      <c r="B413" s="669" t="s">
        <v>416</v>
      </c>
      <c r="C413" s="557"/>
      <c r="D413" s="600"/>
      <c r="E413" s="652">
        <v>0</v>
      </c>
      <c r="F413" s="652"/>
      <c r="G413" s="565"/>
      <c r="H413" s="555">
        <v>1900</v>
      </c>
      <c r="I413" s="566">
        <f t="shared" si="37"/>
        <v>0</v>
      </c>
      <c r="J413" s="567">
        <v>1900</v>
      </c>
    </row>
    <row r="414" spans="2:10" ht="15" customHeight="1">
      <c r="B414" s="669" t="s">
        <v>515</v>
      </c>
      <c r="C414" s="557"/>
      <c r="D414" s="600"/>
      <c r="E414" s="652">
        <v>0</v>
      </c>
      <c r="F414" s="652"/>
      <c r="G414" s="565"/>
      <c r="H414" s="555">
        <v>3000</v>
      </c>
      <c r="I414" s="566"/>
      <c r="J414" s="567">
        <v>3000</v>
      </c>
    </row>
    <row r="415" spans="2:10" ht="15" hidden="1" customHeight="1">
      <c r="B415" s="669" t="s">
        <v>420</v>
      </c>
      <c r="C415" s="557"/>
      <c r="D415" s="600"/>
      <c r="E415" s="652"/>
      <c r="F415" s="652"/>
      <c r="G415" s="565"/>
      <c r="H415" s="555">
        <v>0</v>
      </c>
      <c r="I415" s="566"/>
      <c r="J415" s="567"/>
    </row>
    <row r="416" spans="2:10" ht="15" hidden="1" customHeight="1">
      <c r="B416" s="669" t="s">
        <v>421</v>
      </c>
      <c r="C416" s="557"/>
      <c r="D416" s="600"/>
      <c r="E416" s="652"/>
      <c r="F416" s="652"/>
      <c r="G416" s="565"/>
      <c r="H416" s="555">
        <v>0</v>
      </c>
      <c r="I416" s="566"/>
      <c r="J416" s="567"/>
    </row>
    <row r="417" spans="2:12" ht="15" hidden="1" customHeight="1">
      <c r="B417" s="669" t="s">
        <v>509</v>
      </c>
      <c r="C417" s="557"/>
      <c r="D417" s="600"/>
      <c r="E417" s="652"/>
      <c r="F417" s="652"/>
      <c r="G417" s="565"/>
      <c r="H417" s="555">
        <v>0</v>
      </c>
      <c r="I417" s="566"/>
      <c r="J417" s="567"/>
    </row>
    <row r="418" spans="2:12" ht="15" hidden="1" customHeight="1">
      <c r="B418" s="669" t="s">
        <v>514</v>
      </c>
      <c r="C418" s="557"/>
      <c r="D418" s="600"/>
      <c r="E418" s="652"/>
      <c r="F418" s="652"/>
      <c r="G418" s="565"/>
      <c r="H418" s="555">
        <v>0</v>
      </c>
      <c r="I418" s="566">
        <f t="shared" ref="I418:I429" si="38">F418-E418</f>
        <v>0</v>
      </c>
      <c r="J418" s="567"/>
    </row>
    <row r="419" spans="2:12" ht="15" hidden="1" customHeight="1">
      <c r="B419" s="669" t="s">
        <v>513</v>
      </c>
      <c r="C419" s="557"/>
      <c r="D419" s="600"/>
      <c r="E419" s="652"/>
      <c r="F419" s="652"/>
      <c r="G419" s="565"/>
      <c r="H419" s="555">
        <v>0</v>
      </c>
      <c r="I419" s="566">
        <f t="shared" si="38"/>
        <v>0</v>
      </c>
      <c r="J419" s="567"/>
    </row>
    <row r="420" spans="2:12" ht="15" hidden="1" customHeight="1">
      <c r="B420" s="669" t="s">
        <v>426</v>
      </c>
      <c r="C420" s="557"/>
      <c r="D420" s="600"/>
      <c r="E420" s="652"/>
      <c r="F420" s="652"/>
      <c r="G420" s="565"/>
      <c r="H420" s="555">
        <v>0</v>
      </c>
      <c r="I420" s="566">
        <f t="shared" si="38"/>
        <v>0</v>
      </c>
      <c r="J420" s="567"/>
    </row>
    <row r="421" spans="2:12" ht="15" customHeight="1">
      <c r="B421" s="669" t="s">
        <v>512</v>
      </c>
      <c r="C421" s="557"/>
      <c r="D421" s="600"/>
      <c r="E421" s="652">
        <v>0</v>
      </c>
      <c r="F421" s="652"/>
      <c r="G421" s="565"/>
      <c r="H421" s="555">
        <v>2800</v>
      </c>
      <c r="I421" s="566">
        <f t="shared" si="38"/>
        <v>0</v>
      </c>
      <c r="J421" s="567">
        <v>2800</v>
      </c>
    </row>
    <row r="422" spans="2:12" ht="15" customHeight="1">
      <c r="B422" s="669" t="s">
        <v>427</v>
      </c>
      <c r="C422" s="557"/>
      <c r="D422" s="600"/>
      <c r="E422" s="652">
        <v>0</v>
      </c>
      <c r="F422" s="652"/>
      <c r="G422" s="565"/>
      <c r="H422" s="555">
        <v>700</v>
      </c>
      <c r="I422" s="566">
        <f t="shared" si="38"/>
        <v>0</v>
      </c>
      <c r="J422" s="567">
        <v>700</v>
      </c>
    </row>
    <row r="423" spans="2:12" ht="15" hidden="1" customHeight="1">
      <c r="B423" s="669" t="s">
        <v>428</v>
      </c>
      <c r="C423" s="557"/>
      <c r="D423" s="600"/>
      <c r="E423" s="652"/>
      <c r="F423" s="652"/>
      <c r="G423" s="565"/>
      <c r="H423" s="555">
        <v>0</v>
      </c>
      <c r="I423" s="566">
        <f t="shared" si="38"/>
        <v>0</v>
      </c>
      <c r="J423" s="567"/>
    </row>
    <row r="424" spans="2:12" ht="15" hidden="1" customHeight="1">
      <c r="B424" s="669" t="s">
        <v>429</v>
      </c>
      <c r="C424" s="557"/>
      <c r="D424" s="600"/>
      <c r="E424" s="652"/>
      <c r="F424" s="652"/>
      <c r="G424" s="565"/>
      <c r="H424" s="555">
        <v>0</v>
      </c>
      <c r="I424" s="566"/>
      <c r="J424" s="567"/>
    </row>
    <row r="425" spans="2:12" ht="15" customHeight="1">
      <c r="B425" s="660" t="s">
        <v>430</v>
      </c>
      <c r="C425" s="557"/>
      <c r="D425" s="600"/>
      <c r="E425" s="652">
        <v>0</v>
      </c>
      <c r="F425" s="652"/>
      <c r="G425" s="565"/>
      <c r="H425" s="555">
        <v>6000</v>
      </c>
      <c r="I425" s="566"/>
      <c r="J425" s="567">
        <v>6000</v>
      </c>
    </row>
    <row r="426" spans="2:12" ht="15" hidden="1" customHeight="1">
      <c r="B426" s="669" t="s">
        <v>516</v>
      </c>
      <c r="C426" s="557"/>
      <c r="D426" s="600"/>
      <c r="E426" s="652"/>
      <c r="F426" s="652"/>
      <c r="G426" s="565"/>
      <c r="H426" s="555">
        <v>0</v>
      </c>
      <c r="I426" s="566"/>
      <c r="J426" s="567"/>
    </row>
    <row r="427" spans="2:12" ht="15" hidden="1" customHeight="1">
      <c r="B427" s="669" t="s">
        <v>431</v>
      </c>
      <c r="C427" s="557"/>
      <c r="D427" s="600"/>
      <c r="E427" s="652"/>
      <c r="F427" s="652"/>
      <c r="G427" s="565"/>
      <c r="H427" s="555">
        <v>0</v>
      </c>
      <c r="I427" s="566"/>
      <c r="J427" s="567"/>
    </row>
    <row r="428" spans="2:12" ht="15" customHeight="1">
      <c r="B428" s="672" t="s">
        <v>435</v>
      </c>
      <c r="C428" s="557"/>
      <c r="D428" s="600"/>
      <c r="E428" s="652"/>
      <c r="F428" s="652"/>
      <c r="G428" s="565"/>
      <c r="H428" s="555"/>
      <c r="I428" s="566"/>
      <c r="J428" s="567"/>
    </row>
    <row r="429" spans="2:12" ht="15" customHeight="1">
      <c r="B429" s="661" t="s">
        <v>1382</v>
      </c>
      <c r="C429" s="569"/>
      <c r="D429" s="600"/>
      <c r="E429" s="652">
        <v>0</v>
      </c>
      <c r="F429" s="652"/>
      <c r="G429" s="565"/>
      <c r="H429" s="555">
        <v>1170</v>
      </c>
      <c r="I429" s="566">
        <f t="shared" si="38"/>
        <v>0</v>
      </c>
      <c r="J429" s="567">
        <v>1170</v>
      </c>
    </row>
    <row r="430" spans="2:12" ht="15" customHeight="1" thickBot="1">
      <c r="B430" s="599"/>
      <c r="C430" s="598"/>
      <c r="D430" s="600"/>
      <c r="E430" s="652"/>
      <c r="F430" s="582"/>
      <c r="G430" s="583"/>
      <c r="H430" s="582"/>
      <c r="J430" s="583"/>
    </row>
    <row r="431" spans="2:12" ht="15" customHeight="1" thickBot="1">
      <c r="B431" s="571" t="s">
        <v>519</v>
      </c>
      <c r="C431" s="572"/>
      <c r="D431" s="573"/>
      <c r="E431" s="574">
        <f t="shared" ref="E431:J431" si="39">SUM(E348:E430)</f>
        <v>22243</v>
      </c>
      <c r="F431" s="574">
        <f t="shared" si="39"/>
        <v>36213</v>
      </c>
      <c r="G431" s="575">
        <f t="shared" si="39"/>
        <v>0</v>
      </c>
      <c r="H431" s="576">
        <f t="shared" si="39"/>
        <v>81177</v>
      </c>
      <c r="I431" s="576">
        <f t="shared" si="39"/>
        <v>13970</v>
      </c>
      <c r="J431" s="576">
        <f t="shared" si="39"/>
        <v>53697</v>
      </c>
      <c r="K431" s="555">
        <f>SUM(F431:G431)</f>
        <v>36213</v>
      </c>
      <c r="L431" s="593">
        <v>10259</v>
      </c>
    </row>
    <row r="432" spans="2:12" ht="13.5" customHeight="1" thickBot="1">
      <c r="B432" s="559"/>
      <c r="C432" s="557"/>
      <c r="D432" s="558"/>
      <c r="I432" s="534"/>
    </row>
    <row r="433" spans="1:11" ht="15" customHeight="1" thickBot="1">
      <c r="B433" s="673" t="s">
        <v>520</v>
      </c>
      <c r="C433" s="557" t="s">
        <v>328</v>
      </c>
      <c r="D433" s="605"/>
      <c r="E433" s="606">
        <f>SUM(E343+E431)</f>
        <v>33166</v>
      </c>
      <c r="F433" s="606">
        <f>SUM(F343+F431)</f>
        <v>47136</v>
      </c>
      <c r="G433" s="607">
        <f>SUM(G343+G431)</f>
        <v>0</v>
      </c>
      <c r="H433" s="606">
        <f>SUM(H343+H431)</f>
        <v>95979</v>
      </c>
      <c r="I433" s="606" t="e">
        <f>SUM(#REF!+I343+I431)</f>
        <v>#REF!</v>
      </c>
      <c r="J433" s="608">
        <f>SUM(J343+J431)</f>
        <v>62576</v>
      </c>
      <c r="K433" s="555">
        <f>SUM(F433:G433)</f>
        <v>47136</v>
      </c>
    </row>
    <row r="434" spans="1:11" ht="12" customHeight="1" thickBot="1">
      <c r="B434" s="609"/>
      <c r="C434" s="557"/>
      <c r="D434" s="605"/>
      <c r="E434" s="582"/>
      <c r="F434" s="582"/>
      <c r="G434" s="582"/>
      <c r="H434" s="582"/>
      <c r="I434" s="582"/>
      <c r="J434" s="610"/>
    </row>
    <row r="435" spans="1:11" ht="17.25" customHeight="1" thickBot="1">
      <c r="B435" s="644" t="s">
        <v>521</v>
      </c>
      <c r="C435" s="557" t="s">
        <v>522</v>
      </c>
      <c r="D435" s="593"/>
      <c r="E435" s="611">
        <f>SUM(E328+E433)</f>
        <v>259773</v>
      </c>
      <c r="F435" s="611">
        <f t="shared" ref="F435:J435" si="40">SUM(F328+F433)</f>
        <v>285839</v>
      </c>
      <c r="G435" s="611">
        <f t="shared" si="40"/>
        <v>21703</v>
      </c>
      <c r="H435" s="611">
        <f t="shared" si="40"/>
        <v>406883</v>
      </c>
      <c r="I435" s="611" t="e">
        <f t="shared" si="40"/>
        <v>#REF!</v>
      </c>
      <c r="J435" s="611">
        <f t="shared" si="40"/>
        <v>351913</v>
      </c>
      <c r="K435" s="555">
        <f>SUM(F435:G435)</f>
        <v>307542</v>
      </c>
    </row>
    <row r="436" spans="1:11" ht="15.75" customHeight="1"/>
    <row r="437" spans="1:11" ht="7.5" hidden="1" customHeight="1"/>
    <row r="438" spans="1:11" ht="18" customHeight="1">
      <c r="A438" s="535"/>
      <c r="B438" s="674" t="s">
        <v>523</v>
      </c>
      <c r="C438" s="615"/>
      <c r="D438" s="675"/>
      <c r="E438" s="677"/>
      <c r="F438" s="535"/>
      <c r="G438" s="535"/>
      <c r="H438" s="535"/>
      <c r="I438" s="676"/>
      <c r="K438" s="555"/>
    </row>
    <row r="439" spans="1:11" s="535" customFormat="1" ht="8.25" customHeight="1">
      <c r="B439" s="674"/>
      <c r="C439" s="615"/>
      <c r="D439" s="675"/>
      <c r="E439" s="677"/>
      <c r="K439" s="566"/>
    </row>
    <row r="440" spans="1:11" ht="15" customHeight="1">
      <c r="B440" s="609" t="s">
        <v>524</v>
      </c>
      <c r="C440" s="557"/>
      <c r="D440" s="678"/>
      <c r="E440" s="679">
        <f>SUM(E50+E124+E328)</f>
        <v>226907</v>
      </c>
      <c r="F440" s="679">
        <f t="shared" ref="F440:I440" si="41">SUM(F50+F124+F328)</f>
        <v>239962</v>
      </c>
      <c r="G440" s="679">
        <f t="shared" si="41"/>
        <v>21703</v>
      </c>
      <c r="H440" s="679">
        <f t="shared" si="41"/>
        <v>315221</v>
      </c>
      <c r="I440" s="679" t="e">
        <f t="shared" si="41"/>
        <v>#REF!</v>
      </c>
      <c r="J440" s="679">
        <f>J50+J124+J328</f>
        <v>293329</v>
      </c>
      <c r="K440" s="555">
        <f>SUM(F440:G440)</f>
        <v>261665</v>
      </c>
    </row>
    <row r="441" spans="1:11" ht="15" customHeight="1">
      <c r="B441" s="609" t="s">
        <v>525</v>
      </c>
      <c r="C441" s="557"/>
      <c r="D441" s="678"/>
      <c r="E441" s="679">
        <f>SUM(E75+E144+E433)</f>
        <v>33166</v>
      </c>
      <c r="F441" s="679">
        <f t="shared" ref="F441:J441" si="42">SUM(F75+F144+F433)</f>
        <v>48086</v>
      </c>
      <c r="G441" s="679">
        <f t="shared" si="42"/>
        <v>0</v>
      </c>
      <c r="H441" s="679">
        <f t="shared" si="42"/>
        <v>96929</v>
      </c>
      <c r="I441" s="679" t="e">
        <f t="shared" si="42"/>
        <v>#REF!</v>
      </c>
      <c r="J441" s="679">
        <f t="shared" si="42"/>
        <v>62576</v>
      </c>
      <c r="K441" s="555">
        <f>SUM(F441:G441)</f>
        <v>48086</v>
      </c>
    </row>
    <row r="442" spans="1:11" ht="9.75" customHeight="1" thickBot="1">
      <c r="B442" s="609"/>
      <c r="C442" s="557"/>
      <c r="D442" s="680"/>
      <c r="E442" s="681"/>
      <c r="F442" s="610"/>
      <c r="G442" s="610"/>
      <c r="H442" s="610"/>
      <c r="J442" s="610"/>
      <c r="K442" s="555"/>
    </row>
    <row r="443" spans="1:11" ht="15" customHeight="1" thickBot="1">
      <c r="A443" s="682"/>
      <c r="B443" s="683" t="s">
        <v>261</v>
      </c>
      <c r="C443" s="684"/>
      <c r="D443" s="684"/>
      <c r="E443" s="685">
        <f t="shared" ref="E443:J443" si="43">SUM(E440:E441)</f>
        <v>260073</v>
      </c>
      <c r="F443" s="685">
        <f t="shared" si="43"/>
        <v>288048</v>
      </c>
      <c r="G443" s="685">
        <f t="shared" si="43"/>
        <v>21703</v>
      </c>
      <c r="H443" s="685">
        <f t="shared" si="43"/>
        <v>412150</v>
      </c>
      <c r="I443" s="685" t="e">
        <f t="shared" si="43"/>
        <v>#REF!</v>
      </c>
      <c r="J443" s="685">
        <f t="shared" si="43"/>
        <v>355905</v>
      </c>
      <c r="K443" s="555">
        <f>SUM(F443:G443)</f>
        <v>309751</v>
      </c>
    </row>
    <row r="444" spans="1:11" ht="15" hidden="1" customHeight="1">
      <c r="B444" s="609"/>
      <c r="C444" s="557"/>
      <c r="D444" s="678"/>
      <c r="E444" s="679"/>
      <c r="F444" s="582"/>
      <c r="G444" s="610"/>
      <c r="H444" s="582"/>
      <c r="J444" s="610"/>
    </row>
    <row r="445" spans="1:11" ht="15" customHeight="1">
      <c r="B445" s="609"/>
      <c r="C445" s="557"/>
      <c r="D445" s="678"/>
      <c r="E445" s="679"/>
      <c r="F445" s="582"/>
      <c r="G445" s="610"/>
      <c r="H445" s="582"/>
      <c r="J445" s="610"/>
    </row>
    <row r="446" spans="1:11" ht="15" customHeight="1">
      <c r="B446" s="609"/>
      <c r="C446" s="557"/>
      <c r="D446" s="678"/>
      <c r="E446" s="679"/>
      <c r="F446" s="582"/>
      <c r="G446" s="610"/>
      <c r="H446" s="582"/>
      <c r="J446" s="610"/>
    </row>
    <row r="447" spans="1:11" ht="15" customHeight="1">
      <c r="B447" s="648" t="s">
        <v>526</v>
      </c>
      <c r="C447" s="686"/>
      <c r="D447" s="687"/>
      <c r="E447" s="688"/>
      <c r="F447" s="555"/>
      <c r="I447" s="566"/>
    </row>
    <row r="448" spans="1:11" ht="13.5" customHeight="1">
      <c r="B448" s="648"/>
      <c r="C448" s="686"/>
      <c r="D448" s="687"/>
      <c r="E448" s="688"/>
    </row>
    <row r="449" spans="2:11" ht="15" customHeight="1">
      <c r="B449" s="689" t="s">
        <v>527</v>
      </c>
      <c r="C449" s="569"/>
      <c r="D449" s="690"/>
      <c r="E449" s="691"/>
    </row>
    <row r="450" spans="2:11" ht="15" customHeight="1">
      <c r="B450" s="689"/>
      <c r="C450" s="569"/>
      <c r="D450" s="690"/>
      <c r="E450" s="691"/>
    </row>
    <row r="451" spans="2:11" ht="15" hidden="1" customHeight="1">
      <c r="B451" s="689" t="s">
        <v>528</v>
      </c>
      <c r="C451" s="569"/>
      <c r="D451" s="690"/>
      <c r="E451" s="691"/>
    </row>
    <row r="452" spans="2:11" ht="12.75" hidden="1" customHeight="1">
      <c r="F452" s="555"/>
      <c r="G452" s="565"/>
      <c r="H452" s="534">
        <f>SUM(F452:G452)</f>
        <v>0</v>
      </c>
      <c r="J452" s="567"/>
    </row>
    <row r="453" spans="2:11" ht="11.25" hidden="1" customHeight="1" thickBot="1">
      <c r="B453" s="644"/>
      <c r="C453" s="569"/>
      <c r="D453" s="593"/>
      <c r="E453" s="645"/>
    </row>
    <row r="454" spans="2:11" ht="15.75" hidden="1" customHeight="1" thickBot="1">
      <c r="B454" s="692" t="s">
        <v>529</v>
      </c>
      <c r="C454" s="569"/>
      <c r="D454" s="690"/>
      <c r="E454" s="691"/>
      <c r="F454" s="606">
        <f>SUM(F452:F453)</f>
        <v>0</v>
      </c>
      <c r="G454" s="612">
        <f>SUM(G452:G453)</f>
        <v>0</v>
      </c>
      <c r="H454" s="606">
        <f>SUM(H452:H453)</f>
        <v>0</v>
      </c>
      <c r="J454" s="613">
        <f>SUM(J452:J453)</f>
        <v>0</v>
      </c>
      <c r="K454" s="555">
        <f>SUM(F454:G454)</f>
        <v>0</v>
      </c>
    </row>
    <row r="455" spans="2:11" ht="15.75" hidden="1" customHeight="1">
      <c r="B455" s="689"/>
      <c r="C455" s="569"/>
      <c r="D455" s="690"/>
      <c r="E455" s="691"/>
      <c r="F455" s="582"/>
      <c r="G455" s="610"/>
      <c r="H455" s="582"/>
      <c r="J455" s="610"/>
      <c r="K455" s="555"/>
    </row>
    <row r="456" spans="2:11" ht="15" customHeight="1">
      <c r="B456" s="689" t="s">
        <v>530</v>
      </c>
      <c r="C456" s="569"/>
      <c r="D456" s="690"/>
      <c r="E456" s="691"/>
    </row>
    <row r="457" spans="2:11" ht="15.75" customHeight="1">
      <c r="B457" s="553" t="s">
        <v>531</v>
      </c>
      <c r="E457" s="555">
        <v>2000</v>
      </c>
      <c r="F457" s="693">
        <v>2000</v>
      </c>
      <c r="G457" s="565"/>
      <c r="H457" s="694">
        <f>SUM(F457:G457)</f>
        <v>2000</v>
      </c>
      <c r="I457" s="566">
        <f>F457-E457</f>
        <v>0</v>
      </c>
      <c r="J457" s="567">
        <v>0</v>
      </c>
    </row>
    <row r="458" spans="2:11" ht="11.25" customHeight="1" thickBot="1">
      <c r="B458" s="644"/>
      <c r="C458" s="569"/>
      <c r="D458" s="593"/>
      <c r="E458" s="645"/>
    </row>
    <row r="459" spans="2:11" ht="15.75" customHeight="1" thickBot="1">
      <c r="B459" s="692" t="s">
        <v>532</v>
      </c>
      <c r="C459" s="569"/>
      <c r="D459" s="690"/>
      <c r="E459" s="606">
        <f t="shared" ref="E459:J459" si="44">SUM(E457:E458)</f>
        <v>2000</v>
      </c>
      <c r="F459" s="606">
        <f t="shared" si="44"/>
        <v>2000</v>
      </c>
      <c r="G459" s="612">
        <f t="shared" si="44"/>
        <v>0</v>
      </c>
      <c r="H459" s="606">
        <f t="shared" si="44"/>
        <v>2000</v>
      </c>
      <c r="I459" s="606">
        <f t="shared" si="44"/>
        <v>0</v>
      </c>
      <c r="J459" s="613">
        <f t="shared" si="44"/>
        <v>0</v>
      </c>
      <c r="K459" s="555">
        <f>SUM(F459:G459)</f>
        <v>2000</v>
      </c>
    </row>
    <row r="460" spans="2:11" ht="15.75" hidden="1" customHeight="1">
      <c r="B460" s="689"/>
      <c r="C460" s="569"/>
      <c r="D460" s="690"/>
      <c r="E460" s="582"/>
      <c r="F460" s="582"/>
      <c r="G460" s="610"/>
      <c r="H460" s="582"/>
      <c r="I460" s="582"/>
      <c r="J460" s="610"/>
      <c r="K460" s="555"/>
    </row>
    <row r="461" spans="2:11" ht="15.75" customHeight="1" thickBot="1">
      <c r="B461" s="689"/>
      <c r="C461" s="569"/>
      <c r="D461" s="690"/>
      <c r="E461" s="691"/>
      <c r="F461" s="582"/>
      <c r="G461" s="610"/>
      <c r="H461" s="582"/>
      <c r="J461" s="610"/>
      <c r="K461" s="555"/>
    </row>
    <row r="462" spans="2:11" ht="15.75" customHeight="1" thickBot="1">
      <c r="B462" s="695" t="s">
        <v>533</v>
      </c>
      <c r="C462" s="557" t="s">
        <v>328</v>
      </c>
      <c r="D462" s="690"/>
      <c r="E462" s="696">
        <f>SUM(E454+E459)</f>
        <v>2000</v>
      </c>
      <c r="F462" s="697">
        <f>SUM(F454+F459)</f>
        <v>2000</v>
      </c>
      <c r="G462" s="698">
        <f>SUM(G454+G459)</f>
        <v>0</v>
      </c>
      <c r="H462" s="576">
        <f>SUM(F462:G462)</f>
        <v>2000</v>
      </c>
      <c r="I462" s="699">
        <f>SUM(I454+I459)</f>
        <v>0</v>
      </c>
      <c r="J462" s="698">
        <f>SUM(J454+J459)</f>
        <v>0</v>
      </c>
      <c r="K462" s="555"/>
    </row>
    <row r="463" spans="2:11" ht="15" customHeight="1">
      <c r="B463" s="689"/>
      <c r="C463" s="569"/>
      <c r="D463" s="690"/>
      <c r="E463" s="691"/>
      <c r="F463" s="582"/>
      <c r="G463" s="610"/>
      <c r="H463" s="582"/>
      <c r="J463" s="610"/>
      <c r="K463" s="555"/>
    </row>
    <row r="464" spans="2:11" ht="15" customHeight="1">
      <c r="B464" s="689"/>
      <c r="C464" s="569"/>
      <c r="D464" s="690"/>
      <c r="E464" s="691"/>
      <c r="F464" s="582"/>
      <c r="G464" s="610"/>
      <c r="H464" s="582"/>
      <c r="J464" s="610"/>
      <c r="K464" s="555"/>
    </row>
    <row r="465" spans="2:11" ht="14.25" customHeight="1">
      <c r="B465" s="689" t="s">
        <v>534</v>
      </c>
      <c r="C465" s="569"/>
      <c r="D465" s="690"/>
      <c r="E465" s="691"/>
      <c r="F465" s="582"/>
      <c r="G465" s="610"/>
      <c r="H465" s="582"/>
      <c r="J465" s="610"/>
      <c r="K465" s="555"/>
    </row>
    <row r="466" spans="2:11" ht="14.25" customHeight="1">
      <c r="B466" s="689"/>
      <c r="C466" s="569"/>
      <c r="D466" s="690"/>
      <c r="E466" s="691"/>
      <c r="F466" s="582"/>
      <c r="G466" s="610"/>
      <c r="H466" s="582"/>
      <c r="J466" s="610"/>
      <c r="K466" s="555"/>
    </row>
    <row r="467" spans="2:11" ht="17.25" hidden="1" customHeight="1">
      <c r="B467" s="689" t="s">
        <v>535</v>
      </c>
      <c r="C467" s="569"/>
      <c r="D467" s="690"/>
      <c r="E467" s="691"/>
    </row>
    <row r="468" spans="2:11" ht="15" hidden="1" customHeight="1">
      <c r="B468" s="579"/>
      <c r="C468" s="569"/>
      <c r="F468" s="700"/>
      <c r="G468" s="565"/>
      <c r="H468" s="555">
        <f>F468+G468</f>
        <v>0</v>
      </c>
      <c r="J468" s="567"/>
    </row>
    <row r="469" spans="2:11" ht="16.5" hidden="1" customHeight="1">
      <c r="B469" s="701"/>
      <c r="C469" s="569"/>
      <c r="F469" s="700"/>
      <c r="G469" s="702"/>
      <c r="H469" s="555">
        <f>F469+G469</f>
        <v>0</v>
      </c>
      <c r="J469" s="667"/>
    </row>
    <row r="470" spans="2:11" ht="15.75" hidden="1" customHeight="1">
      <c r="B470" s="701"/>
      <c r="C470" s="569"/>
      <c r="F470" s="700"/>
      <c r="G470" s="702"/>
      <c r="H470" s="555">
        <f>F470+G470</f>
        <v>0</v>
      </c>
      <c r="J470" s="667"/>
    </row>
    <row r="471" spans="2:11" ht="14.25" hidden="1" customHeight="1">
      <c r="B471" s="701"/>
      <c r="C471" s="569"/>
      <c r="F471" s="700"/>
      <c r="G471" s="702"/>
      <c r="H471" s="555">
        <f>F471+G471</f>
        <v>0</v>
      </c>
      <c r="J471" s="667"/>
    </row>
    <row r="472" spans="2:11" ht="15" hidden="1" customHeight="1">
      <c r="B472" s="701"/>
      <c r="C472" s="569"/>
      <c r="F472" s="700"/>
      <c r="G472" s="702"/>
      <c r="H472" s="555">
        <f>F472+G472</f>
        <v>0</v>
      </c>
      <c r="J472" s="667"/>
    </row>
    <row r="473" spans="2:11" ht="11.25" hidden="1" customHeight="1" thickBot="1">
      <c r="F473" s="700"/>
      <c r="G473" s="667"/>
      <c r="H473" s="555"/>
      <c r="J473" s="667"/>
    </row>
    <row r="474" spans="2:11" ht="15" hidden="1" customHeight="1" thickBot="1">
      <c r="B474" s="692" t="s">
        <v>536</v>
      </c>
      <c r="C474" s="569"/>
      <c r="D474" s="690"/>
      <c r="E474" s="691"/>
      <c r="F474" s="606">
        <f>SUM(F468:F473)</f>
        <v>0</v>
      </c>
      <c r="G474" s="607">
        <f>SUM(G468:G473)</f>
        <v>0</v>
      </c>
      <c r="H474" s="608">
        <f>SUM(H468:H473)</f>
        <v>0</v>
      </c>
      <c r="I474" s="566"/>
      <c r="J474" s="608">
        <f>SUM(J468:J473)</f>
        <v>0</v>
      </c>
      <c r="K474" s="555">
        <f>SUM(F474:G474)</f>
        <v>0</v>
      </c>
    </row>
    <row r="475" spans="2:11" ht="13.5" hidden="1" customHeight="1"/>
    <row r="476" spans="2:11" ht="17.25" customHeight="1">
      <c r="B476" s="689" t="s">
        <v>537</v>
      </c>
      <c r="C476" s="569"/>
      <c r="D476" s="690"/>
      <c r="E476" s="691"/>
    </row>
    <row r="477" spans="2:11" ht="15" customHeight="1">
      <c r="B477" s="579" t="s">
        <v>538</v>
      </c>
      <c r="C477" s="569"/>
      <c r="E477" s="555">
        <v>10000</v>
      </c>
      <c r="F477" s="667">
        <v>10000</v>
      </c>
      <c r="G477" s="565"/>
      <c r="H477" s="555">
        <f>F477+G477</f>
        <v>10000</v>
      </c>
      <c r="I477" s="566">
        <f>F477-E477</f>
        <v>0</v>
      </c>
      <c r="J477" s="567">
        <v>2623</v>
      </c>
    </row>
    <row r="478" spans="2:11" ht="15" hidden="1" customHeight="1">
      <c r="B478" s="579" t="s">
        <v>499</v>
      </c>
      <c r="C478" s="569"/>
      <c r="F478" s="667"/>
      <c r="G478" s="565"/>
      <c r="H478" s="555">
        <f>F478+G478</f>
        <v>0</v>
      </c>
      <c r="I478" s="566">
        <f>F478-E478</f>
        <v>0</v>
      </c>
      <c r="J478" s="567"/>
    </row>
    <row r="479" spans="2:11" ht="15.75" customHeight="1">
      <c r="B479" s="701" t="s">
        <v>539</v>
      </c>
      <c r="C479" s="569"/>
      <c r="E479" s="555">
        <v>60000</v>
      </c>
      <c r="F479" s="667">
        <v>60000</v>
      </c>
      <c r="G479" s="702"/>
      <c r="H479" s="555">
        <f>F479+G479</f>
        <v>60000</v>
      </c>
      <c r="I479" s="566">
        <f>F479-E479</f>
        <v>0</v>
      </c>
      <c r="J479" s="667">
        <f>54655-25780</f>
        <v>28875</v>
      </c>
    </row>
    <row r="480" spans="2:11" ht="14.25" customHeight="1">
      <c r="B480" s="701" t="s">
        <v>539</v>
      </c>
      <c r="C480" s="569" t="s">
        <v>138</v>
      </c>
      <c r="E480" s="555">
        <v>27320</v>
      </c>
      <c r="F480" s="667">
        <v>27320</v>
      </c>
      <c r="G480" s="702"/>
      <c r="H480" s="555">
        <f>F480+G480</f>
        <v>27320</v>
      </c>
      <c r="I480" s="566">
        <f>F480-E480</f>
        <v>0</v>
      </c>
      <c r="J480" s="667">
        <v>25780</v>
      </c>
    </row>
    <row r="481" spans="2:12" ht="15" customHeight="1">
      <c r="B481" s="701" t="s">
        <v>540</v>
      </c>
      <c r="C481" s="569"/>
      <c r="E481" s="555">
        <v>10000</v>
      </c>
      <c r="F481" s="667">
        <v>15000</v>
      </c>
      <c r="G481" s="702"/>
      <c r="H481" s="555">
        <f>F481+G481</f>
        <v>15000</v>
      </c>
      <c r="I481" s="566">
        <f>F481-E481</f>
        <v>5000</v>
      </c>
      <c r="J481" s="667">
        <v>1200</v>
      </c>
    </row>
    <row r="482" spans="2:12" ht="10.5" customHeight="1" thickBot="1">
      <c r="F482" s="700"/>
      <c r="G482" s="667"/>
      <c r="H482" s="555"/>
      <c r="J482" s="667"/>
    </row>
    <row r="483" spans="2:12" ht="15" customHeight="1" thickBot="1">
      <c r="B483" s="692" t="s">
        <v>541</v>
      </c>
      <c r="C483" s="569"/>
      <c r="D483" s="690"/>
      <c r="E483" s="608">
        <f t="shared" ref="E483:J483" si="45">SUM(E477:E482)</f>
        <v>107320</v>
      </c>
      <c r="F483" s="608">
        <f t="shared" si="45"/>
        <v>112320</v>
      </c>
      <c r="G483" s="608">
        <f t="shared" si="45"/>
        <v>0</v>
      </c>
      <c r="H483" s="608">
        <f t="shared" si="45"/>
        <v>112320</v>
      </c>
      <c r="I483" s="703">
        <f t="shared" si="45"/>
        <v>5000</v>
      </c>
      <c r="J483" s="608">
        <f t="shared" si="45"/>
        <v>58478</v>
      </c>
      <c r="K483" s="555">
        <f>SUM(F483:G483)</f>
        <v>112320</v>
      </c>
      <c r="L483" s="593">
        <v>12810</v>
      </c>
    </row>
    <row r="484" spans="2:12" ht="15" customHeight="1" thickBot="1">
      <c r="B484" s="689"/>
      <c r="C484" s="569"/>
      <c r="D484" s="690"/>
      <c r="E484" s="704"/>
      <c r="F484" s="610"/>
      <c r="G484" s="610"/>
      <c r="H484" s="610"/>
      <c r="I484" s="566"/>
      <c r="J484" s="610"/>
      <c r="K484" s="555"/>
    </row>
    <row r="485" spans="2:12" ht="15" customHeight="1" thickBot="1">
      <c r="B485" s="695" t="s">
        <v>542</v>
      </c>
      <c r="C485" s="557" t="s">
        <v>328</v>
      </c>
      <c r="D485" s="690"/>
      <c r="E485" s="705">
        <f>SUM(C485:D485)</f>
        <v>0</v>
      </c>
      <c r="F485" s="613">
        <f>SUM(F474+F483)</f>
        <v>112320</v>
      </c>
      <c r="G485" s="613">
        <f>SUM(G474+G483)</f>
        <v>0</v>
      </c>
      <c r="H485" s="613">
        <f>SUM(F485:G485)</f>
        <v>112320</v>
      </c>
      <c r="I485" s="566"/>
      <c r="J485" s="613">
        <f>SUM(J474+J483)</f>
        <v>58478</v>
      </c>
      <c r="K485" s="555"/>
    </row>
    <row r="486" spans="2:12" ht="14.25" customHeight="1">
      <c r="B486" s="689"/>
      <c r="C486" s="569"/>
      <c r="D486" s="690"/>
      <c r="E486" s="691"/>
      <c r="F486" s="582"/>
      <c r="G486" s="610"/>
      <c r="H486" s="610"/>
      <c r="I486" s="566"/>
      <c r="J486" s="610"/>
      <c r="K486" s="555"/>
    </row>
    <row r="487" spans="2:12" ht="15.75" customHeight="1">
      <c r="B487" s="689" t="s">
        <v>543</v>
      </c>
      <c r="C487" s="569"/>
      <c r="D487" s="690"/>
      <c r="E487" s="691"/>
      <c r="F487" s="582"/>
      <c r="G487" s="610"/>
      <c r="H487" s="610"/>
      <c r="I487" s="566"/>
      <c r="J487" s="610"/>
      <c r="K487" s="555"/>
    </row>
    <row r="488" spans="2:12" ht="16.5" customHeight="1">
      <c r="B488" s="553" t="s">
        <v>544</v>
      </c>
      <c r="E488" s="555">
        <v>4000</v>
      </c>
      <c r="F488" s="567">
        <v>5000</v>
      </c>
      <c r="G488" s="702"/>
      <c r="H488" s="555">
        <f>F488+G488</f>
        <v>5000</v>
      </c>
      <c r="I488" s="566">
        <f>F488-E488</f>
        <v>1000</v>
      </c>
      <c r="J488" s="667">
        <v>0</v>
      </c>
    </row>
    <row r="489" spans="2:12" ht="16.5" customHeight="1">
      <c r="B489" s="553" t="s">
        <v>545</v>
      </c>
      <c r="E489" s="555">
        <v>5000</v>
      </c>
      <c r="F489" s="567">
        <v>5000</v>
      </c>
      <c r="G489" s="702"/>
      <c r="H489" s="555">
        <f>F489+G489</f>
        <v>5000</v>
      </c>
      <c r="I489" s="566">
        <f>F489-E489</f>
        <v>0</v>
      </c>
      <c r="J489" s="667">
        <v>0</v>
      </c>
    </row>
    <row r="490" spans="2:12" ht="16.5" customHeight="1">
      <c r="B490" s="553" t="s">
        <v>545</v>
      </c>
      <c r="C490" s="557" t="s">
        <v>138</v>
      </c>
      <c r="D490" s="549"/>
      <c r="E490" s="602">
        <v>1555</v>
      </c>
      <c r="F490" s="567">
        <v>1555</v>
      </c>
      <c r="G490" s="702"/>
      <c r="H490" s="555">
        <f>F490+G490</f>
        <v>1555</v>
      </c>
      <c r="I490" s="566">
        <f>F490-E490</f>
        <v>0</v>
      </c>
      <c r="J490" s="667">
        <v>1555</v>
      </c>
    </row>
    <row r="491" spans="2:12" ht="32.25" customHeight="1">
      <c r="B491" s="553" t="s">
        <v>546</v>
      </c>
      <c r="C491" s="557" t="s">
        <v>138</v>
      </c>
      <c r="E491" s="555">
        <v>1621</v>
      </c>
      <c r="F491" s="567">
        <v>1621</v>
      </c>
      <c r="G491" s="702"/>
      <c r="H491" s="555">
        <v>0</v>
      </c>
      <c r="I491" s="566">
        <f>F491-E491</f>
        <v>0</v>
      </c>
      <c r="J491" s="667">
        <v>0</v>
      </c>
    </row>
    <row r="492" spans="2:12" ht="12.75" customHeight="1" thickBot="1">
      <c r="B492" s="689"/>
      <c r="C492" s="569"/>
      <c r="D492" s="690"/>
      <c r="E492" s="691"/>
      <c r="F492" s="582"/>
      <c r="G492" s="610"/>
      <c r="H492" s="610"/>
      <c r="I492" s="566"/>
      <c r="J492" s="610"/>
      <c r="K492" s="555"/>
    </row>
    <row r="493" spans="2:12" ht="15" customHeight="1" thickBot="1">
      <c r="B493" s="692" t="s">
        <v>547</v>
      </c>
      <c r="C493" s="569"/>
      <c r="D493" s="690"/>
      <c r="E493" s="606">
        <f t="shared" ref="E493:J493" si="46">SUM(E488:E491)</f>
        <v>12176</v>
      </c>
      <c r="F493" s="606">
        <f t="shared" si="46"/>
        <v>13176</v>
      </c>
      <c r="G493" s="607">
        <f t="shared" si="46"/>
        <v>0</v>
      </c>
      <c r="H493" s="608">
        <f t="shared" si="46"/>
        <v>11555</v>
      </c>
      <c r="I493" s="608">
        <f t="shared" si="46"/>
        <v>1000</v>
      </c>
      <c r="J493" s="608">
        <f t="shared" si="46"/>
        <v>1555</v>
      </c>
      <c r="K493" s="555">
        <f>SUM(F493:G493)</f>
        <v>13176</v>
      </c>
      <c r="L493" s="593">
        <v>1477</v>
      </c>
    </row>
  </sheetData>
  <mergeCells count="1">
    <mergeCell ref="B1:H1"/>
  </mergeCells>
  <printOptions horizontalCentered="1"/>
  <pageMargins left="0.70866141732283472" right="0.31496062992125984" top="0.74803149606299213" bottom="0.43307086614173229" header="0.27559055118110237" footer="0.23622047244094491"/>
  <pageSetup paperSize="9" scale="76" firstPageNumber="8" orientation="portrait" verticalDpi="300" r:id="rId1"/>
  <headerFooter alignWithMargins="0">
    <oddHeader>&amp;R&amp;8 3.2.m.a 9/2016.(V.04. ) önkormányzati rendelethez.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Y150"/>
  <sheetViews>
    <sheetView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16" sqref="A16"/>
    </sheetView>
  </sheetViews>
  <sheetFormatPr defaultRowHeight="12.75"/>
  <cols>
    <col min="1" max="1" width="48.28515625" style="339" customWidth="1"/>
    <col min="2" max="2" width="14.28515625" style="339" customWidth="1"/>
    <col min="3" max="4" width="13.7109375" style="339" hidden="1" customWidth="1"/>
    <col min="5" max="7" width="13.7109375" style="339" customWidth="1"/>
    <col min="8" max="9" width="13.7109375" style="339" hidden="1" customWidth="1"/>
    <col min="10" max="12" width="13.7109375" style="339" customWidth="1"/>
    <col min="13" max="14" width="13.7109375" style="339" hidden="1" customWidth="1"/>
    <col min="15" max="17" width="13.7109375" style="339" customWidth="1"/>
    <col min="18" max="19" width="13.7109375" style="339" hidden="1" customWidth="1"/>
    <col min="20" max="22" width="13.7109375" style="339" customWidth="1"/>
    <col min="23" max="24" width="13.7109375" style="339" hidden="1" customWidth="1"/>
    <col min="25" max="27" width="13.7109375" style="339" customWidth="1"/>
    <col min="28" max="29" width="13.7109375" style="339" hidden="1" customWidth="1"/>
    <col min="30" max="32" width="13.7109375" style="339" customWidth="1"/>
    <col min="33" max="33" width="13.7109375" style="1689" hidden="1" customWidth="1"/>
    <col min="34" max="34" width="13.7109375" style="339" hidden="1" customWidth="1"/>
    <col min="35" max="37" width="13.7109375" style="339" customWidth="1"/>
    <col min="38" max="38" width="13.7109375" style="1689" hidden="1" customWidth="1"/>
    <col min="39" max="39" width="13.7109375" style="339" hidden="1" customWidth="1"/>
    <col min="40" max="42" width="13.7109375" style="339" customWidth="1"/>
    <col min="43" max="43" width="13.7109375" style="1689" hidden="1" customWidth="1"/>
    <col min="44" max="44" width="13.7109375" style="339" hidden="1" customWidth="1"/>
    <col min="45" max="47" width="13.7109375" style="339" customWidth="1"/>
    <col min="48" max="48" width="13.7109375" style="1689" hidden="1" customWidth="1"/>
    <col min="49" max="49" width="13.7109375" style="339" hidden="1" customWidth="1"/>
    <col min="50" max="52" width="13.7109375" style="339" customWidth="1"/>
    <col min="53" max="53" width="13.7109375" style="1689" hidden="1" customWidth="1"/>
    <col min="54" max="54" width="13.7109375" style="339" hidden="1" customWidth="1"/>
    <col min="55" max="57" width="13.7109375" style="339" customWidth="1"/>
    <col min="58" max="58" width="13.7109375" style="1689" hidden="1" customWidth="1"/>
    <col min="59" max="59" width="13.7109375" style="339" hidden="1" customWidth="1"/>
    <col min="60" max="62" width="13.7109375" style="339" customWidth="1"/>
    <col min="63" max="63" width="13.7109375" style="1689" hidden="1" customWidth="1"/>
    <col min="64" max="64" width="13.7109375" style="339" hidden="1" customWidth="1"/>
    <col min="65" max="67" width="13.7109375" style="339" customWidth="1"/>
    <col min="68" max="68" width="13.7109375" style="1689" hidden="1" customWidth="1"/>
    <col min="69" max="69" width="13.7109375" style="339" hidden="1" customWidth="1"/>
    <col min="70" max="72" width="13.7109375" style="339" customWidth="1"/>
    <col min="73" max="73" width="13.7109375" style="1689" hidden="1" customWidth="1"/>
    <col min="74" max="74" width="13.7109375" style="339" hidden="1" customWidth="1"/>
    <col min="75" max="77" width="13.7109375" style="339" customWidth="1"/>
    <col min="78" max="78" width="13.7109375" style="1689" hidden="1" customWidth="1"/>
    <col min="79" max="79" width="13.7109375" style="339" hidden="1" customWidth="1"/>
    <col min="80" max="82" width="13.7109375" style="339" customWidth="1"/>
    <col min="83" max="83" width="13.7109375" style="1689" hidden="1" customWidth="1"/>
    <col min="84" max="84" width="13.7109375" style="339" hidden="1" customWidth="1"/>
    <col min="85" max="87" width="13.7109375" style="339" customWidth="1"/>
    <col min="88" max="88" width="13.7109375" style="1689" hidden="1" customWidth="1"/>
    <col min="89" max="89" width="13.7109375" style="339" hidden="1" customWidth="1"/>
    <col min="90" max="91" width="13.7109375" style="339" customWidth="1"/>
    <col min="92" max="92" width="13.7109375" style="1757" customWidth="1"/>
    <col min="93" max="94" width="13.7109375" style="1757" hidden="1" customWidth="1"/>
    <col min="95" max="96" width="13.7109375" style="1757" customWidth="1"/>
    <col min="97" max="16384" width="9.140625" style="339"/>
  </cols>
  <sheetData>
    <row r="1" spans="1:109" s="1689" customFormat="1" ht="12" customHeight="1">
      <c r="A1" s="1685" t="s">
        <v>548</v>
      </c>
      <c r="B1" s="1686"/>
      <c r="C1" s="2209">
        <v>1</v>
      </c>
      <c r="D1" s="2210"/>
      <c r="E1" s="2211"/>
      <c r="F1" s="1687"/>
      <c r="G1" s="1687"/>
      <c r="H1" s="2209">
        <v>2</v>
      </c>
      <c r="I1" s="2210"/>
      <c r="J1" s="2211"/>
      <c r="K1" s="1687"/>
      <c r="L1" s="1687"/>
      <c r="M1" s="2209">
        <v>3</v>
      </c>
      <c r="N1" s="2210"/>
      <c r="O1" s="2211"/>
      <c r="P1" s="1687"/>
      <c r="Q1" s="1687"/>
      <c r="R1" s="2209">
        <v>4</v>
      </c>
      <c r="S1" s="2210"/>
      <c r="T1" s="2211"/>
      <c r="U1" s="1687"/>
      <c r="V1" s="1687"/>
      <c r="W1" s="2209">
        <v>5</v>
      </c>
      <c r="X1" s="2210"/>
      <c r="Y1" s="2211"/>
      <c r="Z1" s="1687"/>
      <c r="AA1" s="1687"/>
      <c r="AB1" s="2209">
        <v>6</v>
      </c>
      <c r="AC1" s="2210"/>
      <c r="AD1" s="2211"/>
      <c r="AE1" s="1687"/>
      <c r="AF1" s="1687"/>
      <c r="AG1" s="2209">
        <v>7</v>
      </c>
      <c r="AH1" s="2210"/>
      <c r="AI1" s="2211"/>
      <c r="AJ1" s="1687"/>
      <c r="AK1" s="1687"/>
      <c r="AL1" s="2209">
        <v>8</v>
      </c>
      <c r="AM1" s="2210"/>
      <c r="AN1" s="2211"/>
      <c r="AO1" s="1687"/>
      <c r="AP1" s="1687"/>
      <c r="AQ1" s="2209">
        <v>9</v>
      </c>
      <c r="AR1" s="2210"/>
      <c r="AS1" s="2211"/>
      <c r="AT1" s="1687"/>
      <c r="AU1" s="1687"/>
      <c r="AV1" s="2209">
        <v>10</v>
      </c>
      <c r="AW1" s="2210"/>
      <c r="AX1" s="2211"/>
      <c r="AY1" s="1687"/>
      <c r="AZ1" s="1687"/>
      <c r="BA1" s="2209">
        <v>11</v>
      </c>
      <c r="BB1" s="2210"/>
      <c r="BC1" s="2211"/>
      <c r="BD1" s="1687"/>
      <c r="BE1" s="1687"/>
      <c r="BF1" s="2209">
        <v>12</v>
      </c>
      <c r="BG1" s="2210"/>
      <c r="BH1" s="2211"/>
      <c r="BI1" s="1687"/>
      <c r="BJ1" s="1687"/>
      <c r="BK1" s="2209">
        <v>13</v>
      </c>
      <c r="BL1" s="2210"/>
      <c r="BM1" s="2211"/>
      <c r="BN1" s="1687"/>
      <c r="BO1" s="1687"/>
      <c r="BP1" s="2209">
        <v>14</v>
      </c>
      <c r="BQ1" s="2210"/>
      <c r="BR1" s="2211"/>
      <c r="BS1" s="1687"/>
      <c r="BT1" s="1687"/>
      <c r="BU1" s="2209">
        <v>15</v>
      </c>
      <c r="BV1" s="2210"/>
      <c r="BW1" s="2211"/>
      <c r="BX1" s="1687"/>
      <c r="BY1" s="1687"/>
      <c r="BZ1" s="2209">
        <v>16</v>
      </c>
      <c r="CA1" s="2210"/>
      <c r="CB1" s="2211"/>
      <c r="CC1" s="1687"/>
      <c r="CD1" s="1687"/>
      <c r="CE1" s="2209">
        <v>17</v>
      </c>
      <c r="CF1" s="2210"/>
      <c r="CG1" s="2211"/>
      <c r="CH1" s="1687"/>
      <c r="CI1" s="1687"/>
      <c r="CJ1" s="2209">
        <v>18</v>
      </c>
      <c r="CK1" s="2210"/>
      <c r="CL1" s="2211"/>
      <c r="CM1" s="1687"/>
      <c r="CN1" s="1688"/>
      <c r="CO1" s="2212">
        <v>19</v>
      </c>
      <c r="CP1" s="2213"/>
      <c r="CQ1" s="2214"/>
      <c r="CR1" s="1688"/>
    </row>
    <row r="2" spans="1:109" s="1690" customFormat="1" ht="22.5" customHeight="1">
      <c r="A2" s="1685" t="s">
        <v>549</v>
      </c>
      <c r="B2" s="2209" t="s">
        <v>166</v>
      </c>
      <c r="C2" s="2210"/>
      <c r="D2" s="2210"/>
      <c r="E2" s="2210"/>
      <c r="F2" s="2211"/>
      <c r="G2" s="2209" t="s">
        <v>152</v>
      </c>
      <c r="H2" s="2210"/>
      <c r="I2" s="2210"/>
      <c r="J2" s="2210"/>
      <c r="K2" s="2211"/>
      <c r="L2" s="2209" t="s">
        <v>196</v>
      </c>
      <c r="M2" s="2210"/>
      <c r="N2" s="2210"/>
      <c r="O2" s="2210"/>
      <c r="P2" s="2211"/>
      <c r="Q2" s="2209" t="s">
        <v>164</v>
      </c>
      <c r="R2" s="2210"/>
      <c r="S2" s="2210"/>
      <c r="T2" s="2210"/>
      <c r="U2" s="2211"/>
      <c r="V2" s="2209" t="s">
        <v>550</v>
      </c>
      <c r="W2" s="2210"/>
      <c r="X2" s="2210"/>
      <c r="Y2" s="2210"/>
      <c r="Z2" s="2211"/>
      <c r="AA2" s="2209" t="s">
        <v>165</v>
      </c>
      <c r="AB2" s="2210"/>
      <c r="AC2" s="2210"/>
      <c r="AD2" s="2210"/>
      <c r="AE2" s="2211"/>
      <c r="AF2" s="2209" t="s">
        <v>551</v>
      </c>
      <c r="AG2" s="2210"/>
      <c r="AH2" s="2210"/>
      <c r="AI2" s="2210"/>
      <c r="AJ2" s="2211"/>
      <c r="AK2" s="2209" t="s">
        <v>552</v>
      </c>
      <c r="AL2" s="2210"/>
      <c r="AM2" s="2210"/>
      <c r="AN2" s="2210"/>
      <c r="AO2" s="2211"/>
      <c r="AP2" s="2209" t="s">
        <v>257</v>
      </c>
      <c r="AQ2" s="2210"/>
      <c r="AR2" s="2210"/>
      <c r="AS2" s="2210"/>
      <c r="AT2" s="2211"/>
      <c r="AU2" s="2209" t="s">
        <v>553</v>
      </c>
      <c r="AV2" s="2210"/>
      <c r="AW2" s="2210"/>
      <c r="AX2" s="2210"/>
      <c r="AY2" s="2211"/>
      <c r="AZ2" s="2209" t="s">
        <v>156</v>
      </c>
      <c r="BA2" s="2210"/>
      <c r="BB2" s="2210"/>
      <c r="BC2" s="2210"/>
      <c r="BD2" s="2211"/>
      <c r="BE2" s="2209" t="s">
        <v>157</v>
      </c>
      <c r="BF2" s="2210"/>
      <c r="BG2" s="2210"/>
      <c r="BH2" s="2210"/>
      <c r="BI2" s="2211"/>
      <c r="BJ2" s="2209" t="s">
        <v>158</v>
      </c>
      <c r="BK2" s="2210"/>
      <c r="BL2" s="2210"/>
      <c r="BM2" s="2210"/>
      <c r="BN2" s="2211"/>
      <c r="BO2" s="2209" t="s">
        <v>554</v>
      </c>
      <c r="BP2" s="2210"/>
      <c r="BQ2" s="2210"/>
      <c r="BR2" s="2210"/>
      <c r="BS2" s="2211"/>
      <c r="BT2" s="2209" t="s">
        <v>160</v>
      </c>
      <c r="BU2" s="2210"/>
      <c r="BV2" s="2210"/>
      <c r="BW2" s="2210"/>
      <c r="BX2" s="2211"/>
      <c r="BY2" s="2209" t="s">
        <v>161</v>
      </c>
      <c r="BZ2" s="2210"/>
      <c r="CA2" s="2210"/>
      <c r="CB2" s="2210"/>
      <c r="CC2" s="2211"/>
      <c r="CD2" s="2209" t="s">
        <v>162</v>
      </c>
      <c r="CE2" s="2210"/>
      <c r="CF2" s="2210"/>
      <c r="CG2" s="2210"/>
      <c r="CH2" s="2211"/>
      <c r="CI2" s="2209" t="s">
        <v>555</v>
      </c>
      <c r="CJ2" s="2210"/>
      <c r="CK2" s="2210"/>
      <c r="CL2" s="2210"/>
      <c r="CM2" s="2211"/>
      <c r="CN2" s="2212" t="s">
        <v>260</v>
      </c>
      <c r="CO2" s="2213"/>
      <c r="CP2" s="2213"/>
      <c r="CQ2" s="2213"/>
      <c r="CR2" s="2214"/>
    </row>
    <row r="3" spans="1:109" ht="13.5" customHeight="1">
      <c r="A3" s="1691" t="s">
        <v>556</v>
      </c>
      <c r="B3" s="1691"/>
      <c r="C3" s="2215">
        <v>862200</v>
      </c>
      <c r="D3" s="2216"/>
      <c r="E3" s="2216"/>
      <c r="F3" s="1692"/>
      <c r="G3" s="1692"/>
      <c r="H3" s="2215">
        <v>889110</v>
      </c>
      <c r="I3" s="2216"/>
      <c r="J3" s="2216"/>
      <c r="K3" s="1692"/>
      <c r="L3" s="1692"/>
      <c r="M3" s="2215">
        <v>881000</v>
      </c>
      <c r="N3" s="2216"/>
      <c r="O3" s="2216"/>
      <c r="P3" s="1692"/>
      <c r="Q3" s="1692"/>
      <c r="R3" s="2215">
        <v>932900</v>
      </c>
      <c r="S3" s="2216"/>
      <c r="T3" s="2216"/>
      <c r="U3" s="1692"/>
      <c r="V3" s="1692"/>
      <c r="W3" s="2215">
        <v>931100</v>
      </c>
      <c r="X3" s="2216"/>
      <c r="Y3" s="2216"/>
      <c r="Z3" s="1692"/>
      <c r="AA3" s="1692"/>
      <c r="AB3" s="2215">
        <v>932900</v>
      </c>
      <c r="AC3" s="2216"/>
      <c r="AD3" s="2216"/>
      <c r="AE3" s="1692"/>
      <c r="AF3" s="1692"/>
      <c r="AG3" s="2215">
        <v>851020</v>
      </c>
      <c r="AH3" s="2216"/>
      <c r="AI3" s="2216"/>
      <c r="AJ3" s="1692"/>
      <c r="AK3" s="1692"/>
      <c r="AL3" s="2215">
        <v>851020</v>
      </c>
      <c r="AM3" s="2216"/>
      <c r="AN3" s="2216"/>
      <c r="AO3" s="1692"/>
      <c r="AP3" s="1692"/>
      <c r="AQ3" s="2215">
        <v>851020</v>
      </c>
      <c r="AR3" s="2216"/>
      <c r="AS3" s="2216"/>
      <c r="AT3" s="1692"/>
      <c r="AU3" s="1692"/>
      <c r="AV3" s="2215">
        <v>851020</v>
      </c>
      <c r="AW3" s="2216"/>
      <c r="AX3" s="2216"/>
      <c r="AY3" s="1692"/>
      <c r="AZ3" s="1692"/>
      <c r="BA3" s="2215">
        <v>851020</v>
      </c>
      <c r="BB3" s="2216"/>
      <c r="BC3" s="2216"/>
      <c r="BD3" s="1692"/>
      <c r="BE3" s="1692"/>
      <c r="BF3" s="2215">
        <v>851020</v>
      </c>
      <c r="BG3" s="2216"/>
      <c r="BH3" s="2216"/>
      <c r="BI3" s="1692"/>
      <c r="BJ3" s="1692"/>
      <c r="BK3" s="2215">
        <v>851020</v>
      </c>
      <c r="BL3" s="2216"/>
      <c r="BM3" s="2216"/>
      <c r="BN3" s="1692"/>
      <c r="BO3" s="1692"/>
      <c r="BP3" s="2215">
        <v>851020</v>
      </c>
      <c r="BQ3" s="2216"/>
      <c r="BR3" s="2216"/>
      <c r="BS3" s="1692"/>
      <c r="BT3" s="1692"/>
      <c r="BU3" s="2215">
        <v>851020</v>
      </c>
      <c r="BV3" s="2216"/>
      <c r="BW3" s="2216"/>
      <c r="BX3" s="1692"/>
      <c r="BY3" s="1692"/>
      <c r="BZ3" s="2215">
        <v>851020</v>
      </c>
      <c r="CA3" s="2216"/>
      <c r="CB3" s="2216"/>
      <c r="CC3" s="1692"/>
      <c r="CD3" s="1692"/>
      <c r="CE3" s="2215">
        <v>851020</v>
      </c>
      <c r="CF3" s="2216"/>
      <c r="CG3" s="2216"/>
      <c r="CH3" s="1692"/>
      <c r="CI3" s="1692"/>
      <c r="CJ3" s="2215">
        <v>841116</v>
      </c>
      <c r="CK3" s="2216"/>
      <c r="CL3" s="2216"/>
      <c r="CM3" s="1692"/>
      <c r="CN3" s="1693"/>
      <c r="CO3" s="2217" t="s">
        <v>557</v>
      </c>
      <c r="CP3" s="2218"/>
      <c r="CQ3" s="2218"/>
      <c r="CR3" s="1693"/>
    </row>
    <row r="4" spans="1:109" ht="13.5" hidden="1" customHeight="1">
      <c r="A4" s="1694" t="s">
        <v>558</v>
      </c>
      <c r="B4" s="1695"/>
      <c r="C4" s="1696"/>
      <c r="D4" s="1697" t="s">
        <v>559</v>
      </c>
      <c r="E4" s="1698"/>
      <c r="F4" s="1697"/>
      <c r="G4" s="1697"/>
      <c r="H4" s="1696"/>
      <c r="I4" s="1697" t="s">
        <v>559</v>
      </c>
      <c r="J4" s="1698"/>
      <c r="K4" s="1697"/>
      <c r="L4" s="1697"/>
      <c r="M4" s="1696"/>
      <c r="N4" s="1697" t="s">
        <v>559</v>
      </c>
      <c r="O4" s="1698"/>
      <c r="P4" s="1697"/>
      <c r="Q4" s="1697"/>
      <c r="R4" s="1696"/>
      <c r="S4" s="1697" t="s">
        <v>559</v>
      </c>
      <c r="T4" s="1698"/>
      <c r="U4" s="1697"/>
      <c r="V4" s="1697"/>
      <c r="W4" s="1696"/>
      <c r="X4" s="1697" t="s">
        <v>559</v>
      </c>
      <c r="Y4" s="1698"/>
      <c r="Z4" s="1697"/>
      <c r="AA4" s="1697"/>
      <c r="AB4" s="1696"/>
      <c r="AC4" s="1697" t="s">
        <v>559</v>
      </c>
      <c r="AD4" s="1698"/>
      <c r="AE4" s="1697"/>
      <c r="AF4" s="1697"/>
      <c r="AG4" s="1699"/>
      <c r="AH4" s="1700" t="s">
        <v>560</v>
      </c>
      <c r="AI4" s="1701"/>
      <c r="AJ4" s="1700"/>
      <c r="AK4" s="1700"/>
      <c r="AL4" s="1699">
        <v>7</v>
      </c>
      <c r="AM4" s="1700" t="s">
        <v>560</v>
      </c>
      <c r="AN4" s="1701"/>
      <c r="AO4" s="1700"/>
      <c r="AP4" s="1700"/>
      <c r="AQ4" s="1699"/>
      <c r="AR4" s="1700" t="s">
        <v>560</v>
      </c>
      <c r="AS4" s="1701"/>
      <c r="AT4" s="1700"/>
      <c r="AU4" s="1700"/>
      <c r="AV4" s="1699"/>
      <c r="AW4" s="1700" t="s">
        <v>560</v>
      </c>
      <c r="AX4" s="1701"/>
      <c r="AY4" s="1700"/>
      <c r="AZ4" s="1700"/>
      <c r="BA4" s="1699"/>
      <c r="BB4" s="1700" t="s">
        <v>560</v>
      </c>
      <c r="BC4" s="1701"/>
      <c r="BD4" s="1700"/>
      <c r="BE4" s="1700"/>
      <c r="BF4" s="1699"/>
      <c r="BG4" s="1700" t="s">
        <v>560</v>
      </c>
      <c r="BH4" s="1701"/>
      <c r="BI4" s="1700"/>
      <c r="BJ4" s="1700"/>
      <c r="BK4" s="1699"/>
      <c r="BL4" s="1700" t="s">
        <v>560</v>
      </c>
      <c r="BM4" s="1701"/>
      <c r="BN4" s="1700"/>
      <c r="BO4" s="1700"/>
      <c r="BP4" s="1699"/>
      <c r="BQ4" s="1700" t="s">
        <v>560</v>
      </c>
      <c r="BR4" s="1701"/>
      <c r="BS4" s="1700"/>
      <c r="BT4" s="1700"/>
      <c r="BU4" s="1699"/>
      <c r="BV4" s="1700" t="s">
        <v>560</v>
      </c>
      <c r="BW4" s="1701"/>
      <c r="BX4" s="1700"/>
      <c r="BY4" s="1700"/>
      <c r="BZ4" s="1699"/>
      <c r="CA4" s="1700" t="s">
        <v>560</v>
      </c>
      <c r="CB4" s="1701"/>
      <c r="CC4" s="1700"/>
      <c r="CD4" s="1700"/>
      <c r="CE4" s="1699"/>
      <c r="CF4" s="1700" t="s">
        <v>560</v>
      </c>
      <c r="CG4" s="1701"/>
      <c r="CH4" s="1700"/>
      <c r="CI4" s="1700"/>
      <c r="CJ4" s="1699"/>
      <c r="CK4" s="1700" t="s">
        <v>560</v>
      </c>
      <c r="CL4" s="1701"/>
      <c r="CM4" s="1700"/>
      <c r="CN4" s="1702"/>
      <c r="CO4" s="1703"/>
      <c r="CP4" s="1704"/>
      <c r="CQ4" s="1705"/>
      <c r="CR4" s="1702"/>
    </row>
    <row r="5" spans="1:109" s="1710" customFormat="1" ht="24.75" customHeight="1">
      <c r="A5" s="1691" t="s">
        <v>561</v>
      </c>
      <c r="B5" s="1706" t="s">
        <v>1</v>
      </c>
      <c r="C5" s="1706" t="s">
        <v>2</v>
      </c>
      <c r="D5" s="1707" t="s">
        <v>3</v>
      </c>
      <c r="E5" s="1706" t="s">
        <v>562</v>
      </c>
      <c r="F5" s="1707" t="s">
        <v>5</v>
      </c>
      <c r="G5" s="1706" t="s">
        <v>1</v>
      </c>
      <c r="H5" s="1706" t="s">
        <v>2</v>
      </c>
      <c r="I5" s="1707" t="s">
        <v>3</v>
      </c>
      <c r="J5" s="1706" t="s">
        <v>562</v>
      </c>
      <c r="K5" s="1707" t="s">
        <v>5</v>
      </c>
      <c r="L5" s="1706" t="s">
        <v>1</v>
      </c>
      <c r="M5" s="1706" t="s">
        <v>2</v>
      </c>
      <c r="N5" s="1707" t="s">
        <v>3</v>
      </c>
      <c r="O5" s="1706" t="s">
        <v>562</v>
      </c>
      <c r="P5" s="1707" t="s">
        <v>5</v>
      </c>
      <c r="Q5" s="1706" t="s">
        <v>1</v>
      </c>
      <c r="R5" s="1706" t="s">
        <v>2</v>
      </c>
      <c r="S5" s="1707" t="s">
        <v>3</v>
      </c>
      <c r="T5" s="1706" t="s">
        <v>562</v>
      </c>
      <c r="U5" s="1707" t="s">
        <v>5</v>
      </c>
      <c r="V5" s="1706" t="s">
        <v>1</v>
      </c>
      <c r="W5" s="1706" t="s">
        <v>2</v>
      </c>
      <c r="X5" s="1707" t="s">
        <v>3</v>
      </c>
      <c r="Y5" s="1706" t="s">
        <v>562</v>
      </c>
      <c r="Z5" s="1707" t="s">
        <v>5</v>
      </c>
      <c r="AA5" s="1706" t="s">
        <v>1</v>
      </c>
      <c r="AB5" s="1706" t="s">
        <v>2</v>
      </c>
      <c r="AC5" s="1707" t="s">
        <v>3</v>
      </c>
      <c r="AD5" s="1706" t="s">
        <v>562</v>
      </c>
      <c r="AE5" s="1707" t="s">
        <v>5</v>
      </c>
      <c r="AF5" s="1706" t="s">
        <v>1</v>
      </c>
      <c r="AG5" s="1706" t="s">
        <v>2</v>
      </c>
      <c r="AH5" s="1707" t="s">
        <v>3</v>
      </c>
      <c r="AI5" s="1706" t="s">
        <v>562</v>
      </c>
      <c r="AJ5" s="1707" t="s">
        <v>5</v>
      </c>
      <c r="AK5" s="1706" t="s">
        <v>1</v>
      </c>
      <c r="AL5" s="1706" t="s">
        <v>2</v>
      </c>
      <c r="AM5" s="1707" t="s">
        <v>3</v>
      </c>
      <c r="AN5" s="1706" t="s">
        <v>562</v>
      </c>
      <c r="AO5" s="1707" t="s">
        <v>5</v>
      </c>
      <c r="AP5" s="1706" t="s">
        <v>1</v>
      </c>
      <c r="AQ5" s="1706" t="s">
        <v>2</v>
      </c>
      <c r="AR5" s="1707" t="s">
        <v>3</v>
      </c>
      <c r="AS5" s="1706" t="s">
        <v>562</v>
      </c>
      <c r="AT5" s="1707" t="s">
        <v>5</v>
      </c>
      <c r="AU5" s="1706" t="s">
        <v>1</v>
      </c>
      <c r="AV5" s="1706" t="s">
        <v>2</v>
      </c>
      <c r="AW5" s="1707" t="s">
        <v>3</v>
      </c>
      <c r="AX5" s="1706" t="s">
        <v>562</v>
      </c>
      <c r="AY5" s="1707" t="s">
        <v>5</v>
      </c>
      <c r="AZ5" s="1706" t="s">
        <v>1</v>
      </c>
      <c r="BA5" s="1706" t="s">
        <v>2</v>
      </c>
      <c r="BB5" s="1707" t="s">
        <v>3</v>
      </c>
      <c r="BC5" s="1706" t="s">
        <v>562</v>
      </c>
      <c r="BD5" s="1707" t="s">
        <v>5</v>
      </c>
      <c r="BE5" s="1706" t="s">
        <v>1</v>
      </c>
      <c r="BF5" s="1706" t="s">
        <v>2</v>
      </c>
      <c r="BG5" s="1707" t="s">
        <v>3</v>
      </c>
      <c r="BH5" s="1706" t="s">
        <v>562</v>
      </c>
      <c r="BI5" s="1707" t="s">
        <v>5</v>
      </c>
      <c r="BJ5" s="1706" t="s">
        <v>1</v>
      </c>
      <c r="BK5" s="1706" t="s">
        <v>2</v>
      </c>
      <c r="BL5" s="1707" t="s">
        <v>3</v>
      </c>
      <c r="BM5" s="1706" t="s">
        <v>562</v>
      </c>
      <c r="BN5" s="1707" t="s">
        <v>5</v>
      </c>
      <c r="BO5" s="1706" t="s">
        <v>1</v>
      </c>
      <c r="BP5" s="1706" t="s">
        <v>2</v>
      </c>
      <c r="BQ5" s="1707" t="s">
        <v>3</v>
      </c>
      <c r="BR5" s="1706" t="s">
        <v>562</v>
      </c>
      <c r="BS5" s="1707" t="s">
        <v>5</v>
      </c>
      <c r="BT5" s="1706" t="s">
        <v>1</v>
      </c>
      <c r="BU5" s="1706" t="s">
        <v>2</v>
      </c>
      <c r="BV5" s="1707" t="s">
        <v>3</v>
      </c>
      <c r="BW5" s="1706" t="s">
        <v>562</v>
      </c>
      <c r="BX5" s="1707" t="s">
        <v>5</v>
      </c>
      <c r="BY5" s="1706" t="s">
        <v>1</v>
      </c>
      <c r="BZ5" s="1706" t="s">
        <v>2</v>
      </c>
      <c r="CA5" s="1707" t="s">
        <v>3</v>
      </c>
      <c r="CB5" s="1706" t="s">
        <v>562</v>
      </c>
      <c r="CC5" s="1707" t="s">
        <v>5</v>
      </c>
      <c r="CD5" s="1706" t="s">
        <v>1</v>
      </c>
      <c r="CE5" s="1706" t="s">
        <v>2</v>
      </c>
      <c r="CF5" s="1707" t="s">
        <v>3</v>
      </c>
      <c r="CG5" s="1706" t="s">
        <v>562</v>
      </c>
      <c r="CH5" s="1707" t="s">
        <v>5</v>
      </c>
      <c r="CI5" s="1706" t="s">
        <v>1</v>
      </c>
      <c r="CJ5" s="1706" t="s">
        <v>2</v>
      </c>
      <c r="CK5" s="1707" t="s">
        <v>3</v>
      </c>
      <c r="CL5" s="1706" t="s">
        <v>562</v>
      </c>
      <c r="CM5" s="1707" t="s">
        <v>5</v>
      </c>
      <c r="CN5" s="1708" t="s">
        <v>1</v>
      </c>
      <c r="CO5" s="1708" t="s">
        <v>2</v>
      </c>
      <c r="CP5" s="1709" t="s">
        <v>3</v>
      </c>
      <c r="CQ5" s="1708" t="s">
        <v>562</v>
      </c>
      <c r="CR5" s="1709" t="s">
        <v>5</v>
      </c>
    </row>
    <row r="6" spans="1:109" ht="11.25" customHeight="1">
      <c r="A6" s="1711"/>
      <c r="B6" s="1711" t="s">
        <v>69</v>
      </c>
      <c r="C6" s="1711" t="s">
        <v>70</v>
      </c>
      <c r="D6" s="1711" t="s">
        <v>71</v>
      </c>
      <c r="E6" s="1711">
        <v>2</v>
      </c>
      <c r="F6" s="1711">
        <v>3</v>
      </c>
      <c r="G6" s="1711">
        <v>4</v>
      </c>
      <c r="H6" s="1711" t="s">
        <v>73</v>
      </c>
      <c r="I6" s="1711" t="s">
        <v>74</v>
      </c>
      <c r="J6" s="1711">
        <v>5</v>
      </c>
      <c r="K6" s="1711">
        <v>6</v>
      </c>
      <c r="L6" s="1711">
        <v>7</v>
      </c>
      <c r="M6" s="1711" t="s">
        <v>75</v>
      </c>
      <c r="N6" s="1711" t="s">
        <v>76</v>
      </c>
      <c r="O6" s="1711">
        <v>8</v>
      </c>
      <c r="P6" s="1711">
        <v>9</v>
      </c>
      <c r="Q6" s="1711">
        <v>10</v>
      </c>
      <c r="R6" s="1711" t="s">
        <v>563</v>
      </c>
      <c r="S6" s="1711" t="s">
        <v>564</v>
      </c>
      <c r="T6" s="1711">
        <v>11</v>
      </c>
      <c r="U6" s="1711">
        <v>12</v>
      </c>
      <c r="V6" s="1711">
        <v>13</v>
      </c>
      <c r="W6" s="1711" t="s">
        <v>565</v>
      </c>
      <c r="X6" s="1711" t="s">
        <v>566</v>
      </c>
      <c r="Y6" s="1711">
        <v>14</v>
      </c>
      <c r="Z6" s="1711">
        <v>15</v>
      </c>
      <c r="AA6" s="1711">
        <v>16</v>
      </c>
      <c r="AB6" s="1711" t="s">
        <v>565</v>
      </c>
      <c r="AC6" s="1711" t="s">
        <v>566</v>
      </c>
      <c r="AD6" s="1711">
        <v>17</v>
      </c>
      <c r="AE6" s="1711">
        <v>18</v>
      </c>
      <c r="AF6" s="1711">
        <v>19</v>
      </c>
      <c r="AG6" s="1711" t="s">
        <v>567</v>
      </c>
      <c r="AH6" s="1711" t="s">
        <v>568</v>
      </c>
      <c r="AI6" s="1711">
        <v>20</v>
      </c>
      <c r="AJ6" s="1711">
        <v>21</v>
      </c>
      <c r="AK6" s="1711">
        <v>22</v>
      </c>
      <c r="AL6" s="1711" t="s">
        <v>569</v>
      </c>
      <c r="AM6" s="1711" t="s">
        <v>570</v>
      </c>
      <c r="AN6" s="1711">
        <v>23</v>
      </c>
      <c r="AO6" s="1711">
        <v>24</v>
      </c>
      <c r="AP6" s="1711">
        <v>25</v>
      </c>
      <c r="AQ6" s="1711" t="s">
        <v>571</v>
      </c>
      <c r="AR6" s="1711" t="s">
        <v>572</v>
      </c>
      <c r="AS6" s="1711">
        <v>26</v>
      </c>
      <c r="AT6" s="1711">
        <v>27</v>
      </c>
      <c r="AU6" s="1711">
        <v>28</v>
      </c>
      <c r="AV6" s="1711" t="s">
        <v>573</v>
      </c>
      <c r="AW6" s="1711" t="s">
        <v>574</v>
      </c>
      <c r="AX6" s="1711">
        <v>29</v>
      </c>
      <c r="AY6" s="1711">
        <v>30</v>
      </c>
      <c r="AZ6" s="1711">
        <v>31</v>
      </c>
      <c r="BA6" s="1711" t="s">
        <v>575</v>
      </c>
      <c r="BB6" s="1711" t="s">
        <v>576</v>
      </c>
      <c r="BC6" s="1711">
        <v>32</v>
      </c>
      <c r="BD6" s="1711">
        <v>33</v>
      </c>
      <c r="BE6" s="1711">
        <v>34</v>
      </c>
      <c r="BF6" s="1711" t="s">
        <v>577</v>
      </c>
      <c r="BG6" s="1711" t="s">
        <v>578</v>
      </c>
      <c r="BH6" s="1711">
        <v>35</v>
      </c>
      <c r="BI6" s="1711">
        <v>36</v>
      </c>
      <c r="BJ6" s="1711">
        <v>37</v>
      </c>
      <c r="BK6" s="1711" t="s">
        <v>579</v>
      </c>
      <c r="BL6" s="1711" t="s">
        <v>580</v>
      </c>
      <c r="BM6" s="1711">
        <v>38</v>
      </c>
      <c r="BN6" s="1711">
        <v>39</v>
      </c>
      <c r="BO6" s="1711">
        <v>40</v>
      </c>
      <c r="BP6" s="1711" t="s">
        <v>581</v>
      </c>
      <c r="BQ6" s="1711" t="s">
        <v>582</v>
      </c>
      <c r="BR6" s="1711">
        <v>41</v>
      </c>
      <c r="BS6" s="1711">
        <v>42</v>
      </c>
      <c r="BT6" s="1711">
        <v>43</v>
      </c>
      <c r="BU6" s="1711" t="s">
        <v>583</v>
      </c>
      <c r="BV6" s="1711" t="s">
        <v>584</v>
      </c>
      <c r="BW6" s="1711">
        <v>44</v>
      </c>
      <c r="BX6" s="1711">
        <v>45</v>
      </c>
      <c r="BY6" s="1711">
        <v>46</v>
      </c>
      <c r="BZ6" s="1711" t="s">
        <v>585</v>
      </c>
      <c r="CA6" s="1711" t="s">
        <v>586</v>
      </c>
      <c r="CB6" s="1711">
        <v>47</v>
      </c>
      <c r="CC6" s="1711">
        <v>48</v>
      </c>
      <c r="CD6" s="1711">
        <v>49</v>
      </c>
      <c r="CE6" s="1711" t="s">
        <v>587</v>
      </c>
      <c r="CF6" s="1711" t="s">
        <v>588</v>
      </c>
      <c r="CG6" s="1711">
        <v>50</v>
      </c>
      <c r="CH6" s="1711">
        <v>51</v>
      </c>
      <c r="CI6" s="1711">
        <v>52</v>
      </c>
      <c r="CJ6" s="1711" t="s">
        <v>589</v>
      </c>
      <c r="CK6" s="1711" t="s">
        <v>590</v>
      </c>
      <c r="CL6" s="1711">
        <v>53</v>
      </c>
      <c r="CM6" s="1711">
        <v>54</v>
      </c>
      <c r="CN6" s="1712">
        <v>55</v>
      </c>
      <c r="CO6" s="1712" t="s">
        <v>591</v>
      </c>
      <c r="CP6" s="1712" t="s">
        <v>592</v>
      </c>
      <c r="CQ6" s="1712">
        <v>56</v>
      </c>
      <c r="CR6" s="1712">
        <v>57</v>
      </c>
    </row>
    <row r="7" spans="1:109" s="1721" customFormat="1" ht="12" customHeight="1">
      <c r="A7" s="1713"/>
      <c r="B7" s="1713"/>
      <c r="C7" s="1714"/>
      <c r="D7" s="1715"/>
      <c r="E7" s="1714"/>
      <c r="F7" s="1714"/>
      <c r="G7" s="1714"/>
      <c r="H7" s="1714"/>
      <c r="I7" s="1714"/>
      <c r="J7" s="1716"/>
      <c r="K7" s="1716"/>
      <c r="L7" s="1716"/>
      <c r="M7" s="1714"/>
      <c r="N7" s="1714"/>
      <c r="O7" s="1714"/>
      <c r="P7" s="1714"/>
      <c r="Q7" s="1714"/>
      <c r="R7" s="1714"/>
      <c r="S7" s="1714"/>
      <c r="T7" s="1716"/>
      <c r="U7" s="1716"/>
      <c r="V7" s="1716"/>
      <c r="W7" s="1714"/>
      <c r="X7" s="1714"/>
      <c r="Y7" s="1716"/>
      <c r="Z7" s="1716"/>
      <c r="AA7" s="1716"/>
      <c r="AB7" s="1714"/>
      <c r="AC7" s="1714"/>
      <c r="AD7" s="1716"/>
      <c r="AE7" s="1716"/>
      <c r="AF7" s="1716"/>
      <c r="AG7" s="1717"/>
      <c r="AH7" s="1717"/>
      <c r="AI7" s="1717"/>
      <c r="AJ7" s="1717"/>
      <c r="AK7" s="1717"/>
      <c r="AL7" s="1717"/>
      <c r="AM7" s="1717"/>
      <c r="AN7" s="1717"/>
      <c r="AO7" s="1717"/>
      <c r="AP7" s="1717"/>
      <c r="AQ7" s="1717"/>
      <c r="AR7" s="1717"/>
      <c r="AS7" s="1717"/>
      <c r="AT7" s="1717"/>
      <c r="AU7" s="1717"/>
      <c r="AV7" s="1717"/>
      <c r="AW7" s="1717"/>
      <c r="AX7" s="1717"/>
      <c r="AY7" s="1717"/>
      <c r="AZ7" s="1717"/>
      <c r="BA7" s="1717"/>
      <c r="BB7" s="1717"/>
      <c r="BC7" s="1717"/>
      <c r="BD7" s="1717"/>
      <c r="BE7" s="1717"/>
      <c r="BF7" s="1717"/>
      <c r="BG7" s="1717"/>
      <c r="BH7" s="1717"/>
      <c r="BI7" s="1717"/>
      <c r="BJ7" s="1717"/>
      <c r="BK7" s="1717"/>
      <c r="BL7" s="1717"/>
      <c r="BM7" s="1717"/>
      <c r="BN7" s="1717"/>
      <c r="BO7" s="1717"/>
      <c r="BP7" s="1717"/>
      <c r="BQ7" s="1717"/>
      <c r="BR7" s="1718"/>
      <c r="BS7" s="1718"/>
      <c r="BT7" s="1718"/>
      <c r="BU7" s="1717"/>
      <c r="BV7" s="1717"/>
      <c r="BW7" s="1718"/>
      <c r="BX7" s="1718"/>
      <c r="BY7" s="1718"/>
      <c r="BZ7" s="1717"/>
      <c r="CA7" s="1717"/>
      <c r="CB7" s="1717"/>
      <c r="CC7" s="1717"/>
      <c r="CD7" s="1717"/>
      <c r="CE7" s="1717"/>
      <c r="CF7" s="1717"/>
      <c r="CG7" s="1717"/>
      <c r="CH7" s="1717"/>
      <c r="CI7" s="1717"/>
      <c r="CJ7" s="1717"/>
      <c r="CK7" s="1717"/>
      <c r="CL7" s="1717"/>
      <c r="CM7" s="1717"/>
      <c r="CN7" s="1719"/>
      <c r="CO7" s="1720"/>
      <c r="CP7" s="1720"/>
      <c r="CQ7" s="1720"/>
      <c r="CR7" s="1719"/>
    </row>
    <row r="8" spans="1:109" s="1736" customFormat="1" ht="12.75" customHeight="1">
      <c r="A8" s="1722" t="s">
        <v>1512</v>
      </c>
      <c r="B8" s="1723">
        <v>250</v>
      </c>
      <c r="C8" s="1724">
        <v>250</v>
      </c>
      <c r="D8" s="1725"/>
      <c r="E8" s="1726">
        <f t="shared" ref="E8:F11" si="0">SUM(C8+D8)</f>
        <v>250</v>
      </c>
      <c r="F8" s="1726">
        <f t="shared" si="0"/>
        <v>250</v>
      </c>
      <c r="G8" s="1724">
        <v>171.5</v>
      </c>
      <c r="H8" s="1724">
        <v>171.5</v>
      </c>
      <c r="I8" s="1727"/>
      <c r="J8" s="1728">
        <f>SUM(H8+I8)</f>
        <v>171.5</v>
      </c>
      <c r="K8" s="1729">
        <v>171.5</v>
      </c>
      <c r="L8" s="1724">
        <v>150</v>
      </c>
      <c r="M8" s="1724">
        <v>150</v>
      </c>
      <c r="N8" s="1727"/>
      <c r="O8" s="1726">
        <f>SUM(M8+N8)</f>
        <v>150</v>
      </c>
      <c r="P8" s="1730">
        <v>150</v>
      </c>
      <c r="Q8" s="1724">
        <v>49.5</v>
      </c>
      <c r="R8" s="1724">
        <v>49.5</v>
      </c>
      <c r="S8" s="1727"/>
      <c r="T8" s="1726">
        <f>SUM(R8+S8)</f>
        <v>49.5</v>
      </c>
      <c r="U8" s="1731">
        <v>49.5</v>
      </c>
      <c r="V8" s="1724">
        <v>14</v>
      </c>
      <c r="W8" s="1724">
        <v>14</v>
      </c>
      <c r="X8" s="1727"/>
      <c r="Y8" s="1726">
        <f>SUM(W8+X8)</f>
        <v>14</v>
      </c>
      <c r="Z8" s="1730">
        <v>0</v>
      </c>
      <c r="AA8" s="1724"/>
      <c r="AB8" s="1724">
        <v>0</v>
      </c>
      <c r="AC8" s="1727"/>
      <c r="AD8" s="1726">
        <f t="shared" ref="AD8:AE11" si="1">SUM(AB8+AC8)</f>
        <v>0</v>
      </c>
      <c r="AE8" s="1726">
        <f t="shared" si="1"/>
        <v>0</v>
      </c>
      <c r="AF8" s="1732">
        <v>27</v>
      </c>
      <c r="AG8" s="1732">
        <v>27</v>
      </c>
      <c r="AH8" s="1733"/>
      <c r="AI8" s="1732">
        <f>SUM(AG8+AH8)</f>
        <v>27</v>
      </c>
      <c r="AJ8" s="1730">
        <v>27</v>
      </c>
      <c r="AK8" s="1732">
        <v>46</v>
      </c>
      <c r="AL8" s="1732">
        <v>46</v>
      </c>
      <c r="AM8" s="1733"/>
      <c r="AN8" s="1732">
        <f>SUM(AL8+AM8)</f>
        <v>46</v>
      </c>
      <c r="AO8" s="1730">
        <v>46</v>
      </c>
      <c r="AP8" s="1732">
        <v>38.5</v>
      </c>
      <c r="AQ8" s="1732">
        <v>38.5</v>
      </c>
      <c r="AR8" s="1733"/>
      <c r="AS8" s="1726">
        <f>SUM(AQ8+AR8)</f>
        <v>38.5</v>
      </c>
      <c r="AT8" s="1730">
        <v>38.5</v>
      </c>
      <c r="AU8" s="1732">
        <v>53.5</v>
      </c>
      <c r="AV8" s="1732">
        <v>53.5</v>
      </c>
      <c r="AW8" s="1733"/>
      <c r="AX8" s="1732">
        <f>SUM(AV8+AW8)</f>
        <v>53.5</v>
      </c>
      <c r="AY8" s="1730">
        <v>53.5</v>
      </c>
      <c r="AZ8" s="1732">
        <v>31.75</v>
      </c>
      <c r="BA8" s="1732">
        <v>31.75</v>
      </c>
      <c r="BB8" s="1733"/>
      <c r="BC8" s="1732">
        <f>SUM(BA8+BB8)</f>
        <v>31.75</v>
      </c>
      <c r="BD8" s="1730">
        <v>31.75</v>
      </c>
      <c r="BE8" s="1732">
        <v>31</v>
      </c>
      <c r="BF8" s="1732">
        <v>31</v>
      </c>
      <c r="BG8" s="1733"/>
      <c r="BH8" s="1732">
        <f>SUM(BF8+BG8)</f>
        <v>31</v>
      </c>
      <c r="BI8" s="1730">
        <v>31</v>
      </c>
      <c r="BJ8" s="1732">
        <v>44</v>
      </c>
      <c r="BK8" s="1732">
        <v>44</v>
      </c>
      <c r="BL8" s="1733"/>
      <c r="BM8" s="1732">
        <f>SUM(BK8+BL8)</f>
        <v>44</v>
      </c>
      <c r="BN8" s="1730">
        <v>44</v>
      </c>
      <c r="BO8" s="1732">
        <v>32</v>
      </c>
      <c r="BP8" s="1732">
        <v>32</v>
      </c>
      <c r="BQ8" s="1733"/>
      <c r="BR8" s="1734">
        <f>SUM(BP8+BQ8)</f>
        <v>32</v>
      </c>
      <c r="BS8" s="1729">
        <v>32</v>
      </c>
      <c r="BT8" s="1734">
        <v>32</v>
      </c>
      <c r="BU8" s="1732">
        <v>32</v>
      </c>
      <c r="BV8" s="1733"/>
      <c r="BW8" s="1734">
        <f>SUM(BU8+BV8)</f>
        <v>32</v>
      </c>
      <c r="BX8" s="1729">
        <v>32</v>
      </c>
      <c r="BY8" s="1717">
        <v>33.25</v>
      </c>
      <c r="BZ8" s="1732">
        <v>33.25</v>
      </c>
      <c r="CA8" s="1733"/>
      <c r="CB8" s="1726">
        <f>SUM(BZ8+CA8)</f>
        <v>33.25</v>
      </c>
      <c r="CC8" s="1730">
        <v>33.25</v>
      </c>
      <c r="CD8" s="1726">
        <v>27</v>
      </c>
      <c r="CE8" s="1732">
        <v>27</v>
      </c>
      <c r="CF8" s="1733"/>
      <c r="CG8" s="1726">
        <f>SUM(CE8+CF8)</f>
        <v>27</v>
      </c>
      <c r="CH8" s="1730">
        <v>27</v>
      </c>
      <c r="CI8" s="1717">
        <v>337.76</v>
      </c>
      <c r="CJ8" s="1732">
        <v>337.76</v>
      </c>
      <c r="CK8" s="1733"/>
      <c r="CL8" s="1726">
        <f>SUM(CJ8+CK8)</f>
        <v>337.76</v>
      </c>
      <c r="CM8" s="1730">
        <v>337.76</v>
      </c>
      <c r="CN8" s="1735">
        <f>SUM(B8+G8+L8+Q8+V8+AA8+AF8+AK8+AP8+AU8+AZ8+BE8+BJ8+BO8+BT8+BY8+CD8+CI8)</f>
        <v>1368.76</v>
      </c>
      <c r="CO8" s="1735">
        <f t="shared" ref="CO8:CR11" si="2">SUM(C8+H8+M8+R8+W8+AB8+AG8+AL8+AQ8+AV8+BA8+BF8+BK8+BP8+BU8+BZ8+CE8+CJ8)</f>
        <v>1368.76</v>
      </c>
      <c r="CP8" s="1735">
        <f t="shared" si="2"/>
        <v>0</v>
      </c>
      <c r="CQ8" s="1735">
        <f t="shared" si="2"/>
        <v>1368.76</v>
      </c>
      <c r="CR8" s="1735">
        <f t="shared" si="2"/>
        <v>1354.76</v>
      </c>
    </row>
    <row r="9" spans="1:109" s="1750" customFormat="1" ht="11.25" customHeight="1">
      <c r="A9" s="1737" t="s">
        <v>1513</v>
      </c>
      <c r="B9" s="1737"/>
      <c r="C9" s="1738">
        <v>250</v>
      </c>
      <c r="D9" s="1739"/>
      <c r="E9" s="1740">
        <f t="shared" si="0"/>
        <v>250</v>
      </c>
      <c r="F9" s="1740">
        <f t="shared" si="0"/>
        <v>250</v>
      </c>
      <c r="G9" s="1740"/>
      <c r="H9" s="1738">
        <v>171.5</v>
      </c>
      <c r="I9" s="1741"/>
      <c r="J9" s="1742">
        <f>SUM(H9+I9)</f>
        <v>171.5</v>
      </c>
      <c r="K9" s="1743">
        <v>171.5</v>
      </c>
      <c r="L9" s="1742"/>
      <c r="M9" s="1738">
        <v>150</v>
      </c>
      <c r="N9" s="1741"/>
      <c r="O9" s="1740">
        <f>SUM(M9+N9)</f>
        <v>150</v>
      </c>
      <c r="P9" s="1744">
        <v>150</v>
      </c>
      <c r="Q9" s="1740"/>
      <c r="R9" s="1738">
        <v>0</v>
      </c>
      <c r="S9" s="1741"/>
      <c r="T9" s="1740">
        <f>SUM(R9+S9)</f>
        <v>0</v>
      </c>
      <c r="U9" s="1740">
        <v>0</v>
      </c>
      <c r="V9" s="1740"/>
      <c r="W9" s="1738">
        <v>0</v>
      </c>
      <c r="X9" s="1741"/>
      <c r="Y9" s="1740">
        <f>SUM(W9+X9)</f>
        <v>0</v>
      </c>
      <c r="Z9" s="1744">
        <v>0</v>
      </c>
      <c r="AA9" s="1740"/>
      <c r="AB9" s="1738">
        <v>108.5</v>
      </c>
      <c r="AC9" s="1741"/>
      <c r="AD9" s="1740">
        <f t="shared" si="1"/>
        <v>108.5</v>
      </c>
      <c r="AE9" s="1740">
        <f t="shared" si="1"/>
        <v>108.5</v>
      </c>
      <c r="AF9" s="1740"/>
      <c r="AG9" s="1717">
        <v>27</v>
      </c>
      <c r="AH9" s="1745"/>
      <c r="AI9" s="1717">
        <f>SUM(AG9+AH9)</f>
        <v>27</v>
      </c>
      <c r="AJ9" s="1744">
        <v>27</v>
      </c>
      <c r="AK9" s="1717"/>
      <c r="AL9" s="1717">
        <v>46</v>
      </c>
      <c r="AM9" s="1745"/>
      <c r="AN9" s="1717">
        <f>SUM(AL9+AM9)</f>
        <v>46</v>
      </c>
      <c r="AO9" s="1744">
        <v>46</v>
      </c>
      <c r="AP9" s="1717"/>
      <c r="AQ9" s="1717">
        <v>38.5</v>
      </c>
      <c r="AR9" s="1745"/>
      <c r="AS9" s="1740">
        <f>SUM(AQ9+AR9)</f>
        <v>38.5</v>
      </c>
      <c r="AT9" s="1744">
        <v>38.5</v>
      </c>
      <c r="AU9" s="1740"/>
      <c r="AV9" s="1717">
        <v>53.5</v>
      </c>
      <c r="AW9" s="1745"/>
      <c r="AX9" s="1717">
        <f>SUM(AV9+AW9)</f>
        <v>53.5</v>
      </c>
      <c r="AY9" s="1744">
        <v>53.5</v>
      </c>
      <c r="AZ9" s="1717"/>
      <c r="BA9" s="1717">
        <v>31.75</v>
      </c>
      <c r="BB9" s="1745"/>
      <c r="BC9" s="1717">
        <f>SUM(BA9+BB9)</f>
        <v>31.75</v>
      </c>
      <c r="BD9" s="1744">
        <v>31.75</v>
      </c>
      <c r="BE9" s="1717"/>
      <c r="BF9" s="1717">
        <v>31</v>
      </c>
      <c r="BG9" s="1745"/>
      <c r="BH9" s="1717">
        <f>SUM(BF9+BG9)</f>
        <v>31</v>
      </c>
      <c r="BI9" s="1744">
        <v>31</v>
      </c>
      <c r="BJ9" s="1717"/>
      <c r="BK9" s="1717">
        <v>44</v>
      </c>
      <c r="BL9" s="1745"/>
      <c r="BM9" s="1717">
        <f>SUM(BK9+BL9)</f>
        <v>44</v>
      </c>
      <c r="BN9" s="1744">
        <v>44</v>
      </c>
      <c r="BO9" s="1717"/>
      <c r="BP9" s="1717">
        <v>32</v>
      </c>
      <c r="BQ9" s="1745"/>
      <c r="BR9" s="1746">
        <f>SUM(BP9+BQ9)</f>
        <v>32</v>
      </c>
      <c r="BS9" s="1743">
        <v>32</v>
      </c>
      <c r="BT9" s="1746"/>
      <c r="BU9" s="1717">
        <v>32</v>
      </c>
      <c r="BV9" s="1745"/>
      <c r="BW9" s="1746">
        <f>SUM(BU9+BV9)</f>
        <v>32</v>
      </c>
      <c r="BX9" s="1743">
        <v>32</v>
      </c>
      <c r="BY9" s="1746"/>
      <c r="BZ9" s="1717">
        <v>33.25</v>
      </c>
      <c r="CA9" s="1745"/>
      <c r="CB9" s="1740">
        <f>SUM(BZ9+CA9)</f>
        <v>33.25</v>
      </c>
      <c r="CC9" s="1744">
        <v>33.25</v>
      </c>
      <c r="CD9" s="1740"/>
      <c r="CE9" s="1717">
        <v>27</v>
      </c>
      <c r="CF9" s="1745"/>
      <c r="CG9" s="1740">
        <f>SUM(CE9+CF9)</f>
        <v>27</v>
      </c>
      <c r="CH9" s="1744">
        <v>27</v>
      </c>
      <c r="CI9" s="1740"/>
      <c r="CJ9" s="1717">
        <v>295.26</v>
      </c>
      <c r="CK9" s="1745"/>
      <c r="CL9" s="1740">
        <f>SUM(CJ9+CK9)</f>
        <v>295.26</v>
      </c>
      <c r="CM9" s="1744">
        <v>295.26</v>
      </c>
      <c r="CN9" s="1747">
        <f t="shared" ref="CN9:CP10" si="3">SUM(B9+G9+L9+Q9+V9+AF9+AK9+AP9+AU9+AZ9+BE9+BJ9+BO9+BT9+BY9+CD9+CI9)</f>
        <v>0</v>
      </c>
      <c r="CO9" s="1748">
        <f>SUM(C9+H9+M9+R9+W9+AG9+AL9+AQ9+AV9+BA9+BF9+BK9+BP9+BU9+BZ9+CE9+CJ9+AB9)</f>
        <v>1371.26</v>
      </c>
      <c r="CP9" s="1749">
        <f>SUM(D9+I9+N9+S9+X9+AH9+AM9+AR9+AW9+BB9+BG9+BL9+BQ9+BV9+CA9+CF9+CK9+AC9)</f>
        <v>0</v>
      </c>
      <c r="CQ9" s="1748">
        <f t="shared" ref="CQ9:CQ10" si="4">SUM(CO9+CP9)</f>
        <v>1371.26</v>
      </c>
      <c r="CR9" s="1735">
        <f t="shared" si="2"/>
        <v>1371.26</v>
      </c>
    </row>
    <row r="10" spans="1:109" s="1753" customFormat="1" ht="12" customHeight="1">
      <c r="A10" s="1737" t="s">
        <v>1514</v>
      </c>
      <c r="B10" s="1737"/>
      <c r="C10" s="1738">
        <v>250</v>
      </c>
      <c r="D10" s="1745"/>
      <c r="E10" s="1740">
        <f t="shared" si="0"/>
        <v>250</v>
      </c>
      <c r="F10" s="1740">
        <f t="shared" si="0"/>
        <v>250</v>
      </c>
      <c r="G10" s="1740"/>
      <c r="H10" s="1738">
        <v>171.5</v>
      </c>
      <c r="I10" s="1745"/>
      <c r="J10" s="1740">
        <f>SUM(H10+I10)</f>
        <v>171.5</v>
      </c>
      <c r="K10" s="1743">
        <v>171.5</v>
      </c>
      <c r="L10" s="1740"/>
      <c r="M10" s="1738">
        <v>150</v>
      </c>
      <c r="N10" s="1745"/>
      <c r="O10" s="1740">
        <f>SUM(M10+N10)</f>
        <v>150</v>
      </c>
      <c r="P10" s="1744">
        <v>150</v>
      </c>
      <c r="Q10" s="1740"/>
      <c r="R10" s="1738">
        <v>0</v>
      </c>
      <c r="S10" s="1745"/>
      <c r="T10" s="1740">
        <f>SUM(R10+S10)</f>
        <v>0</v>
      </c>
      <c r="U10" s="1740">
        <v>0</v>
      </c>
      <c r="V10" s="1740"/>
      <c r="W10" s="1717">
        <v>0</v>
      </c>
      <c r="X10" s="1745"/>
      <c r="Y10" s="1740">
        <f>SUM(W10+X10)</f>
        <v>0</v>
      </c>
      <c r="Z10" s="1744"/>
      <c r="AA10" s="1740"/>
      <c r="AB10" s="1717">
        <v>108.5</v>
      </c>
      <c r="AC10" s="1745"/>
      <c r="AD10" s="1740">
        <f t="shared" si="1"/>
        <v>108.5</v>
      </c>
      <c r="AE10" s="1740">
        <f t="shared" si="1"/>
        <v>108.5</v>
      </c>
      <c r="AF10" s="1740"/>
      <c r="AG10" s="1717">
        <v>27</v>
      </c>
      <c r="AH10" s="1745"/>
      <c r="AI10" s="1740">
        <f>SUM(AG10+AH10)</f>
        <v>27</v>
      </c>
      <c r="AJ10" s="1744">
        <v>27</v>
      </c>
      <c r="AK10" s="1740"/>
      <c r="AL10" s="1717">
        <v>46</v>
      </c>
      <c r="AM10" s="1745"/>
      <c r="AN10" s="1746">
        <f>SUM(AL10+AM10)</f>
        <v>46</v>
      </c>
      <c r="AO10" s="1744">
        <v>46</v>
      </c>
      <c r="AP10" s="1746"/>
      <c r="AQ10" s="1717">
        <v>38.5</v>
      </c>
      <c r="AR10" s="1745"/>
      <c r="AS10" s="1740">
        <f>SUM(AQ10+AR10)</f>
        <v>38.5</v>
      </c>
      <c r="AT10" s="1744">
        <v>38.5</v>
      </c>
      <c r="AU10" s="1740"/>
      <c r="AV10" s="1717">
        <v>53.5</v>
      </c>
      <c r="AW10" s="1745"/>
      <c r="AX10" s="1740">
        <f>SUM(AV10+AW10)</f>
        <v>53.5</v>
      </c>
      <c r="AY10" s="1744">
        <v>53.5</v>
      </c>
      <c r="AZ10" s="1740"/>
      <c r="BA10" s="1717">
        <v>31.75</v>
      </c>
      <c r="BB10" s="1745"/>
      <c r="BC10" s="1746">
        <f>SUM(BA10+BB10)</f>
        <v>31.75</v>
      </c>
      <c r="BD10" s="1744">
        <v>31.75</v>
      </c>
      <c r="BE10" s="1746"/>
      <c r="BF10" s="1717">
        <v>31</v>
      </c>
      <c r="BG10" s="1745"/>
      <c r="BH10" s="1740">
        <f>SUM(BF10+BG10)</f>
        <v>31</v>
      </c>
      <c r="BI10" s="1744">
        <v>31</v>
      </c>
      <c r="BJ10" s="1740"/>
      <c r="BK10" s="1717">
        <v>44</v>
      </c>
      <c r="BL10" s="1745"/>
      <c r="BM10" s="1740">
        <f>SUM(BK10+BL10)</f>
        <v>44</v>
      </c>
      <c r="BN10" s="1744">
        <v>44</v>
      </c>
      <c r="BO10" s="1740"/>
      <c r="BP10" s="1717">
        <v>32</v>
      </c>
      <c r="BQ10" s="1745"/>
      <c r="BR10" s="1746">
        <f>SUM(BP10+BQ10)</f>
        <v>32</v>
      </c>
      <c r="BS10" s="1743">
        <v>32</v>
      </c>
      <c r="BT10" s="1746"/>
      <c r="BU10" s="1717">
        <v>32</v>
      </c>
      <c r="BV10" s="1745"/>
      <c r="BW10" s="1746">
        <f>SUM(BU10+BV10)</f>
        <v>32</v>
      </c>
      <c r="BX10" s="1743">
        <v>32</v>
      </c>
      <c r="BY10" s="1746"/>
      <c r="BZ10" s="1717">
        <v>33.25</v>
      </c>
      <c r="CA10" s="1745"/>
      <c r="CB10" s="1740">
        <f>SUM(BZ10+CA10)</f>
        <v>33.25</v>
      </c>
      <c r="CC10" s="1744">
        <v>33.25</v>
      </c>
      <c r="CD10" s="1740"/>
      <c r="CE10" s="1717">
        <v>27</v>
      </c>
      <c r="CF10" s="1745"/>
      <c r="CG10" s="1740">
        <f>SUM(CE10+CF10)</f>
        <v>27</v>
      </c>
      <c r="CH10" s="1744">
        <v>27</v>
      </c>
      <c r="CI10" s="1740"/>
      <c r="CJ10" s="1717">
        <v>295.26</v>
      </c>
      <c r="CK10" s="1745"/>
      <c r="CL10" s="1740">
        <f>SUM(CJ10+CK10)</f>
        <v>295.26</v>
      </c>
      <c r="CM10" s="1744">
        <v>295.26</v>
      </c>
      <c r="CN10" s="1747">
        <f t="shared" si="3"/>
        <v>0</v>
      </c>
      <c r="CO10" s="1748">
        <f>SUM(C10+H10+M10+R10+W10+AG10+AL10+AQ10+AV10+BA10+BF10+BK10+BP10+BU10+BZ10+CE10+CJ10+AB10)</f>
        <v>1371.26</v>
      </c>
      <c r="CP10" s="1749">
        <f t="shared" si="3"/>
        <v>0</v>
      </c>
      <c r="CQ10" s="1751">
        <f t="shared" si="4"/>
        <v>1371.26</v>
      </c>
      <c r="CR10" s="1735">
        <f t="shared" si="2"/>
        <v>1371.26</v>
      </c>
      <c r="CS10" s="1752"/>
      <c r="CT10" s="1752"/>
      <c r="CU10" s="1752"/>
      <c r="CV10" s="1752"/>
      <c r="CW10" s="1752"/>
      <c r="CX10" s="1752"/>
      <c r="CY10" s="1752"/>
      <c r="CZ10" s="1752"/>
      <c r="DA10" s="1752"/>
      <c r="DB10" s="1752"/>
      <c r="DC10" s="1752"/>
      <c r="DD10" s="1752"/>
      <c r="DE10" s="1752"/>
    </row>
    <row r="11" spans="1:109" s="1753" customFormat="1" ht="12" customHeight="1">
      <c r="A11" s="1737" t="s">
        <v>1515</v>
      </c>
      <c r="B11" s="1737"/>
      <c r="C11" s="1738">
        <v>250</v>
      </c>
      <c r="D11" s="1745"/>
      <c r="E11" s="1740">
        <f t="shared" si="0"/>
        <v>250</v>
      </c>
      <c r="F11" s="1740">
        <f t="shared" si="0"/>
        <v>250</v>
      </c>
      <c r="G11" s="1740"/>
      <c r="H11" s="1738">
        <v>171.5</v>
      </c>
      <c r="I11" s="1745"/>
      <c r="J11" s="1740">
        <v>158.5</v>
      </c>
      <c r="K11" s="1744">
        <v>158.5</v>
      </c>
      <c r="L11" s="1740"/>
      <c r="M11" s="1738">
        <v>150</v>
      </c>
      <c r="N11" s="1745"/>
      <c r="O11" s="1740">
        <f>SUM(M11+N11)</f>
        <v>150</v>
      </c>
      <c r="P11" s="1744">
        <v>150</v>
      </c>
      <c r="Q11" s="1740"/>
      <c r="R11" s="1738">
        <v>0</v>
      </c>
      <c r="S11" s="1745"/>
      <c r="T11" s="1740">
        <f>SUM(R11+S11)</f>
        <v>0</v>
      </c>
      <c r="U11" s="1740">
        <v>0</v>
      </c>
      <c r="V11" s="1740"/>
      <c r="W11" s="1717">
        <v>0</v>
      </c>
      <c r="X11" s="1745"/>
      <c r="Y11" s="1740">
        <f>SUM(W11+X11)</f>
        <v>0</v>
      </c>
      <c r="Z11" s="1744"/>
      <c r="AA11" s="1740"/>
      <c r="AB11" s="1717">
        <v>108.5</v>
      </c>
      <c r="AC11" s="1745"/>
      <c r="AD11" s="1740">
        <f t="shared" si="1"/>
        <v>108.5</v>
      </c>
      <c r="AE11" s="1740">
        <v>108</v>
      </c>
      <c r="AF11" s="1740"/>
      <c r="AG11" s="1717">
        <v>27</v>
      </c>
      <c r="AH11" s="1745"/>
      <c r="AI11" s="1740">
        <f>SUM(AG11+AH11)</f>
        <v>27</v>
      </c>
      <c r="AJ11" s="1744">
        <v>27</v>
      </c>
      <c r="AK11" s="1740"/>
      <c r="AL11" s="1717">
        <v>46</v>
      </c>
      <c r="AM11" s="1745">
        <v>-3</v>
      </c>
      <c r="AN11" s="1746">
        <f>SUM(AL11+AM11)</f>
        <v>43</v>
      </c>
      <c r="AO11" s="1744">
        <v>43</v>
      </c>
      <c r="AP11" s="1746"/>
      <c r="AQ11" s="1717">
        <v>38.5</v>
      </c>
      <c r="AR11" s="1745"/>
      <c r="AS11" s="1740">
        <f>SUM(AQ11+AR11)</f>
        <v>38.5</v>
      </c>
      <c r="AT11" s="1744">
        <v>38.5</v>
      </c>
      <c r="AU11" s="1740"/>
      <c r="AV11" s="1717">
        <v>53.5</v>
      </c>
      <c r="AW11" s="1745"/>
      <c r="AX11" s="1740">
        <f>SUM(AV11+AW11)</f>
        <v>53.5</v>
      </c>
      <c r="AY11" s="1744">
        <v>53.5</v>
      </c>
      <c r="AZ11" s="1740"/>
      <c r="BA11" s="1717">
        <v>31.75</v>
      </c>
      <c r="BB11" s="1745"/>
      <c r="BC11" s="1746">
        <f>SUM(BA11+BB11)</f>
        <v>31.75</v>
      </c>
      <c r="BD11" s="1743">
        <v>31.75</v>
      </c>
      <c r="BE11" s="1746"/>
      <c r="BF11" s="1717">
        <v>31</v>
      </c>
      <c r="BG11" s="1745"/>
      <c r="BH11" s="1740">
        <f>SUM(BF11+BG11)</f>
        <v>31</v>
      </c>
      <c r="BI11" s="1744">
        <v>31</v>
      </c>
      <c r="BJ11" s="1740"/>
      <c r="BK11" s="1717">
        <v>44</v>
      </c>
      <c r="BL11" s="1745">
        <v>-6</v>
      </c>
      <c r="BM11" s="1740">
        <f>SUM(BK11+BL11)</f>
        <v>38</v>
      </c>
      <c r="BN11" s="1744">
        <v>38</v>
      </c>
      <c r="BO11" s="1740"/>
      <c r="BP11" s="1717">
        <v>32</v>
      </c>
      <c r="BQ11" s="1745"/>
      <c r="BR11" s="1746">
        <f>SUM(BP11+BQ11)</f>
        <v>32</v>
      </c>
      <c r="BS11" s="1743">
        <v>32</v>
      </c>
      <c r="BT11" s="1746"/>
      <c r="BU11" s="1717">
        <v>32</v>
      </c>
      <c r="BV11" s="1745"/>
      <c r="BW11" s="1746">
        <f>SUM(BU11+BV11)</f>
        <v>32</v>
      </c>
      <c r="BX11" s="1743">
        <v>32</v>
      </c>
      <c r="BY11" s="1746"/>
      <c r="BZ11" s="1717">
        <v>33.25</v>
      </c>
      <c r="CA11" s="1745"/>
      <c r="CB11" s="1740">
        <f>SUM(BZ11+CA11)</f>
        <v>33.25</v>
      </c>
      <c r="CC11" s="1744">
        <v>33.25</v>
      </c>
      <c r="CD11" s="1740"/>
      <c r="CE11" s="1717">
        <v>27</v>
      </c>
      <c r="CF11" s="1745"/>
      <c r="CG11" s="1717">
        <f>SUM(CE11+CF11)</f>
        <v>27</v>
      </c>
      <c r="CH11" s="1744">
        <v>27</v>
      </c>
      <c r="CI11" s="1717"/>
      <c r="CJ11" s="1717">
        <v>295.26</v>
      </c>
      <c r="CK11" s="1745"/>
      <c r="CL11" s="1717">
        <f>SUM(CJ11+CK11)</f>
        <v>295.26</v>
      </c>
      <c r="CM11" s="1744">
        <v>295.26</v>
      </c>
      <c r="CN11" s="1719">
        <f t="shared" ref="CN11:CP11" si="5">SUM(B11+G11+L11+Q11+V11+AF11+AK11+AP11+AU11+AZ11+BE11+BJ11+BO11+BT11+BY11+CD11)</f>
        <v>0</v>
      </c>
      <c r="CO11" s="1748">
        <f>SUM(C11+H11+M11+R11+W11+AG11+AL11+AQ11+AV11+BA11+BF11+BK11+BP11+BU11+BZ11+CE11+CJ11+AB11)</f>
        <v>1371.26</v>
      </c>
      <c r="CP11" s="1749">
        <f t="shared" si="5"/>
        <v>-9</v>
      </c>
      <c r="CQ11" s="1751">
        <f>SUM(CO11+CP11)</f>
        <v>1362.26</v>
      </c>
      <c r="CR11" s="1735">
        <f t="shared" si="2"/>
        <v>1348.76</v>
      </c>
      <c r="CS11" s="1752"/>
      <c r="CT11" s="1752"/>
      <c r="CU11" s="1752"/>
      <c r="CV11" s="1752"/>
      <c r="CW11" s="1752"/>
      <c r="CX11" s="1752"/>
      <c r="CY11" s="1752"/>
      <c r="CZ11" s="1752"/>
      <c r="DA11" s="1752"/>
      <c r="DB11" s="1752"/>
      <c r="DC11" s="1752"/>
      <c r="DD11" s="1752"/>
      <c r="DE11" s="1752"/>
    </row>
    <row r="12" spans="1:109" s="1756" customFormat="1" ht="12" customHeight="1">
      <c r="A12" s="1713"/>
      <c r="B12" s="1713"/>
      <c r="C12" s="1714"/>
      <c r="D12" s="1717"/>
      <c r="E12" s="1717"/>
      <c r="F12" s="1717"/>
      <c r="G12" s="1717"/>
      <c r="H12" s="1714"/>
      <c r="I12" s="1717"/>
      <c r="J12" s="1717"/>
      <c r="K12" s="1744"/>
      <c r="L12" s="1717"/>
      <c r="M12" s="1714"/>
      <c r="N12" s="1717"/>
      <c r="O12" s="1717"/>
      <c r="P12" s="1744"/>
      <c r="Q12" s="1717"/>
      <c r="R12" s="1714"/>
      <c r="S12" s="1717"/>
      <c r="T12" s="1717"/>
      <c r="U12" s="1717"/>
      <c r="V12" s="1717"/>
      <c r="W12" s="1717"/>
      <c r="X12" s="1717"/>
      <c r="Y12" s="1717"/>
      <c r="Z12" s="1744"/>
      <c r="AA12" s="1717"/>
      <c r="AB12" s="1717"/>
      <c r="AC12" s="1717"/>
      <c r="AD12" s="1717"/>
      <c r="AE12" s="1717"/>
      <c r="AF12" s="1717"/>
      <c r="AG12" s="1754"/>
      <c r="AH12" s="1717"/>
      <c r="AI12" s="1717"/>
      <c r="AJ12" s="1744"/>
      <c r="AK12" s="1717"/>
      <c r="AL12" s="1717"/>
      <c r="AM12" s="1717"/>
      <c r="AN12" s="1718"/>
      <c r="AO12" s="1743"/>
      <c r="AP12" s="1718"/>
      <c r="AQ12" s="1754"/>
      <c r="AR12" s="1717"/>
      <c r="AS12" s="1717"/>
      <c r="AT12" s="1744"/>
      <c r="AU12" s="1717"/>
      <c r="AV12" s="1754"/>
      <c r="AW12" s="1717"/>
      <c r="AX12" s="1717"/>
      <c r="AY12" s="1744"/>
      <c r="AZ12" s="1717"/>
      <c r="BA12" s="1754"/>
      <c r="BB12" s="1717"/>
      <c r="BC12" s="1718"/>
      <c r="BD12" s="1743"/>
      <c r="BE12" s="1718"/>
      <c r="BF12" s="1754"/>
      <c r="BG12" s="1717"/>
      <c r="BH12" s="1717"/>
      <c r="BI12" s="1744"/>
      <c r="BJ12" s="1717"/>
      <c r="BK12" s="1754"/>
      <c r="BL12" s="1717"/>
      <c r="BM12" s="1717"/>
      <c r="BN12" s="1744"/>
      <c r="BO12" s="1717"/>
      <c r="BP12" s="1754"/>
      <c r="BQ12" s="1717"/>
      <c r="BR12" s="1717"/>
      <c r="BS12" s="1744"/>
      <c r="BT12" s="1717"/>
      <c r="BU12" s="1754"/>
      <c r="BV12" s="1717"/>
      <c r="BW12" s="1717"/>
      <c r="BX12" s="1744"/>
      <c r="BY12" s="1717"/>
      <c r="BZ12" s="1754"/>
      <c r="CA12" s="1717"/>
      <c r="CB12" s="1717"/>
      <c r="CC12" s="1744"/>
      <c r="CD12" s="1717"/>
      <c r="CE12" s="1754"/>
      <c r="CF12" s="1717"/>
      <c r="CG12" s="1717"/>
      <c r="CH12" s="1744"/>
      <c r="CI12" s="1717"/>
      <c r="CJ12" s="1754"/>
      <c r="CK12" s="1717"/>
      <c r="CL12" s="1717"/>
      <c r="CM12" s="1744"/>
      <c r="CN12" s="1719"/>
      <c r="CO12" s="1720"/>
      <c r="CP12" s="1720"/>
      <c r="CQ12" s="1755"/>
      <c r="CR12" s="1719"/>
      <c r="CS12" s="1752"/>
      <c r="CT12" s="1752"/>
      <c r="CU12" s="1752"/>
      <c r="CV12" s="1752"/>
      <c r="CW12" s="1752"/>
      <c r="CX12" s="1752"/>
      <c r="CY12" s="1752"/>
      <c r="CZ12" s="1752"/>
      <c r="DA12" s="1752"/>
      <c r="DB12" s="1752"/>
      <c r="DC12" s="1752"/>
      <c r="DD12" s="1752"/>
      <c r="DE12" s="1752"/>
    </row>
    <row r="13" spans="1:109" ht="15" customHeight="1">
      <c r="A13" s="1757" t="s">
        <v>1516</v>
      </c>
      <c r="B13" s="1757"/>
      <c r="C13" s="1758"/>
      <c r="D13" s="1759"/>
      <c r="E13" s="1760"/>
      <c r="F13" s="1760"/>
      <c r="G13" s="1760"/>
      <c r="H13" s="1758"/>
      <c r="I13" s="1759"/>
      <c r="J13" s="1760"/>
      <c r="K13" s="1761"/>
      <c r="L13" s="1760"/>
      <c r="M13" s="1758"/>
      <c r="N13" s="1759"/>
      <c r="O13" s="1760"/>
      <c r="P13" s="1761"/>
      <c r="Q13" s="1760"/>
      <c r="R13" s="1758"/>
      <c r="S13" s="1759"/>
      <c r="T13" s="1760"/>
      <c r="U13" s="1760"/>
      <c r="V13" s="1760"/>
      <c r="W13" s="1758"/>
      <c r="X13" s="1759"/>
      <c r="Y13" s="1760"/>
      <c r="Z13" s="1761"/>
      <c r="AA13" s="1760"/>
      <c r="AB13" s="1758"/>
      <c r="AC13" s="1759"/>
      <c r="AD13" s="1760"/>
      <c r="AE13" s="1760"/>
      <c r="AF13" s="1760"/>
      <c r="AG13" s="1762"/>
      <c r="AH13" s="1763"/>
      <c r="AI13" s="1764"/>
      <c r="AJ13" s="1761"/>
      <c r="AK13" s="1764"/>
      <c r="AL13" s="1762"/>
      <c r="AM13" s="1763"/>
      <c r="AN13" s="1764"/>
      <c r="AO13" s="1761"/>
      <c r="AP13" s="1764"/>
      <c r="AQ13" s="1762"/>
      <c r="AR13" s="1763"/>
      <c r="AS13" s="1764"/>
      <c r="AT13" s="1761"/>
      <c r="AU13" s="1764"/>
      <c r="AV13" s="1762"/>
      <c r="AW13" s="1763"/>
      <c r="AX13" s="1764"/>
      <c r="AY13" s="1761"/>
      <c r="AZ13" s="1764"/>
      <c r="BA13" s="1762"/>
      <c r="BB13" s="1763"/>
      <c r="BC13" s="1764"/>
      <c r="BD13" s="1761"/>
      <c r="BE13" s="1764"/>
      <c r="BF13" s="1762"/>
      <c r="BG13" s="1763"/>
      <c r="BH13" s="1764"/>
      <c r="BI13" s="1761"/>
      <c r="BJ13" s="1764"/>
      <c r="BK13" s="1762"/>
      <c r="BL13" s="1763"/>
      <c r="BM13" s="1764"/>
      <c r="BN13" s="1761"/>
      <c r="BO13" s="1764"/>
      <c r="BP13" s="1762"/>
      <c r="BQ13" s="1763"/>
      <c r="BR13" s="1764"/>
      <c r="BS13" s="1761"/>
      <c r="BT13" s="1764"/>
      <c r="BU13" s="1762"/>
      <c r="BV13" s="1763"/>
      <c r="BW13" s="1764"/>
      <c r="BX13" s="1761"/>
      <c r="BY13" s="1764"/>
      <c r="BZ13" s="1762"/>
      <c r="CA13" s="1763"/>
      <c r="CB13" s="1764"/>
      <c r="CC13" s="1761"/>
      <c r="CD13" s="1764"/>
      <c r="CE13" s="1762"/>
      <c r="CF13" s="1763"/>
      <c r="CG13" s="1765"/>
      <c r="CH13" s="1761"/>
      <c r="CI13" s="1765"/>
      <c r="CJ13" s="1762"/>
      <c r="CK13" s="1763"/>
      <c r="CL13" s="1765"/>
      <c r="CM13" s="1761"/>
      <c r="CN13" s="1766"/>
      <c r="CO13" s="1767"/>
      <c r="CP13" s="1767"/>
      <c r="CQ13" s="1768"/>
      <c r="CR13" s="1766"/>
    </row>
    <row r="14" spans="1:109" s="1689" customFormat="1" ht="15" hidden="1" customHeight="1">
      <c r="A14" s="1769" t="s">
        <v>10</v>
      </c>
      <c r="B14" s="1769"/>
      <c r="C14" s="1770"/>
      <c r="D14" s="1771"/>
      <c r="E14" s="1772">
        <f t="shared" ref="E14:E30" si="6">SUM(C14+D14)</f>
        <v>0</v>
      </c>
      <c r="F14" s="1772"/>
      <c r="G14" s="1772"/>
      <c r="H14" s="1770"/>
      <c r="I14" s="1771"/>
      <c r="J14" s="1772">
        <f>SUM(H14+I14)</f>
        <v>0</v>
      </c>
      <c r="K14" s="1773">
        <f>SUM(I14+J14)</f>
        <v>0</v>
      </c>
      <c r="L14" s="1772"/>
      <c r="M14" s="1770"/>
      <c r="N14" s="1771"/>
      <c r="O14" s="1772">
        <f t="shared" ref="O14:P30" si="7">SUM(M14+N14)</f>
        <v>0</v>
      </c>
      <c r="P14" s="1773"/>
      <c r="Q14" s="1772"/>
      <c r="R14" s="1770">
        <v>0</v>
      </c>
      <c r="S14" s="1771"/>
      <c r="T14" s="1772">
        <f t="shared" ref="T14:T30" si="8">SUM(R14+S14)</f>
        <v>0</v>
      </c>
      <c r="U14" s="1772"/>
      <c r="V14" s="1772"/>
      <c r="W14" s="1770">
        <v>0</v>
      </c>
      <c r="X14" s="1771"/>
      <c r="Y14" s="1772">
        <f t="shared" ref="Y14:Y55" si="9">SUM(W14+X14)</f>
        <v>0</v>
      </c>
      <c r="Z14" s="1773"/>
      <c r="AA14" s="1772"/>
      <c r="AB14" s="1770">
        <v>0</v>
      </c>
      <c r="AC14" s="1771"/>
      <c r="AD14" s="1772">
        <f>SUM(AB14+AC14)</f>
        <v>0</v>
      </c>
      <c r="AE14" s="1772"/>
      <c r="AF14" s="1772"/>
      <c r="AG14" s="1774"/>
      <c r="AH14" s="1775"/>
      <c r="AI14" s="1776">
        <f t="shared" ref="AI14:AJ55" si="10">SUM(AG14+AH14)</f>
        <v>0</v>
      </c>
      <c r="AJ14" s="1773">
        <f>SUM(AH14+AI14)</f>
        <v>0</v>
      </c>
      <c r="AK14" s="1776"/>
      <c r="AL14" s="1774"/>
      <c r="AM14" s="1775"/>
      <c r="AN14" s="1776">
        <f t="shared" ref="AN14:AO55" si="11">SUM(AL14+AM14)</f>
        <v>0</v>
      </c>
      <c r="AO14" s="1773">
        <f t="shared" si="11"/>
        <v>0</v>
      </c>
      <c r="AP14" s="1776"/>
      <c r="AQ14" s="1774"/>
      <c r="AR14" s="1775"/>
      <c r="AS14" s="1776">
        <f t="shared" ref="AS14:AT30" si="12">SUM(AQ14+AR14)</f>
        <v>0</v>
      </c>
      <c r="AT14" s="1773">
        <f t="shared" si="12"/>
        <v>0</v>
      </c>
      <c r="AU14" s="1776"/>
      <c r="AV14" s="1774"/>
      <c r="AW14" s="1775"/>
      <c r="AX14" s="1776">
        <f t="shared" ref="AX14:AY30" si="13">SUM(AV14+AW14)</f>
        <v>0</v>
      </c>
      <c r="AY14" s="1773">
        <f t="shared" si="13"/>
        <v>0</v>
      </c>
      <c r="AZ14" s="1776"/>
      <c r="BA14" s="1774"/>
      <c r="BB14" s="1775"/>
      <c r="BC14" s="1776">
        <f t="shared" ref="BC14:BD30" si="14">SUM(BA14+BB14)</f>
        <v>0</v>
      </c>
      <c r="BD14" s="1773">
        <f t="shared" si="14"/>
        <v>0</v>
      </c>
      <c r="BE14" s="1776"/>
      <c r="BF14" s="1774"/>
      <c r="BG14" s="1775"/>
      <c r="BH14" s="1776">
        <f t="shared" ref="BH14:BI55" si="15">SUM(BF14+BG14)</f>
        <v>0</v>
      </c>
      <c r="BI14" s="1773">
        <f t="shared" si="15"/>
        <v>0</v>
      </c>
      <c r="BJ14" s="1776"/>
      <c r="BK14" s="1774"/>
      <c r="BL14" s="1775"/>
      <c r="BM14" s="1776">
        <f t="shared" ref="BM14:BN28" si="16">SUM(BK14+BL14)</f>
        <v>0</v>
      </c>
      <c r="BN14" s="1773">
        <f t="shared" si="16"/>
        <v>0</v>
      </c>
      <c r="BO14" s="1776"/>
      <c r="BP14" s="1774"/>
      <c r="BQ14" s="1775"/>
      <c r="BR14" s="1776">
        <f t="shared" ref="BR14:BS55" si="17">SUM(BP14+BQ14)</f>
        <v>0</v>
      </c>
      <c r="BS14" s="1773">
        <f t="shared" si="17"/>
        <v>0</v>
      </c>
      <c r="BT14" s="1776"/>
      <c r="BU14" s="1774"/>
      <c r="BV14" s="1775"/>
      <c r="BW14" s="1776">
        <f t="shared" ref="BW14:BX55" si="18">SUM(BU14+BV14)</f>
        <v>0</v>
      </c>
      <c r="BX14" s="1773">
        <f t="shared" si="18"/>
        <v>0</v>
      </c>
      <c r="BY14" s="1776"/>
      <c r="BZ14" s="1774"/>
      <c r="CA14" s="1775"/>
      <c r="CB14" s="1776">
        <f t="shared" ref="CB14:CC55" si="19">SUM(BZ14+CA14)</f>
        <v>0</v>
      </c>
      <c r="CC14" s="1773">
        <f t="shared" si="19"/>
        <v>0</v>
      </c>
      <c r="CD14" s="1776"/>
      <c r="CE14" s="1774"/>
      <c r="CF14" s="1775"/>
      <c r="CG14" s="1776">
        <f t="shared" ref="CG14:CH30" si="20">SUM(CE14+CF14)</f>
        <v>0</v>
      </c>
      <c r="CH14" s="1773">
        <f t="shared" si="20"/>
        <v>0</v>
      </c>
      <c r="CI14" s="1776"/>
      <c r="CJ14" s="1774">
        <v>0</v>
      </c>
      <c r="CK14" s="1775"/>
      <c r="CL14" s="1776">
        <f t="shared" ref="CL14:CM28" si="21">SUM(CJ14+CK14)</f>
        <v>0</v>
      </c>
      <c r="CM14" s="1773">
        <f t="shared" si="21"/>
        <v>0</v>
      </c>
      <c r="CN14" s="1777">
        <f>SUM(B14+G14+L14+Q14+V14+AF14+AK14+AP14+AU14+AZ14+BE14+BJ14+BO14+BT14+BY14+CD14+CI14)</f>
        <v>0</v>
      </c>
      <c r="CO14" s="1778">
        <f>SUM(C14+H14+M14+R14+W14+AG14+AL14+AQ14+AV14+BA14+BF14+BK14+BP14+BU14+BZ14+CE14+CJ14)</f>
        <v>0</v>
      </c>
      <c r="CP14" s="1779">
        <f>SUM(D14+I14+N14+S14+X14+AH14+AM14+AR14+AW14+BB14+BG14+BL14+BQ14+BV14+CA14+CF14+CK14)</f>
        <v>0</v>
      </c>
      <c r="CQ14" s="1778">
        <f t="shared" ref="CQ14" si="22">SUM(CO14+CP14)</f>
        <v>0</v>
      </c>
      <c r="CR14" s="1777"/>
    </row>
    <row r="15" spans="1:109" s="1689" customFormat="1" ht="15" customHeight="1">
      <c r="A15" s="1769" t="s">
        <v>593</v>
      </c>
      <c r="B15" s="1770">
        <v>680441</v>
      </c>
      <c r="C15" s="1770">
        <v>642242</v>
      </c>
      <c r="D15" s="1771">
        <v>-21016</v>
      </c>
      <c r="E15" s="1772">
        <v>608081</v>
      </c>
      <c r="F15" s="1780">
        <v>594714</v>
      </c>
      <c r="G15" s="1770">
        <v>307035</v>
      </c>
      <c r="H15" s="1770">
        <v>315299</v>
      </c>
      <c r="I15" s="1771">
        <v>4110</v>
      </c>
      <c r="J15" s="1772">
        <v>337512</v>
      </c>
      <c r="K15" s="1773">
        <v>316584</v>
      </c>
      <c r="L15" s="1770">
        <v>309390</v>
      </c>
      <c r="M15" s="1770">
        <v>317960</v>
      </c>
      <c r="N15" s="1771">
        <v>4535</v>
      </c>
      <c r="O15" s="1772">
        <v>345723</v>
      </c>
      <c r="P15" s="1773">
        <v>338483</v>
      </c>
      <c r="Q15" s="1770">
        <v>122737</v>
      </c>
      <c r="R15" s="1770">
        <v>41437</v>
      </c>
      <c r="S15" s="1771"/>
      <c r="T15" s="1772">
        <v>41530</v>
      </c>
      <c r="U15" s="1780">
        <v>39578</v>
      </c>
      <c r="V15" s="1770">
        <v>41444</v>
      </c>
      <c r="W15" s="1770">
        <v>12727</v>
      </c>
      <c r="X15" s="1771"/>
      <c r="Y15" s="1772">
        <f>SUM(W15+X15)</f>
        <v>12727</v>
      </c>
      <c r="Z15" s="1773">
        <v>12724</v>
      </c>
      <c r="AA15" s="1770"/>
      <c r="AB15" s="1770">
        <v>161703</v>
      </c>
      <c r="AC15" s="1771">
        <v>5472</v>
      </c>
      <c r="AD15" s="1772">
        <v>178577</v>
      </c>
      <c r="AE15" s="1780">
        <v>172053</v>
      </c>
      <c r="AF15" s="1774">
        <v>73033</v>
      </c>
      <c r="AG15" s="1774">
        <v>73649</v>
      </c>
      <c r="AH15" s="1775">
        <v>1217</v>
      </c>
      <c r="AI15" s="1776">
        <v>75892</v>
      </c>
      <c r="AJ15" s="1773">
        <v>74450</v>
      </c>
      <c r="AK15" s="1774">
        <v>130162</v>
      </c>
      <c r="AL15" s="1774">
        <v>131188</v>
      </c>
      <c r="AM15" s="1775">
        <v>139</v>
      </c>
      <c r="AN15" s="1776">
        <v>133223</v>
      </c>
      <c r="AO15" s="1773">
        <v>131787</v>
      </c>
      <c r="AP15" s="1774">
        <v>107306</v>
      </c>
      <c r="AQ15" s="1774">
        <v>108259</v>
      </c>
      <c r="AR15" s="1775">
        <v>978</v>
      </c>
      <c r="AS15" s="1776">
        <v>108700</v>
      </c>
      <c r="AT15" s="1773">
        <v>106233</v>
      </c>
      <c r="AU15" s="1774">
        <v>146086</v>
      </c>
      <c r="AV15" s="1774">
        <v>147382</v>
      </c>
      <c r="AW15" s="1775">
        <v>2271</v>
      </c>
      <c r="AX15" s="1776">
        <v>150446</v>
      </c>
      <c r="AY15" s="1773">
        <v>149137</v>
      </c>
      <c r="AZ15" s="1774">
        <v>84322</v>
      </c>
      <c r="BA15" s="1774">
        <v>85356</v>
      </c>
      <c r="BB15" s="1775">
        <v>1373</v>
      </c>
      <c r="BC15" s="1776">
        <v>87611</v>
      </c>
      <c r="BD15" s="1773">
        <v>86235</v>
      </c>
      <c r="BE15" s="1774">
        <v>82964</v>
      </c>
      <c r="BF15" s="1774">
        <v>83716</v>
      </c>
      <c r="BG15" s="1775">
        <v>1049</v>
      </c>
      <c r="BH15" s="1776">
        <v>88203</v>
      </c>
      <c r="BI15" s="1773">
        <v>87773</v>
      </c>
      <c r="BJ15" s="1774">
        <v>119863</v>
      </c>
      <c r="BK15" s="1774">
        <v>121663</v>
      </c>
      <c r="BL15" s="1775">
        <v>-1354</v>
      </c>
      <c r="BM15" s="1776">
        <v>123806</v>
      </c>
      <c r="BN15" s="1773">
        <v>123172</v>
      </c>
      <c r="BO15" s="1774">
        <v>82391</v>
      </c>
      <c r="BP15" s="1781">
        <v>83815</v>
      </c>
      <c r="BQ15" s="1775">
        <v>1040</v>
      </c>
      <c r="BR15" s="1776">
        <v>84225</v>
      </c>
      <c r="BS15" s="1773">
        <v>82781</v>
      </c>
      <c r="BT15" s="1774">
        <v>86803</v>
      </c>
      <c r="BU15" s="1774">
        <v>87649</v>
      </c>
      <c r="BV15" s="1775">
        <v>1084</v>
      </c>
      <c r="BW15" s="1776">
        <v>91501</v>
      </c>
      <c r="BX15" s="1773">
        <v>90115</v>
      </c>
      <c r="BY15" s="1774">
        <v>92592</v>
      </c>
      <c r="BZ15" s="1774">
        <v>93930</v>
      </c>
      <c r="CA15" s="1775">
        <v>1712</v>
      </c>
      <c r="CB15" s="1776">
        <v>99069</v>
      </c>
      <c r="CC15" s="1773">
        <v>95870</v>
      </c>
      <c r="CD15" s="1774">
        <v>69914</v>
      </c>
      <c r="CE15" s="1774">
        <v>70601</v>
      </c>
      <c r="CF15" s="1775">
        <v>1446</v>
      </c>
      <c r="CG15" s="1776">
        <v>74909</v>
      </c>
      <c r="CH15" s="1773">
        <v>74441</v>
      </c>
      <c r="CI15" s="1774">
        <v>690001</v>
      </c>
      <c r="CJ15" s="1774">
        <v>679553</v>
      </c>
      <c r="CK15" s="1782">
        <v>10046</v>
      </c>
      <c r="CL15" s="1776">
        <v>734299</v>
      </c>
      <c r="CM15" s="1773">
        <v>720452</v>
      </c>
      <c r="CN15" s="1777">
        <f>SUM(B15+G15+L15+Q15+V15+AA15+AF15+AK15+AP15+AU15+AZ15+BE15+BJ15+BO15+BT15+BY15+CD15+CI15)</f>
        <v>3226484</v>
      </c>
      <c r="CO15" s="1777">
        <f t="shared" ref="CO15:CR30" si="23">SUM(C15+H15+M15+R15+W15+AB15+AG15+AL15+AQ15+AV15+BA15+BF15+BK15+BP15+BU15+BZ15+CE15+CJ15)</f>
        <v>3258129</v>
      </c>
      <c r="CP15" s="1777">
        <f t="shared" si="23"/>
        <v>14102</v>
      </c>
      <c r="CQ15" s="1777">
        <f t="shared" si="23"/>
        <v>3376034</v>
      </c>
      <c r="CR15" s="1777">
        <f>SUM(F15+K15+P15+U15+Z15+AE15+AJ15+AO15+AT15+AY15+BD15+BI15+BN15+BS15+BX15+CC15+CH15+CM15)</f>
        <v>3296582</v>
      </c>
    </row>
    <row r="16" spans="1:109" s="1689" customFormat="1" ht="15" customHeight="1">
      <c r="A16" s="1769" t="s">
        <v>594</v>
      </c>
      <c r="B16" s="1770">
        <v>45646</v>
      </c>
      <c r="C16" s="1770">
        <v>45646</v>
      </c>
      <c r="D16" s="1771"/>
      <c r="E16" s="1772">
        <v>39877</v>
      </c>
      <c r="F16" s="1780">
        <v>36147</v>
      </c>
      <c r="G16" s="1770"/>
      <c r="H16" s="1770"/>
      <c r="I16" s="1771"/>
      <c r="J16" s="1772">
        <f>SUM(H16+I16)</f>
        <v>0</v>
      </c>
      <c r="K16" s="1773"/>
      <c r="L16" s="1770">
        <v>12183</v>
      </c>
      <c r="M16" s="1770">
        <v>14942</v>
      </c>
      <c r="N16" s="1771"/>
      <c r="O16" s="1772">
        <v>13770</v>
      </c>
      <c r="P16" s="1773">
        <v>10083</v>
      </c>
      <c r="Q16" s="1770">
        <v>13551</v>
      </c>
      <c r="R16" s="1770">
        <v>3407</v>
      </c>
      <c r="S16" s="1771"/>
      <c r="T16" s="1772">
        <v>3314</v>
      </c>
      <c r="U16" s="1780">
        <v>1818</v>
      </c>
      <c r="V16" s="1770">
        <v>16200</v>
      </c>
      <c r="W16" s="1770">
        <v>791</v>
      </c>
      <c r="X16" s="1771"/>
      <c r="Y16" s="1772">
        <f t="shared" si="9"/>
        <v>791</v>
      </c>
      <c r="Z16" s="1773">
        <v>789</v>
      </c>
      <c r="AA16" s="1770"/>
      <c r="AB16" s="1770">
        <v>27160</v>
      </c>
      <c r="AC16" s="1771"/>
      <c r="AD16" s="1772">
        <v>27250</v>
      </c>
      <c r="AE16" s="1780">
        <v>25462</v>
      </c>
      <c r="AF16" s="1774"/>
      <c r="AG16" s="1774"/>
      <c r="AH16" s="1775"/>
      <c r="AI16" s="1776">
        <f t="shared" si="10"/>
        <v>0</v>
      </c>
      <c r="AJ16" s="1773"/>
      <c r="AK16" s="1774"/>
      <c r="AL16" s="1774"/>
      <c r="AM16" s="1775"/>
      <c r="AN16" s="1776">
        <f t="shared" si="11"/>
        <v>0</v>
      </c>
      <c r="AO16" s="1773"/>
      <c r="AP16" s="1774"/>
      <c r="AQ16" s="1774"/>
      <c r="AR16" s="1775"/>
      <c r="AS16" s="1776">
        <f t="shared" si="12"/>
        <v>0</v>
      </c>
      <c r="AT16" s="1773"/>
      <c r="AU16" s="1774"/>
      <c r="AV16" s="1774"/>
      <c r="AW16" s="1775"/>
      <c r="AX16" s="1776">
        <f t="shared" si="13"/>
        <v>0</v>
      </c>
      <c r="AY16" s="1773"/>
      <c r="AZ16" s="1774"/>
      <c r="BA16" s="1774"/>
      <c r="BB16" s="1775"/>
      <c r="BC16" s="1776">
        <f t="shared" si="14"/>
        <v>0</v>
      </c>
      <c r="BD16" s="1773"/>
      <c r="BE16" s="1774"/>
      <c r="BF16" s="1774"/>
      <c r="BG16" s="1775"/>
      <c r="BH16" s="1776">
        <f t="shared" si="15"/>
        <v>0</v>
      </c>
      <c r="BI16" s="1773"/>
      <c r="BJ16" s="1774"/>
      <c r="BK16" s="1774"/>
      <c r="BL16" s="1775"/>
      <c r="BM16" s="1776">
        <f t="shared" si="16"/>
        <v>0</v>
      </c>
      <c r="BN16" s="1773"/>
      <c r="BO16" s="1774"/>
      <c r="BP16" s="1781"/>
      <c r="BQ16" s="1775"/>
      <c r="BR16" s="1776">
        <f t="shared" si="17"/>
        <v>0</v>
      </c>
      <c r="BS16" s="1773"/>
      <c r="BT16" s="1774"/>
      <c r="BU16" s="1774"/>
      <c r="BV16" s="1775"/>
      <c r="BW16" s="1776">
        <f t="shared" si="18"/>
        <v>0</v>
      </c>
      <c r="BX16" s="1773"/>
      <c r="BY16" s="1774"/>
      <c r="BZ16" s="1774"/>
      <c r="CA16" s="1775"/>
      <c r="CB16" s="1776">
        <f t="shared" si="19"/>
        <v>0</v>
      </c>
      <c r="CC16" s="1773"/>
      <c r="CD16" s="1774"/>
      <c r="CE16" s="1774"/>
      <c r="CF16" s="1775"/>
      <c r="CG16" s="1776">
        <f t="shared" si="20"/>
        <v>0</v>
      </c>
      <c r="CH16" s="1773"/>
      <c r="CI16" s="1774">
        <v>2544</v>
      </c>
      <c r="CJ16" s="1774">
        <v>2741</v>
      </c>
      <c r="CK16" s="1775"/>
      <c r="CL16" s="1776">
        <v>2741</v>
      </c>
      <c r="CM16" s="1773">
        <v>2477</v>
      </c>
      <c r="CN16" s="1777">
        <f t="shared" ref="CN16:CN30" si="24">SUM(B16+G16+L16+Q16+V16+AA16+AF16+AK16+AP16+AU16+AZ16+BE16+BJ16+BO16+BT16+BY16+CD16+CI16)</f>
        <v>90124</v>
      </c>
      <c r="CO16" s="1777">
        <f t="shared" si="23"/>
        <v>94687</v>
      </c>
      <c r="CP16" s="1777">
        <f t="shared" si="23"/>
        <v>0</v>
      </c>
      <c r="CQ16" s="1777">
        <f t="shared" si="23"/>
        <v>87743</v>
      </c>
      <c r="CR16" s="1777">
        <f t="shared" si="23"/>
        <v>76776</v>
      </c>
    </row>
    <row r="17" spans="1:96" s="1689" customFormat="1" ht="15" customHeight="1">
      <c r="A17" s="1783" t="s">
        <v>595</v>
      </c>
      <c r="B17" s="1770">
        <v>202820</v>
      </c>
      <c r="C17" s="1770">
        <v>192498</v>
      </c>
      <c r="D17" s="1771">
        <v>-5598</v>
      </c>
      <c r="E17" s="1772">
        <v>184467</v>
      </c>
      <c r="F17" s="1780">
        <v>177831</v>
      </c>
      <c r="G17" s="1770">
        <v>91434</v>
      </c>
      <c r="H17" s="1770">
        <v>94804</v>
      </c>
      <c r="I17" s="1771">
        <v>1152</v>
      </c>
      <c r="J17" s="1772">
        <v>100764</v>
      </c>
      <c r="K17" s="1773">
        <v>94470</v>
      </c>
      <c r="L17" s="1770">
        <v>91960</v>
      </c>
      <c r="M17" s="1770">
        <v>96213</v>
      </c>
      <c r="N17" s="1771">
        <v>1261</v>
      </c>
      <c r="O17" s="1772">
        <v>103402</v>
      </c>
      <c r="P17" s="1773">
        <v>98169</v>
      </c>
      <c r="Q17" s="1770">
        <v>39054</v>
      </c>
      <c r="R17" s="1770">
        <v>13206</v>
      </c>
      <c r="S17" s="1771"/>
      <c r="T17" s="1772">
        <f t="shared" si="8"/>
        <v>13206</v>
      </c>
      <c r="U17" s="1780">
        <v>8938</v>
      </c>
      <c r="V17" s="1770">
        <v>15554</v>
      </c>
      <c r="W17" s="1770">
        <v>4398</v>
      </c>
      <c r="X17" s="1771"/>
      <c r="Y17" s="1772">
        <f t="shared" si="9"/>
        <v>4398</v>
      </c>
      <c r="Z17" s="1773">
        <v>4396</v>
      </c>
      <c r="AA17" s="1770"/>
      <c r="AB17" s="1770">
        <v>55248</v>
      </c>
      <c r="AC17" s="1771">
        <v>1517</v>
      </c>
      <c r="AD17" s="1772">
        <v>60437</v>
      </c>
      <c r="AE17" s="1780">
        <v>56042</v>
      </c>
      <c r="AF17" s="1774">
        <v>21150</v>
      </c>
      <c r="AG17" s="1774">
        <v>21526</v>
      </c>
      <c r="AH17" s="1775">
        <v>338</v>
      </c>
      <c r="AI17" s="1776">
        <v>22140</v>
      </c>
      <c r="AJ17" s="1773">
        <v>21642</v>
      </c>
      <c r="AK17" s="1774">
        <v>37693</v>
      </c>
      <c r="AL17" s="1774">
        <v>38327</v>
      </c>
      <c r="AM17" s="1775">
        <v>49</v>
      </c>
      <c r="AN17" s="1776">
        <v>38875</v>
      </c>
      <c r="AO17" s="1773">
        <v>38395</v>
      </c>
      <c r="AP17" s="1774">
        <v>30932</v>
      </c>
      <c r="AQ17" s="1774">
        <v>31528</v>
      </c>
      <c r="AR17" s="1775">
        <v>278</v>
      </c>
      <c r="AS17" s="1776">
        <v>32176</v>
      </c>
      <c r="AT17" s="1773">
        <v>31804</v>
      </c>
      <c r="AU17" s="1774">
        <v>42255</v>
      </c>
      <c r="AV17" s="1774">
        <v>43026</v>
      </c>
      <c r="AW17" s="1775">
        <v>636</v>
      </c>
      <c r="AX17" s="1776">
        <v>44636</v>
      </c>
      <c r="AY17" s="1773">
        <v>44324</v>
      </c>
      <c r="AZ17" s="1774">
        <v>24503</v>
      </c>
      <c r="BA17" s="1774">
        <v>25082</v>
      </c>
      <c r="BB17" s="1775">
        <v>388</v>
      </c>
      <c r="BC17" s="1776">
        <v>26208</v>
      </c>
      <c r="BD17" s="1773">
        <v>25718</v>
      </c>
      <c r="BE17" s="1774">
        <v>24033</v>
      </c>
      <c r="BF17" s="1774">
        <v>24505</v>
      </c>
      <c r="BG17" s="1775">
        <v>301</v>
      </c>
      <c r="BH17" s="1776">
        <v>26431</v>
      </c>
      <c r="BI17" s="1773">
        <v>26216</v>
      </c>
      <c r="BJ17" s="1774">
        <v>34729</v>
      </c>
      <c r="BK17" s="1774">
        <v>35544</v>
      </c>
      <c r="BL17" s="1775">
        <v>-360</v>
      </c>
      <c r="BM17" s="1776">
        <v>36128</v>
      </c>
      <c r="BN17" s="1773">
        <v>35687</v>
      </c>
      <c r="BO17" s="1774">
        <v>23934</v>
      </c>
      <c r="BP17" s="1781">
        <v>24443</v>
      </c>
      <c r="BQ17" s="1775">
        <v>290</v>
      </c>
      <c r="BR17" s="1776">
        <v>25190</v>
      </c>
      <c r="BS17" s="1773">
        <v>24859</v>
      </c>
      <c r="BT17" s="1774">
        <v>25189</v>
      </c>
      <c r="BU17" s="1774">
        <v>25692</v>
      </c>
      <c r="BV17" s="1775">
        <v>303</v>
      </c>
      <c r="BW17" s="1776">
        <v>27110</v>
      </c>
      <c r="BX17" s="1773">
        <v>26571</v>
      </c>
      <c r="BY17" s="1774">
        <v>26750</v>
      </c>
      <c r="BZ17" s="1774">
        <v>27397</v>
      </c>
      <c r="CA17" s="1775">
        <v>472</v>
      </c>
      <c r="CB17" s="1776">
        <v>28794</v>
      </c>
      <c r="CC17" s="1773">
        <v>28311</v>
      </c>
      <c r="CD17" s="1774">
        <v>20360</v>
      </c>
      <c r="CE17" s="1774">
        <v>20780</v>
      </c>
      <c r="CF17" s="1775">
        <v>391</v>
      </c>
      <c r="CG17" s="1776">
        <v>21942</v>
      </c>
      <c r="CH17" s="1773">
        <v>21508</v>
      </c>
      <c r="CI17" s="1774">
        <v>203763</v>
      </c>
      <c r="CJ17" s="1774">
        <v>198424</v>
      </c>
      <c r="CK17" s="1775">
        <v>2649</v>
      </c>
      <c r="CL17" s="1776">
        <v>210912</v>
      </c>
      <c r="CM17" s="1773">
        <v>207818</v>
      </c>
      <c r="CN17" s="1777">
        <f t="shared" si="24"/>
        <v>956113</v>
      </c>
      <c r="CO17" s="1777">
        <f t="shared" si="23"/>
        <v>972641</v>
      </c>
      <c r="CP17" s="1777">
        <f t="shared" si="23"/>
        <v>4067</v>
      </c>
      <c r="CQ17" s="1777">
        <f t="shared" si="23"/>
        <v>1007216</v>
      </c>
      <c r="CR17" s="1777">
        <f t="shared" si="23"/>
        <v>972699</v>
      </c>
    </row>
    <row r="18" spans="1:96" s="1689" customFormat="1" ht="15" hidden="1" customHeight="1">
      <c r="A18" s="1784" t="s">
        <v>596</v>
      </c>
      <c r="B18" s="1770"/>
      <c r="C18" s="1770"/>
      <c r="D18" s="1771"/>
      <c r="E18" s="1772"/>
      <c r="F18" s="1780"/>
      <c r="G18" s="1770"/>
      <c r="H18" s="1770"/>
      <c r="I18" s="1771"/>
      <c r="J18" s="1772"/>
      <c r="K18" s="1773"/>
      <c r="L18" s="1770"/>
      <c r="M18" s="1770"/>
      <c r="N18" s="1771"/>
      <c r="O18" s="1772"/>
      <c r="P18" s="1773"/>
      <c r="Q18" s="1770"/>
      <c r="R18" s="1770"/>
      <c r="S18" s="1771"/>
      <c r="T18" s="1772"/>
      <c r="U18" s="1780"/>
      <c r="V18" s="1770"/>
      <c r="W18" s="1770"/>
      <c r="X18" s="1771"/>
      <c r="Y18" s="1772"/>
      <c r="Z18" s="1773"/>
      <c r="AA18" s="1770"/>
      <c r="AB18" s="1770"/>
      <c r="AC18" s="1771"/>
      <c r="AD18" s="1772"/>
      <c r="AE18" s="1780"/>
      <c r="AF18" s="1774"/>
      <c r="AG18" s="1774"/>
      <c r="AH18" s="1775"/>
      <c r="AI18" s="1776"/>
      <c r="AJ18" s="1773"/>
      <c r="AK18" s="1774"/>
      <c r="AL18" s="1774"/>
      <c r="AM18" s="1775"/>
      <c r="AN18" s="1776"/>
      <c r="AO18" s="1773"/>
      <c r="AP18" s="1774"/>
      <c r="AQ18" s="1774"/>
      <c r="AR18" s="1775"/>
      <c r="AS18" s="1776"/>
      <c r="AT18" s="1773"/>
      <c r="AU18" s="1774"/>
      <c r="AV18" s="1774"/>
      <c r="AW18" s="1775"/>
      <c r="AX18" s="1776"/>
      <c r="AY18" s="1773"/>
      <c r="AZ18" s="1774"/>
      <c r="BA18" s="1774"/>
      <c r="BB18" s="1775"/>
      <c r="BC18" s="1776"/>
      <c r="BD18" s="1773"/>
      <c r="BE18" s="1774"/>
      <c r="BF18" s="1774"/>
      <c r="BG18" s="1775"/>
      <c r="BH18" s="1776"/>
      <c r="BI18" s="1773"/>
      <c r="BJ18" s="1774"/>
      <c r="BK18" s="1774"/>
      <c r="BL18" s="1775"/>
      <c r="BM18" s="1776"/>
      <c r="BN18" s="1773"/>
      <c r="BO18" s="1774"/>
      <c r="BP18" s="1781"/>
      <c r="BQ18" s="1775"/>
      <c r="BR18" s="1776"/>
      <c r="BS18" s="1773"/>
      <c r="BT18" s="1774"/>
      <c r="BU18" s="1774"/>
      <c r="BV18" s="1775"/>
      <c r="BW18" s="1776"/>
      <c r="BX18" s="1773"/>
      <c r="BY18" s="1774"/>
      <c r="BZ18" s="1774"/>
      <c r="CA18" s="1775"/>
      <c r="CB18" s="1776"/>
      <c r="CC18" s="1773"/>
      <c r="CD18" s="1774"/>
      <c r="CE18" s="1774"/>
      <c r="CF18" s="1775"/>
      <c r="CG18" s="1776"/>
      <c r="CH18" s="1773"/>
      <c r="CI18" s="1774"/>
      <c r="CJ18" s="1774"/>
      <c r="CK18" s="1775"/>
      <c r="CL18" s="1776"/>
      <c r="CM18" s="1773"/>
      <c r="CN18" s="1777">
        <f t="shared" si="24"/>
        <v>0</v>
      </c>
      <c r="CO18" s="1777">
        <f t="shared" si="23"/>
        <v>0</v>
      </c>
      <c r="CP18" s="1777">
        <f t="shared" si="23"/>
        <v>0</v>
      </c>
      <c r="CQ18" s="1777">
        <f t="shared" si="23"/>
        <v>0</v>
      </c>
      <c r="CR18" s="1777">
        <f t="shared" si="23"/>
        <v>0</v>
      </c>
    </row>
    <row r="19" spans="1:96" s="1689" customFormat="1" ht="15" customHeight="1">
      <c r="A19" s="1769" t="s">
        <v>597</v>
      </c>
      <c r="B19" s="1769"/>
      <c r="C19" s="1770"/>
      <c r="D19" s="1771"/>
      <c r="E19" s="1772">
        <f t="shared" si="6"/>
        <v>0</v>
      </c>
      <c r="F19" s="1780"/>
      <c r="G19" s="1772"/>
      <c r="H19" s="1770"/>
      <c r="I19" s="1771"/>
      <c r="J19" s="1772">
        <f t="shared" ref="J19:K30" si="25">SUM(H19+I19)</f>
        <v>0</v>
      </c>
      <c r="K19" s="1773"/>
      <c r="L19" s="1770">
        <v>80175</v>
      </c>
      <c r="M19" s="1770">
        <v>83476</v>
      </c>
      <c r="N19" s="1771">
        <v>7387</v>
      </c>
      <c r="O19" s="1772">
        <v>76813</v>
      </c>
      <c r="P19" s="1773">
        <v>70120</v>
      </c>
      <c r="Q19" s="1772"/>
      <c r="R19" s="1770">
        <v>0</v>
      </c>
      <c r="S19" s="1771"/>
      <c r="T19" s="1772">
        <f t="shared" si="8"/>
        <v>0</v>
      </c>
      <c r="U19" s="1780"/>
      <c r="V19" s="1770">
        <v>23685</v>
      </c>
      <c r="W19" s="1770">
        <v>168</v>
      </c>
      <c r="X19" s="1771"/>
      <c r="Y19" s="1772">
        <f t="shared" si="9"/>
        <v>168</v>
      </c>
      <c r="Z19" s="1773">
        <v>168</v>
      </c>
      <c r="AA19" s="1770"/>
      <c r="AB19" s="1770">
        <v>23685</v>
      </c>
      <c r="AC19" s="1771"/>
      <c r="AD19" s="1772">
        <v>23719</v>
      </c>
      <c r="AE19" s="1780">
        <v>17709</v>
      </c>
      <c r="AF19" s="1774">
        <v>14126</v>
      </c>
      <c r="AG19" s="1774">
        <v>14126</v>
      </c>
      <c r="AH19" s="1775"/>
      <c r="AI19" s="1776">
        <v>14655</v>
      </c>
      <c r="AJ19" s="1773">
        <v>14244</v>
      </c>
      <c r="AK19" s="1774">
        <v>20812</v>
      </c>
      <c r="AL19" s="1774">
        <v>22158</v>
      </c>
      <c r="AM19" s="1775"/>
      <c r="AN19" s="1776">
        <v>20711</v>
      </c>
      <c r="AO19" s="1773">
        <v>19191</v>
      </c>
      <c r="AP19" s="1774"/>
      <c r="AQ19" s="1774">
        <v>678</v>
      </c>
      <c r="AR19" s="1775"/>
      <c r="AS19" s="1776">
        <v>677</v>
      </c>
      <c r="AT19" s="1773">
        <v>677</v>
      </c>
      <c r="AU19" s="1774"/>
      <c r="AV19" s="1774"/>
      <c r="AW19" s="1775"/>
      <c r="AX19" s="1776">
        <f t="shared" si="13"/>
        <v>0</v>
      </c>
      <c r="AY19" s="1773"/>
      <c r="AZ19" s="1774">
        <v>14704</v>
      </c>
      <c r="BA19" s="1774">
        <v>14704</v>
      </c>
      <c r="BB19" s="1775"/>
      <c r="BC19" s="1776">
        <v>16439</v>
      </c>
      <c r="BD19" s="1773">
        <v>15996</v>
      </c>
      <c r="BE19" s="1774">
        <v>15037</v>
      </c>
      <c r="BF19" s="1774">
        <v>15803</v>
      </c>
      <c r="BG19" s="1775"/>
      <c r="BH19" s="1776">
        <v>14588</v>
      </c>
      <c r="BI19" s="1773">
        <v>13453</v>
      </c>
      <c r="BJ19" s="1774"/>
      <c r="BK19" s="1774">
        <v>1328</v>
      </c>
      <c r="BL19" s="1775"/>
      <c r="BM19" s="1776">
        <f t="shared" si="16"/>
        <v>1328</v>
      </c>
      <c r="BN19" s="1773">
        <v>1328</v>
      </c>
      <c r="BO19" s="1774">
        <v>14051</v>
      </c>
      <c r="BP19" s="1781">
        <v>14362</v>
      </c>
      <c r="BQ19" s="1775"/>
      <c r="BR19" s="1776">
        <v>13981</v>
      </c>
      <c r="BS19" s="1773">
        <v>12998</v>
      </c>
      <c r="BT19" s="1776"/>
      <c r="BU19" s="1774"/>
      <c r="BV19" s="1775"/>
      <c r="BW19" s="1776">
        <f t="shared" si="18"/>
        <v>0</v>
      </c>
      <c r="BX19" s="1773"/>
      <c r="BY19" s="1774">
        <v>13455</v>
      </c>
      <c r="BZ19" s="1774">
        <v>13781</v>
      </c>
      <c r="CA19" s="1775"/>
      <c r="CB19" s="1776">
        <v>14407</v>
      </c>
      <c r="CC19" s="1773">
        <v>14345</v>
      </c>
      <c r="CD19" s="1774">
        <v>15174</v>
      </c>
      <c r="CE19" s="1774">
        <v>15851</v>
      </c>
      <c r="CF19" s="1775"/>
      <c r="CG19" s="1776">
        <v>15222</v>
      </c>
      <c r="CH19" s="1773">
        <v>14399</v>
      </c>
      <c r="CI19" s="1774">
        <v>391829</v>
      </c>
      <c r="CJ19" s="1774">
        <v>407214</v>
      </c>
      <c r="CK19" s="1775"/>
      <c r="CL19" s="1776">
        <v>390251</v>
      </c>
      <c r="CM19" s="1773">
        <v>378441</v>
      </c>
      <c r="CN19" s="1777">
        <f t="shared" si="24"/>
        <v>603048</v>
      </c>
      <c r="CO19" s="1777">
        <f t="shared" si="23"/>
        <v>627334</v>
      </c>
      <c r="CP19" s="1777">
        <f t="shared" si="23"/>
        <v>7387</v>
      </c>
      <c r="CQ19" s="1777">
        <f t="shared" si="23"/>
        <v>602959</v>
      </c>
      <c r="CR19" s="1777">
        <f t="shared" si="23"/>
        <v>573069</v>
      </c>
    </row>
    <row r="20" spans="1:96" s="1689" customFormat="1" ht="15" customHeight="1">
      <c r="A20" s="1784" t="s">
        <v>598</v>
      </c>
      <c r="B20" s="1784"/>
      <c r="C20" s="1770"/>
      <c r="D20" s="1771"/>
      <c r="E20" s="1772">
        <f t="shared" si="6"/>
        <v>0</v>
      </c>
      <c r="F20" s="1780"/>
      <c r="G20" s="1772"/>
      <c r="H20" s="1770"/>
      <c r="I20" s="1771"/>
      <c r="J20" s="1772">
        <f t="shared" si="25"/>
        <v>0</v>
      </c>
      <c r="K20" s="1773"/>
      <c r="L20" s="1770">
        <v>21648</v>
      </c>
      <c r="M20" s="1770">
        <v>22535</v>
      </c>
      <c r="N20" s="1771">
        <v>1994</v>
      </c>
      <c r="O20" s="1772">
        <v>20514</v>
      </c>
      <c r="P20" s="1773">
        <v>18711</v>
      </c>
      <c r="Q20" s="1772"/>
      <c r="R20" s="1770">
        <v>0</v>
      </c>
      <c r="S20" s="1771"/>
      <c r="T20" s="1772">
        <f t="shared" si="8"/>
        <v>0</v>
      </c>
      <c r="U20" s="1780"/>
      <c r="V20" s="1770">
        <v>6395</v>
      </c>
      <c r="W20" s="1770">
        <v>45</v>
      </c>
      <c r="X20" s="1771"/>
      <c r="Y20" s="1772">
        <f t="shared" si="9"/>
        <v>45</v>
      </c>
      <c r="Z20" s="1773">
        <v>45</v>
      </c>
      <c r="AA20" s="1770"/>
      <c r="AB20" s="1770">
        <v>6395</v>
      </c>
      <c r="AC20" s="1771"/>
      <c r="AD20" s="1772">
        <v>6404</v>
      </c>
      <c r="AE20" s="1780">
        <v>4782</v>
      </c>
      <c r="AF20" s="1774">
        <v>3814</v>
      </c>
      <c r="AG20" s="1774">
        <v>3814</v>
      </c>
      <c r="AH20" s="1775"/>
      <c r="AI20" s="1776">
        <v>3957</v>
      </c>
      <c r="AJ20" s="1773">
        <v>3846</v>
      </c>
      <c r="AK20" s="1774">
        <v>5619</v>
      </c>
      <c r="AL20" s="1774">
        <v>5982</v>
      </c>
      <c r="AM20" s="1775"/>
      <c r="AN20" s="1776">
        <v>5592</v>
      </c>
      <c r="AO20" s="1773">
        <v>5181</v>
      </c>
      <c r="AP20" s="1774"/>
      <c r="AQ20" s="1774">
        <v>183</v>
      </c>
      <c r="AR20" s="1775"/>
      <c r="AS20" s="1776">
        <v>183</v>
      </c>
      <c r="AT20" s="1773">
        <v>183</v>
      </c>
      <c r="AU20" s="1774"/>
      <c r="AV20" s="1774"/>
      <c r="AW20" s="1775"/>
      <c r="AX20" s="1776">
        <f t="shared" si="13"/>
        <v>0</v>
      </c>
      <c r="AY20" s="1773"/>
      <c r="AZ20" s="1774">
        <v>3970</v>
      </c>
      <c r="BA20" s="1774">
        <v>3970</v>
      </c>
      <c r="BB20" s="1775"/>
      <c r="BC20" s="1776">
        <v>4438</v>
      </c>
      <c r="BD20" s="1773">
        <v>4319</v>
      </c>
      <c r="BE20" s="1774">
        <v>4060</v>
      </c>
      <c r="BF20" s="1774">
        <v>4267</v>
      </c>
      <c r="BG20" s="1775"/>
      <c r="BH20" s="1776">
        <v>3939</v>
      </c>
      <c r="BI20" s="1773">
        <v>3632</v>
      </c>
      <c r="BJ20" s="1774"/>
      <c r="BK20" s="1774">
        <v>359</v>
      </c>
      <c r="BL20" s="1775"/>
      <c r="BM20" s="1776">
        <f t="shared" si="16"/>
        <v>359</v>
      </c>
      <c r="BN20" s="1773">
        <v>359</v>
      </c>
      <c r="BO20" s="1774">
        <v>3794</v>
      </c>
      <c r="BP20" s="1781">
        <v>3878</v>
      </c>
      <c r="BQ20" s="1775"/>
      <c r="BR20" s="1776">
        <v>3775</v>
      </c>
      <c r="BS20" s="1773">
        <v>3509</v>
      </c>
      <c r="BT20" s="1776"/>
      <c r="BU20" s="1774"/>
      <c r="BV20" s="1775"/>
      <c r="BW20" s="1776">
        <f t="shared" si="18"/>
        <v>0</v>
      </c>
      <c r="BX20" s="1773"/>
      <c r="BY20" s="1774">
        <v>3633</v>
      </c>
      <c r="BZ20" s="1774">
        <v>3721</v>
      </c>
      <c r="CA20" s="1775"/>
      <c r="CB20" s="1776">
        <v>3890</v>
      </c>
      <c r="CC20" s="1773">
        <v>3873</v>
      </c>
      <c r="CD20" s="1774">
        <v>4097</v>
      </c>
      <c r="CE20" s="1774">
        <v>4280</v>
      </c>
      <c r="CF20" s="1775"/>
      <c r="CG20" s="1776">
        <v>4110</v>
      </c>
      <c r="CH20" s="1773">
        <v>3887</v>
      </c>
      <c r="CI20" s="1774">
        <v>105794</v>
      </c>
      <c r="CJ20" s="1774">
        <v>109715</v>
      </c>
      <c r="CK20" s="1775"/>
      <c r="CL20" s="1776">
        <v>99818</v>
      </c>
      <c r="CM20" s="1773">
        <v>96501</v>
      </c>
      <c r="CN20" s="1777">
        <f t="shared" si="24"/>
        <v>162824</v>
      </c>
      <c r="CO20" s="1777">
        <f t="shared" si="23"/>
        <v>169144</v>
      </c>
      <c r="CP20" s="1777">
        <f t="shared" si="23"/>
        <v>1994</v>
      </c>
      <c r="CQ20" s="1777">
        <f t="shared" si="23"/>
        <v>157024</v>
      </c>
      <c r="CR20" s="1777">
        <f t="shared" si="23"/>
        <v>148828</v>
      </c>
    </row>
    <row r="21" spans="1:96" s="1689" customFormat="1" ht="15" customHeight="1">
      <c r="A21" s="1784" t="s">
        <v>599</v>
      </c>
      <c r="B21" s="1770">
        <v>384041</v>
      </c>
      <c r="C21" s="1770">
        <v>475042</v>
      </c>
      <c r="D21" s="1771">
        <v>33507</v>
      </c>
      <c r="E21" s="1772">
        <v>554018</v>
      </c>
      <c r="F21" s="1780">
        <v>508140</v>
      </c>
      <c r="G21" s="1770">
        <v>86312</v>
      </c>
      <c r="H21" s="1770">
        <v>96205</v>
      </c>
      <c r="I21" s="1771"/>
      <c r="J21" s="1772">
        <v>84560</v>
      </c>
      <c r="K21" s="1773">
        <v>74478</v>
      </c>
      <c r="L21" s="1770">
        <v>122967</v>
      </c>
      <c r="M21" s="1770">
        <v>126492</v>
      </c>
      <c r="N21" s="1771">
        <v>14885</v>
      </c>
      <c r="O21" s="1772">
        <v>129868</v>
      </c>
      <c r="P21" s="1773">
        <v>101339</v>
      </c>
      <c r="Q21" s="1770">
        <v>130710</v>
      </c>
      <c r="R21" s="1770">
        <v>27103</v>
      </c>
      <c r="S21" s="1771"/>
      <c r="T21" s="1772">
        <f>SUM(R21+S21)</f>
        <v>27103</v>
      </c>
      <c r="U21" s="1780">
        <v>27103</v>
      </c>
      <c r="V21" s="1770">
        <v>156494</v>
      </c>
      <c r="W21" s="1770">
        <v>31609</v>
      </c>
      <c r="X21" s="1771"/>
      <c r="Y21" s="1772">
        <f>SUM(W21+X21)</f>
        <v>31609</v>
      </c>
      <c r="Z21" s="1773">
        <v>29841</v>
      </c>
      <c r="AA21" s="1770"/>
      <c r="AB21" s="1785">
        <v>314217</v>
      </c>
      <c r="AC21" s="1771"/>
      <c r="AD21" s="1772">
        <v>299185</v>
      </c>
      <c r="AE21" s="1780">
        <v>233132</v>
      </c>
      <c r="AF21" s="1774">
        <v>12994</v>
      </c>
      <c r="AG21" s="1774">
        <v>13967</v>
      </c>
      <c r="AH21" s="1775">
        <v>382</v>
      </c>
      <c r="AI21" s="1776">
        <v>14396</v>
      </c>
      <c r="AJ21" s="1773">
        <v>12844</v>
      </c>
      <c r="AK21" s="1774">
        <v>38594</v>
      </c>
      <c r="AL21" s="1774">
        <v>39597</v>
      </c>
      <c r="AM21" s="1775"/>
      <c r="AN21" s="1776">
        <v>38787</v>
      </c>
      <c r="AO21" s="1773">
        <v>29330</v>
      </c>
      <c r="AP21" s="1774">
        <v>26540</v>
      </c>
      <c r="AQ21" s="1774">
        <v>27399</v>
      </c>
      <c r="AR21" s="1775">
        <v>200</v>
      </c>
      <c r="AS21" s="1776">
        <v>27008</v>
      </c>
      <c r="AT21" s="1773">
        <v>21630</v>
      </c>
      <c r="AU21" s="1774">
        <v>32009</v>
      </c>
      <c r="AV21" s="1774">
        <v>32517</v>
      </c>
      <c r="AW21" s="1775">
        <v>-3560</v>
      </c>
      <c r="AX21" s="1776">
        <v>28282</v>
      </c>
      <c r="AY21" s="1773">
        <v>23681</v>
      </c>
      <c r="AZ21" s="1774">
        <v>13977</v>
      </c>
      <c r="BA21" s="1774">
        <v>14483</v>
      </c>
      <c r="BB21" s="1775">
        <v>811</v>
      </c>
      <c r="BC21" s="1776">
        <v>14863</v>
      </c>
      <c r="BD21" s="1773">
        <v>11587</v>
      </c>
      <c r="BE21" s="1774">
        <v>15773</v>
      </c>
      <c r="BF21" s="1774">
        <v>16395</v>
      </c>
      <c r="BG21" s="1775">
        <v>602</v>
      </c>
      <c r="BH21" s="1776">
        <v>16041</v>
      </c>
      <c r="BI21" s="1773">
        <v>11853</v>
      </c>
      <c r="BJ21" s="1774">
        <v>34251</v>
      </c>
      <c r="BK21" s="1774">
        <v>36959</v>
      </c>
      <c r="BL21" s="1775">
        <v>1258</v>
      </c>
      <c r="BM21" s="1776">
        <v>38004</v>
      </c>
      <c r="BN21" s="1773">
        <v>28387</v>
      </c>
      <c r="BO21" s="1774">
        <v>12800</v>
      </c>
      <c r="BP21" s="1781">
        <v>13037</v>
      </c>
      <c r="BQ21" s="1775">
        <v>411</v>
      </c>
      <c r="BR21" s="1776">
        <v>13950</v>
      </c>
      <c r="BS21" s="1773">
        <v>11909</v>
      </c>
      <c r="BT21" s="1774">
        <v>23822</v>
      </c>
      <c r="BU21" s="1774">
        <v>24176</v>
      </c>
      <c r="BV21" s="1775"/>
      <c r="BW21" s="1776">
        <v>24318</v>
      </c>
      <c r="BX21" s="1773">
        <v>20388</v>
      </c>
      <c r="BY21" s="1774">
        <v>13659</v>
      </c>
      <c r="BZ21" s="1774">
        <v>13850</v>
      </c>
      <c r="CA21" s="1775">
        <v>358</v>
      </c>
      <c r="CB21" s="1776">
        <v>13757</v>
      </c>
      <c r="CC21" s="1773">
        <v>11309</v>
      </c>
      <c r="CD21" s="1774">
        <v>12493</v>
      </c>
      <c r="CE21" s="1774">
        <v>12762</v>
      </c>
      <c r="CF21" s="1775">
        <v>200</v>
      </c>
      <c r="CG21" s="1776">
        <v>12323</v>
      </c>
      <c r="CH21" s="1773">
        <v>10796</v>
      </c>
      <c r="CI21" s="1774">
        <v>835358</v>
      </c>
      <c r="CJ21" s="1774">
        <v>849400</v>
      </c>
      <c r="CK21" s="1775">
        <v>4149</v>
      </c>
      <c r="CL21" s="1776">
        <v>846702</v>
      </c>
      <c r="CM21" s="1773">
        <v>748681</v>
      </c>
      <c r="CN21" s="1777">
        <f t="shared" si="24"/>
        <v>1952794</v>
      </c>
      <c r="CO21" s="1777">
        <f t="shared" si="23"/>
        <v>2165210</v>
      </c>
      <c r="CP21" s="1777">
        <f t="shared" si="23"/>
        <v>53203</v>
      </c>
      <c r="CQ21" s="1777">
        <f t="shared" si="23"/>
        <v>2214774</v>
      </c>
      <c r="CR21" s="1777">
        <f t="shared" si="23"/>
        <v>1916428</v>
      </c>
    </row>
    <row r="22" spans="1:96" ht="15" customHeight="1">
      <c r="A22" s="1769" t="s">
        <v>16</v>
      </c>
      <c r="B22" s="1769"/>
      <c r="C22" s="1770"/>
      <c r="D22" s="1771"/>
      <c r="E22" s="1772">
        <f t="shared" si="6"/>
        <v>0</v>
      </c>
      <c r="F22" s="1780"/>
      <c r="G22" s="1772"/>
      <c r="H22" s="1770"/>
      <c r="I22" s="1771"/>
      <c r="J22" s="1772">
        <f t="shared" si="25"/>
        <v>0</v>
      </c>
      <c r="K22" s="1773"/>
      <c r="L22" s="1772">
        <v>1561</v>
      </c>
      <c r="M22" s="1770">
        <v>1561</v>
      </c>
      <c r="N22" s="1771"/>
      <c r="O22" s="1772">
        <v>0</v>
      </c>
      <c r="P22" s="1773"/>
      <c r="Q22" s="1772"/>
      <c r="R22" s="1770"/>
      <c r="S22" s="1771"/>
      <c r="T22" s="1772">
        <f t="shared" si="8"/>
        <v>0</v>
      </c>
      <c r="U22" s="1780"/>
      <c r="V22" s="1772"/>
      <c r="W22" s="1770"/>
      <c r="X22" s="1771"/>
      <c r="Y22" s="1772">
        <f t="shared" si="9"/>
        <v>0</v>
      </c>
      <c r="Z22" s="1773"/>
      <c r="AA22" s="1772"/>
      <c r="AB22" s="1770"/>
      <c r="AC22" s="1771"/>
      <c r="AD22" s="1772">
        <f t="shared" ref="AD22:AD30" si="26">SUM(AB22+AC22)</f>
        <v>0</v>
      </c>
      <c r="AE22" s="1780"/>
      <c r="AF22" s="1772">
        <v>3598</v>
      </c>
      <c r="AG22" s="1774">
        <v>3598</v>
      </c>
      <c r="AH22" s="1775"/>
      <c r="AI22" s="1776">
        <v>0</v>
      </c>
      <c r="AJ22" s="1773"/>
      <c r="AK22" s="1776">
        <v>4563</v>
      </c>
      <c r="AL22" s="1774">
        <v>4563</v>
      </c>
      <c r="AM22" s="1775"/>
      <c r="AN22" s="1776">
        <v>0</v>
      </c>
      <c r="AO22" s="1773"/>
      <c r="AP22" s="1776"/>
      <c r="AQ22" s="1774"/>
      <c r="AR22" s="1775"/>
      <c r="AS22" s="1776">
        <f t="shared" si="12"/>
        <v>0</v>
      </c>
      <c r="AT22" s="1773"/>
      <c r="AU22" s="1776"/>
      <c r="AV22" s="1774"/>
      <c r="AW22" s="1775"/>
      <c r="AX22" s="1776">
        <f t="shared" si="13"/>
        <v>0</v>
      </c>
      <c r="AY22" s="1773"/>
      <c r="AZ22" s="1776">
        <v>3022</v>
      </c>
      <c r="BA22" s="1774">
        <v>3022</v>
      </c>
      <c r="BB22" s="1775"/>
      <c r="BC22" s="1776">
        <v>0</v>
      </c>
      <c r="BD22" s="1773"/>
      <c r="BE22" s="1776">
        <v>3237</v>
      </c>
      <c r="BF22" s="1774">
        <v>3237</v>
      </c>
      <c r="BG22" s="1775"/>
      <c r="BH22" s="1776">
        <v>0</v>
      </c>
      <c r="BI22" s="1773"/>
      <c r="BJ22" s="1776"/>
      <c r="BK22" s="1774"/>
      <c r="BL22" s="1775"/>
      <c r="BM22" s="1776">
        <f t="shared" si="16"/>
        <v>0</v>
      </c>
      <c r="BN22" s="1773"/>
      <c r="BO22" s="1776">
        <v>3286</v>
      </c>
      <c r="BP22" s="1781">
        <v>3286</v>
      </c>
      <c r="BQ22" s="1775"/>
      <c r="BR22" s="1776">
        <v>0</v>
      </c>
      <c r="BS22" s="1773"/>
      <c r="BT22" s="1776"/>
      <c r="BU22" s="1774"/>
      <c r="BV22" s="1775"/>
      <c r="BW22" s="1776">
        <f t="shared" si="18"/>
        <v>0</v>
      </c>
      <c r="BX22" s="1773"/>
      <c r="BY22" s="1776">
        <v>3915</v>
      </c>
      <c r="BZ22" s="1774">
        <v>3915</v>
      </c>
      <c r="CA22" s="1775"/>
      <c r="CB22" s="1776">
        <v>0</v>
      </c>
      <c r="CC22" s="1773"/>
      <c r="CD22" s="1776">
        <v>2681</v>
      </c>
      <c r="CE22" s="1774">
        <v>2681</v>
      </c>
      <c r="CF22" s="1775"/>
      <c r="CG22" s="1776">
        <v>0</v>
      </c>
      <c r="CH22" s="1773"/>
      <c r="CI22" s="1776">
        <v>124349</v>
      </c>
      <c r="CJ22" s="1774">
        <v>124349</v>
      </c>
      <c r="CK22" s="1775"/>
      <c r="CL22" s="1776">
        <v>0</v>
      </c>
      <c r="CM22" s="1773"/>
      <c r="CN22" s="1777">
        <f t="shared" si="24"/>
        <v>150212</v>
      </c>
      <c r="CO22" s="1777">
        <f t="shared" si="23"/>
        <v>150212</v>
      </c>
      <c r="CP22" s="1777">
        <f t="shared" si="23"/>
        <v>0</v>
      </c>
      <c r="CQ22" s="1777">
        <f t="shared" si="23"/>
        <v>0</v>
      </c>
      <c r="CR22" s="1777">
        <f t="shared" si="23"/>
        <v>0</v>
      </c>
    </row>
    <row r="23" spans="1:96" s="1689" customFormat="1" ht="15" hidden="1" customHeight="1">
      <c r="A23" s="1769" t="s">
        <v>18</v>
      </c>
      <c r="B23" s="1769"/>
      <c r="C23" s="1770"/>
      <c r="D23" s="1771"/>
      <c r="E23" s="1772">
        <f t="shared" si="6"/>
        <v>0</v>
      </c>
      <c r="F23" s="1780"/>
      <c r="G23" s="1772"/>
      <c r="H23" s="1770"/>
      <c r="I23" s="1771"/>
      <c r="J23" s="1772">
        <f t="shared" si="25"/>
        <v>0</v>
      </c>
      <c r="K23" s="1773"/>
      <c r="L23" s="1772"/>
      <c r="M23" s="1770"/>
      <c r="N23" s="1771"/>
      <c r="O23" s="1772">
        <f t="shared" si="7"/>
        <v>0</v>
      </c>
      <c r="P23" s="1773"/>
      <c r="Q23" s="1772"/>
      <c r="R23" s="1770"/>
      <c r="S23" s="1771"/>
      <c r="T23" s="1772">
        <f t="shared" si="8"/>
        <v>0</v>
      </c>
      <c r="U23" s="1780"/>
      <c r="V23" s="1772"/>
      <c r="W23" s="1770"/>
      <c r="X23" s="1771"/>
      <c r="Y23" s="1772">
        <f t="shared" si="9"/>
        <v>0</v>
      </c>
      <c r="Z23" s="1773"/>
      <c r="AA23" s="1772"/>
      <c r="AB23" s="1770"/>
      <c r="AC23" s="1771"/>
      <c r="AD23" s="1772">
        <f t="shared" si="26"/>
        <v>0</v>
      </c>
      <c r="AE23" s="1780"/>
      <c r="AF23" s="1772"/>
      <c r="AG23" s="1774"/>
      <c r="AH23" s="1775"/>
      <c r="AI23" s="1776">
        <f t="shared" si="10"/>
        <v>0</v>
      </c>
      <c r="AJ23" s="1773"/>
      <c r="AK23" s="1776"/>
      <c r="AL23" s="1774"/>
      <c r="AM23" s="1775"/>
      <c r="AN23" s="1776">
        <f t="shared" si="11"/>
        <v>0</v>
      </c>
      <c r="AO23" s="1773"/>
      <c r="AP23" s="1776"/>
      <c r="AQ23" s="1774"/>
      <c r="AR23" s="1775"/>
      <c r="AS23" s="1776">
        <f t="shared" si="12"/>
        <v>0</v>
      </c>
      <c r="AT23" s="1773"/>
      <c r="AU23" s="1776"/>
      <c r="AV23" s="1774"/>
      <c r="AW23" s="1775"/>
      <c r="AX23" s="1776">
        <f t="shared" si="13"/>
        <v>0</v>
      </c>
      <c r="AY23" s="1773"/>
      <c r="AZ23" s="1776"/>
      <c r="BA23" s="1774"/>
      <c r="BB23" s="1775"/>
      <c r="BC23" s="1776">
        <f t="shared" si="14"/>
        <v>0</v>
      </c>
      <c r="BD23" s="1773"/>
      <c r="BE23" s="1776"/>
      <c r="BF23" s="1774"/>
      <c r="BG23" s="1775"/>
      <c r="BH23" s="1776">
        <f t="shared" si="15"/>
        <v>0</v>
      </c>
      <c r="BI23" s="1773"/>
      <c r="BJ23" s="1776"/>
      <c r="BK23" s="1774"/>
      <c r="BL23" s="1775"/>
      <c r="BM23" s="1776">
        <f t="shared" si="16"/>
        <v>0</v>
      </c>
      <c r="BN23" s="1773"/>
      <c r="BO23" s="1776"/>
      <c r="BP23" s="1781"/>
      <c r="BQ23" s="1775"/>
      <c r="BR23" s="1776">
        <f t="shared" si="17"/>
        <v>0</v>
      </c>
      <c r="BS23" s="1773"/>
      <c r="BT23" s="1776"/>
      <c r="BU23" s="1774"/>
      <c r="BV23" s="1775"/>
      <c r="BW23" s="1776">
        <f t="shared" si="18"/>
        <v>0</v>
      </c>
      <c r="BX23" s="1773"/>
      <c r="BY23" s="1776"/>
      <c r="BZ23" s="1774"/>
      <c r="CA23" s="1775"/>
      <c r="CB23" s="1776">
        <f t="shared" si="19"/>
        <v>0</v>
      </c>
      <c r="CC23" s="1773"/>
      <c r="CD23" s="1776"/>
      <c r="CE23" s="1774"/>
      <c r="CF23" s="1775"/>
      <c r="CG23" s="1776">
        <f t="shared" si="20"/>
        <v>0</v>
      </c>
      <c r="CH23" s="1773"/>
      <c r="CI23" s="1776"/>
      <c r="CJ23" s="1774"/>
      <c r="CK23" s="1775"/>
      <c r="CL23" s="1776">
        <f t="shared" si="21"/>
        <v>0</v>
      </c>
      <c r="CM23" s="1773"/>
      <c r="CN23" s="1777">
        <f t="shared" si="24"/>
        <v>0</v>
      </c>
      <c r="CO23" s="1777">
        <f t="shared" si="23"/>
        <v>0</v>
      </c>
      <c r="CP23" s="1777">
        <f t="shared" si="23"/>
        <v>0</v>
      </c>
      <c r="CQ23" s="1777">
        <f t="shared" si="23"/>
        <v>0</v>
      </c>
      <c r="CR23" s="1777">
        <f t="shared" si="23"/>
        <v>0</v>
      </c>
    </row>
    <row r="24" spans="1:96" s="1689" customFormat="1" ht="15" customHeight="1">
      <c r="A24" s="1769" t="s">
        <v>600</v>
      </c>
      <c r="B24" s="1769"/>
      <c r="C24" s="1770"/>
      <c r="D24" s="1771"/>
      <c r="E24" s="1772">
        <v>463</v>
      </c>
      <c r="F24" s="1780">
        <v>463</v>
      </c>
      <c r="G24" s="1772"/>
      <c r="H24" s="1770"/>
      <c r="I24" s="1771"/>
      <c r="J24" s="1772">
        <v>304</v>
      </c>
      <c r="K24" s="1773">
        <v>303</v>
      </c>
      <c r="L24" s="1772"/>
      <c r="M24" s="1770"/>
      <c r="N24" s="1771"/>
      <c r="O24" s="1772">
        <v>232</v>
      </c>
      <c r="P24" s="1773">
        <v>224</v>
      </c>
      <c r="Q24" s="1772"/>
      <c r="R24" s="1770"/>
      <c r="S24" s="1771"/>
      <c r="T24" s="1772">
        <f>SUM(R24+S24)</f>
        <v>0</v>
      </c>
      <c r="U24" s="1780"/>
      <c r="V24" s="1772"/>
      <c r="W24" s="1770"/>
      <c r="X24" s="1771"/>
      <c r="Y24" s="1772">
        <f>SUM(W24+X24)</f>
        <v>0</v>
      </c>
      <c r="Z24" s="1773">
        <v>29</v>
      </c>
      <c r="AA24" s="1772"/>
      <c r="AB24" s="1770"/>
      <c r="AC24" s="1771"/>
      <c r="AD24" s="1772">
        <f>SUM(AB24+AC24)</f>
        <v>0</v>
      </c>
      <c r="AE24" s="1780"/>
      <c r="AF24" s="1772"/>
      <c r="AG24" s="1774"/>
      <c r="AH24" s="1775"/>
      <c r="AI24" s="1776">
        <v>73</v>
      </c>
      <c r="AJ24" s="1773">
        <v>73</v>
      </c>
      <c r="AK24" s="1776"/>
      <c r="AL24" s="1774"/>
      <c r="AM24" s="1775"/>
      <c r="AN24" s="1776">
        <v>102</v>
      </c>
      <c r="AO24" s="1773">
        <v>102</v>
      </c>
      <c r="AP24" s="1776"/>
      <c r="AQ24" s="1774"/>
      <c r="AR24" s="1775"/>
      <c r="AS24" s="1776">
        <v>58</v>
      </c>
      <c r="AT24" s="1773">
        <v>58</v>
      </c>
      <c r="AU24" s="1776"/>
      <c r="AV24" s="1774"/>
      <c r="AW24" s="1775"/>
      <c r="AX24" s="1776">
        <v>116</v>
      </c>
      <c r="AY24" s="1773">
        <v>116</v>
      </c>
      <c r="AZ24" s="1776"/>
      <c r="BA24" s="1774"/>
      <c r="BB24" s="1775"/>
      <c r="BC24" s="1776">
        <v>44</v>
      </c>
      <c r="BD24" s="1773">
        <v>44</v>
      </c>
      <c r="BE24" s="1776"/>
      <c r="BF24" s="1774"/>
      <c r="BG24" s="1775"/>
      <c r="BH24" s="1776">
        <v>58</v>
      </c>
      <c r="BI24" s="1773">
        <v>58</v>
      </c>
      <c r="BJ24" s="1776"/>
      <c r="BK24" s="1774"/>
      <c r="BL24" s="1775"/>
      <c r="BM24" s="1776">
        <v>116</v>
      </c>
      <c r="BN24" s="1773">
        <v>116</v>
      </c>
      <c r="BO24" s="1776"/>
      <c r="BP24" s="1781"/>
      <c r="BQ24" s="1775"/>
      <c r="BR24" s="1776">
        <v>189</v>
      </c>
      <c r="BS24" s="1773">
        <v>189</v>
      </c>
      <c r="BT24" s="1776"/>
      <c r="BU24" s="1774"/>
      <c r="BV24" s="1775"/>
      <c r="BW24" s="1776">
        <v>58</v>
      </c>
      <c r="BX24" s="1773">
        <v>58</v>
      </c>
      <c r="BY24" s="1776"/>
      <c r="BZ24" s="1774"/>
      <c r="CA24" s="1775"/>
      <c r="CB24" s="1776">
        <v>58</v>
      </c>
      <c r="CC24" s="1773">
        <v>58</v>
      </c>
      <c r="CD24" s="1776"/>
      <c r="CE24" s="1774"/>
      <c r="CF24" s="1775"/>
      <c r="CG24" s="1776">
        <v>58</v>
      </c>
      <c r="CH24" s="1773">
        <v>58</v>
      </c>
      <c r="CI24" s="1776"/>
      <c r="CJ24" s="1774"/>
      <c r="CK24" s="1775"/>
      <c r="CL24" s="1776">
        <v>1091</v>
      </c>
      <c r="CM24" s="1773">
        <v>1076</v>
      </c>
      <c r="CN24" s="1777">
        <f t="shared" si="24"/>
        <v>0</v>
      </c>
      <c r="CO24" s="1777">
        <f t="shared" si="23"/>
        <v>0</v>
      </c>
      <c r="CP24" s="1777">
        <f t="shared" si="23"/>
        <v>0</v>
      </c>
      <c r="CQ24" s="1777">
        <f t="shared" si="23"/>
        <v>3020</v>
      </c>
      <c r="CR24" s="1777">
        <f t="shared" si="23"/>
        <v>3025</v>
      </c>
    </row>
    <row r="25" spans="1:96" ht="15" customHeight="1">
      <c r="A25" s="1769" t="s">
        <v>601</v>
      </c>
      <c r="B25" s="1769"/>
      <c r="C25" s="1770"/>
      <c r="D25" s="1771"/>
      <c r="E25" s="1772">
        <f t="shared" si="6"/>
        <v>0</v>
      </c>
      <c r="F25" s="1780"/>
      <c r="G25" s="1772"/>
      <c r="H25" s="1770"/>
      <c r="I25" s="1771"/>
      <c r="J25" s="1772">
        <f t="shared" si="25"/>
        <v>0</v>
      </c>
      <c r="K25" s="1773"/>
      <c r="L25" s="1772"/>
      <c r="M25" s="1770"/>
      <c r="N25" s="1771"/>
      <c r="O25" s="1772">
        <f t="shared" si="7"/>
        <v>0</v>
      </c>
      <c r="P25" s="1773"/>
      <c r="Q25" s="1772"/>
      <c r="R25" s="1770"/>
      <c r="S25" s="1771"/>
      <c r="T25" s="1772">
        <f t="shared" si="8"/>
        <v>0</v>
      </c>
      <c r="U25" s="1780"/>
      <c r="V25" s="1772"/>
      <c r="W25" s="1770"/>
      <c r="X25" s="1771"/>
      <c r="Y25" s="1772">
        <f t="shared" si="9"/>
        <v>0</v>
      </c>
      <c r="Z25" s="1773"/>
      <c r="AA25" s="1772"/>
      <c r="AB25" s="1770"/>
      <c r="AC25" s="1771"/>
      <c r="AD25" s="1772">
        <f t="shared" si="26"/>
        <v>0</v>
      </c>
      <c r="AE25" s="1780"/>
      <c r="AF25" s="1772"/>
      <c r="AG25" s="1774"/>
      <c r="AH25" s="1775"/>
      <c r="AI25" s="1776">
        <f t="shared" si="10"/>
        <v>0</v>
      </c>
      <c r="AJ25" s="1773"/>
      <c r="AK25" s="1776"/>
      <c r="AL25" s="1774"/>
      <c r="AM25" s="1775"/>
      <c r="AN25" s="1776">
        <f t="shared" si="11"/>
        <v>0</v>
      </c>
      <c r="AO25" s="1773"/>
      <c r="AP25" s="1776"/>
      <c r="AQ25" s="1774"/>
      <c r="AR25" s="1775"/>
      <c r="AS25" s="1776">
        <f t="shared" si="12"/>
        <v>0</v>
      </c>
      <c r="AT25" s="1773"/>
      <c r="AU25" s="1776"/>
      <c r="AV25" s="1774"/>
      <c r="AW25" s="1775"/>
      <c r="AX25" s="1776">
        <f t="shared" si="13"/>
        <v>0</v>
      </c>
      <c r="AY25" s="1773"/>
      <c r="AZ25" s="1776"/>
      <c r="BA25" s="1774"/>
      <c r="BB25" s="1775"/>
      <c r="BC25" s="1776">
        <f t="shared" si="14"/>
        <v>0</v>
      </c>
      <c r="BD25" s="1773"/>
      <c r="BE25" s="1776"/>
      <c r="BF25" s="1774"/>
      <c r="BG25" s="1775"/>
      <c r="BH25" s="1776">
        <f t="shared" si="15"/>
        <v>0</v>
      </c>
      <c r="BI25" s="1773"/>
      <c r="BJ25" s="1776"/>
      <c r="BK25" s="1774"/>
      <c r="BL25" s="1775"/>
      <c r="BM25" s="1776">
        <f t="shared" si="16"/>
        <v>0</v>
      </c>
      <c r="BN25" s="1773"/>
      <c r="BO25" s="1776"/>
      <c r="BP25" s="1781"/>
      <c r="BQ25" s="1775"/>
      <c r="BR25" s="1776">
        <f t="shared" si="17"/>
        <v>0</v>
      </c>
      <c r="BS25" s="1773"/>
      <c r="BT25" s="1776"/>
      <c r="BU25" s="1774"/>
      <c r="BV25" s="1775"/>
      <c r="BW25" s="1776">
        <f t="shared" si="18"/>
        <v>0</v>
      </c>
      <c r="BX25" s="1773"/>
      <c r="BY25" s="1776"/>
      <c r="BZ25" s="1774"/>
      <c r="CA25" s="1775"/>
      <c r="CB25" s="1776">
        <f t="shared" si="19"/>
        <v>0</v>
      </c>
      <c r="CC25" s="1773"/>
      <c r="CD25" s="1776"/>
      <c r="CE25" s="1774"/>
      <c r="CF25" s="1775"/>
      <c r="CG25" s="1776">
        <f t="shared" si="20"/>
        <v>0</v>
      </c>
      <c r="CH25" s="1773"/>
      <c r="CI25" s="1776"/>
      <c r="CJ25" s="1774"/>
      <c r="CK25" s="1775"/>
      <c r="CL25" s="1776">
        <f t="shared" si="21"/>
        <v>0</v>
      </c>
      <c r="CM25" s="1773"/>
      <c r="CN25" s="1777">
        <f t="shared" si="24"/>
        <v>0</v>
      </c>
      <c r="CO25" s="1777">
        <f t="shared" si="23"/>
        <v>0</v>
      </c>
      <c r="CP25" s="1777">
        <f t="shared" si="23"/>
        <v>0</v>
      </c>
      <c r="CQ25" s="1777">
        <f t="shared" si="23"/>
        <v>0</v>
      </c>
      <c r="CR25" s="1777">
        <f t="shared" si="23"/>
        <v>0</v>
      </c>
    </row>
    <row r="26" spans="1:96" ht="15" hidden="1" customHeight="1">
      <c r="A26" s="1769" t="s">
        <v>602</v>
      </c>
      <c r="B26" s="1769"/>
      <c r="C26" s="1770"/>
      <c r="D26" s="1771"/>
      <c r="E26" s="1772">
        <f t="shared" si="6"/>
        <v>0</v>
      </c>
      <c r="F26" s="1780"/>
      <c r="G26" s="1772"/>
      <c r="H26" s="1770"/>
      <c r="I26" s="1771"/>
      <c r="J26" s="1772">
        <f t="shared" si="25"/>
        <v>0</v>
      </c>
      <c r="K26" s="1773"/>
      <c r="L26" s="1772"/>
      <c r="M26" s="1770"/>
      <c r="N26" s="1771"/>
      <c r="O26" s="1772">
        <f t="shared" si="7"/>
        <v>0</v>
      </c>
      <c r="P26" s="1773"/>
      <c r="Q26" s="1772"/>
      <c r="R26" s="1770"/>
      <c r="S26" s="1771"/>
      <c r="T26" s="1772">
        <f t="shared" si="8"/>
        <v>0</v>
      </c>
      <c r="U26" s="1780"/>
      <c r="V26" s="1772"/>
      <c r="W26" s="1770"/>
      <c r="X26" s="1771"/>
      <c r="Y26" s="1772">
        <f t="shared" si="9"/>
        <v>0</v>
      </c>
      <c r="Z26" s="1773"/>
      <c r="AA26" s="1772"/>
      <c r="AB26" s="1770"/>
      <c r="AC26" s="1771"/>
      <c r="AD26" s="1772">
        <f t="shared" si="26"/>
        <v>0</v>
      </c>
      <c r="AE26" s="1780"/>
      <c r="AF26" s="1772"/>
      <c r="AG26" s="1774"/>
      <c r="AH26" s="1775"/>
      <c r="AI26" s="1776">
        <f t="shared" si="10"/>
        <v>0</v>
      </c>
      <c r="AJ26" s="1773"/>
      <c r="AK26" s="1776"/>
      <c r="AL26" s="1774"/>
      <c r="AM26" s="1775"/>
      <c r="AN26" s="1776">
        <f t="shared" si="11"/>
        <v>0</v>
      </c>
      <c r="AO26" s="1773"/>
      <c r="AP26" s="1776"/>
      <c r="AQ26" s="1774"/>
      <c r="AR26" s="1775"/>
      <c r="AS26" s="1776">
        <f t="shared" si="12"/>
        <v>0</v>
      </c>
      <c r="AT26" s="1773"/>
      <c r="AU26" s="1776"/>
      <c r="AV26" s="1774"/>
      <c r="AW26" s="1775"/>
      <c r="AX26" s="1776">
        <f t="shared" si="13"/>
        <v>0</v>
      </c>
      <c r="AY26" s="1773"/>
      <c r="AZ26" s="1776"/>
      <c r="BA26" s="1774"/>
      <c r="BB26" s="1775"/>
      <c r="BC26" s="1776">
        <f t="shared" si="14"/>
        <v>0</v>
      </c>
      <c r="BD26" s="1773"/>
      <c r="BE26" s="1776"/>
      <c r="BF26" s="1774"/>
      <c r="BG26" s="1775"/>
      <c r="BH26" s="1776">
        <f t="shared" si="15"/>
        <v>0</v>
      </c>
      <c r="BI26" s="1773"/>
      <c r="BJ26" s="1776"/>
      <c r="BK26" s="1774"/>
      <c r="BL26" s="1775"/>
      <c r="BM26" s="1776">
        <f t="shared" si="16"/>
        <v>0</v>
      </c>
      <c r="BN26" s="1773"/>
      <c r="BO26" s="1776"/>
      <c r="BP26" s="1781"/>
      <c r="BQ26" s="1775"/>
      <c r="BR26" s="1776">
        <f t="shared" si="17"/>
        <v>0</v>
      </c>
      <c r="BS26" s="1773"/>
      <c r="BT26" s="1776"/>
      <c r="BU26" s="1774"/>
      <c r="BV26" s="1775"/>
      <c r="BW26" s="1776">
        <f t="shared" si="18"/>
        <v>0</v>
      </c>
      <c r="BX26" s="1773"/>
      <c r="BY26" s="1776"/>
      <c r="BZ26" s="1774"/>
      <c r="CA26" s="1775"/>
      <c r="CB26" s="1776">
        <f t="shared" si="19"/>
        <v>0</v>
      </c>
      <c r="CC26" s="1773"/>
      <c r="CD26" s="1776"/>
      <c r="CE26" s="1774"/>
      <c r="CF26" s="1775"/>
      <c r="CG26" s="1776">
        <f t="shared" si="20"/>
        <v>0</v>
      </c>
      <c r="CH26" s="1773"/>
      <c r="CI26" s="1776"/>
      <c r="CJ26" s="1774"/>
      <c r="CK26" s="1775"/>
      <c r="CL26" s="1776">
        <f t="shared" si="21"/>
        <v>0</v>
      </c>
      <c r="CM26" s="1773"/>
      <c r="CN26" s="1777">
        <f t="shared" si="24"/>
        <v>0</v>
      </c>
      <c r="CO26" s="1777">
        <f t="shared" si="23"/>
        <v>0</v>
      </c>
      <c r="CP26" s="1777">
        <f t="shared" si="23"/>
        <v>0</v>
      </c>
      <c r="CQ26" s="1777">
        <f t="shared" si="23"/>
        <v>0</v>
      </c>
      <c r="CR26" s="1777">
        <f t="shared" si="23"/>
        <v>0</v>
      </c>
    </row>
    <row r="27" spans="1:96" ht="15" customHeight="1">
      <c r="A27" s="1769" t="s">
        <v>603</v>
      </c>
      <c r="B27" s="1769"/>
      <c r="C27" s="1786"/>
      <c r="D27" s="1787"/>
      <c r="E27" s="1772">
        <f>SUM(C27+D27)</f>
        <v>0</v>
      </c>
      <c r="F27" s="1780"/>
      <c r="G27" s="1772"/>
      <c r="H27" s="1786"/>
      <c r="I27" s="1787"/>
      <c r="J27" s="1772">
        <f t="shared" si="25"/>
        <v>0</v>
      </c>
      <c r="K27" s="1773"/>
      <c r="L27" s="1772"/>
      <c r="M27" s="1786"/>
      <c r="N27" s="1787"/>
      <c r="O27" s="1772">
        <f>SUM(M27+N27)</f>
        <v>0</v>
      </c>
      <c r="P27" s="1773"/>
      <c r="Q27" s="1772"/>
      <c r="R27" s="1786"/>
      <c r="S27" s="1787"/>
      <c r="T27" s="1772">
        <f t="shared" si="8"/>
        <v>0</v>
      </c>
      <c r="U27" s="1780"/>
      <c r="V27" s="1772"/>
      <c r="W27" s="1786"/>
      <c r="X27" s="1787"/>
      <c r="Y27" s="1772">
        <f>SUM(W27+X27)</f>
        <v>0</v>
      </c>
      <c r="Z27" s="1773"/>
      <c r="AA27" s="1772"/>
      <c r="AB27" s="1786"/>
      <c r="AC27" s="1787"/>
      <c r="AD27" s="1772">
        <f t="shared" si="26"/>
        <v>0</v>
      </c>
      <c r="AE27" s="1780"/>
      <c r="AF27" s="1772"/>
      <c r="AG27" s="1788"/>
      <c r="AH27" s="1789"/>
      <c r="AI27" s="1776">
        <f>SUM(AG27+AH27)</f>
        <v>0</v>
      </c>
      <c r="AJ27" s="1773"/>
      <c r="AK27" s="1776"/>
      <c r="AL27" s="1788"/>
      <c r="AM27" s="1789"/>
      <c r="AN27" s="1776">
        <f>SUM(AL27+AM27)</f>
        <v>0</v>
      </c>
      <c r="AO27" s="1773"/>
      <c r="AP27" s="1776"/>
      <c r="AQ27" s="1788"/>
      <c r="AR27" s="1789"/>
      <c r="AS27" s="1776">
        <f>SUM(AQ27+AR27)</f>
        <v>0</v>
      </c>
      <c r="AT27" s="1773"/>
      <c r="AU27" s="1776"/>
      <c r="AV27" s="1788"/>
      <c r="AW27" s="1789"/>
      <c r="AX27" s="1776">
        <f>SUM(AV27+AW27)</f>
        <v>0</v>
      </c>
      <c r="AY27" s="1773"/>
      <c r="AZ27" s="1776"/>
      <c r="BA27" s="1788"/>
      <c r="BB27" s="1789"/>
      <c r="BC27" s="1776">
        <f>SUM(BA27+BB27)</f>
        <v>0</v>
      </c>
      <c r="BD27" s="1773"/>
      <c r="BE27" s="1776"/>
      <c r="BF27" s="1788"/>
      <c r="BG27" s="1789"/>
      <c r="BH27" s="1776">
        <f>SUM(BF27+BG27)</f>
        <v>0</v>
      </c>
      <c r="BI27" s="1773"/>
      <c r="BJ27" s="1776"/>
      <c r="BK27" s="1788"/>
      <c r="BL27" s="1789"/>
      <c r="BM27" s="1776">
        <f t="shared" si="16"/>
        <v>0</v>
      </c>
      <c r="BN27" s="1773"/>
      <c r="BO27" s="1776"/>
      <c r="BP27" s="1781"/>
      <c r="BQ27" s="1789"/>
      <c r="BR27" s="1776">
        <f t="shared" si="17"/>
        <v>0</v>
      </c>
      <c r="BS27" s="1773"/>
      <c r="BT27" s="1776"/>
      <c r="BU27" s="1788"/>
      <c r="BV27" s="1789"/>
      <c r="BW27" s="1776">
        <f>SUM(BU27+BV27)</f>
        <v>0</v>
      </c>
      <c r="BX27" s="1773"/>
      <c r="BY27" s="1776"/>
      <c r="BZ27" s="1788"/>
      <c r="CA27" s="1789"/>
      <c r="CB27" s="1776">
        <f>SUM(BZ27+CA27)</f>
        <v>0</v>
      </c>
      <c r="CC27" s="1773"/>
      <c r="CD27" s="1776"/>
      <c r="CE27" s="1788"/>
      <c r="CF27" s="1789"/>
      <c r="CG27" s="1776">
        <f>SUM(CE27+CF27)</f>
        <v>0</v>
      </c>
      <c r="CH27" s="1773"/>
      <c r="CI27" s="1776"/>
      <c r="CJ27" s="1788"/>
      <c r="CK27" s="1789"/>
      <c r="CL27" s="1776">
        <f t="shared" si="21"/>
        <v>0</v>
      </c>
      <c r="CM27" s="1773"/>
      <c r="CN27" s="1777">
        <f t="shared" si="24"/>
        <v>0</v>
      </c>
      <c r="CO27" s="1777">
        <f t="shared" si="23"/>
        <v>0</v>
      </c>
      <c r="CP27" s="1777">
        <f t="shared" si="23"/>
        <v>0</v>
      </c>
      <c r="CQ27" s="1777">
        <f t="shared" si="23"/>
        <v>0</v>
      </c>
      <c r="CR27" s="1777">
        <f t="shared" si="23"/>
        <v>0</v>
      </c>
    </row>
    <row r="28" spans="1:96" ht="15" hidden="1" customHeight="1">
      <c r="A28" s="1769" t="s">
        <v>604</v>
      </c>
      <c r="B28" s="1769"/>
      <c r="C28" s="1786">
        <v>0</v>
      </c>
      <c r="D28" s="1787"/>
      <c r="E28" s="1772">
        <f>SUM(C28+D28)</f>
        <v>0</v>
      </c>
      <c r="F28" s="1780"/>
      <c r="G28" s="1772"/>
      <c r="H28" s="1786">
        <v>0</v>
      </c>
      <c r="I28" s="1787"/>
      <c r="J28" s="1772">
        <f t="shared" si="25"/>
        <v>0</v>
      </c>
      <c r="K28" s="1773">
        <f t="shared" si="25"/>
        <v>0</v>
      </c>
      <c r="L28" s="1772"/>
      <c r="M28" s="1786">
        <v>0</v>
      </c>
      <c r="N28" s="1787"/>
      <c r="O28" s="1772">
        <f>SUM(M28+N28)</f>
        <v>0</v>
      </c>
      <c r="P28" s="1773">
        <f>SUM(N28+O28)</f>
        <v>0</v>
      </c>
      <c r="Q28" s="1772"/>
      <c r="R28" s="1786">
        <v>0</v>
      </c>
      <c r="S28" s="1787"/>
      <c r="T28" s="1772">
        <f t="shared" si="8"/>
        <v>0</v>
      </c>
      <c r="U28" s="1780"/>
      <c r="V28" s="1772"/>
      <c r="W28" s="1786">
        <v>0</v>
      </c>
      <c r="X28" s="1787"/>
      <c r="Y28" s="1772">
        <f>SUM(W28+X28)</f>
        <v>0</v>
      </c>
      <c r="Z28" s="1773"/>
      <c r="AA28" s="1772"/>
      <c r="AB28" s="1786">
        <v>0</v>
      </c>
      <c r="AC28" s="1787"/>
      <c r="AD28" s="1772">
        <f t="shared" si="26"/>
        <v>0</v>
      </c>
      <c r="AE28" s="1780"/>
      <c r="AF28" s="1772"/>
      <c r="AG28" s="1776">
        <v>0</v>
      </c>
      <c r="AH28" s="1789"/>
      <c r="AI28" s="1776">
        <f>SUM(AG28+AH28)</f>
        <v>0</v>
      </c>
      <c r="AJ28" s="1773">
        <f t="shared" ref="AJ28:AJ30" si="27">SUM(AH28+AI28)</f>
        <v>0</v>
      </c>
      <c r="AK28" s="1776"/>
      <c r="AL28" s="1776">
        <v>0</v>
      </c>
      <c r="AM28" s="1789"/>
      <c r="AN28" s="1776">
        <f>SUM(AL28+AM28)</f>
        <v>0</v>
      </c>
      <c r="AO28" s="1773">
        <f>SUM(AM28+AN28)</f>
        <v>0</v>
      </c>
      <c r="AP28" s="1776"/>
      <c r="AQ28" s="1776">
        <v>0</v>
      </c>
      <c r="AR28" s="1789"/>
      <c r="AS28" s="1776">
        <f>SUM(AQ28+AR28)</f>
        <v>0</v>
      </c>
      <c r="AT28" s="1773">
        <f>SUM(AR28+AS28)</f>
        <v>0</v>
      </c>
      <c r="AU28" s="1776"/>
      <c r="AV28" s="1776">
        <v>0</v>
      </c>
      <c r="AW28" s="1789"/>
      <c r="AX28" s="1776">
        <f>SUM(AV28+AW28)</f>
        <v>0</v>
      </c>
      <c r="AY28" s="1773">
        <f>SUM(AW28+AX28)</f>
        <v>0</v>
      </c>
      <c r="AZ28" s="1776"/>
      <c r="BA28" s="1776">
        <v>0</v>
      </c>
      <c r="BB28" s="1789"/>
      <c r="BC28" s="1776">
        <f>SUM(BA28+BB28)</f>
        <v>0</v>
      </c>
      <c r="BD28" s="1773">
        <f>SUM(BB28+BC28)</f>
        <v>0</v>
      </c>
      <c r="BE28" s="1776"/>
      <c r="BF28" s="1776">
        <v>0</v>
      </c>
      <c r="BG28" s="1789"/>
      <c r="BH28" s="1776">
        <f>SUM(BF28+BG28)</f>
        <v>0</v>
      </c>
      <c r="BI28" s="1773">
        <f>SUM(BG28+BH28)</f>
        <v>0</v>
      </c>
      <c r="BJ28" s="1776"/>
      <c r="BK28" s="1776">
        <v>0</v>
      </c>
      <c r="BL28" s="1789"/>
      <c r="BM28" s="1776">
        <f t="shared" si="16"/>
        <v>0</v>
      </c>
      <c r="BN28" s="1773">
        <f t="shared" si="16"/>
        <v>0</v>
      </c>
      <c r="BO28" s="1776"/>
      <c r="BP28" s="1776">
        <v>0</v>
      </c>
      <c r="BQ28" s="1789"/>
      <c r="BR28" s="1776">
        <f t="shared" si="17"/>
        <v>0</v>
      </c>
      <c r="BS28" s="1773">
        <f t="shared" si="17"/>
        <v>0</v>
      </c>
      <c r="BT28" s="1776"/>
      <c r="BU28" s="1776">
        <v>0</v>
      </c>
      <c r="BV28" s="1789"/>
      <c r="BW28" s="1776">
        <f>SUM(BU28+BV28)</f>
        <v>0</v>
      </c>
      <c r="BX28" s="1773">
        <f>SUM(BV28+BW28)</f>
        <v>0</v>
      </c>
      <c r="BY28" s="1776"/>
      <c r="BZ28" s="1776">
        <v>0</v>
      </c>
      <c r="CA28" s="1789"/>
      <c r="CB28" s="1776">
        <f>SUM(BZ28+CA28)</f>
        <v>0</v>
      </c>
      <c r="CC28" s="1773">
        <f>SUM(CA28+CB28)</f>
        <v>0</v>
      </c>
      <c r="CD28" s="1776"/>
      <c r="CE28" s="1776">
        <v>0</v>
      </c>
      <c r="CF28" s="1789"/>
      <c r="CG28" s="1776">
        <f>SUM(CE28+CF28)</f>
        <v>0</v>
      </c>
      <c r="CH28" s="1773">
        <f>SUM(CF28+CG28)</f>
        <v>0</v>
      </c>
      <c r="CI28" s="1776"/>
      <c r="CJ28" s="1776">
        <v>0</v>
      </c>
      <c r="CK28" s="1789"/>
      <c r="CL28" s="1776">
        <f t="shared" si="21"/>
        <v>0</v>
      </c>
      <c r="CM28" s="1773">
        <f t="shared" si="21"/>
        <v>0</v>
      </c>
      <c r="CN28" s="1777">
        <f t="shared" si="24"/>
        <v>0</v>
      </c>
      <c r="CO28" s="1777">
        <f t="shared" si="23"/>
        <v>0</v>
      </c>
      <c r="CP28" s="1777">
        <f t="shared" si="23"/>
        <v>0</v>
      </c>
      <c r="CQ28" s="1777">
        <f t="shared" si="23"/>
        <v>0</v>
      </c>
      <c r="CR28" s="1777"/>
    </row>
    <row r="29" spans="1:96" ht="15" hidden="1" customHeight="1">
      <c r="A29" s="1769" t="s">
        <v>605</v>
      </c>
      <c r="B29" s="1769"/>
      <c r="C29" s="1786">
        <v>0</v>
      </c>
      <c r="D29" s="1787"/>
      <c r="E29" s="1772">
        <f>SUM(C29+D29)</f>
        <v>0</v>
      </c>
      <c r="F29" s="1780"/>
      <c r="G29" s="1772"/>
      <c r="H29" s="1786">
        <v>0</v>
      </c>
      <c r="I29" s="1787"/>
      <c r="J29" s="1772">
        <f t="shared" si="25"/>
        <v>0</v>
      </c>
      <c r="K29" s="1773">
        <f t="shared" si="25"/>
        <v>0</v>
      </c>
      <c r="L29" s="1772"/>
      <c r="M29" s="1786">
        <v>0</v>
      </c>
      <c r="N29" s="1787"/>
      <c r="O29" s="1772">
        <f>SUM(M29+N29)</f>
        <v>0</v>
      </c>
      <c r="P29" s="1773">
        <f>SUM(N29+O29)</f>
        <v>0</v>
      </c>
      <c r="Q29" s="1772"/>
      <c r="R29" s="1786">
        <v>0</v>
      </c>
      <c r="S29" s="1787"/>
      <c r="T29" s="1772">
        <f t="shared" si="8"/>
        <v>0</v>
      </c>
      <c r="U29" s="1780"/>
      <c r="V29" s="1772"/>
      <c r="W29" s="1786">
        <v>0</v>
      </c>
      <c r="X29" s="1787"/>
      <c r="Y29" s="1772">
        <f>SUM(W29+X29)</f>
        <v>0</v>
      </c>
      <c r="Z29" s="1773"/>
      <c r="AA29" s="1772"/>
      <c r="AB29" s="1786">
        <v>0</v>
      </c>
      <c r="AC29" s="1787"/>
      <c r="AD29" s="1772">
        <f t="shared" si="26"/>
        <v>0</v>
      </c>
      <c r="AE29" s="1780"/>
      <c r="AF29" s="1772"/>
      <c r="AG29" s="1776">
        <v>0</v>
      </c>
      <c r="AH29" s="1789"/>
      <c r="AI29" s="1776">
        <f>SUM(AG29+AH29)</f>
        <v>0</v>
      </c>
      <c r="AJ29" s="1773">
        <f t="shared" si="27"/>
        <v>0</v>
      </c>
      <c r="AK29" s="1776"/>
      <c r="AL29" s="1776">
        <v>0</v>
      </c>
      <c r="AM29" s="1789"/>
      <c r="AN29" s="1776">
        <f>SUM(AL29+AM29)</f>
        <v>0</v>
      </c>
      <c r="AO29" s="1773">
        <f>SUM(AM29+AN29)</f>
        <v>0</v>
      </c>
      <c r="AP29" s="1776"/>
      <c r="AQ29" s="1776">
        <v>0</v>
      </c>
      <c r="AR29" s="1789"/>
      <c r="AS29" s="1776">
        <f>SUM(AQ29+AR29)</f>
        <v>0</v>
      </c>
      <c r="AT29" s="1773">
        <f>SUM(AR29+AS29)</f>
        <v>0</v>
      </c>
      <c r="AU29" s="1776"/>
      <c r="AV29" s="1776">
        <v>0</v>
      </c>
      <c r="AW29" s="1789"/>
      <c r="AX29" s="1776">
        <f>SUM(AV29+AW29)</f>
        <v>0</v>
      </c>
      <c r="AY29" s="1773">
        <f>SUM(AW29+AX29)</f>
        <v>0</v>
      </c>
      <c r="AZ29" s="1776"/>
      <c r="BA29" s="1776">
        <v>0</v>
      </c>
      <c r="BB29" s="1789"/>
      <c r="BC29" s="1776">
        <f>SUM(BA29+BB29)</f>
        <v>0</v>
      </c>
      <c r="BD29" s="1773">
        <f>SUM(BB29+BC29)</f>
        <v>0</v>
      </c>
      <c r="BE29" s="1776"/>
      <c r="BF29" s="1776">
        <v>0</v>
      </c>
      <c r="BG29" s="1789"/>
      <c r="BH29" s="1776">
        <f>SUM(BF29+BG29)</f>
        <v>0</v>
      </c>
      <c r="BI29" s="1773">
        <f>SUM(BG29+BH29)</f>
        <v>0</v>
      </c>
      <c r="BJ29" s="1776"/>
      <c r="BK29" s="1776">
        <v>0</v>
      </c>
      <c r="BL29" s="1789"/>
      <c r="BM29" s="1776">
        <f>SUM(BK29+BL29)</f>
        <v>0</v>
      </c>
      <c r="BN29" s="1773">
        <f>SUM(BL29+BM29)</f>
        <v>0</v>
      </c>
      <c r="BO29" s="1776"/>
      <c r="BP29" s="1776">
        <v>0</v>
      </c>
      <c r="BQ29" s="1789"/>
      <c r="BR29" s="1776">
        <f t="shared" si="17"/>
        <v>0</v>
      </c>
      <c r="BS29" s="1773">
        <f t="shared" si="17"/>
        <v>0</v>
      </c>
      <c r="BT29" s="1776"/>
      <c r="BU29" s="1776">
        <v>0</v>
      </c>
      <c r="BV29" s="1789"/>
      <c r="BW29" s="1776">
        <f>SUM(BU29+BV29)</f>
        <v>0</v>
      </c>
      <c r="BX29" s="1773">
        <f>SUM(BV29+BW29)</f>
        <v>0</v>
      </c>
      <c r="BY29" s="1776"/>
      <c r="BZ29" s="1776">
        <v>0</v>
      </c>
      <c r="CA29" s="1789"/>
      <c r="CB29" s="1776">
        <f>SUM(BZ29+CA29)</f>
        <v>0</v>
      </c>
      <c r="CC29" s="1773">
        <f>SUM(CA29+CB29)</f>
        <v>0</v>
      </c>
      <c r="CD29" s="1776"/>
      <c r="CE29" s="1776">
        <v>0</v>
      </c>
      <c r="CF29" s="1789"/>
      <c r="CG29" s="1776">
        <f>SUM(CE29+CF29)</f>
        <v>0</v>
      </c>
      <c r="CH29" s="1773">
        <f>SUM(CF29+CG29)</f>
        <v>0</v>
      </c>
      <c r="CI29" s="1776"/>
      <c r="CJ29" s="1776">
        <v>0</v>
      </c>
      <c r="CK29" s="1789"/>
      <c r="CL29" s="1776">
        <f>SUM(CJ29+CK29)</f>
        <v>0</v>
      </c>
      <c r="CM29" s="1773">
        <f>SUM(CK29+CL29)</f>
        <v>0</v>
      </c>
      <c r="CN29" s="1777">
        <f t="shared" si="24"/>
        <v>0</v>
      </c>
      <c r="CO29" s="1777">
        <f t="shared" si="23"/>
        <v>0</v>
      </c>
      <c r="CP29" s="1777">
        <f t="shared" si="23"/>
        <v>0</v>
      </c>
      <c r="CQ29" s="1777">
        <f t="shared" si="23"/>
        <v>0</v>
      </c>
      <c r="CR29" s="1777"/>
    </row>
    <row r="30" spans="1:96" ht="15" hidden="1" customHeight="1">
      <c r="A30" s="1769" t="s">
        <v>606</v>
      </c>
      <c r="B30" s="1769"/>
      <c r="C30" s="1786">
        <v>0</v>
      </c>
      <c r="D30" s="1787"/>
      <c r="E30" s="1772">
        <f t="shared" si="6"/>
        <v>0</v>
      </c>
      <c r="F30" s="1780"/>
      <c r="G30" s="1772"/>
      <c r="H30" s="1786">
        <v>0</v>
      </c>
      <c r="I30" s="1787"/>
      <c r="J30" s="1772">
        <f t="shared" si="25"/>
        <v>0</v>
      </c>
      <c r="K30" s="1773">
        <f t="shared" si="25"/>
        <v>0</v>
      </c>
      <c r="L30" s="1772"/>
      <c r="M30" s="1786">
        <v>0</v>
      </c>
      <c r="N30" s="1787"/>
      <c r="O30" s="1772">
        <f t="shared" si="7"/>
        <v>0</v>
      </c>
      <c r="P30" s="1773">
        <f t="shared" si="7"/>
        <v>0</v>
      </c>
      <c r="Q30" s="1772"/>
      <c r="R30" s="1786">
        <v>0</v>
      </c>
      <c r="S30" s="1787"/>
      <c r="T30" s="1772">
        <f t="shared" si="8"/>
        <v>0</v>
      </c>
      <c r="U30" s="1780"/>
      <c r="V30" s="1772"/>
      <c r="W30" s="1786">
        <v>0</v>
      </c>
      <c r="X30" s="1787"/>
      <c r="Y30" s="1772">
        <f t="shared" si="9"/>
        <v>0</v>
      </c>
      <c r="Z30" s="1773"/>
      <c r="AA30" s="1772"/>
      <c r="AB30" s="1786">
        <v>0</v>
      </c>
      <c r="AC30" s="1787"/>
      <c r="AD30" s="1772">
        <f t="shared" si="26"/>
        <v>0</v>
      </c>
      <c r="AE30" s="1780"/>
      <c r="AF30" s="1772"/>
      <c r="AG30" s="1776">
        <v>0</v>
      </c>
      <c r="AH30" s="1789"/>
      <c r="AI30" s="1776">
        <f t="shared" si="10"/>
        <v>0</v>
      </c>
      <c r="AJ30" s="1773">
        <f t="shared" si="27"/>
        <v>0</v>
      </c>
      <c r="AK30" s="1776"/>
      <c r="AL30" s="1776">
        <v>0</v>
      </c>
      <c r="AM30" s="1789"/>
      <c r="AN30" s="1776">
        <f t="shared" si="11"/>
        <v>0</v>
      </c>
      <c r="AO30" s="1773">
        <f t="shared" si="11"/>
        <v>0</v>
      </c>
      <c r="AP30" s="1776"/>
      <c r="AQ30" s="1776">
        <v>0</v>
      </c>
      <c r="AR30" s="1789"/>
      <c r="AS30" s="1776">
        <f t="shared" si="12"/>
        <v>0</v>
      </c>
      <c r="AT30" s="1773">
        <f t="shared" si="12"/>
        <v>0</v>
      </c>
      <c r="AU30" s="1776"/>
      <c r="AV30" s="1776">
        <v>0</v>
      </c>
      <c r="AW30" s="1789"/>
      <c r="AX30" s="1776">
        <f t="shared" si="13"/>
        <v>0</v>
      </c>
      <c r="AY30" s="1773">
        <f t="shared" si="13"/>
        <v>0</v>
      </c>
      <c r="AZ30" s="1776"/>
      <c r="BA30" s="1776">
        <v>0</v>
      </c>
      <c r="BB30" s="1789"/>
      <c r="BC30" s="1776">
        <f t="shared" si="14"/>
        <v>0</v>
      </c>
      <c r="BD30" s="1773">
        <f t="shared" si="14"/>
        <v>0</v>
      </c>
      <c r="BE30" s="1776"/>
      <c r="BF30" s="1776">
        <v>0</v>
      </c>
      <c r="BG30" s="1789"/>
      <c r="BH30" s="1776">
        <f t="shared" si="15"/>
        <v>0</v>
      </c>
      <c r="BI30" s="1773">
        <f t="shared" si="15"/>
        <v>0</v>
      </c>
      <c r="BJ30" s="1776"/>
      <c r="BK30" s="1776">
        <v>0</v>
      </c>
      <c r="BL30" s="1789"/>
      <c r="BM30" s="1776">
        <f>SUM(BK30+BL30)</f>
        <v>0</v>
      </c>
      <c r="BN30" s="1773">
        <f>SUM(BL30+BM30)</f>
        <v>0</v>
      </c>
      <c r="BO30" s="1776"/>
      <c r="BP30" s="1776">
        <v>0</v>
      </c>
      <c r="BQ30" s="1789"/>
      <c r="BR30" s="1776">
        <f t="shared" si="17"/>
        <v>0</v>
      </c>
      <c r="BS30" s="1773">
        <f t="shared" si="17"/>
        <v>0</v>
      </c>
      <c r="BT30" s="1776"/>
      <c r="BU30" s="1776">
        <v>0</v>
      </c>
      <c r="BV30" s="1789"/>
      <c r="BW30" s="1776">
        <f t="shared" si="18"/>
        <v>0</v>
      </c>
      <c r="BX30" s="1773">
        <f t="shared" si="18"/>
        <v>0</v>
      </c>
      <c r="BY30" s="1776"/>
      <c r="BZ30" s="1776">
        <v>0</v>
      </c>
      <c r="CA30" s="1789"/>
      <c r="CB30" s="1776">
        <f t="shared" si="19"/>
        <v>0</v>
      </c>
      <c r="CC30" s="1773">
        <f t="shared" si="19"/>
        <v>0</v>
      </c>
      <c r="CD30" s="1776"/>
      <c r="CE30" s="1776">
        <v>0</v>
      </c>
      <c r="CF30" s="1789"/>
      <c r="CG30" s="1776">
        <f t="shared" si="20"/>
        <v>0</v>
      </c>
      <c r="CH30" s="1773">
        <f t="shared" si="20"/>
        <v>0</v>
      </c>
      <c r="CI30" s="1776"/>
      <c r="CJ30" s="1776">
        <v>0</v>
      </c>
      <c r="CK30" s="1789"/>
      <c r="CL30" s="1776">
        <f>SUM(CJ30+CK30)</f>
        <v>0</v>
      </c>
      <c r="CM30" s="1773">
        <f>SUM(CK30+CL30)</f>
        <v>0</v>
      </c>
      <c r="CN30" s="1777">
        <f t="shared" si="24"/>
        <v>0</v>
      </c>
      <c r="CO30" s="1777">
        <f t="shared" si="23"/>
        <v>0</v>
      </c>
      <c r="CP30" s="1777">
        <f t="shared" si="23"/>
        <v>0</v>
      </c>
      <c r="CQ30" s="1777">
        <f t="shared" si="23"/>
        <v>0</v>
      </c>
      <c r="CR30" s="1777"/>
    </row>
    <row r="31" spans="1:96" s="1793" customFormat="1" ht="15" customHeight="1">
      <c r="A31" s="1790" t="s">
        <v>607</v>
      </c>
      <c r="B31" s="1790">
        <f t="shared" ref="B31:AL31" si="28">SUM(B14:B30)</f>
        <v>1312948</v>
      </c>
      <c r="C31" s="1790">
        <f t="shared" si="28"/>
        <v>1355428</v>
      </c>
      <c r="D31" s="1790">
        <f t="shared" si="28"/>
        <v>6893</v>
      </c>
      <c r="E31" s="1790">
        <f t="shared" si="28"/>
        <v>1386906</v>
      </c>
      <c r="F31" s="1791">
        <f t="shared" si="28"/>
        <v>1317295</v>
      </c>
      <c r="G31" s="1790">
        <v>484781</v>
      </c>
      <c r="H31" s="1790">
        <f t="shared" si="28"/>
        <v>506308</v>
      </c>
      <c r="I31" s="1790">
        <f t="shared" si="28"/>
        <v>5262</v>
      </c>
      <c r="J31" s="1790">
        <f t="shared" si="28"/>
        <v>523140</v>
      </c>
      <c r="K31" s="1792">
        <f t="shared" ref="K31" si="29">SUM(K14:K30)</f>
        <v>485835</v>
      </c>
      <c r="L31" s="1790">
        <v>639884</v>
      </c>
      <c r="M31" s="1790">
        <f t="shared" si="28"/>
        <v>663179</v>
      </c>
      <c r="N31" s="1790">
        <f t="shared" si="28"/>
        <v>30062</v>
      </c>
      <c r="O31" s="1790">
        <f t="shared" si="28"/>
        <v>690322</v>
      </c>
      <c r="P31" s="1792">
        <f t="shared" ref="P31" si="30">SUM(P14:P30)</f>
        <v>637129</v>
      </c>
      <c r="Q31" s="1790">
        <v>306052</v>
      </c>
      <c r="R31" s="1790">
        <f t="shared" si="28"/>
        <v>85153</v>
      </c>
      <c r="S31" s="1790">
        <f t="shared" si="28"/>
        <v>0</v>
      </c>
      <c r="T31" s="1790">
        <f t="shared" si="28"/>
        <v>85153</v>
      </c>
      <c r="U31" s="1791">
        <f t="shared" si="28"/>
        <v>77437</v>
      </c>
      <c r="V31" s="1790">
        <v>259772</v>
      </c>
      <c r="W31" s="1790">
        <f t="shared" si="28"/>
        <v>49738</v>
      </c>
      <c r="X31" s="1790">
        <f t="shared" si="28"/>
        <v>0</v>
      </c>
      <c r="Y31" s="1790">
        <f t="shared" si="28"/>
        <v>49738</v>
      </c>
      <c r="Z31" s="1791">
        <f t="shared" ref="Z31" si="31">SUM(Z14:Z30)</f>
        <v>47992</v>
      </c>
      <c r="AA31" s="1790">
        <f>SUM(AA14:AA30)</f>
        <v>0</v>
      </c>
      <c r="AB31" s="1790">
        <f>SUM(AB14:AB30)</f>
        <v>588408</v>
      </c>
      <c r="AC31" s="1790">
        <f>SUM(AC14:AC30)</f>
        <v>6989</v>
      </c>
      <c r="AD31" s="1790">
        <f>SUM(AD14:AD30)</f>
        <v>595572</v>
      </c>
      <c r="AE31" s="1791">
        <f>SUM(AE14:AE30)</f>
        <v>509180</v>
      </c>
      <c r="AF31" s="1790">
        <v>128715</v>
      </c>
      <c r="AG31" s="1790">
        <f t="shared" si="28"/>
        <v>130680</v>
      </c>
      <c r="AH31" s="1790">
        <f t="shared" si="28"/>
        <v>1937</v>
      </c>
      <c r="AI31" s="1790">
        <f t="shared" si="28"/>
        <v>131113</v>
      </c>
      <c r="AJ31" s="1792">
        <f t="shared" ref="AJ31" si="32">SUM(AJ14:AJ30)</f>
        <v>127099</v>
      </c>
      <c r="AK31" s="1790">
        <v>237443</v>
      </c>
      <c r="AL31" s="1790">
        <f t="shared" si="28"/>
        <v>241815</v>
      </c>
      <c r="AM31" s="1790">
        <f t="shared" ref="AM31:BS31" si="33">SUM(AM14:AM30)</f>
        <v>188</v>
      </c>
      <c r="AN31" s="1790">
        <f t="shared" si="33"/>
        <v>237290</v>
      </c>
      <c r="AO31" s="1792">
        <f t="shared" si="33"/>
        <v>223986</v>
      </c>
      <c r="AP31" s="1790">
        <v>164778</v>
      </c>
      <c r="AQ31" s="1790">
        <f t="shared" si="33"/>
        <v>168047</v>
      </c>
      <c r="AR31" s="1790">
        <f t="shared" si="33"/>
        <v>1456</v>
      </c>
      <c r="AS31" s="1790">
        <f t="shared" si="33"/>
        <v>168802</v>
      </c>
      <c r="AT31" s="1792">
        <f t="shared" si="33"/>
        <v>160585</v>
      </c>
      <c r="AU31" s="1790">
        <v>220350</v>
      </c>
      <c r="AV31" s="1790">
        <f t="shared" si="33"/>
        <v>222925</v>
      </c>
      <c r="AW31" s="1790">
        <f t="shared" si="33"/>
        <v>-653</v>
      </c>
      <c r="AX31" s="1790">
        <f t="shared" si="33"/>
        <v>223480</v>
      </c>
      <c r="AY31" s="1792">
        <f t="shared" si="33"/>
        <v>217258</v>
      </c>
      <c r="AZ31" s="1790">
        <v>144498</v>
      </c>
      <c r="BA31" s="1790">
        <f t="shared" si="33"/>
        <v>146617</v>
      </c>
      <c r="BB31" s="1790">
        <f t="shared" si="33"/>
        <v>2572</v>
      </c>
      <c r="BC31" s="1790">
        <f t="shared" si="33"/>
        <v>149603</v>
      </c>
      <c r="BD31" s="1792">
        <f t="shared" si="33"/>
        <v>143899</v>
      </c>
      <c r="BE31" s="1790">
        <v>145104</v>
      </c>
      <c r="BF31" s="1790">
        <f t="shared" si="33"/>
        <v>147923</v>
      </c>
      <c r="BG31" s="1790">
        <f t="shared" si="33"/>
        <v>1952</v>
      </c>
      <c r="BH31" s="1790">
        <f t="shared" si="33"/>
        <v>149260</v>
      </c>
      <c r="BI31" s="1792">
        <f t="shared" si="33"/>
        <v>142985</v>
      </c>
      <c r="BJ31" s="1790">
        <v>188843</v>
      </c>
      <c r="BK31" s="1790">
        <f t="shared" si="33"/>
        <v>195853</v>
      </c>
      <c r="BL31" s="1790">
        <f t="shared" si="33"/>
        <v>-456</v>
      </c>
      <c r="BM31" s="1790">
        <f t="shared" si="33"/>
        <v>199741</v>
      </c>
      <c r="BN31" s="1792">
        <f t="shared" si="33"/>
        <v>189049</v>
      </c>
      <c r="BO31" s="1790">
        <v>140256</v>
      </c>
      <c r="BP31" s="1790">
        <f t="shared" si="33"/>
        <v>142821</v>
      </c>
      <c r="BQ31" s="1790">
        <f t="shared" si="33"/>
        <v>1741</v>
      </c>
      <c r="BR31" s="1790">
        <f t="shared" si="33"/>
        <v>141310</v>
      </c>
      <c r="BS31" s="1792">
        <f t="shared" si="33"/>
        <v>136245</v>
      </c>
      <c r="BT31" s="1790">
        <v>135814</v>
      </c>
      <c r="BU31" s="1790">
        <f t="shared" ref="BU31:CR31" si="34">SUM(BU14:BU30)</f>
        <v>137517</v>
      </c>
      <c r="BV31" s="1790">
        <f t="shared" si="34"/>
        <v>1387</v>
      </c>
      <c r="BW31" s="1790">
        <f t="shared" si="34"/>
        <v>142987</v>
      </c>
      <c r="BX31" s="1792">
        <f t="shared" si="34"/>
        <v>137132</v>
      </c>
      <c r="BY31" s="1790">
        <v>154004</v>
      </c>
      <c r="BZ31" s="1790">
        <f t="shared" si="34"/>
        <v>156594</v>
      </c>
      <c r="CA31" s="1790">
        <f t="shared" si="34"/>
        <v>2542</v>
      </c>
      <c r="CB31" s="1790">
        <f t="shared" si="34"/>
        <v>159975</v>
      </c>
      <c r="CC31" s="1792">
        <f t="shared" si="34"/>
        <v>153766</v>
      </c>
      <c r="CD31" s="1790">
        <v>124719</v>
      </c>
      <c r="CE31" s="1790">
        <f t="shared" si="34"/>
        <v>126955</v>
      </c>
      <c r="CF31" s="1790">
        <f t="shared" si="34"/>
        <v>2037</v>
      </c>
      <c r="CG31" s="1790">
        <f t="shared" si="34"/>
        <v>128564</v>
      </c>
      <c r="CH31" s="1792">
        <f t="shared" si="34"/>
        <v>125089</v>
      </c>
      <c r="CI31" s="1790">
        <v>2353638</v>
      </c>
      <c r="CJ31" s="1790">
        <f t="shared" si="34"/>
        <v>2371396</v>
      </c>
      <c r="CK31" s="1790">
        <f t="shared" si="34"/>
        <v>16844</v>
      </c>
      <c r="CL31" s="1790">
        <f t="shared" si="34"/>
        <v>2285814</v>
      </c>
      <c r="CM31" s="1792">
        <f t="shared" si="34"/>
        <v>2155446</v>
      </c>
      <c r="CN31" s="1790">
        <f t="shared" si="34"/>
        <v>7141599</v>
      </c>
      <c r="CO31" s="1790">
        <f t="shared" si="34"/>
        <v>7437357</v>
      </c>
      <c r="CP31" s="1790">
        <f t="shared" si="34"/>
        <v>80753</v>
      </c>
      <c r="CQ31" s="1790">
        <f t="shared" si="34"/>
        <v>7448770</v>
      </c>
      <c r="CR31" s="1790">
        <f t="shared" si="34"/>
        <v>6987407</v>
      </c>
    </row>
    <row r="32" spans="1:96" ht="15" customHeight="1">
      <c r="A32" s="1689" t="s">
        <v>23</v>
      </c>
      <c r="B32" s="1770">
        <v>65796</v>
      </c>
      <c r="C32" s="1770">
        <v>86900</v>
      </c>
      <c r="D32" s="1771">
        <f>6620+1787</f>
        <v>8407</v>
      </c>
      <c r="E32" s="1794">
        <v>85059</v>
      </c>
      <c r="F32" s="1780">
        <v>58633</v>
      </c>
      <c r="G32" s="1794">
        <v>1778</v>
      </c>
      <c r="H32" s="1794">
        <v>3598</v>
      </c>
      <c r="I32" s="1771"/>
      <c r="J32" s="1794">
        <v>9520</v>
      </c>
      <c r="K32" s="1773">
        <v>6584</v>
      </c>
      <c r="L32" s="1794">
        <v>6146</v>
      </c>
      <c r="M32" s="1770">
        <v>8579</v>
      </c>
      <c r="N32" s="1771">
        <f>110+30</f>
        <v>140</v>
      </c>
      <c r="O32" s="1794">
        <v>28501</v>
      </c>
      <c r="P32" s="1773">
        <v>10598</v>
      </c>
      <c r="Q32" s="1794"/>
      <c r="R32" s="1770">
        <v>183</v>
      </c>
      <c r="S32" s="1771"/>
      <c r="T32" s="1794">
        <f t="shared" ref="T32:T39" si="35">SUM(R32+S32)</f>
        <v>183</v>
      </c>
      <c r="U32" s="1780">
        <v>172</v>
      </c>
      <c r="V32" s="1770">
        <v>1765</v>
      </c>
      <c r="W32" s="1770">
        <v>1123</v>
      </c>
      <c r="X32" s="1771"/>
      <c r="Y32" s="1794">
        <f>SUM(W32+X32)</f>
        <v>1123</v>
      </c>
      <c r="Z32" s="1773">
        <v>1123</v>
      </c>
      <c r="AA32" s="1770"/>
      <c r="AB32" s="1785">
        <v>24675</v>
      </c>
      <c r="AC32" s="1771"/>
      <c r="AD32" s="1794">
        <v>49872</v>
      </c>
      <c r="AE32" s="1780">
        <v>43322</v>
      </c>
      <c r="AF32" s="1794">
        <v>396</v>
      </c>
      <c r="AG32" s="1774">
        <f>312+84</f>
        <v>396</v>
      </c>
      <c r="AH32" s="1775"/>
      <c r="AI32" s="1795">
        <f>SUM(AG32+AH32)</f>
        <v>396</v>
      </c>
      <c r="AJ32" s="1773">
        <v>270</v>
      </c>
      <c r="AK32" s="1795">
        <v>579</v>
      </c>
      <c r="AL32" s="1774">
        <f>456+123</f>
        <v>579</v>
      </c>
      <c r="AM32" s="1775"/>
      <c r="AN32" s="1795">
        <v>2338</v>
      </c>
      <c r="AO32" s="1773">
        <v>617</v>
      </c>
      <c r="AP32" s="1795">
        <v>607</v>
      </c>
      <c r="AQ32" s="1774">
        <f>478+129</f>
        <v>607</v>
      </c>
      <c r="AR32" s="1775"/>
      <c r="AS32" s="1795">
        <v>1107</v>
      </c>
      <c r="AT32" s="1773">
        <v>1018</v>
      </c>
      <c r="AU32" s="1795">
        <v>1059</v>
      </c>
      <c r="AV32" s="1774">
        <f>834+225</f>
        <v>1059</v>
      </c>
      <c r="AW32" s="1775"/>
      <c r="AX32" s="1795">
        <v>1435</v>
      </c>
      <c r="AY32" s="1773">
        <v>1435</v>
      </c>
      <c r="AZ32" s="1795">
        <v>706</v>
      </c>
      <c r="BA32" s="1774">
        <f>556+150</f>
        <v>706</v>
      </c>
      <c r="BB32" s="1775"/>
      <c r="BC32" s="1795">
        <v>1093</v>
      </c>
      <c r="BD32" s="1773">
        <v>1008</v>
      </c>
      <c r="BE32" s="1795">
        <v>432</v>
      </c>
      <c r="BF32" s="1774">
        <f>340+92</f>
        <v>432</v>
      </c>
      <c r="BG32" s="1775"/>
      <c r="BH32" s="1795">
        <v>1050</v>
      </c>
      <c r="BI32" s="1773">
        <v>978</v>
      </c>
      <c r="BJ32" s="1795">
        <v>584</v>
      </c>
      <c r="BK32" s="1774">
        <f>460+124</f>
        <v>584</v>
      </c>
      <c r="BL32" s="1775"/>
      <c r="BM32" s="1795">
        <f t="shared" ref="BM32:BN39" si="36">SUM(BK32+BL32)</f>
        <v>584</v>
      </c>
      <c r="BN32" s="1773">
        <v>487</v>
      </c>
      <c r="BO32" s="1795">
        <v>394</v>
      </c>
      <c r="BP32" s="1774">
        <f>310+84</f>
        <v>394</v>
      </c>
      <c r="BQ32" s="1775"/>
      <c r="BR32" s="1795">
        <v>486</v>
      </c>
      <c r="BS32" s="1773">
        <v>486</v>
      </c>
      <c r="BT32" s="1795">
        <v>658</v>
      </c>
      <c r="BU32" s="1774">
        <f>518+140</f>
        <v>658</v>
      </c>
      <c r="BV32" s="1775"/>
      <c r="BW32" s="1795">
        <f>SUM(BU32+BV32)</f>
        <v>658</v>
      </c>
      <c r="BX32" s="1773">
        <v>621</v>
      </c>
      <c r="BY32" s="1795">
        <v>945</v>
      </c>
      <c r="BZ32" s="1774">
        <f>744+201</f>
        <v>945</v>
      </c>
      <c r="CA32" s="1775"/>
      <c r="CB32" s="1795">
        <v>1338</v>
      </c>
      <c r="CC32" s="1773">
        <v>1338</v>
      </c>
      <c r="CD32" s="1795">
        <v>417</v>
      </c>
      <c r="CE32" s="1774">
        <f>328+89</f>
        <v>417</v>
      </c>
      <c r="CF32" s="1775"/>
      <c r="CG32" s="1795">
        <v>905</v>
      </c>
      <c r="CH32" s="1773">
        <v>905</v>
      </c>
      <c r="CI32" s="1774">
        <v>36636</v>
      </c>
      <c r="CJ32" s="1774">
        <v>86405</v>
      </c>
      <c r="CK32" s="1775">
        <f>243+64+2471</f>
        <v>2778</v>
      </c>
      <c r="CL32" s="1776">
        <v>94651</v>
      </c>
      <c r="CM32" s="1773">
        <v>72198</v>
      </c>
      <c r="CN32" s="1777">
        <f t="shared" ref="CN32:CR38" si="37">SUM(B32+G32+L32+Q32+V32+AA32+AF32+AK32+AP32+AU32+AZ32+BE32+BJ32+BO32+BT32+BY32+CD32+CI32)</f>
        <v>118898</v>
      </c>
      <c r="CO32" s="1777">
        <f t="shared" si="37"/>
        <v>218240</v>
      </c>
      <c r="CP32" s="1777">
        <f t="shared" si="37"/>
        <v>11325</v>
      </c>
      <c r="CQ32" s="1777">
        <f t="shared" si="37"/>
        <v>280299</v>
      </c>
      <c r="CR32" s="1777">
        <f>SUM(F32+K32+P32+U32+Z32+AE32+AJ32+AO32+AT32+AY32+BD32+BI32+BN32+BS32+BX32+CC32+CH32+CM32)</f>
        <v>201793</v>
      </c>
    </row>
    <row r="33" spans="1:96" ht="15" customHeight="1">
      <c r="A33" s="1689" t="s">
        <v>25</v>
      </c>
      <c r="B33" s="1770"/>
      <c r="C33" s="1770">
        <v>46600</v>
      </c>
      <c r="D33" s="1771">
        <f>-7833-2115</f>
        <v>-9948</v>
      </c>
      <c r="E33" s="1794">
        <v>48268</v>
      </c>
      <c r="F33" s="1780">
        <v>46372</v>
      </c>
      <c r="G33" s="1794">
        <v>5715</v>
      </c>
      <c r="H33" s="1794">
        <v>5715</v>
      </c>
      <c r="I33" s="1771"/>
      <c r="J33" s="1794">
        <v>8239</v>
      </c>
      <c r="K33" s="1773">
        <v>8239</v>
      </c>
      <c r="L33" s="1794">
        <v>6350</v>
      </c>
      <c r="M33" s="1770">
        <v>10160</v>
      </c>
      <c r="N33" s="1771"/>
      <c r="O33" s="1794">
        <v>16238</v>
      </c>
      <c r="P33" s="1773">
        <v>16233</v>
      </c>
      <c r="Q33" s="1770"/>
      <c r="R33" s="1770"/>
      <c r="S33" s="1771"/>
      <c r="T33" s="1794">
        <f t="shared" si="35"/>
        <v>0</v>
      </c>
      <c r="U33" s="1780"/>
      <c r="V33" s="1794">
        <v>16000</v>
      </c>
      <c r="W33" s="1770">
        <v>0</v>
      </c>
      <c r="X33" s="1771"/>
      <c r="Y33" s="1794">
        <f t="shared" si="9"/>
        <v>0</v>
      </c>
      <c r="Z33" s="1773"/>
      <c r="AA33" s="1794"/>
      <c r="AB33" s="1770">
        <v>18490</v>
      </c>
      <c r="AC33" s="1771"/>
      <c r="AD33" s="1794">
        <v>21155</v>
      </c>
      <c r="AE33" s="1780">
        <v>7365</v>
      </c>
      <c r="AF33" s="1794"/>
      <c r="AG33" s="1774"/>
      <c r="AH33" s="1775"/>
      <c r="AI33" s="1795">
        <f t="shared" si="10"/>
        <v>0</v>
      </c>
      <c r="AJ33" s="1773"/>
      <c r="AK33" s="1795"/>
      <c r="AL33" s="1774">
        <v>7620</v>
      </c>
      <c r="AM33" s="1775">
        <v>5256</v>
      </c>
      <c r="AN33" s="1795">
        <f t="shared" si="11"/>
        <v>12876</v>
      </c>
      <c r="AO33" s="1773">
        <v>5248</v>
      </c>
      <c r="AP33" s="1795">
        <v>3810</v>
      </c>
      <c r="AQ33" s="1774">
        <f>3000+810</f>
        <v>3810</v>
      </c>
      <c r="AR33" s="1775"/>
      <c r="AS33" s="1795">
        <v>3239</v>
      </c>
      <c r="AT33" s="1773">
        <v>3238</v>
      </c>
      <c r="AU33" s="1795"/>
      <c r="AV33" s="1774">
        <v>8255</v>
      </c>
      <c r="AW33" s="1775">
        <f>3300+891</f>
        <v>4191</v>
      </c>
      <c r="AX33" s="1795">
        <v>13462</v>
      </c>
      <c r="AY33" s="1773">
        <v>13356</v>
      </c>
      <c r="AZ33" s="1795"/>
      <c r="BA33" s="1774"/>
      <c r="BB33" s="1775"/>
      <c r="BC33" s="1795">
        <v>2092</v>
      </c>
      <c r="BD33" s="1773">
        <v>2091</v>
      </c>
      <c r="BE33" s="1795"/>
      <c r="BF33" s="1774"/>
      <c r="BG33" s="1775"/>
      <c r="BH33" s="1795">
        <f t="shared" si="15"/>
        <v>0</v>
      </c>
      <c r="BI33" s="1773"/>
      <c r="BJ33" s="1795"/>
      <c r="BK33" s="1774"/>
      <c r="BL33" s="1775"/>
      <c r="BM33" s="1795">
        <f t="shared" si="36"/>
        <v>0</v>
      </c>
      <c r="BN33" s="1773"/>
      <c r="BO33" s="1795"/>
      <c r="BP33" s="1774"/>
      <c r="BQ33" s="1775"/>
      <c r="BR33" s="1795">
        <f t="shared" si="17"/>
        <v>0</v>
      </c>
      <c r="BS33" s="1773"/>
      <c r="BT33" s="1795">
        <v>2540</v>
      </c>
      <c r="BU33" s="1774">
        <f>2000+540</f>
        <v>2540</v>
      </c>
      <c r="BV33" s="1775"/>
      <c r="BW33" s="1795">
        <f t="shared" si="18"/>
        <v>2540</v>
      </c>
      <c r="BX33" s="1773">
        <v>2537</v>
      </c>
      <c r="BY33" s="1795"/>
      <c r="BZ33" s="1774"/>
      <c r="CA33" s="1775"/>
      <c r="CB33" s="1795">
        <f t="shared" si="19"/>
        <v>0</v>
      </c>
      <c r="CC33" s="1773"/>
      <c r="CD33" s="1795"/>
      <c r="CE33" s="1774"/>
      <c r="CF33" s="1775"/>
      <c r="CG33" s="1795">
        <v>1391</v>
      </c>
      <c r="CH33" s="1773">
        <v>1391</v>
      </c>
      <c r="CI33" s="1795">
        <v>32385</v>
      </c>
      <c r="CJ33" s="1774">
        <v>115448</v>
      </c>
      <c r="CK33" s="1775"/>
      <c r="CL33" s="1776">
        <v>125102</v>
      </c>
      <c r="CM33" s="1773">
        <v>98847</v>
      </c>
      <c r="CN33" s="1777">
        <f t="shared" si="37"/>
        <v>66800</v>
      </c>
      <c r="CO33" s="1777">
        <f t="shared" si="37"/>
        <v>218638</v>
      </c>
      <c r="CP33" s="1777">
        <f t="shared" si="37"/>
        <v>-501</v>
      </c>
      <c r="CQ33" s="1777">
        <f t="shared" si="37"/>
        <v>254602</v>
      </c>
      <c r="CR33" s="1777">
        <f t="shared" si="37"/>
        <v>204917</v>
      </c>
    </row>
    <row r="34" spans="1:96" ht="15" hidden="1" customHeight="1">
      <c r="A34" s="1689" t="s">
        <v>27</v>
      </c>
      <c r="B34" s="1689"/>
      <c r="C34" s="1770"/>
      <c r="D34" s="1771"/>
      <c r="E34" s="1794">
        <f t="shared" ref="E34:E55" si="38">SUM(C34+D34)</f>
        <v>0</v>
      </c>
      <c r="F34" s="1780"/>
      <c r="G34" s="1794"/>
      <c r="H34" s="1770"/>
      <c r="I34" s="1771"/>
      <c r="J34" s="1794">
        <f t="shared" ref="J34:K55" si="39">SUM(H34+I34)</f>
        <v>0</v>
      </c>
      <c r="K34" s="1773"/>
      <c r="L34" s="1794"/>
      <c r="M34" s="1770"/>
      <c r="N34" s="1771"/>
      <c r="O34" s="1794">
        <f t="shared" ref="O34:P55" si="40">SUM(M34+N34)</f>
        <v>0</v>
      </c>
      <c r="P34" s="1773"/>
      <c r="Q34" s="1794"/>
      <c r="R34" s="1770"/>
      <c r="S34" s="1771"/>
      <c r="T34" s="1794">
        <f t="shared" si="35"/>
        <v>0</v>
      </c>
      <c r="U34" s="1780"/>
      <c r="V34" s="1794"/>
      <c r="W34" s="1770"/>
      <c r="X34" s="1771"/>
      <c r="Y34" s="1794">
        <f t="shared" si="9"/>
        <v>0</v>
      </c>
      <c r="Z34" s="1773"/>
      <c r="AA34" s="1794"/>
      <c r="AB34" s="1770"/>
      <c r="AC34" s="1771"/>
      <c r="AD34" s="1794">
        <f t="shared" ref="AD34:AD40" si="41">SUM(AB34+AC34)</f>
        <v>0</v>
      </c>
      <c r="AE34" s="1780"/>
      <c r="AF34" s="1794"/>
      <c r="AG34" s="1774"/>
      <c r="AH34" s="1775"/>
      <c r="AI34" s="1795">
        <f t="shared" si="10"/>
        <v>0</v>
      </c>
      <c r="AJ34" s="1773"/>
      <c r="AK34" s="1795"/>
      <c r="AL34" s="1774"/>
      <c r="AM34" s="1775"/>
      <c r="AN34" s="1795">
        <f t="shared" si="11"/>
        <v>0</v>
      </c>
      <c r="AO34" s="1773"/>
      <c r="AP34" s="1795"/>
      <c r="AQ34" s="1774"/>
      <c r="AR34" s="1775"/>
      <c r="AS34" s="1795">
        <f t="shared" ref="AS34:AT55" si="42">SUM(AQ34+AR34)</f>
        <v>0</v>
      </c>
      <c r="AT34" s="1773"/>
      <c r="AU34" s="1795"/>
      <c r="AV34" s="1774"/>
      <c r="AW34" s="1775"/>
      <c r="AX34" s="1795">
        <f t="shared" ref="AX34:AY55" si="43">SUM(AV34+AW34)</f>
        <v>0</v>
      </c>
      <c r="AY34" s="1773"/>
      <c r="AZ34" s="1795"/>
      <c r="BA34" s="1774"/>
      <c r="BB34" s="1775"/>
      <c r="BC34" s="1795">
        <f t="shared" ref="BC34:BD55" si="44">SUM(BA34+BB34)</f>
        <v>0</v>
      </c>
      <c r="BD34" s="1773"/>
      <c r="BE34" s="1795"/>
      <c r="BF34" s="1774"/>
      <c r="BG34" s="1775"/>
      <c r="BH34" s="1795">
        <f t="shared" si="15"/>
        <v>0</v>
      </c>
      <c r="BI34" s="1773"/>
      <c r="BJ34" s="1795"/>
      <c r="BK34" s="1774"/>
      <c r="BL34" s="1775"/>
      <c r="BM34" s="1795">
        <f t="shared" si="36"/>
        <v>0</v>
      </c>
      <c r="BN34" s="1773"/>
      <c r="BO34" s="1795"/>
      <c r="BP34" s="1774"/>
      <c r="BQ34" s="1775"/>
      <c r="BR34" s="1795">
        <f t="shared" si="17"/>
        <v>0</v>
      </c>
      <c r="BS34" s="1773"/>
      <c r="BT34" s="1795"/>
      <c r="BU34" s="1774"/>
      <c r="BV34" s="1775"/>
      <c r="BW34" s="1795">
        <f t="shared" si="18"/>
        <v>0</v>
      </c>
      <c r="BX34" s="1773"/>
      <c r="BY34" s="1795"/>
      <c r="BZ34" s="1774"/>
      <c r="CA34" s="1775"/>
      <c r="CB34" s="1795">
        <f t="shared" si="19"/>
        <v>0</v>
      </c>
      <c r="CC34" s="1773"/>
      <c r="CD34" s="1795"/>
      <c r="CE34" s="1774"/>
      <c r="CF34" s="1775"/>
      <c r="CG34" s="1795">
        <f t="shared" ref="CG34:CH55" si="45">SUM(CE34+CF34)</f>
        <v>0</v>
      </c>
      <c r="CH34" s="1773"/>
      <c r="CI34" s="1795"/>
      <c r="CJ34" s="1774"/>
      <c r="CK34" s="1775"/>
      <c r="CL34" s="1776">
        <f t="shared" ref="CL34:CM39" si="46">SUM(CJ34+CK34)</f>
        <v>0</v>
      </c>
      <c r="CM34" s="1773"/>
      <c r="CN34" s="1777">
        <f t="shared" si="37"/>
        <v>0</v>
      </c>
      <c r="CO34" s="1777">
        <f t="shared" si="37"/>
        <v>0</v>
      </c>
      <c r="CP34" s="1777">
        <f t="shared" si="37"/>
        <v>0</v>
      </c>
      <c r="CQ34" s="1777">
        <f t="shared" si="37"/>
        <v>0</v>
      </c>
      <c r="CR34" s="1777">
        <f t="shared" si="37"/>
        <v>0</v>
      </c>
    </row>
    <row r="35" spans="1:96" ht="15" customHeight="1">
      <c r="A35" s="1769" t="s">
        <v>608</v>
      </c>
      <c r="B35" s="1769"/>
      <c r="C35" s="1770"/>
      <c r="D35" s="1771"/>
      <c r="E35" s="1772">
        <f t="shared" si="38"/>
        <v>0</v>
      </c>
      <c r="F35" s="1780"/>
      <c r="G35" s="1772"/>
      <c r="H35" s="1770"/>
      <c r="I35" s="1771"/>
      <c r="J35" s="1772">
        <f t="shared" si="39"/>
        <v>0</v>
      </c>
      <c r="K35" s="1773"/>
      <c r="L35" s="1772"/>
      <c r="M35" s="1770"/>
      <c r="N35" s="1771"/>
      <c r="O35" s="1772">
        <f t="shared" si="40"/>
        <v>0</v>
      </c>
      <c r="P35" s="1773"/>
      <c r="Q35" s="1772"/>
      <c r="R35" s="1770">
        <v>950</v>
      </c>
      <c r="S35" s="1771"/>
      <c r="T35" s="1772">
        <f t="shared" si="35"/>
        <v>950</v>
      </c>
      <c r="U35" s="1780"/>
      <c r="V35" s="1772"/>
      <c r="W35" s="1770"/>
      <c r="X35" s="1771"/>
      <c r="Y35" s="1772">
        <f t="shared" si="9"/>
        <v>0</v>
      </c>
      <c r="Z35" s="1773"/>
      <c r="AA35" s="1772"/>
      <c r="AB35" s="1770"/>
      <c r="AC35" s="1771"/>
      <c r="AD35" s="1772">
        <f t="shared" si="41"/>
        <v>0</v>
      </c>
      <c r="AE35" s="1780"/>
      <c r="AF35" s="1772"/>
      <c r="AG35" s="1774"/>
      <c r="AH35" s="1775"/>
      <c r="AI35" s="1776">
        <f t="shared" si="10"/>
        <v>0</v>
      </c>
      <c r="AJ35" s="1773"/>
      <c r="AK35" s="1776"/>
      <c r="AL35" s="1774"/>
      <c r="AM35" s="1775"/>
      <c r="AN35" s="1776">
        <f t="shared" si="11"/>
        <v>0</v>
      </c>
      <c r="AO35" s="1773"/>
      <c r="AP35" s="1776"/>
      <c r="AQ35" s="1774"/>
      <c r="AR35" s="1775"/>
      <c r="AS35" s="1776">
        <f t="shared" si="42"/>
        <v>0</v>
      </c>
      <c r="AT35" s="1773"/>
      <c r="AU35" s="1776"/>
      <c r="AV35" s="1774"/>
      <c r="AW35" s="1775"/>
      <c r="AX35" s="1776">
        <f t="shared" si="43"/>
        <v>0</v>
      </c>
      <c r="AY35" s="1773"/>
      <c r="AZ35" s="1776"/>
      <c r="BA35" s="1774"/>
      <c r="BB35" s="1775"/>
      <c r="BC35" s="1776">
        <f t="shared" si="44"/>
        <v>0</v>
      </c>
      <c r="BD35" s="1773"/>
      <c r="BE35" s="1776"/>
      <c r="BF35" s="1774"/>
      <c r="BG35" s="1775"/>
      <c r="BH35" s="1776">
        <f t="shared" si="15"/>
        <v>0</v>
      </c>
      <c r="BI35" s="1773"/>
      <c r="BJ35" s="1776"/>
      <c r="BK35" s="1774"/>
      <c r="BL35" s="1775"/>
      <c r="BM35" s="1776">
        <f t="shared" si="36"/>
        <v>0</v>
      </c>
      <c r="BN35" s="1773"/>
      <c r="BO35" s="1776"/>
      <c r="BP35" s="1774"/>
      <c r="BQ35" s="1775"/>
      <c r="BR35" s="1776">
        <f t="shared" si="17"/>
        <v>0</v>
      </c>
      <c r="BS35" s="1773"/>
      <c r="BT35" s="1776"/>
      <c r="BU35" s="1774"/>
      <c r="BV35" s="1775"/>
      <c r="BW35" s="1776">
        <f t="shared" si="18"/>
        <v>0</v>
      </c>
      <c r="BX35" s="1773"/>
      <c r="BY35" s="1776"/>
      <c r="BZ35" s="1774"/>
      <c r="CA35" s="1775"/>
      <c r="CB35" s="1776">
        <f t="shared" si="19"/>
        <v>0</v>
      </c>
      <c r="CC35" s="1773"/>
      <c r="CD35" s="1776"/>
      <c r="CE35" s="1774"/>
      <c r="CF35" s="1775"/>
      <c r="CG35" s="1776">
        <f t="shared" si="45"/>
        <v>0</v>
      </c>
      <c r="CH35" s="1773"/>
      <c r="CI35" s="1776"/>
      <c r="CJ35" s="1774"/>
      <c r="CK35" s="1775"/>
      <c r="CL35" s="1776">
        <f t="shared" si="46"/>
        <v>0</v>
      </c>
      <c r="CM35" s="1773"/>
      <c r="CN35" s="1777">
        <f t="shared" si="37"/>
        <v>0</v>
      </c>
      <c r="CO35" s="1777">
        <f t="shared" si="37"/>
        <v>950</v>
      </c>
      <c r="CP35" s="1777">
        <f t="shared" si="37"/>
        <v>0</v>
      </c>
      <c r="CQ35" s="1777">
        <f t="shared" si="37"/>
        <v>950</v>
      </c>
      <c r="CR35" s="1777">
        <f t="shared" si="37"/>
        <v>0</v>
      </c>
    </row>
    <row r="36" spans="1:96" ht="15" hidden="1" customHeight="1">
      <c r="A36" s="1769" t="s">
        <v>609</v>
      </c>
      <c r="B36" s="1769"/>
      <c r="C36" s="1770"/>
      <c r="D36" s="1771"/>
      <c r="E36" s="1772">
        <f t="shared" si="38"/>
        <v>0</v>
      </c>
      <c r="F36" s="1780"/>
      <c r="G36" s="1772"/>
      <c r="H36" s="1770"/>
      <c r="I36" s="1771"/>
      <c r="J36" s="1772">
        <f t="shared" si="39"/>
        <v>0</v>
      </c>
      <c r="K36" s="1773"/>
      <c r="L36" s="1772"/>
      <c r="M36" s="1770"/>
      <c r="N36" s="1771"/>
      <c r="O36" s="1772">
        <f t="shared" si="40"/>
        <v>0</v>
      </c>
      <c r="P36" s="1773"/>
      <c r="Q36" s="1772"/>
      <c r="R36" s="1770"/>
      <c r="S36" s="1771"/>
      <c r="T36" s="1772">
        <f t="shared" si="35"/>
        <v>0</v>
      </c>
      <c r="U36" s="1780"/>
      <c r="V36" s="1772"/>
      <c r="W36" s="1770"/>
      <c r="X36" s="1771"/>
      <c r="Y36" s="1772">
        <f t="shared" si="9"/>
        <v>0</v>
      </c>
      <c r="Z36" s="1773"/>
      <c r="AA36" s="1772"/>
      <c r="AB36" s="1770"/>
      <c r="AC36" s="1771"/>
      <c r="AD36" s="1772">
        <f t="shared" si="41"/>
        <v>0</v>
      </c>
      <c r="AE36" s="1780"/>
      <c r="AF36" s="1772"/>
      <c r="AG36" s="1774"/>
      <c r="AH36" s="1775"/>
      <c r="AI36" s="1776">
        <f t="shared" si="10"/>
        <v>0</v>
      </c>
      <c r="AJ36" s="1773"/>
      <c r="AK36" s="1776"/>
      <c r="AL36" s="1774"/>
      <c r="AM36" s="1775"/>
      <c r="AN36" s="1776">
        <f t="shared" si="11"/>
        <v>0</v>
      </c>
      <c r="AO36" s="1773"/>
      <c r="AP36" s="1776"/>
      <c r="AQ36" s="1774"/>
      <c r="AR36" s="1775"/>
      <c r="AS36" s="1776">
        <f t="shared" si="42"/>
        <v>0</v>
      </c>
      <c r="AT36" s="1773"/>
      <c r="AU36" s="1776"/>
      <c r="AV36" s="1774"/>
      <c r="AW36" s="1775"/>
      <c r="AX36" s="1776">
        <f t="shared" si="43"/>
        <v>0</v>
      </c>
      <c r="AY36" s="1773"/>
      <c r="AZ36" s="1776"/>
      <c r="BA36" s="1774"/>
      <c r="BB36" s="1775"/>
      <c r="BC36" s="1776">
        <f t="shared" si="44"/>
        <v>0</v>
      </c>
      <c r="BD36" s="1773"/>
      <c r="BE36" s="1776"/>
      <c r="BF36" s="1774"/>
      <c r="BG36" s="1775"/>
      <c r="BH36" s="1776">
        <f t="shared" si="15"/>
        <v>0</v>
      </c>
      <c r="BI36" s="1773"/>
      <c r="BJ36" s="1776"/>
      <c r="BK36" s="1774"/>
      <c r="BL36" s="1775"/>
      <c r="BM36" s="1776">
        <f t="shared" si="36"/>
        <v>0</v>
      </c>
      <c r="BN36" s="1773"/>
      <c r="BO36" s="1776"/>
      <c r="BP36" s="1774"/>
      <c r="BQ36" s="1775"/>
      <c r="BR36" s="1776">
        <f t="shared" si="17"/>
        <v>0</v>
      </c>
      <c r="BS36" s="1773"/>
      <c r="BT36" s="1776"/>
      <c r="BU36" s="1774"/>
      <c r="BV36" s="1775"/>
      <c r="BW36" s="1776">
        <f t="shared" si="18"/>
        <v>0</v>
      </c>
      <c r="BX36" s="1773"/>
      <c r="BY36" s="1776"/>
      <c r="BZ36" s="1774"/>
      <c r="CA36" s="1775"/>
      <c r="CB36" s="1776">
        <f t="shared" si="19"/>
        <v>0</v>
      </c>
      <c r="CC36" s="1773"/>
      <c r="CD36" s="1776"/>
      <c r="CE36" s="1774"/>
      <c r="CF36" s="1775"/>
      <c r="CG36" s="1776">
        <f t="shared" si="45"/>
        <v>0</v>
      </c>
      <c r="CH36" s="1773"/>
      <c r="CI36" s="1776"/>
      <c r="CJ36" s="1774"/>
      <c r="CK36" s="1775"/>
      <c r="CL36" s="1776">
        <f t="shared" si="46"/>
        <v>0</v>
      </c>
      <c r="CM36" s="1773"/>
      <c r="CN36" s="1777">
        <f t="shared" si="37"/>
        <v>0</v>
      </c>
      <c r="CO36" s="1777">
        <f t="shared" si="37"/>
        <v>0</v>
      </c>
      <c r="CP36" s="1777">
        <f t="shared" si="37"/>
        <v>0</v>
      </c>
      <c r="CQ36" s="1777">
        <f t="shared" si="37"/>
        <v>0</v>
      </c>
      <c r="CR36" s="1777">
        <f t="shared" si="37"/>
        <v>0</v>
      </c>
    </row>
    <row r="37" spans="1:96" ht="15" customHeight="1">
      <c r="A37" s="1769" t="s">
        <v>610</v>
      </c>
      <c r="B37" s="1769"/>
      <c r="C37" s="1786"/>
      <c r="D37" s="1787"/>
      <c r="E37" s="1772">
        <f t="shared" si="38"/>
        <v>0</v>
      </c>
      <c r="F37" s="1780"/>
      <c r="G37" s="1772"/>
      <c r="H37" s="1786"/>
      <c r="I37" s="1787"/>
      <c r="J37" s="1772">
        <f t="shared" si="39"/>
        <v>0</v>
      </c>
      <c r="K37" s="1773"/>
      <c r="L37" s="1772"/>
      <c r="M37" s="1786"/>
      <c r="N37" s="1787"/>
      <c r="O37" s="1772">
        <f t="shared" si="40"/>
        <v>0</v>
      </c>
      <c r="P37" s="1773"/>
      <c r="Q37" s="1772"/>
      <c r="R37" s="1786"/>
      <c r="S37" s="1787"/>
      <c r="T37" s="1772">
        <f t="shared" si="35"/>
        <v>0</v>
      </c>
      <c r="U37" s="1780"/>
      <c r="V37" s="1772"/>
      <c r="W37" s="1786"/>
      <c r="X37" s="1787"/>
      <c r="Y37" s="1772">
        <f t="shared" si="9"/>
        <v>0</v>
      </c>
      <c r="Z37" s="1773"/>
      <c r="AA37" s="1772"/>
      <c r="AB37" s="1786"/>
      <c r="AC37" s="1787"/>
      <c r="AD37" s="1772">
        <f t="shared" si="41"/>
        <v>0</v>
      </c>
      <c r="AE37" s="1780"/>
      <c r="AF37" s="1772"/>
      <c r="AG37" s="1788"/>
      <c r="AH37" s="1789"/>
      <c r="AI37" s="1776">
        <f t="shared" si="10"/>
        <v>0</v>
      </c>
      <c r="AJ37" s="1773"/>
      <c r="AK37" s="1776"/>
      <c r="AL37" s="1788"/>
      <c r="AM37" s="1789"/>
      <c r="AN37" s="1776">
        <f t="shared" si="11"/>
        <v>0</v>
      </c>
      <c r="AO37" s="1773"/>
      <c r="AP37" s="1776"/>
      <c r="AQ37" s="1788"/>
      <c r="AR37" s="1789"/>
      <c r="AS37" s="1776">
        <f t="shared" si="42"/>
        <v>0</v>
      </c>
      <c r="AT37" s="1773"/>
      <c r="AU37" s="1776"/>
      <c r="AV37" s="1788"/>
      <c r="AW37" s="1789"/>
      <c r="AX37" s="1776">
        <f t="shared" si="43"/>
        <v>0</v>
      </c>
      <c r="AY37" s="1773"/>
      <c r="AZ37" s="1776"/>
      <c r="BA37" s="1788"/>
      <c r="BB37" s="1789"/>
      <c r="BC37" s="1776">
        <f t="shared" si="44"/>
        <v>0</v>
      </c>
      <c r="BD37" s="1773"/>
      <c r="BE37" s="1776"/>
      <c r="BF37" s="1788"/>
      <c r="BG37" s="1789"/>
      <c r="BH37" s="1776">
        <f t="shared" si="15"/>
        <v>0</v>
      </c>
      <c r="BI37" s="1773"/>
      <c r="BJ37" s="1776"/>
      <c r="BK37" s="1788"/>
      <c r="BL37" s="1789"/>
      <c r="BM37" s="1776">
        <f t="shared" si="36"/>
        <v>0</v>
      </c>
      <c r="BN37" s="1773"/>
      <c r="BO37" s="1776"/>
      <c r="BP37" s="1788"/>
      <c r="BQ37" s="1789"/>
      <c r="BR37" s="1776">
        <f t="shared" si="17"/>
        <v>0</v>
      </c>
      <c r="BS37" s="1773"/>
      <c r="BT37" s="1776"/>
      <c r="BU37" s="1788"/>
      <c r="BV37" s="1789"/>
      <c r="BW37" s="1776">
        <f t="shared" si="18"/>
        <v>0</v>
      </c>
      <c r="BX37" s="1773"/>
      <c r="BY37" s="1776"/>
      <c r="BZ37" s="1788"/>
      <c r="CA37" s="1789"/>
      <c r="CB37" s="1776">
        <f t="shared" si="19"/>
        <v>0</v>
      </c>
      <c r="CC37" s="1773"/>
      <c r="CD37" s="1776"/>
      <c r="CE37" s="1788"/>
      <c r="CF37" s="1789"/>
      <c r="CG37" s="1776">
        <f t="shared" si="45"/>
        <v>0</v>
      </c>
      <c r="CH37" s="1773"/>
      <c r="CI37" s="1776"/>
      <c r="CJ37" s="1788"/>
      <c r="CK37" s="1789"/>
      <c r="CL37" s="1776">
        <f t="shared" si="46"/>
        <v>0</v>
      </c>
      <c r="CM37" s="1773"/>
      <c r="CN37" s="1777">
        <f t="shared" si="37"/>
        <v>0</v>
      </c>
      <c r="CO37" s="1777">
        <f t="shared" si="37"/>
        <v>0</v>
      </c>
      <c r="CP37" s="1777">
        <f t="shared" si="37"/>
        <v>0</v>
      </c>
      <c r="CQ37" s="1777">
        <f t="shared" si="37"/>
        <v>0</v>
      </c>
      <c r="CR37" s="1777">
        <f t="shared" si="37"/>
        <v>0</v>
      </c>
    </row>
    <row r="38" spans="1:96" ht="15" customHeight="1">
      <c r="A38" s="1769" t="s">
        <v>611</v>
      </c>
      <c r="B38" s="1769"/>
      <c r="C38" s="1786"/>
      <c r="D38" s="1787"/>
      <c r="E38" s="1772">
        <f t="shared" si="38"/>
        <v>0</v>
      </c>
      <c r="F38" s="1780"/>
      <c r="G38" s="1772"/>
      <c r="H38" s="1786"/>
      <c r="I38" s="1787"/>
      <c r="J38" s="1772">
        <f t="shared" si="39"/>
        <v>0</v>
      </c>
      <c r="K38" s="1773"/>
      <c r="L38" s="1772"/>
      <c r="M38" s="1786"/>
      <c r="N38" s="1787"/>
      <c r="O38" s="1772">
        <f t="shared" si="40"/>
        <v>0</v>
      </c>
      <c r="P38" s="1773"/>
      <c r="Q38" s="1772"/>
      <c r="R38" s="1786"/>
      <c r="S38" s="1787"/>
      <c r="T38" s="1772">
        <f t="shared" si="35"/>
        <v>0</v>
      </c>
      <c r="U38" s="1780"/>
      <c r="V38" s="1772"/>
      <c r="W38" s="1786"/>
      <c r="X38" s="1787"/>
      <c r="Y38" s="1772">
        <f t="shared" si="9"/>
        <v>0</v>
      </c>
      <c r="Z38" s="1773"/>
      <c r="AA38" s="1772"/>
      <c r="AB38" s="1786"/>
      <c r="AC38" s="1787"/>
      <c r="AD38" s="1772">
        <f t="shared" si="41"/>
        <v>0</v>
      </c>
      <c r="AE38" s="1780"/>
      <c r="AF38" s="1772"/>
      <c r="AG38" s="1788"/>
      <c r="AH38" s="1789"/>
      <c r="AI38" s="1776">
        <f t="shared" si="10"/>
        <v>0</v>
      </c>
      <c r="AJ38" s="1773"/>
      <c r="AK38" s="1776"/>
      <c r="AL38" s="1788"/>
      <c r="AM38" s="1789"/>
      <c r="AN38" s="1776">
        <f t="shared" si="11"/>
        <v>0</v>
      </c>
      <c r="AO38" s="1773"/>
      <c r="AP38" s="1776"/>
      <c r="AQ38" s="1788"/>
      <c r="AR38" s="1789"/>
      <c r="AS38" s="1776">
        <f t="shared" si="42"/>
        <v>0</v>
      </c>
      <c r="AT38" s="1773"/>
      <c r="AU38" s="1776"/>
      <c r="AV38" s="1788"/>
      <c r="AW38" s="1789"/>
      <c r="AX38" s="1776">
        <f t="shared" si="43"/>
        <v>0</v>
      </c>
      <c r="AY38" s="1773"/>
      <c r="AZ38" s="1776"/>
      <c r="BA38" s="1788"/>
      <c r="BB38" s="1789"/>
      <c r="BC38" s="1776">
        <f t="shared" si="44"/>
        <v>0</v>
      </c>
      <c r="BD38" s="1773"/>
      <c r="BE38" s="1776"/>
      <c r="BF38" s="1788"/>
      <c r="BG38" s="1789"/>
      <c r="BH38" s="1776">
        <f t="shared" si="15"/>
        <v>0</v>
      </c>
      <c r="BI38" s="1773"/>
      <c r="BJ38" s="1776"/>
      <c r="BK38" s="1788"/>
      <c r="BL38" s="1789"/>
      <c r="BM38" s="1776">
        <f t="shared" si="36"/>
        <v>0</v>
      </c>
      <c r="BN38" s="1773"/>
      <c r="BO38" s="1776"/>
      <c r="BP38" s="1788"/>
      <c r="BQ38" s="1789"/>
      <c r="BR38" s="1776">
        <f t="shared" si="17"/>
        <v>0</v>
      </c>
      <c r="BS38" s="1773"/>
      <c r="BT38" s="1776"/>
      <c r="BU38" s="1788"/>
      <c r="BV38" s="1789"/>
      <c r="BW38" s="1776">
        <f t="shared" si="18"/>
        <v>0</v>
      </c>
      <c r="BX38" s="1773"/>
      <c r="BY38" s="1776"/>
      <c r="BZ38" s="1788"/>
      <c r="CA38" s="1789"/>
      <c r="CB38" s="1776">
        <f t="shared" si="19"/>
        <v>0</v>
      </c>
      <c r="CC38" s="1773"/>
      <c r="CD38" s="1776"/>
      <c r="CE38" s="1788"/>
      <c r="CF38" s="1789"/>
      <c r="CG38" s="1776">
        <f t="shared" si="45"/>
        <v>0</v>
      </c>
      <c r="CH38" s="1773"/>
      <c r="CI38" s="1776"/>
      <c r="CJ38" s="1788"/>
      <c r="CK38" s="1789"/>
      <c r="CL38" s="1776">
        <f t="shared" si="46"/>
        <v>0</v>
      </c>
      <c r="CM38" s="1773"/>
      <c r="CN38" s="1777">
        <f t="shared" si="37"/>
        <v>0</v>
      </c>
      <c r="CO38" s="1777">
        <f t="shared" si="37"/>
        <v>0</v>
      </c>
      <c r="CP38" s="1777">
        <f t="shared" si="37"/>
        <v>0</v>
      </c>
      <c r="CQ38" s="1777">
        <f t="shared" si="37"/>
        <v>0</v>
      </c>
      <c r="CR38" s="1777">
        <f t="shared" si="37"/>
        <v>0</v>
      </c>
    </row>
    <row r="39" spans="1:96" ht="15" hidden="1" customHeight="1">
      <c r="A39" s="1783" t="s">
        <v>612</v>
      </c>
      <c r="B39" s="1783"/>
      <c r="C39" s="1786">
        <v>0</v>
      </c>
      <c r="D39" s="1787"/>
      <c r="E39" s="1772">
        <f>SUM(C39+D39)</f>
        <v>0</v>
      </c>
      <c r="F39" s="1780"/>
      <c r="G39" s="1772"/>
      <c r="H39" s="1786">
        <v>0</v>
      </c>
      <c r="I39" s="1787"/>
      <c r="J39" s="1772">
        <f>SUM(H39+I39)</f>
        <v>0</v>
      </c>
      <c r="K39" s="1773">
        <f>SUM(I39+J39)</f>
        <v>0</v>
      </c>
      <c r="L39" s="1772"/>
      <c r="M39" s="1786">
        <v>0</v>
      </c>
      <c r="N39" s="1787"/>
      <c r="O39" s="1772">
        <f>SUM(M39+N39)</f>
        <v>0</v>
      </c>
      <c r="P39" s="1773">
        <f>SUM(N39+O39)</f>
        <v>0</v>
      </c>
      <c r="Q39" s="1772"/>
      <c r="R39" s="1786">
        <v>0</v>
      </c>
      <c r="S39" s="1787"/>
      <c r="T39" s="1772">
        <f t="shared" si="35"/>
        <v>0</v>
      </c>
      <c r="U39" s="1780"/>
      <c r="V39" s="1772"/>
      <c r="W39" s="1786">
        <v>0</v>
      </c>
      <c r="X39" s="1787"/>
      <c r="Y39" s="1772">
        <f>SUM(W39+X39)</f>
        <v>0</v>
      </c>
      <c r="Z39" s="1773"/>
      <c r="AA39" s="1772"/>
      <c r="AB39" s="1786">
        <v>0</v>
      </c>
      <c r="AC39" s="1787"/>
      <c r="AD39" s="1772">
        <f t="shared" si="41"/>
        <v>0</v>
      </c>
      <c r="AE39" s="1780"/>
      <c r="AF39" s="1772"/>
      <c r="AG39" s="1776">
        <v>0</v>
      </c>
      <c r="AH39" s="1789"/>
      <c r="AI39" s="1776">
        <f>SUM(AG39+AH39)</f>
        <v>0</v>
      </c>
      <c r="AJ39" s="1773">
        <f>SUM(AH39+AI39)</f>
        <v>0</v>
      </c>
      <c r="AK39" s="1776"/>
      <c r="AL39" s="1776">
        <v>0</v>
      </c>
      <c r="AM39" s="1789"/>
      <c r="AN39" s="1776">
        <f>SUM(AL39+AM39)</f>
        <v>0</v>
      </c>
      <c r="AO39" s="1773">
        <f>SUM(AM39+AN39)</f>
        <v>0</v>
      </c>
      <c r="AP39" s="1776"/>
      <c r="AQ39" s="1776">
        <v>0</v>
      </c>
      <c r="AR39" s="1789"/>
      <c r="AS39" s="1776">
        <f>SUM(AQ39+AR39)</f>
        <v>0</v>
      </c>
      <c r="AT39" s="1773">
        <f>SUM(AR39+AS39)</f>
        <v>0</v>
      </c>
      <c r="AU39" s="1776"/>
      <c r="AV39" s="1776">
        <v>0</v>
      </c>
      <c r="AW39" s="1789"/>
      <c r="AX39" s="1776">
        <f>SUM(AV39+AW39)</f>
        <v>0</v>
      </c>
      <c r="AY39" s="1773">
        <f>SUM(AW39+AX39)</f>
        <v>0</v>
      </c>
      <c r="AZ39" s="1776"/>
      <c r="BA39" s="1776">
        <v>0</v>
      </c>
      <c r="BB39" s="1789"/>
      <c r="BC39" s="1776">
        <f>SUM(BA39+BB39)</f>
        <v>0</v>
      </c>
      <c r="BD39" s="1773">
        <f>SUM(BB39+BC39)</f>
        <v>0</v>
      </c>
      <c r="BE39" s="1776"/>
      <c r="BF39" s="1776">
        <v>0</v>
      </c>
      <c r="BG39" s="1789"/>
      <c r="BH39" s="1776">
        <f>SUM(BF39+BG39)</f>
        <v>0</v>
      </c>
      <c r="BI39" s="1773">
        <f>SUM(BG39+BH39)</f>
        <v>0</v>
      </c>
      <c r="BJ39" s="1776"/>
      <c r="BK39" s="1776">
        <v>0</v>
      </c>
      <c r="BL39" s="1789"/>
      <c r="BM39" s="1776">
        <f t="shared" si="36"/>
        <v>0</v>
      </c>
      <c r="BN39" s="1773">
        <f t="shared" si="36"/>
        <v>0</v>
      </c>
      <c r="BO39" s="1776"/>
      <c r="BP39" s="1776">
        <v>0</v>
      </c>
      <c r="BQ39" s="1789"/>
      <c r="BR39" s="1776">
        <f>SUM(BP39+BQ39)</f>
        <v>0</v>
      </c>
      <c r="BS39" s="1773">
        <f>SUM(BQ39+BR39)</f>
        <v>0</v>
      </c>
      <c r="BT39" s="1776"/>
      <c r="BU39" s="1776">
        <v>0</v>
      </c>
      <c r="BV39" s="1789"/>
      <c r="BW39" s="1776">
        <f>SUM(BU39+BV39)</f>
        <v>0</v>
      </c>
      <c r="BX39" s="1773">
        <f>SUM(BV39+BW39)</f>
        <v>0</v>
      </c>
      <c r="BY39" s="1776"/>
      <c r="BZ39" s="1776">
        <v>0</v>
      </c>
      <c r="CA39" s="1789"/>
      <c r="CB39" s="1776">
        <f>SUM(BZ39+CA39)</f>
        <v>0</v>
      </c>
      <c r="CC39" s="1773">
        <f>SUM(CA39+CB39)</f>
        <v>0</v>
      </c>
      <c r="CD39" s="1776"/>
      <c r="CE39" s="1776">
        <v>0</v>
      </c>
      <c r="CF39" s="1789"/>
      <c r="CG39" s="1776">
        <f>SUM(CE39+CF39)</f>
        <v>0</v>
      </c>
      <c r="CH39" s="1773">
        <f>SUM(CF39+CG39)</f>
        <v>0</v>
      </c>
      <c r="CI39" s="1776"/>
      <c r="CJ39" s="1776">
        <v>0</v>
      </c>
      <c r="CK39" s="1789"/>
      <c r="CL39" s="1776">
        <f t="shared" si="46"/>
        <v>0</v>
      </c>
      <c r="CM39" s="1773">
        <f t="shared" si="46"/>
        <v>0</v>
      </c>
      <c r="CN39" s="1777"/>
      <c r="CO39" s="1778">
        <f>SUM(C39+H39+M39+R39+W39+AG39+AL39+AQ39+AV39+BA39+BF39+BK39+BP39+BU39+BZ39+CE39+CJ39)</f>
        <v>0</v>
      </c>
      <c r="CP39" s="1779">
        <f>SUM(D39+I39+N39+S39+X39+AH39+AM39+AR39+AW39+BB39+BG39+BL39+BQ39+BV39+CA39+CF39+CK39)</f>
        <v>0</v>
      </c>
      <c r="CQ39" s="1796">
        <f>SUM(CO39+CP39)</f>
        <v>0</v>
      </c>
      <c r="CR39" s="1777"/>
    </row>
    <row r="40" spans="1:96" s="1757" customFormat="1" ht="15" hidden="1" customHeight="1">
      <c r="A40" s="1783" t="s">
        <v>613</v>
      </c>
      <c r="B40" s="1783"/>
      <c r="C40" s="1786"/>
      <c r="D40" s="1787"/>
      <c r="E40" s="1794">
        <f>SUM(C40+D40)</f>
        <v>0</v>
      </c>
      <c r="F40" s="1797"/>
      <c r="G40" s="1794"/>
      <c r="H40" s="1786"/>
      <c r="I40" s="1787"/>
      <c r="J40" s="1794">
        <f>SUM(H40+I40)</f>
        <v>0</v>
      </c>
      <c r="K40" s="1773">
        <f>SUM(I40+J40)</f>
        <v>0</v>
      </c>
      <c r="L40" s="1794"/>
      <c r="M40" s="1786"/>
      <c r="N40" s="1787"/>
      <c r="O40" s="1794">
        <f>SUM(M40+N40)</f>
        <v>0</v>
      </c>
      <c r="P40" s="1773">
        <f>SUM(N40+O40)</f>
        <v>0</v>
      </c>
      <c r="Q40" s="1794"/>
      <c r="R40" s="1786"/>
      <c r="S40" s="1787"/>
      <c r="T40" s="1794">
        <f>SUM(R40+S40)</f>
        <v>0</v>
      </c>
      <c r="U40" s="1797"/>
      <c r="V40" s="1794"/>
      <c r="W40" s="1786"/>
      <c r="X40" s="1787"/>
      <c r="Y40" s="1794">
        <f>SUM(W40+X40)</f>
        <v>0</v>
      </c>
      <c r="Z40" s="1773"/>
      <c r="AA40" s="1794"/>
      <c r="AB40" s="1786"/>
      <c r="AC40" s="1787"/>
      <c r="AD40" s="1794">
        <f t="shared" si="41"/>
        <v>0</v>
      </c>
      <c r="AE40" s="1797"/>
      <c r="AF40" s="1794"/>
      <c r="AG40" s="1777"/>
      <c r="AH40" s="1798"/>
      <c r="AI40" s="1799">
        <f>SUM(AG40+AH40)</f>
        <v>0</v>
      </c>
      <c r="AJ40" s="1800">
        <f>SUM(AH40+AI40)</f>
        <v>0</v>
      </c>
      <c r="AK40" s="1799"/>
      <c r="AL40" s="1777"/>
      <c r="AM40" s="1798"/>
      <c r="AN40" s="1799">
        <f>SUM(AL40+AM40)</f>
        <v>0</v>
      </c>
      <c r="AO40" s="1800">
        <f>SUM(AM40+AN40)</f>
        <v>0</v>
      </c>
      <c r="AP40" s="1799"/>
      <c r="AQ40" s="1777"/>
      <c r="AR40" s="1798"/>
      <c r="AS40" s="1799">
        <f>SUM(AQ40+AR40)</f>
        <v>0</v>
      </c>
      <c r="AT40" s="1800">
        <f>SUM(AR40+AS40)</f>
        <v>0</v>
      </c>
      <c r="AU40" s="1799"/>
      <c r="AV40" s="1777"/>
      <c r="AW40" s="1798"/>
      <c r="AX40" s="1799">
        <f>SUM(AV40+AW40)</f>
        <v>0</v>
      </c>
      <c r="AY40" s="1800">
        <f>SUM(AW40+AX40)</f>
        <v>0</v>
      </c>
      <c r="AZ40" s="1799"/>
      <c r="BA40" s="1777"/>
      <c r="BB40" s="1798"/>
      <c r="BC40" s="1799">
        <f>SUM(BA40+BB40)</f>
        <v>0</v>
      </c>
      <c r="BD40" s="1800">
        <f>SUM(BB40+BC40)</f>
        <v>0</v>
      </c>
      <c r="BE40" s="1799"/>
      <c r="BF40" s="1777"/>
      <c r="BG40" s="1798"/>
      <c r="BH40" s="1799">
        <f>SUM(BF40+BG40)</f>
        <v>0</v>
      </c>
      <c r="BI40" s="1800">
        <f>SUM(BG40+BH40)</f>
        <v>0</v>
      </c>
      <c r="BJ40" s="1799"/>
      <c r="BK40" s="1777"/>
      <c r="BL40" s="1798"/>
      <c r="BM40" s="1799">
        <f>SUM(BK40+BL40)</f>
        <v>0</v>
      </c>
      <c r="BN40" s="1800">
        <f>SUM(BL40+BM40)</f>
        <v>0</v>
      </c>
      <c r="BO40" s="1799"/>
      <c r="BP40" s="1777"/>
      <c r="BQ40" s="1798"/>
      <c r="BR40" s="1799">
        <f>SUM(BP40+BQ40)</f>
        <v>0</v>
      </c>
      <c r="BS40" s="1800">
        <f>SUM(BQ40+BR40)</f>
        <v>0</v>
      </c>
      <c r="BT40" s="1799"/>
      <c r="BU40" s="1777"/>
      <c r="BV40" s="1798"/>
      <c r="BW40" s="1799">
        <f>SUM(BU40+BV40)</f>
        <v>0</v>
      </c>
      <c r="BX40" s="1800">
        <f>SUM(BV40+BW40)</f>
        <v>0</v>
      </c>
      <c r="BY40" s="1799"/>
      <c r="BZ40" s="1777"/>
      <c r="CA40" s="1798"/>
      <c r="CB40" s="1799">
        <f>SUM(BZ40+CA40)</f>
        <v>0</v>
      </c>
      <c r="CC40" s="1800">
        <f>SUM(CA40+CB40)</f>
        <v>0</v>
      </c>
      <c r="CD40" s="1799"/>
      <c r="CE40" s="1777"/>
      <c r="CF40" s="1798"/>
      <c r="CG40" s="1777">
        <f>SUM(CE40+CF40)</f>
        <v>0</v>
      </c>
      <c r="CH40" s="1800">
        <f>SUM(CF40+CG40)</f>
        <v>0</v>
      </c>
      <c r="CI40" s="1777"/>
      <c r="CJ40" s="1777"/>
      <c r="CK40" s="1798"/>
      <c r="CL40" s="1776">
        <f>SUM(CJ40+CK40)</f>
        <v>0</v>
      </c>
      <c r="CM40" s="1773">
        <f>SUM(CK40+CL40)</f>
        <v>0</v>
      </c>
      <c r="CN40" s="1777"/>
      <c r="CO40" s="1777">
        <f>SUM(C40+H40+M40+R40+W40+AG40+AL40+AQ40+AV40+BA40+BF40+BK40+BP40+BU40+BZ40+CE40+CJ40)</f>
        <v>0</v>
      </c>
      <c r="CP40" s="1801">
        <f>SUM(D40+I40+N40+S40+X40+AH40+AM40+AR40+AW40+BB40+BG40+BL40+BQ40+BV40+CA40+CF40+CK40)</f>
        <v>0</v>
      </c>
      <c r="CQ40" s="1799">
        <f>SUM(CO40+CP40)</f>
        <v>0</v>
      </c>
      <c r="CR40" s="1777"/>
    </row>
    <row r="41" spans="1:96" s="1793" customFormat="1" ht="15" customHeight="1">
      <c r="A41" s="1802" t="s">
        <v>614</v>
      </c>
      <c r="B41" s="1802">
        <v>65796</v>
      </c>
      <c r="C41" s="1802">
        <f t="shared" ref="C41:AL41" si="47">SUM(C32:C40)</f>
        <v>133500</v>
      </c>
      <c r="D41" s="1802">
        <f t="shared" si="47"/>
        <v>-1541</v>
      </c>
      <c r="E41" s="1802">
        <f t="shared" si="47"/>
        <v>133327</v>
      </c>
      <c r="F41" s="1803">
        <f t="shared" si="47"/>
        <v>105005</v>
      </c>
      <c r="G41" s="1802">
        <v>7493</v>
      </c>
      <c r="H41" s="1802">
        <f t="shared" si="47"/>
        <v>9313</v>
      </c>
      <c r="I41" s="1802">
        <f t="shared" si="47"/>
        <v>0</v>
      </c>
      <c r="J41" s="1802">
        <f t="shared" si="47"/>
        <v>17759</v>
      </c>
      <c r="K41" s="1804">
        <f t="shared" ref="K41" si="48">SUM(K32:K40)</f>
        <v>14823</v>
      </c>
      <c r="L41" s="1802">
        <v>12496</v>
      </c>
      <c r="M41" s="1802">
        <f t="shared" si="47"/>
        <v>18739</v>
      </c>
      <c r="N41" s="1802">
        <f t="shared" si="47"/>
        <v>140</v>
      </c>
      <c r="O41" s="1802">
        <f t="shared" si="47"/>
        <v>44739</v>
      </c>
      <c r="P41" s="1804">
        <f t="shared" ref="P41" si="49">SUM(P32:P40)</f>
        <v>26831</v>
      </c>
      <c r="Q41" s="1802">
        <v>0</v>
      </c>
      <c r="R41" s="1802">
        <f t="shared" si="47"/>
        <v>1133</v>
      </c>
      <c r="S41" s="1802">
        <f t="shared" si="47"/>
        <v>0</v>
      </c>
      <c r="T41" s="1802">
        <f t="shared" si="47"/>
        <v>1133</v>
      </c>
      <c r="U41" s="1803">
        <f t="shared" si="47"/>
        <v>172</v>
      </c>
      <c r="V41" s="1802">
        <v>17765</v>
      </c>
      <c r="W41" s="1802">
        <f t="shared" si="47"/>
        <v>1123</v>
      </c>
      <c r="X41" s="1802">
        <f t="shared" si="47"/>
        <v>0</v>
      </c>
      <c r="Y41" s="1802">
        <f t="shared" si="47"/>
        <v>1123</v>
      </c>
      <c r="Z41" s="1803">
        <f t="shared" ref="Z41" si="50">SUM(Z32:Z40)</f>
        <v>1123</v>
      </c>
      <c r="AA41" s="1802">
        <f>SUM(AA32:AA40)</f>
        <v>0</v>
      </c>
      <c r="AB41" s="1802">
        <f>SUM(AB32:AB40)</f>
        <v>43165</v>
      </c>
      <c r="AC41" s="1802">
        <f>SUM(AC32:AC40)</f>
        <v>0</v>
      </c>
      <c r="AD41" s="1802">
        <f>SUM(AD32:AD40)</f>
        <v>71027</v>
      </c>
      <c r="AE41" s="1803">
        <f>SUM(AE32:AE40)</f>
        <v>50687</v>
      </c>
      <c r="AF41" s="1802">
        <v>396</v>
      </c>
      <c r="AG41" s="1802">
        <f t="shared" si="47"/>
        <v>396</v>
      </c>
      <c r="AH41" s="1802">
        <f t="shared" si="47"/>
        <v>0</v>
      </c>
      <c r="AI41" s="1802">
        <f t="shared" si="47"/>
        <v>396</v>
      </c>
      <c r="AJ41" s="1804">
        <f t="shared" ref="AJ41" si="51">SUM(AJ32:AJ40)</f>
        <v>270</v>
      </c>
      <c r="AK41" s="1802">
        <v>579</v>
      </c>
      <c r="AL41" s="1802">
        <f t="shared" si="47"/>
        <v>8199</v>
      </c>
      <c r="AM41" s="1802">
        <f t="shared" ref="AM41:BS41" si="52">SUM(AM32:AM40)</f>
        <v>5256</v>
      </c>
      <c r="AN41" s="1802">
        <f t="shared" si="52"/>
        <v>15214</v>
      </c>
      <c r="AO41" s="1804">
        <f t="shared" si="52"/>
        <v>5865</v>
      </c>
      <c r="AP41" s="1802">
        <v>4417</v>
      </c>
      <c r="AQ41" s="1802">
        <f t="shared" si="52"/>
        <v>4417</v>
      </c>
      <c r="AR41" s="1802">
        <f t="shared" si="52"/>
        <v>0</v>
      </c>
      <c r="AS41" s="1802">
        <f t="shared" si="52"/>
        <v>4346</v>
      </c>
      <c r="AT41" s="1804">
        <f t="shared" si="52"/>
        <v>4256</v>
      </c>
      <c r="AU41" s="1802">
        <v>1059</v>
      </c>
      <c r="AV41" s="1802">
        <f t="shared" si="52"/>
        <v>9314</v>
      </c>
      <c r="AW41" s="1802">
        <f t="shared" si="52"/>
        <v>4191</v>
      </c>
      <c r="AX41" s="1802">
        <f t="shared" si="52"/>
        <v>14897</v>
      </c>
      <c r="AY41" s="1804">
        <f t="shared" si="52"/>
        <v>14791</v>
      </c>
      <c r="AZ41" s="1802">
        <v>706</v>
      </c>
      <c r="BA41" s="1802">
        <f t="shared" si="52"/>
        <v>706</v>
      </c>
      <c r="BB41" s="1802">
        <f t="shared" si="52"/>
        <v>0</v>
      </c>
      <c r="BC41" s="1802">
        <f t="shared" si="52"/>
        <v>3185</v>
      </c>
      <c r="BD41" s="1804">
        <f t="shared" si="52"/>
        <v>3099</v>
      </c>
      <c r="BE41" s="1802">
        <v>432</v>
      </c>
      <c r="BF41" s="1802">
        <f t="shared" si="52"/>
        <v>432</v>
      </c>
      <c r="BG41" s="1802">
        <f t="shared" si="52"/>
        <v>0</v>
      </c>
      <c r="BH41" s="1802">
        <f t="shared" si="52"/>
        <v>1050</v>
      </c>
      <c r="BI41" s="1804">
        <f t="shared" si="52"/>
        <v>978</v>
      </c>
      <c r="BJ41" s="1802">
        <v>584</v>
      </c>
      <c r="BK41" s="1802">
        <f t="shared" si="52"/>
        <v>584</v>
      </c>
      <c r="BL41" s="1802">
        <f t="shared" si="52"/>
        <v>0</v>
      </c>
      <c r="BM41" s="1802">
        <f t="shared" si="52"/>
        <v>584</v>
      </c>
      <c r="BN41" s="1804">
        <f t="shared" si="52"/>
        <v>487</v>
      </c>
      <c r="BO41" s="1802">
        <v>394</v>
      </c>
      <c r="BP41" s="1802">
        <f t="shared" si="52"/>
        <v>394</v>
      </c>
      <c r="BQ41" s="1802">
        <f t="shared" si="52"/>
        <v>0</v>
      </c>
      <c r="BR41" s="1802">
        <f t="shared" si="52"/>
        <v>486</v>
      </c>
      <c r="BS41" s="1804">
        <f t="shared" si="52"/>
        <v>486</v>
      </c>
      <c r="BT41" s="1802">
        <v>3198</v>
      </c>
      <c r="BU41" s="1802">
        <f t="shared" ref="BU41:CR41" si="53">SUM(BU32:BU40)</f>
        <v>3198</v>
      </c>
      <c r="BV41" s="1802">
        <f t="shared" si="53"/>
        <v>0</v>
      </c>
      <c r="BW41" s="1802">
        <f t="shared" si="53"/>
        <v>3198</v>
      </c>
      <c r="BX41" s="1804">
        <f t="shared" si="53"/>
        <v>3158</v>
      </c>
      <c r="BY41" s="1802">
        <v>945</v>
      </c>
      <c r="BZ41" s="1802">
        <f t="shared" si="53"/>
        <v>945</v>
      </c>
      <c r="CA41" s="1802">
        <f t="shared" si="53"/>
        <v>0</v>
      </c>
      <c r="CB41" s="1802">
        <f t="shared" si="53"/>
        <v>1338</v>
      </c>
      <c r="CC41" s="1804">
        <f t="shared" si="53"/>
        <v>1338</v>
      </c>
      <c r="CD41" s="1802">
        <v>417</v>
      </c>
      <c r="CE41" s="1802">
        <f t="shared" si="53"/>
        <v>417</v>
      </c>
      <c r="CF41" s="1802">
        <f t="shared" si="53"/>
        <v>0</v>
      </c>
      <c r="CG41" s="1802">
        <f t="shared" si="53"/>
        <v>2296</v>
      </c>
      <c r="CH41" s="1804">
        <f t="shared" si="53"/>
        <v>2296</v>
      </c>
      <c r="CI41" s="1802">
        <v>69021</v>
      </c>
      <c r="CJ41" s="1802">
        <f t="shared" si="53"/>
        <v>201853</v>
      </c>
      <c r="CK41" s="1802">
        <f t="shared" si="53"/>
        <v>2778</v>
      </c>
      <c r="CL41" s="1802">
        <f t="shared" si="53"/>
        <v>219753</v>
      </c>
      <c r="CM41" s="1804">
        <f t="shared" si="53"/>
        <v>171045</v>
      </c>
      <c r="CN41" s="1802">
        <f t="shared" si="53"/>
        <v>185698</v>
      </c>
      <c r="CO41" s="1802">
        <f t="shared" si="53"/>
        <v>437828</v>
      </c>
      <c r="CP41" s="1802">
        <f t="shared" si="53"/>
        <v>10824</v>
      </c>
      <c r="CQ41" s="1802">
        <f t="shared" si="53"/>
        <v>535851</v>
      </c>
      <c r="CR41" s="1802">
        <f t="shared" si="53"/>
        <v>406710</v>
      </c>
    </row>
    <row r="42" spans="1:96" s="1793" customFormat="1" ht="15" customHeight="1">
      <c r="A42" s="1790" t="s">
        <v>615</v>
      </c>
      <c r="B42" s="1790">
        <v>1378744</v>
      </c>
      <c r="C42" s="1790">
        <f t="shared" ref="C42:BR42" si="54">C41+C31</f>
        <v>1488928</v>
      </c>
      <c r="D42" s="1790">
        <f t="shared" si="54"/>
        <v>5352</v>
      </c>
      <c r="E42" s="1790">
        <f t="shared" si="54"/>
        <v>1520233</v>
      </c>
      <c r="F42" s="1791">
        <f t="shared" si="54"/>
        <v>1422300</v>
      </c>
      <c r="G42" s="1790">
        <v>492274</v>
      </c>
      <c r="H42" s="1790">
        <f t="shared" si="54"/>
        <v>515621</v>
      </c>
      <c r="I42" s="1790">
        <f t="shared" si="54"/>
        <v>5262</v>
      </c>
      <c r="J42" s="1790">
        <f t="shared" si="54"/>
        <v>540899</v>
      </c>
      <c r="K42" s="1792">
        <f t="shared" si="54"/>
        <v>500658</v>
      </c>
      <c r="L42" s="1790">
        <v>652380</v>
      </c>
      <c r="M42" s="1790">
        <f t="shared" si="54"/>
        <v>681918</v>
      </c>
      <c r="N42" s="1790">
        <f t="shared" si="54"/>
        <v>30202</v>
      </c>
      <c r="O42" s="1790">
        <f t="shared" si="54"/>
        <v>735061</v>
      </c>
      <c r="P42" s="1792">
        <f t="shared" si="54"/>
        <v>663960</v>
      </c>
      <c r="Q42" s="1790">
        <v>306052</v>
      </c>
      <c r="R42" s="1790">
        <f t="shared" si="54"/>
        <v>86286</v>
      </c>
      <c r="S42" s="1790">
        <f t="shared" si="54"/>
        <v>0</v>
      </c>
      <c r="T42" s="1790">
        <f t="shared" si="54"/>
        <v>86286</v>
      </c>
      <c r="U42" s="1791">
        <f t="shared" si="54"/>
        <v>77609</v>
      </c>
      <c r="V42" s="1790">
        <v>277537</v>
      </c>
      <c r="W42" s="1790">
        <f t="shared" si="54"/>
        <v>50861</v>
      </c>
      <c r="X42" s="1790">
        <f t="shared" si="54"/>
        <v>0</v>
      </c>
      <c r="Y42" s="1790">
        <f t="shared" si="54"/>
        <v>50861</v>
      </c>
      <c r="Z42" s="1791">
        <f t="shared" si="54"/>
        <v>49115</v>
      </c>
      <c r="AA42" s="1790">
        <f>AA41+AA31</f>
        <v>0</v>
      </c>
      <c r="AB42" s="1790">
        <f>AB41+AB31</f>
        <v>631573</v>
      </c>
      <c r="AC42" s="1790">
        <f>AC41+AC31</f>
        <v>6989</v>
      </c>
      <c r="AD42" s="1790">
        <f>AD41+AD31</f>
        <v>666599</v>
      </c>
      <c r="AE42" s="1791">
        <f>AE41+AE31</f>
        <v>559867</v>
      </c>
      <c r="AF42" s="1790">
        <v>129111</v>
      </c>
      <c r="AG42" s="1790">
        <f t="shared" si="54"/>
        <v>131076</v>
      </c>
      <c r="AH42" s="1790">
        <f t="shared" si="54"/>
        <v>1937</v>
      </c>
      <c r="AI42" s="1790">
        <f t="shared" si="54"/>
        <v>131509</v>
      </c>
      <c r="AJ42" s="1792">
        <f t="shared" si="54"/>
        <v>127369</v>
      </c>
      <c r="AK42" s="1790">
        <v>238022</v>
      </c>
      <c r="AL42" s="1790">
        <f t="shared" si="54"/>
        <v>250014</v>
      </c>
      <c r="AM42" s="1790">
        <f t="shared" si="54"/>
        <v>5444</v>
      </c>
      <c r="AN42" s="1790">
        <f t="shared" si="54"/>
        <v>252504</v>
      </c>
      <c r="AO42" s="1792">
        <f t="shared" si="54"/>
        <v>229851</v>
      </c>
      <c r="AP42" s="1790">
        <v>169195</v>
      </c>
      <c r="AQ42" s="1790">
        <f t="shared" si="54"/>
        <v>172464</v>
      </c>
      <c r="AR42" s="1790">
        <f t="shared" si="54"/>
        <v>1456</v>
      </c>
      <c r="AS42" s="1790">
        <f t="shared" si="54"/>
        <v>173148</v>
      </c>
      <c r="AT42" s="1792">
        <f t="shared" si="54"/>
        <v>164841</v>
      </c>
      <c r="AU42" s="1790">
        <v>221409</v>
      </c>
      <c r="AV42" s="1790">
        <f t="shared" si="54"/>
        <v>232239</v>
      </c>
      <c r="AW42" s="1790">
        <f t="shared" si="54"/>
        <v>3538</v>
      </c>
      <c r="AX42" s="1790">
        <f t="shared" si="54"/>
        <v>238377</v>
      </c>
      <c r="AY42" s="1792">
        <f t="shared" si="54"/>
        <v>232049</v>
      </c>
      <c r="AZ42" s="1790">
        <v>145204</v>
      </c>
      <c r="BA42" s="1790">
        <f t="shared" si="54"/>
        <v>147323</v>
      </c>
      <c r="BB42" s="1790">
        <f t="shared" si="54"/>
        <v>2572</v>
      </c>
      <c r="BC42" s="1790">
        <f t="shared" si="54"/>
        <v>152788</v>
      </c>
      <c r="BD42" s="1792">
        <f t="shared" si="54"/>
        <v>146998</v>
      </c>
      <c r="BE42" s="1790">
        <v>145536</v>
      </c>
      <c r="BF42" s="1790">
        <f t="shared" si="54"/>
        <v>148355</v>
      </c>
      <c r="BG42" s="1790">
        <f t="shared" si="54"/>
        <v>1952</v>
      </c>
      <c r="BH42" s="1790">
        <f t="shared" si="54"/>
        <v>150310</v>
      </c>
      <c r="BI42" s="1792">
        <f t="shared" si="54"/>
        <v>143963</v>
      </c>
      <c r="BJ42" s="1790">
        <v>189427</v>
      </c>
      <c r="BK42" s="1790">
        <f t="shared" si="54"/>
        <v>196437</v>
      </c>
      <c r="BL42" s="1790">
        <f t="shared" si="54"/>
        <v>-456</v>
      </c>
      <c r="BM42" s="1790">
        <f t="shared" si="54"/>
        <v>200325</v>
      </c>
      <c r="BN42" s="1792">
        <f t="shared" si="54"/>
        <v>189536</v>
      </c>
      <c r="BO42" s="1790">
        <v>140650</v>
      </c>
      <c r="BP42" s="1790">
        <f t="shared" si="54"/>
        <v>143215</v>
      </c>
      <c r="BQ42" s="1790">
        <f t="shared" si="54"/>
        <v>1741</v>
      </c>
      <c r="BR42" s="1790">
        <f t="shared" si="54"/>
        <v>141796</v>
      </c>
      <c r="BS42" s="1792">
        <f t="shared" ref="BS42" si="55">BS41+BS31</f>
        <v>136731</v>
      </c>
      <c r="BT42" s="1790">
        <v>139012</v>
      </c>
      <c r="BU42" s="1790">
        <f t="shared" ref="BU42:CR42" si="56">BU41+BU31</f>
        <v>140715</v>
      </c>
      <c r="BV42" s="1790">
        <f t="shared" si="56"/>
        <v>1387</v>
      </c>
      <c r="BW42" s="1790">
        <f t="shared" si="56"/>
        <v>146185</v>
      </c>
      <c r="BX42" s="1792">
        <f t="shared" si="56"/>
        <v>140290</v>
      </c>
      <c r="BY42" s="1790">
        <v>154949</v>
      </c>
      <c r="BZ42" s="1790">
        <f t="shared" si="56"/>
        <v>157539</v>
      </c>
      <c r="CA42" s="1790">
        <f t="shared" si="56"/>
        <v>2542</v>
      </c>
      <c r="CB42" s="1790">
        <f t="shared" si="56"/>
        <v>161313</v>
      </c>
      <c r="CC42" s="1792">
        <f t="shared" si="56"/>
        <v>155104</v>
      </c>
      <c r="CD42" s="1790">
        <v>125136</v>
      </c>
      <c r="CE42" s="1790">
        <f t="shared" si="56"/>
        <v>127372</v>
      </c>
      <c r="CF42" s="1790">
        <f t="shared" si="56"/>
        <v>2037</v>
      </c>
      <c r="CG42" s="1790">
        <f t="shared" si="56"/>
        <v>130860</v>
      </c>
      <c r="CH42" s="1792">
        <f t="shared" si="56"/>
        <v>127385</v>
      </c>
      <c r="CI42" s="1790">
        <v>2422659</v>
      </c>
      <c r="CJ42" s="1790">
        <f t="shared" si="56"/>
        <v>2573249</v>
      </c>
      <c r="CK42" s="1790">
        <f t="shared" si="56"/>
        <v>19622</v>
      </c>
      <c r="CL42" s="1790">
        <f t="shared" si="56"/>
        <v>2505567</v>
      </c>
      <c r="CM42" s="1792">
        <f t="shared" si="56"/>
        <v>2326491</v>
      </c>
      <c r="CN42" s="1790">
        <f t="shared" si="56"/>
        <v>7327297</v>
      </c>
      <c r="CO42" s="1790">
        <f t="shared" si="56"/>
        <v>7875185</v>
      </c>
      <c r="CP42" s="1790">
        <f t="shared" si="56"/>
        <v>91577</v>
      </c>
      <c r="CQ42" s="1790">
        <f t="shared" si="56"/>
        <v>7984621</v>
      </c>
      <c r="CR42" s="1790">
        <f t="shared" si="56"/>
        <v>7394117</v>
      </c>
    </row>
    <row r="43" spans="1:96" ht="15" hidden="1" customHeight="1">
      <c r="A43" s="1769" t="s">
        <v>616</v>
      </c>
      <c r="B43" s="1769"/>
      <c r="C43" s="1786">
        <v>0</v>
      </c>
      <c r="D43" s="1787"/>
      <c r="E43" s="1772">
        <f t="shared" si="38"/>
        <v>0</v>
      </c>
      <c r="F43" s="1780"/>
      <c r="G43" s="1772"/>
      <c r="H43" s="1786">
        <v>0</v>
      </c>
      <c r="I43" s="1787"/>
      <c r="J43" s="1772">
        <f t="shared" si="39"/>
        <v>0</v>
      </c>
      <c r="K43" s="1773">
        <f t="shared" si="39"/>
        <v>0</v>
      </c>
      <c r="L43" s="1772"/>
      <c r="M43" s="1786">
        <v>0</v>
      </c>
      <c r="N43" s="1787"/>
      <c r="O43" s="1772">
        <f t="shared" si="40"/>
        <v>0</v>
      </c>
      <c r="P43" s="1773">
        <f t="shared" si="40"/>
        <v>0</v>
      </c>
      <c r="Q43" s="1772"/>
      <c r="R43" s="1786">
        <v>0</v>
      </c>
      <c r="S43" s="1787"/>
      <c r="T43" s="1772">
        <f t="shared" ref="T43:T55" si="57">SUM(R43+S43)</f>
        <v>0</v>
      </c>
      <c r="U43" s="1780"/>
      <c r="V43" s="1772"/>
      <c r="W43" s="1786">
        <v>0</v>
      </c>
      <c r="X43" s="1787"/>
      <c r="Y43" s="1772">
        <f t="shared" si="9"/>
        <v>0</v>
      </c>
      <c r="Z43" s="1773"/>
      <c r="AA43" s="1772"/>
      <c r="AB43" s="1786">
        <v>0</v>
      </c>
      <c r="AC43" s="1787"/>
      <c r="AD43" s="1772">
        <f t="shared" ref="AD43:AD55" si="58">SUM(AB43+AC43)</f>
        <v>0</v>
      </c>
      <c r="AE43" s="1780"/>
      <c r="AF43" s="1772"/>
      <c r="AG43" s="1776">
        <v>0</v>
      </c>
      <c r="AH43" s="1789"/>
      <c r="AI43" s="1776">
        <f t="shared" si="10"/>
        <v>0</v>
      </c>
      <c r="AJ43" s="1773">
        <f t="shared" si="10"/>
        <v>0</v>
      </c>
      <c r="AK43" s="1776"/>
      <c r="AL43" s="1776">
        <v>0</v>
      </c>
      <c r="AM43" s="1789"/>
      <c r="AN43" s="1776">
        <f t="shared" si="11"/>
        <v>0</v>
      </c>
      <c r="AO43" s="1773">
        <f t="shared" si="11"/>
        <v>0</v>
      </c>
      <c r="AP43" s="1776"/>
      <c r="AQ43" s="1776">
        <v>0</v>
      </c>
      <c r="AR43" s="1789"/>
      <c r="AS43" s="1776">
        <f t="shared" si="42"/>
        <v>0</v>
      </c>
      <c r="AT43" s="1773">
        <f t="shared" si="42"/>
        <v>0</v>
      </c>
      <c r="AU43" s="1776"/>
      <c r="AV43" s="1776">
        <v>0</v>
      </c>
      <c r="AW43" s="1789"/>
      <c r="AX43" s="1776">
        <f t="shared" si="43"/>
        <v>0</v>
      </c>
      <c r="AY43" s="1773">
        <f t="shared" si="43"/>
        <v>0</v>
      </c>
      <c r="AZ43" s="1776"/>
      <c r="BA43" s="1776">
        <v>0</v>
      </c>
      <c r="BB43" s="1789"/>
      <c r="BC43" s="1776">
        <f t="shared" si="44"/>
        <v>0</v>
      </c>
      <c r="BD43" s="1773">
        <f t="shared" si="44"/>
        <v>0</v>
      </c>
      <c r="BE43" s="1776"/>
      <c r="BF43" s="1776">
        <v>0</v>
      </c>
      <c r="BG43" s="1789"/>
      <c r="BH43" s="1776">
        <f t="shared" si="15"/>
        <v>0</v>
      </c>
      <c r="BI43" s="1773">
        <f t="shared" si="15"/>
        <v>0</v>
      </c>
      <c r="BJ43" s="1776"/>
      <c r="BK43" s="1776">
        <v>0</v>
      </c>
      <c r="BL43" s="1789"/>
      <c r="BM43" s="1776">
        <f t="shared" ref="BM43:BN55" si="59">SUM(BK43+BL43)</f>
        <v>0</v>
      </c>
      <c r="BN43" s="1773">
        <f t="shared" si="59"/>
        <v>0</v>
      </c>
      <c r="BO43" s="1776"/>
      <c r="BP43" s="1776">
        <v>0</v>
      </c>
      <c r="BQ43" s="1789"/>
      <c r="BR43" s="1776">
        <f t="shared" si="17"/>
        <v>0</v>
      </c>
      <c r="BS43" s="1773">
        <f t="shared" si="17"/>
        <v>0</v>
      </c>
      <c r="BT43" s="1776"/>
      <c r="BU43" s="1776">
        <v>0</v>
      </c>
      <c r="BV43" s="1789"/>
      <c r="BW43" s="1776">
        <f t="shared" si="18"/>
        <v>0</v>
      </c>
      <c r="BX43" s="1773">
        <f t="shared" si="18"/>
        <v>0</v>
      </c>
      <c r="BY43" s="1776"/>
      <c r="BZ43" s="1776">
        <v>0</v>
      </c>
      <c r="CA43" s="1789"/>
      <c r="CB43" s="1776">
        <f t="shared" si="19"/>
        <v>0</v>
      </c>
      <c r="CC43" s="1773">
        <f t="shared" si="19"/>
        <v>0</v>
      </c>
      <c r="CD43" s="1776"/>
      <c r="CE43" s="1776">
        <v>0</v>
      </c>
      <c r="CF43" s="1789"/>
      <c r="CG43" s="1776">
        <f t="shared" si="45"/>
        <v>0</v>
      </c>
      <c r="CH43" s="1773">
        <f t="shared" si="45"/>
        <v>0</v>
      </c>
      <c r="CI43" s="1776"/>
      <c r="CJ43" s="1776">
        <v>0</v>
      </c>
      <c r="CK43" s="1789"/>
      <c r="CL43" s="1776">
        <f t="shared" ref="CL43:CM55" si="60">SUM(CJ43+CK43)</f>
        <v>0</v>
      </c>
      <c r="CM43" s="1773">
        <f t="shared" si="60"/>
        <v>0</v>
      </c>
      <c r="CN43" s="1777"/>
      <c r="CO43" s="1805">
        <f t="shared" ref="CO43:CP50" si="61">SUM(C43+H43+M43+R43+W43+AG43+AL43+AQ43+AV43+BA43+BF43+BK43+BP43+BU43+BZ43+CE43+CJ43)</f>
        <v>0</v>
      </c>
      <c r="CP43" s="1779">
        <f t="shared" si="61"/>
        <v>0</v>
      </c>
      <c r="CQ43" s="1796">
        <f t="shared" ref="CQ43:CQ50" si="62">SUM(CO43+CP43)</f>
        <v>0</v>
      </c>
      <c r="CR43" s="1777"/>
    </row>
    <row r="44" spans="1:96" ht="15" hidden="1" customHeight="1">
      <c r="A44" s="1769" t="s">
        <v>617</v>
      </c>
      <c r="B44" s="1769"/>
      <c r="C44" s="1786">
        <v>0</v>
      </c>
      <c r="D44" s="1787"/>
      <c r="E44" s="1772">
        <f t="shared" si="38"/>
        <v>0</v>
      </c>
      <c r="F44" s="1780"/>
      <c r="G44" s="1772"/>
      <c r="H44" s="1786">
        <v>0</v>
      </c>
      <c r="I44" s="1787"/>
      <c r="J44" s="1772">
        <f t="shared" si="39"/>
        <v>0</v>
      </c>
      <c r="K44" s="1773">
        <f t="shared" si="39"/>
        <v>0</v>
      </c>
      <c r="L44" s="1772"/>
      <c r="M44" s="1786">
        <v>0</v>
      </c>
      <c r="N44" s="1787"/>
      <c r="O44" s="1772">
        <f t="shared" si="40"/>
        <v>0</v>
      </c>
      <c r="P44" s="1773">
        <f t="shared" si="40"/>
        <v>0</v>
      </c>
      <c r="Q44" s="1772"/>
      <c r="R44" s="1786">
        <v>0</v>
      </c>
      <c r="S44" s="1787"/>
      <c r="T44" s="1772">
        <f>SUM(R44+S44)</f>
        <v>0</v>
      </c>
      <c r="U44" s="1780"/>
      <c r="V44" s="1772"/>
      <c r="W44" s="1786">
        <v>0</v>
      </c>
      <c r="X44" s="1787"/>
      <c r="Y44" s="1772">
        <f t="shared" si="9"/>
        <v>0</v>
      </c>
      <c r="Z44" s="1773"/>
      <c r="AA44" s="1772"/>
      <c r="AB44" s="1786">
        <v>0</v>
      </c>
      <c r="AC44" s="1787"/>
      <c r="AD44" s="1772">
        <f t="shared" si="58"/>
        <v>0</v>
      </c>
      <c r="AE44" s="1780"/>
      <c r="AF44" s="1772"/>
      <c r="AG44" s="1776">
        <v>0</v>
      </c>
      <c r="AH44" s="1789"/>
      <c r="AI44" s="1776">
        <f t="shared" si="10"/>
        <v>0</v>
      </c>
      <c r="AJ44" s="1773">
        <f t="shared" si="10"/>
        <v>0</v>
      </c>
      <c r="AK44" s="1776"/>
      <c r="AL44" s="1776">
        <v>0</v>
      </c>
      <c r="AM44" s="1789"/>
      <c r="AN44" s="1776">
        <f t="shared" si="11"/>
        <v>0</v>
      </c>
      <c r="AO44" s="1773">
        <f t="shared" si="11"/>
        <v>0</v>
      </c>
      <c r="AP44" s="1776"/>
      <c r="AQ44" s="1776">
        <v>0</v>
      </c>
      <c r="AR44" s="1789"/>
      <c r="AS44" s="1776">
        <f t="shared" si="42"/>
        <v>0</v>
      </c>
      <c r="AT44" s="1773">
        <f t="shared" si="42"/>
        <v>0</v>
      </c>
      <c r="AU44" s="1776"/>
      <c r="AV44" s="1776">
        <v>0</v>
      </c>
      <c r="AW44" s="1789"/>
      <c r="AX44" s="1776">
        <f t="shared" si="43"/>
        <v>0</v>
      </c>
      <c r="AY44" s="1773">
        <f t="shared" si="43"/>
        <v>0</v>
      </c>
      <c r="AZ44" s="1776"/>
      <c r="BA44" s="1776">
        <v>0</v>
      </c>
      <c r="BB44" s="1789"/>
      <c r="BC44" s="1776">
        <f t="shared" si="44"/>
        <v>0</v>
      </c>
      <c r="BD44" s="1773">
        <f t="shared" si="44"/>
        <v>0</v>
      </c>
      <c r="BE44" s="1776"/>
      <c r="BF44" s="1776">
        <v>0</v>
      </c>
      <c r="BG44" s="1789"/>
      <c r="BH44" s="1776">
        <f t="shared" si="15"/>
        <v>0</v>
      </c>
      <c r="BI44" s="1773">
        <f t="shared" si="15"/>
        <v>0</v>
      </c>
      <c r="BJ44" s="1776"/>
      <c r="BK44" s="1776">
        <v>0</v>
      </c>
      <c r="BL44" s="1789"/>
      <c r="BM44" s="1776">
        <f>SUM(BK44+BL44)</f>
        <v>0</v>
      </c>
      <c r="BN44" s="1773">
        <f>SUM(BL44+BM44)</f>
        <v>0</v>
      </c>
      <c r="BO44" s="1776"/>
      <c r="BP44" s="1776">
        <v>0</v>
      </c>
      <c r="BQ44" s="1789"/>
      <c r="BR44" s="1776">
        <f t="shared" si="17"/>
        <v>0</v>
      </c>
      <c r="BS44" s="1773">
        <f t="shared" si="17"/>
        <v>0</v>
      </c>
      <c r="BT44" s="1776"/>
      <c r="BU44" s="1776">
        <v>0</v>
      </c>
      <c r="BV44" s="1789"/>
      <c r="BW44" s="1776">
        <f t="shared" si="18"/>
        <v>0</v>
      </c>
      <c r="BX44" s="1773">
        <f t="shared" si="18"/>
        <v>0</v>
      </c>
      <c r="BY44" s="1776"/>
      <c r="BZ44" s="1776">
        <v>0</v>
      </c>
      <c r="CA44" s="1789"/>
      <c r="CB44" s="1776">
        <f t="shared" si="19"/>
        <v>0</v>
      </c>
      <c r="CC44" s="1773">
        <f t="shared" si="19"/>
        <v>0</v>
      </c>
      <c r="CD44" s="1776"/>
      <c r="CE44" s="1776">
        <v>0</v>
      </c>
      <c r="CF44" s="1789"/>
      <c r="CG44" s="1776">
        <f t="shared" si="45"/>
        <v>0</v>
      </c>
      <c r="CH44" s="1773">
        <f t="shared" si="45"/>
        <v>0</v>
      </c>
      <c r="CI44" s="1776"/>
      <c r="CJ44" s="1776">
        <v>0</v>
      </c>
      <c r="CK44" s="1789"/>
      <c r="CL44" s="1776">
        <f>SUM(CJ44+CK44)</f>
        <v>0</v>
      </c>
      <c r="CM44" s="1773">
        <f>SUM(CK44+CL44)</f>
        <v>0</v>
      </c>
      <c r="CN44" s="1777"/>
      <c r="CO44" s="1778">
        <f t="shared" si="61"/>
        <v>0</v>
      </c>
      <c r="CP44" s="1779">
        <f t="shared" si="61"/>
        <v>0</v>
      </c>
      <c r="CQ44" s="1778">
        <f t="shared" si="62"/>
        <v>0</v>
      </c>
      <c r="CR44" s="1777"/>
    </row>
    <row r="45" spans="1:96" ht="15" hidden="1" customHeight="1">
      <c r="A45" s="1769" t="s">
        <v>618</v>
      </c>
      <c r="B45" s="1769"/>
      <c r="C45" s="1786">
        <v>0</v>
      </c>
      <c r="D45" s="1787"/>
      <c r="E45" s="1772">
        <f t="shared" si="38"/>
        <v>0</v>
      </c>
      <c r="F45" s="1780"/>
      <c r="G45" s="1772"/>
      <c r="H45" s="1786">
        <v>0</v>
      </c>
      <c r="I45" s="1787"/>
      <c r="J45" s="1772">
        <f t="shared" si="39"/>
        <v>0</v>
      </c>
      <c r="K45" s="1773">
        <f t="shared" si="39"/>
        <v>0</v>
      </c>
      <c r="L45" s="1772"/>
      <c r="M45" s="1786">
        <v>0</v>
      </c>
      <c r="N45" s="1787"/>
      <c r="O45" s="1772">
        <f t="shared" si="40"/>
        <v>0</v>
      </c>
      <c r="P45" s="1773">
        <f t="shared" si="40"/>
        <v>0</v>
      </c>
      <c r="Q45" s="1772"/>
      <c r="R45" s="1786">
        <v>0</v>
      </c>
      <c r="S45" s="1787"/>
      <c r="T45" s="1772">
        <f>SUM(R45+S45)</f>
        <v>0</v>
      </c>
      <c r="U45" s="1780"/>
      <c r="V45" s="1772"/>
      <c r="W45" s="1786">
        <v>0</v>
      </c>
      <c r="X45" s="1787"/>
      <c r="Y45" s="1772">
        <f t="shared" si="9"/>
        <v>0</v>
      </c>
      <c r="Z45" s="1773"/>
      <c r="AA45" s="1772"/>
      <c r="AB45" s="1786">
        <v>0</v>
      </c>
      <c r="AC45" s="1787"/>
      <c r="AD45" s="1772">
        <f t="shared" si="58"/>
        <v>0</v>
      </c>
      <c r="AE45" s="1780"/>
      <c r="AF45" s="1772"/>
      <c r="AG45" s="1776">
        <v>0</v>
      </c>
      <c r="AH45" s="1789"/>
      <c r="AI45" s="1776">
        <f t="shared" si="10"/>
        <v>0</v>
      </c>
      <c r="AJ45" s="1773">
        <f t="shared" si="10"/>
        <v>0</v>
      </c>
      <c r="AK45" s="1776"/>
      <c r="AL45" s="1776">
        <v>0</v>
      </c>
      <c r="AM45" s="1789"/>
      <c r="AN45" s="1776">
        <f t="shared" si="11"/>
        <v>0</v>
      </c>
      <c r="AO45" s="1773">
        <f t="shared" si="11"/>
        <v>0</v>
      </c>
      <c r="AP45" s="1776"/>
      <c r="AQ45" s="1776">
        <v>0</v>
      </c>
      <c r="AR45" s="1789"/>
      <c r="AS45" s="1776">
        <f t="shared" si="42"/>
        <v>0</v>
      </c>
      <c r="AT45" s="1773">
        <f t="shared" si="42"/>
        <v>0</v>
      </c>
      <c r="AU45" s="1776"/>
      <c r="AV45" s="1776">
        <v>0</v>
      </c>
      <c r="AW45" s="1789"/>
      <c r="AX45" s="1776">
        <f t="shared" si="43"/>
        <v>0</v>
      </c>
      <c r="AY45" s="1773">
        <f t="shared" si="43"/>
        <v>0</v>
      </c>
      <c r="AZ45" s="1776"/>
      <c r="BA45" s="1776">
        <v>0</v>
      </c>
      <c r="BB45" s="1789"/>
      <c r="BC45" s="1776">
        <f t="shared" si="44"/>
        <v>0</v>
      </c>
      <c r="BD45" s="1773">
        <f t="shared" si="44"/>
        <v>0</v>
      </c>
      <c r="BE45" s="1776"/>
      <c r="BF45" s="1776">
        <v>0</v>
      </c>
      <c r="BG45" s="1789"/>
      <c r="BH45" s="1776">
        <f t="shared" si="15"/>
        <v>0</v>
      </c>
      <c r="BI45" s="1773">
        <f t="shared" si="15"/>
        <v>0</v>
      </c>
      <c r="BJ45" s="1776"/>
      <c r="BK45" s="1776">
        <v>0</v>
      </c>
      <c r="BL45" s="1789"/>
      <c r="BM45" s="1776">
        <f>SUM(BK45+BL45)</f>
        <v>0</v>
      </c>
      <c r="BN45" s="1773">
        <f>SUM(BL45+BM45)</f>
        <v>0</v>
      </c>
      <c r="BO45" s="1776"/>
      <c r="BP45" s="1776">
        <v>0</v>
      </c>
      <c r="BQ45" s="1789"/>
      <c r="BR45" s="1776">
        <f t="shared" si="17"/>
        <v>0</v>
      </c>
      <c r="BS45" s="1773">
        <f t="shared" si="17"/>
        <v>0</v>
      </c>
      <c r="BT45" s="1776"/>
      <c r="BU45" s="1776">
        <v>0</v>
      </c>
      <c r="BV45" s="1789"/>
      <c r="BW45" s="1776">
        <f t="shared" si="18"/>
        <v>0</v>
      </c>
      <c r="BX45" s="1773">
        <f t="shared" si="18"/>
        <v>0</v>
      </c>
      <c r="BY45" s="1776"/>
      <c r="BZ45" s="1776">
        <v>0</v>
      </c>
      <c r="CA45" s="1789"/>
      <c r="CB45" s="1776">
        <f t="shared" si="19"/>
        <v>0</v>
      </c>
      <c r="CC45" s="1773">
        <f t="shared" si="19"/>
        <v>0</v>
      </c>
      <c r="CD45" s="1776"/>
      <c r="CE45" s="1776">
        <v>0</v>
      </c>
      <c r="CF45" s="1789"/>
      <c r="CG45" s="1776">
        <f t="shared" si="45"/>
        <v>0</v>
      </c>
      <c r="CH45" s="1773">
        <f t="shared" si="45"/>
        <v>0</v>
      </c>
      <c r="CI45" s="1776"/>
      <c r="CJ45" s="1776">
        <v>0</v>
      </c>
      <c r="CK45" s="1789"/>
      <c r="CL45" s="1776">
        <f>SUM(CJ45+CK45)</f>
        <v>0</v>
      </c>
      <c r="CM45" s="1773">
        <f>SUM(CK45+CL45)</f>
        <v>0</v>
      </c>
      <c r="CN45" s="1777"/>
      <c r="CO45" s="1778">
        <f t="shared" si="61"/>
        <v>0</v>
      </c>
      <c r="CP45" s="1779">
        <f t="shared" si="61"/>
        <v>0</v>
      </c>
      <c r="CQ45" s="1796">
        <f t="shared" si="62"/>
        <v>0</v>
      </c>
      <c r="CR45" s="1777"/>
    </row>
    <row r="46" spans="1:96" ht="15" hidden="1" customHeight="1">
      <c r="A46" s="1769" t="s">
        <v>619</v>
      </c>
      <c r="B46" s="1769"/>
      <c r="C46" s="1786">
        <v>0</v>
      </c>
      <c r="D46" s="1787"/>
      <c r="E46" s="1772">
        <f t="shared" si="38"/>
        <v>0</v>
      </c>
      <c r="F46" s="1780"/>
      <c r="G46" s="1772"/>
      <c r="H46" s="1786">
        <v>0</v>
      </c>
      <c r="I46" s="1787"/>
      <c r="J46" s="1772">
        <f t="shared" si="39"/>
        <v>0</v>
      </c>
      <c r="K46" s="1773">
        <f t="shared" si="39"/>
        <v>0</v>
      </c>
      <c r="L46" s="1772"/>
      <c r="M46" s="1786">
        <v>0</v>
      </c>
      <c r="N46" s="1787"/>
      <c r="O46" s="1772">
        <f t="shared" si="40"/>
        <v>0</v>
      </c>
      <c r="P46" s="1773">
        <f t="shared" si="40"/>
        <v>0</v>
      </c>
      <c r="Q46" s="1772"/>
      <c r="R46" s="1786">
        <v>0</v>
      </c>
      <c r="S46" s="1787"/>
      <c r="T46" s="1772">
        <f t="shared" si="57"/>
        <v>0</v>
      </c>
      <c r="U46" s="1780"/>
      <c r="V46" s="1772"/>
      <c r="W46" s="1786">
        <v>0</v>
      </c>
      <c r="X46" s="1787"/>
      <c r="Y46" s="1772">
        <f t="shared" si="9"/>
        <v>0</v>
      </c>
      <c r="Z46" s="1773"/>
      <c r="AA46" s="1772"/>
      <c r="AB46" s="1786">
        <v>0</v>
      </c>
      <c r="AC46" s="1787"/>
      <c r="AD46" s="1772">
        <f t="shared" si="58"/>
        <v>0</v>
      </c>
      <c r="AE46" s="1780"/>
      <c r="AF46" s="1772"/>
      <c r="AG46" s="1776">
        <v>0</v>
      </c>
      <c r="AH46" s="1789"/>
      <c r="AI46" s="1776">
        <f t="shared" si="10"/>
        <v>0</v>
      </c>
      <c r="AJ46" s="1773">
        <f t="shared" si="10"/>
        <v>0</v>
      </c>
      <c r="AK46" s="1776"/>
      <c r="AL46" s="1776">
        <v>0</v>
      </c>
      <c r="AM46" s="1789"/>
      <c r="AN46" s="1776">
        <f t="shared" si="11"/>
        <v>0</v>
      </c>
      <c r="AO46" s="1773">
        <f t="shared" si="11"/>
        <v>0</v>
      </c>
      <c r="AP46" s="1776"/>
      <c r="AQ46" s="1776">
        <v>0</v>
      </c>
      <c r="AR46" s="1789"/>
      <c r="AS46" s="1776">
        <f t="shared" si="42"/>
        <v>0</v>
      </c>
      <c r="AT46" s="1773">
        <f t="shared" si="42"/>
        <v>0</v>
      </c>
      <c r="AU46" s="1776"/>
      <c r="AV46" s="1776">
        <v>0</v>
      </c>
      <c r="AW46" s="1789"/>
      <c r="AX46" s="1776">
        <f t="shared" si="43"/>
        <v>0</v>
      </c>
      <c r="AY46" s="1773">
        <f t="shared" si="43"/>
        <v>0</v>
      </c>
      <c r="AZ46" s="1776"/>
      <c r="BA46" s="1776">
        <v>0</v>
      </c>
      <c r="BB46" s="1789"/>
      <c r="BC46" s="1776">
        <f t="shared" si="44"/>
        <v>0</v>
      </c>
      <c r="BD46" s="1773">
        <f t="shared" si="44"/>
        <v>0</v>
      </c>
      <c r="BE46" s="1776"/>
      <c r="BF46" s="1776">
        <v>0</v>
      </c>
      <c r="BG46" s="1789"/>
      <c r="BH46" s="1776">
        <f t="shared" si="15"/>
        <v>0</v>
      </c>
      <c r="BI46" s="1773">
        <f t="shared" si="15"/>
        <v>0</v>
      </c>
      <c r="BJ46" s="1776"/>
      <c r="BK46" s="1776">
        <v>0</v>
      </c>
      <c r="BL46" s="1789"/>
      <c r="BM46" s="1776">
        <f t="shared" si="59"/>
        <v>0</v>
      </c>
      <c r="BN46" s="1773">
        <f t="shared" si="59"/>
        <v>0</v>
      </c>
      <c r="BO46" s="1776"/>
      <c r="BP46" s="1776">
        <v>0</v>
      </c>
      <c r="BQ46" s="1789"/>
      <c r="BR46" s="1776">
        <f t="shared" si="17"/>
        <v>0</v>
      </c>
      <c r="BS46" s="1773">
        <f t="shared" si="17"/>
        <v>0</v>
      </c>
      <c r="BT46" s="1776"/>
      <c r="BU46" s="1776">
        <v>0</v>
      </c>
      <c r="BV46" s="1789"/>
      <c r="BW46" s="1776">
        <f t="shared" si="18"/>
        <v>0</v>
      </c>
      <c r="BX46" s="1773">
        <f t="shared" si="18"/>
        <v>0</v>
      </c>
      <c r="BY46" s="1776"/>
      <c r="BZ46" s="1776">
        <v>0</v>
      </c>
      <c r="CA46" s="1789"/>
      <c r="CB46" s="1776">
        <f t="shared" si="19"/>
        <v>0</v>
      </c>
      <c r="CC46" s="1773">
        <f t="shared" si="19"/>
        <v>0</v>
      </c>
      <c r="CD46" s="1776"/>
      <c r="CE46" s="1776">
        <v>0</v>
      </c>
      <c r="CF46" s="1789"/>
      <c r="CG46" s="1776">
        <f t="shared" si="45"/>
        <v>0</v>
      </c>
      <c r="CH46" s="1773">
        <f t="shared" si="45"/>
        <v>0</v>
      </c>
      <c r="CI46" s="1776"/>
      <c r="CJ46" s="1776">
        <v>0</v>
      </c>
      <c r="CK46" s="1789"/>
      <c r="CL46" s="1776">
        <f t="shared" si="60"/>
        <v>0</v>
      </c>
      <c r="CM46" s="1773">
        <f t="shared" si="60"/>
        <v>0</v>
      </c>
      <c r="CN46" s="1777"/>
      <c r="CO46" s="1778">
        <f t="shared" si="61"/>
        <v>0</v>
      </c>
      <c r="CP46" s="1779">
        <f t="shared" si="61"/>
        <v>0</v>
      </c>
      <c r="CQ46" s="1778">
        <f t="shared" si="62"/>
        <v>0</v>
      </c>
      <c r="CR46" s="1777"/>
    </row>
    <row r="47" spans="1:96" ht="15" hidden="1" customHeight="1">
      <c r="A47" s="1769" t="s">
        <v>620</v>
      </c>
      <c r="B47" s="1769"/>
      <c r="C47" s="1786">
        <v>0</v>
      </c>
      <c r="D47" s="1787"/>
      <c r="E47" s="1772">
        <f t="shared" si="38"/>
        <v>0</v>
      </c>
      <c r="F47" s="1780"/>
      <c r="G47" s="1772"/>
      <c r="H47" s="1786">
        <v>0</v>
      </c>
      <c r="I47" s="1787"/>
      <c r="J47" s="1772">
        <f t="shared" si="39"/>
        <v>0</v>
      </c>
      <c r="K47" s="1773">
        <f t="shared" si="39"/>
        <v>0</v>
      </c>
      <c r="L47" s="1772"/>
      <c r="M47" s="1786">
        <v>0</v>
      </c>
      <c r="N47" s="1787"/>
      <c r="O47" s="1772">
        <f t="shared" si="40"/>
        <v>0</v>
      </c>
      <c r="P47" s="1773">
        <f t="shared" si="40"/>
        <v>0</v>
      </c>
      <c r="Q47" s="1772"/>
      <c r="R47" s="1786">
        <v>0</v>
      </c>
      <c r="S47" s="1787"/>
      <c r="T47" s="1772">
        <f>SUM(R47+S47)</f>
        <v>0</v>
      </c>
      <c r="U47" s="1780"/>
      <c r="V47" s="1772"/>
      <c r="W47" s="1786">
        <v>0</v>
      </c>
      <c r="X47" s="1787"/>
      <c r="Y47" s="1772">
        <f t="shared" si="9"/>
        <v>0</v>
      </c>
      <c r="Z47" s="1773"/>
      <c r="AA47" s="1772"/>
      <c r="AB47" s="1786">
        <v>0</v>
      </c>
      <c r="AC47" s="1787"/>
      <c r="AD47" s="1772">
        <f t="shared" si="58"/>
        <v>0</v>
      </c>
      <c r="AE47" s="1780"/>
      <c r="AF47" s="1772"/>
      <c r="AG47" s="1776">
        <v>0</v>
      </c>
      <c r="AH47" s="1789"/>
      <c r="AI47" s="1776">
        <f t="shared" si="10"/>
        <v>0</v>
      </c>
      <c r="AJ47" s="1773">
        <f t="shared" si="10"/>
        <v>0</v>
      </c>
      <c r="AK47" s="1776"/>
      <c r="AL47" s="1776">
        <v>0</v>
      </c>
      <c r="AM47" s="1789"/>
      <c r="AN47" s="1776">
        <f t="shared" si="11"/>
        <v>0</v>
      </c>
      <c r="AO47" s="1773">
        <f t="shared" si="11"/>
        <v>0</v>
      </c>
      <c r="AP47" s="1776"/>
      <c r="AQ47" s="1776">
        <v>0</v>
      </c>
      <c r="AR47" s="1789"/>
      <c r="AS47" s="1776">
        <f t="shared" si="42"/>
        <v>0</v>
      </c>
      <c r="AT47" s="1773">
        <f t="shared" si="42"/>
        <v>0</v>
      </c>
      <c r="AU47" s="1776"/>
      <c r="AV47" s="1776">
        <v>0</v>
      </c>
      <c r="AW47" s="1789"/>
      <c r="AX47" s="1776">
        <f t="shared" si="43"/>
        <v>0</v>
      </c>
      <c r="AY47" s="1773">
        <f t="shared" si="43"/>
        <v>0</v>
      </c>
      <c r="AZ47" s="1776"/>
      <c r="BA47" s="1776">
        <v>0</v>
      </c>
      <c r="BB47" s="1789"/>
      <c r="BC47" s="1776">
        <f t="shared" si="44"/>
        <v>0</v>
      </c>
      <c r="BD47" s="1773">
        <f t="shared" si="44"/>
        <v>0</v>
      </c>
      <c r="BE47" s="1776"/>
      <c r="BF47" s="1776">
        <v>0</v>
      </c>
      <c r="BG47" s="1789"/>
      <c r="BH47" s="1776">
        <f t="shared" si="15"/>
        <v>0</v>
      </c>
      <c r="BI47" s="1773">
        <f t="shared" si="15"/>
        <v>0</v>
      </c>
      <c r="BJ47" s="1776"/>
      <c r="BK47" s="1776">
        <v>0</v>
      </c>
      <c r="BL47" s="1789"/>
      <c r="BM47" s="1776">
        <f>SUM(BK47+BL47)</f>
        <v>0</v>
      </c>
      <c r="BN47" s="1773">
        <f>SUM(BL47+BM47)</f>
        <v>0</v>
      </c>
      <c r="BO47" s="1776"/>
      <c r="BP47" s="1776">
        <v>0</v>
      </c>
      <c r="BQ47" s="1789"/>
      <c r="BR47" s="1776">
        <f t="shared" si="17"/>
        <v>0</v>
      </c>
      <c r="BS47" s="1773">
        <f t="shared" si="17"/>
        <v>0</v>
      </c>
      <c r="BT47" s="1776"/>
      <c r="BU47" s="1776">
        <v>0</v>
      </c>
      <c r="BV47" s="1789"/>
      <c r="BW47" s="1776">
        <f t="shared" si="18"/>
        <v>0</v>
      </c>
      <c r="BX47" s="1773">
        <f t="shared" si="18"/>
        <v>0</v>
      </c>
      <c r="BY47" s="1776"/>
      <c r="BZ47" s="1776">
        <v>0</v>
      </c>
      <c r="CA47" s="1789"/>
      <c r="CB47" s="1776">
        <f t="shared" si="19"/>
        <v>0</v>
      </c>
      <c r="CC47" s="1773">
        <f t="shared" si="19"/>
        <v>0</v>
      </c>
      <c r="CD47" s="1776"/>
      <c r="CE47" s="1776">
        <v>0</v>
      </c>
      <c r="CF47" s="1789"/>
      <c r="CG47" s="1776">
        <f t="shared" si="45"/>
        <v>0</v>
      </c>
      <c r="CH47" s="1773">
        <f t="shared" si="45"/>
        <v>0</v>
      </c>
      <c r="CI47" s="1776"/>
      <c r="CJ47" s="1776">
        <v>0</v>
      </c>
      <c r="CK47" s="1789"/>
      <c r="CL47" s="1776">
        <f>SUM(CJ47+CK47)</f>
        <v>0</v>
      </c>
      <c r="CM47" s="1773">
        <f>SUM(CK47+CL47)</f>
        <v>0</v>
      </c>
      <c r="CN47" s="1777"/>
      <c r="CO47" s="1778">
        <f t="shared" si="61"/>
        <v>0</v>
      </c>
      <c r="CP47" s="1779">
        <f t="shared" si="61"/>
        <v>0</v>
      </c>
      <c r="CQ47" s="1796">
        <f t="shared" si="62"/>
        <v>0</v>
      </c>
      <c r="CR47" s="1777"/>
    </row>
    <row r="48" spans="1:96" ht="15" hidden="1" customHeight="1">
      <c r="A48" s="1769" t="s">
        <v>621</v>
      </c>
      <c r="B48" s="1769"/>
      <c r="C48" s="1786">
        <v>0</v>
      </c>
      <c r="D48" s="1787"/>
      <c r="E48" s="1772">
        <f t="shared" si="38"/>
        <v>0</v>
      </c>
      <c r="F48" s="1780"/>
      <c r="G48" s="1772"/>
      <c r="H48" s="1786">
        <v>0</v>
      </c>
      <c r="I48" s="1787"/>
      <c r="J48" s="1772">
        <f t="shared" si="39"/>
        <v>0</v>
      </c>
      <c r="K48" s="1773">
        <f t="shared" si="39"/>
        <v>0</v>
      </c>
      <c r="L48" s="1772"/>
      <c r="M48" s="1786">
        <v>0</v>
      </c>
      <c r="N48" s="1787"/>
      <c r="O48" s="1772">
        <f t="shared" si="40"/>
        <v>0</v>
      </c>
      <c r="P48" s="1773">
        <f t="shared" si="40"/>
        <v>0</v>
      </c>
      <c r="Q48" s="1772"/>
      <c r="R48" s="1786">
        <v>0</v>
      </c>
      <c r="S48" s="1787"/>
      <c r="T48" s="1772">
        <f t="shared" si="57"/>
        <v>0</v>
      </c>
      <c r="U48" s="1780"/>
      <c r="V48" s="1772"/>
      <c r="W48" s="1786">
        <v>0</v>
      </c>
      <c r="X48" s="1787"/>
      <c r="Y48" s="1772">
        <f t="shared" si="9"/>
        <v>0</v>
      </c>
      <c r="Z48" s="1773"/>
      <c r="AA48" s="1772"/>
      <c r="AB48" s="1786">
        <v>0</v>
      </c>
      <c r="AC48" s="1787"/>
      <c r="AD48" s="1772">
        <f t="shared" si="58"/>
        <v>0</v>
      </c>
      <c r="AE48" s="1780"/>
      <c r="AF48" s="1772"/>
      <c r="AG48" s="1776">
        <v>0</v>
      </c>
      <c r="AH48" s="1789"/>
      <c r="AI48" s="1776">
        <f t="shared" si="10"/>
        <v>0</v>
      </c>
      <c r="AJ48" s="1773">
        <f t="shared" si="10"/>
        <v>0</v>
      </c>
      <c r="AK48" s="1776"/>
      <c r="AL48" s="1776">
        <v>0</v>
      </c>
      <c r="AM48" s="1789"/>
      <c r="AN48" s="1776">
        <f t="shared" si="11"/>
        <v>0</v>
      </c>
      <c r="AO48" s="1773">
        <f t="shared" si="11"/>
        <v>0</v>
      </c>
      <c r="AP48" s="1776"/>
      <c r="AQ48" s="1776">
        <v>0</v>
      </c>
      <c r="AR48" s="1789"/>
      <c r="AS48" s="1776">
        <f t="shared" si="42"/>
        <v>0</v>
      </c>
      <c r="AT48" s="1773">
        <f t="shared" si="42"/>
        <v>0</v>
      </c>
      <c r="AU48" s="1776"/>
      <c r="AV48" s="1776">
        <v>0</v>
      </c>
      <c r="AW48" s="1789"/>
      <c r="AX48" s="1776">
        <f t="shared" si="43"/>
        <v>0</v>
      </c>
      <c r="AY48" s="1773">
        <f t="shared" si="43"/>
        <v>0</v>
      </c>
      <c r="AZ48" s="1776"/>
      <c r="BA48" s="1776">
        <v>0</v>
      </c>
      <c r="BB48" s="1789"/>
      <c r="BC48" s="1776">
        <f t="shared" si="44"/>
        <v>0</v>
      </c>
      <c r="BD48" s="1773">
        <f t="shared" si="44"/>
        <v>0</v>
      </c>
      <c r="BE48" s="1776"/>
      <c r="BF48" s="1776">
        <v>0</v>
      </c>
      <c r="BG48" s="1789"/>
      <c r="BH48" s="1776">
        <f t="shared" si="15"/>
        <v>0</v>
      </c>
      <c r="BI48" s="1773">
        <f t="shared" si="15"/>
        <v>0</v>
      </c>
      <c r="BJ48" s="1776"/>
      <c r="BK48" s="1776">
        <v>0</v>
      </c>
      <c r="BL48" s="1789"/>
      <c r="BM48" s="1776">
        <f t="shared" si="59"/>
        <v>0</v>
      </c>
      <c r="BN48" s="1773">
        <f t="shared" si="59"/>
        <v>0</v>
      </c>
      <c r="BO48" s="1776"/>
      <c r="BP48" s="1776">
        <v>0</v>
      </c>
      <c r="BQ48" s="1789"/>
      <c r="BR48" s="1776">
        <f t="shared" si="17"/>
        <v>0</v>
      </c>
      <c r="BS48" s="1773">
        <f t="shared" si="17"/>
        <v>0</v>
      </c>
      <c r="BT48" s="1776"/>
      <c r="BU48" s="1776">
        <v>0</v>
      </c>
      <c r="BV48" s="1789"/>
      <c r="BW48" s="1776">
        <f t="shared" si="18"/>
        <v>0</v>
      </c>
      <c r="BX48" s="1773">
        <f t="shared" si="18"/>
        <v>0</v>
      </c>
      <c r="BY48" s="1776"/>
      <c r="BZ48" s="1776">
        <v>0</v>
      </c>
      <c r="CA48" s="1789"/>
      <c r="CB48" s="1776">
        <f t="shared" si="19"/>
        <v>0</v>
      </c>
      <c r="CC48" s="1773">
        <f t="shared" si="19"/>
        <v>0</v>
      </c>
      <c r="CD48" s="1776"/>
      <c r="CE48" s="1776">
        <v>0</v>
      </c>
      <c r="CF48" s="1789"/>
      <c r="CG48" s="1776">
        <f t="shared" si="45"/>
        <v>0</v>
      </c>
      <c r="CH48" s="1773">
        <f t="shared" si="45"/>
        <v>0</v>
      </c>
      <c r="CI48" s="1776"/>
      <c r="CJ48" s="1776">
        <v>0</v>
      </c>
      <c r="CK48" s="1789"/>
      <c r="CL48" s="1776">
        <f t="shared" si="60"/>
        <v>0</v>
      </c>
      <c r="CM48" s="1773">
        <f t="shared" si="60"/>
        <v>0</v>
      </c>
      <c r="CN48" s="1777"/>
      <c r="CO48" s="1778">
        <f t="shared" si="61"/>
        <v>0</v>
      </c>
      <c r="CP48" s="1779">
        <f t="shared" si="61"/>
        <v>0</v>
      </c>
      <c r="CQ48" s="1778">
        <f t="shared" si="62"/>
        <v>0</v>
      </c>
      <c r="CR48" s="1777"/>
    </row>
    <row r="49" spans="1:96" ht="15" hidden="1" customHeight="1">
      <c r="A49" s="1769" t="s">
        <v>622</v>
      </c>
      <c r="B49" s="1769"/>
      <c r="C49" s="1786">
        <v>0</v>
      </c>
      <c r="D49" s="1787"/>
      <c r="E49" s="1772">
        <f t="shared" si="38"/>
        <v>0</v>
      </c>
      <c r="F49" s="1780"/>
      <c r="G49" s="1772"/>
      <c r="H49" s="1786">
        <v>0</v>
      </c>
      <c r="I49" s="1787"/>
      <c r="J49" s="1772">
        <f t="shared" si="39"/>
        <v>0</v>
      </c>
      <c r="K49" s="1773">
        <f t="shared" si="39"/>
        <v>0</v>
      </c>
      <c r="L49" s="1772"/>
      <c r="M49" s="1786">
        <v>0</v>
      </c>
      <c r="N49" s="1787"/>
      <c r="O49" s="1772">
        <f t="shared" si="40"/>
        <v>0</v>
      </c>
      <c r="P49" s="1773">
        <f t="shared" si="40"/>
        <v>0</v>
      </c>
      <c r="Q49" s="1772"/>
      <c r="R49" s="1786">
        <v>0</v>
      </c>
      <c r="S49" s="1787"/>
      <c r="T49" s="1772">
        <f>SUM(R49+S49)</f>
        <v>0</v>
      </c>
      <c r="U49" s="1780"/>
      <c r="V49" s="1772"/>
      <c r="W49" s="1786">
        <v>0</v>
      </c>
      <c r="X49" s="1787"/>
      <c r="Y49" s="1772">
        <f t="shared" si="9"/>
        <v>0</v>
      </c>
      <c r="Z49" s="1773"/>
      <c r="AA49" s="1772"/>
      <c r="AB49" s="1786">
        <v>0</v>
      </c>
      <c r="AC49" s="1787"/>
      <c r="AD49" s="1772">
        <f t="shared" si="58"/>
        <v>0</v>
      </c>
      <c r="AE49" s="1780"/>
      <c r="AF49" s="1772"/>
      <c r="AG49" s="1776">
        <v>0</v>
      </c>
      <c r="AH49" s="1789"/>
      <c r="AI49" s="1776">
        <f t="shared" si="10"/>
        <v>0</v>
      </c>
      <c r="AJ49" s="1773">
        <f t="shared" si="10"/>
        <v>0</v>
      </c>
      <c r="AK49" s="1776"/>
      <c r="AL49" s="1776">
        <v>0</v>
      </c>
      <c r="AM49" s="1789"/>
      <c r="AN49" s="1776">
        <f t="shared" si="11"/>
        <v>0</v>
      </c>
      <c r="AO49" s="1773">
        <f t="shared" si="11"/>
        <v>0</v>
      </c>
      <c r="AP49" s="1776"/>
      <c r="AQ49" s="1776">
        <v>0</v>
      </c>
      <c r="AR49" s="1789"/>
      <c r="AS49" s="1776">
        <f t="shared" si="42"/>
        <v>0</v>
      </c>
      <c r="AT49" s="1773">
        <f t="shared" si="42"/>
        <v>0</v>
      </c>
      <c r="AU49" s="1776"/>
      <c r="AV49" s="1776">
        <v>0</v>
      </c>
      <c r="AW49" s="1789"/>
      <c r="AX49" s="1776">
        <f t="shared" si="43"/>
        <v>0</v>
      </c>
      <c r="AY49" s="1773">
        <f t="shared" si="43"/>
        <v>0</v>
      </c>
      <c r="AZ49" s="1776"/>
      <c r="BA49" s="1776">
        <v>0</v>
      </c>
      <c r="BB49" s="1789"/>
      <c r="BC49" s="1776">
        <f t="shared" si="44"/>
        <v>0</v>
      </c>
      <c r="BD49" s="1773">
        <f t="shared" si="44"/>
        <v>0</v>
      </c>
      <c r="BE49" s="1776"/>
      <c r="BF49" s="1776">
        <v>0</v>
      </c>
      <c r="BG49" s="1789"/>
      <c r="BH49" s="1776">
        <f t="shared" si="15"/>
        <v>0</v>
      </c>
      <c r="BI49" s="1773">
        <f t="shared" si="15"/>
        <v>0</v>
      </c>
      <c r="BJ49" s="1776"/>
      <c r="BK49" s="1776">
        <v>0</v>
      </c>
      <c r="BL49" s="1789"/>
      <c r="BM49" s="1776">
        <f>SUM(BK49+BL49)</f>
        <v>0</v>
      </c>
      <c r="BN49" s="1773">
        <f>SUM(BL49+BM49)</f>
        <v>0</v>
      </c>
      <c r="BO49" s="1776"/>
      <c r="BP49" s="1776">
        <v>0</v>
      </c>
      <c r="BQ49" s="1789"/>
      <c r="BR49" s="1776">
        <f t="shared" si="17"/>
        <v>0</v>
      </c>
      <c r="BS49" s="1773">
        <f t="shared" si="17"/>
        <v>0</v>
      </c>
      <c r="BT49" s="1776"/>
      <c r="BU49" s="1776">
        <v>0</v>
      </c>
      <c r="BV49" s="1789"/>
      <c r="BW49" s="1776">
        <f t="shared" si="18"/>
        <v>0</v>
      </c>
      <c r="BX49" s="1773">
        <f t="shared" si="18"/>
        <v>0</v>
      </c>
      <c r="BY49" s="1776"/>
      <c r="BZ49" s="1776">
        <v>0</v>
      </c>
      <c r="CA49" s="1789"/>
      <c r="CB49" s="1776">
        <f t="shared" si="19"/>
        <v>0</v>
      </c>
      <c r="CC49" s="1773">
        <f t="shared" si="19"/>
        <v>0</v>
      </c>
      <c r="CD49" s="1776"/>
      <c r="CE49" s="1776">
        <v>0</v>
      </c>
      <c r="CF49" s="1789"/>
      <c r="CG49" s="1776">
        <f t="shared" si="45"/>
        <v>0</v>
      </c>
      <c r="CH49" s="1773">
        <f t="shared" si="45"/>
        <v>0</v>
      </c>
      <c r="CI49" s="1776"/>
      <c r="CJ49" s="1776">
        <v>0</v>
      </c>
      <c r="CK49" s="1789"/>
      <c r="CL49" s="1776">
        <f>SUM(CJ49+CK49)</f>
        <v>0</v>
      </c>
      <c r="CM49" s="1773">
        <f>SUM(CK49+CL49)</f>
        <v>0</v>
      </c>
      <c r="CN49" s="1777"/>
      <c r="CO49" s="1778">
        <f t="shared" si="61"/>
        <v>0</v>
      </c>
      <c r="CP49" s="1779">
        <f t="shared" si="61"/>
        <v>0</v>
      </c>
      <c r="CQ49" s="1778">
        <f t="shared" si="62"/>
        <v>0</v>
      </c>
      <c r="CR49" s="1777"/>
    </row>
    <row r="50" spans="1:96" ht="15" hidden="1" customHeight="1">
      <c r="A50" s="1769" t="s">
        <v>623</v>
      </c>
      <c r="B50" s="1769"/>
      <c r="C50" s="1786"/>
      <c r="D50" s="1787"/>
      <c r="E50" s="1772">
        <f t="shared" si="38"/>
        <v>0</v>
      </c>
      <c r="F50" s="1780"/>
      <c r="G50" s="1772"/>
      <c r="H50" s="1786"/>
      <c r="I50" s="1787"/>
      <c r="J50" s="1772">
        <f t="shared" si="39"/>
        <v>0</v>
      </c>
      <c r="K50" s="1773">
        <f t="shared" si="39"/>
        <v>0</v>
      </c>
      <c r="L50" s="1772"/>
      <c r="M50" s="1786">
        <v>0</v>
      </c>
      <c r="N50" s="1787"/>
      <c r="O50" s="1772">
        <f t="shared" si="40"/>
        <v>0</v>
      </c>
      <c r="P50" s="1773">
        <f t="shared" si="40"/>
        <v>0</v>
      </c>
      <c r="Q50" s="1772"/>
      <c r="R50" s="1786">
        <v>0</v>
      </c>
      <c r="S50" s="1787"/>
      <c r="T50" s="1772">
        <f t="shared" si="57"/>
        <v>0</v>
      </c>
      <c r="U50" s="1780"/>
      <c r="V50" s="1772"/>
      <c r="W50" s="1786">
        <v>0</v>
      </c>
      <c r="X50" s="1787"/>
      <c r="Y50" s="1772">
        <f t="shared" si="9"/>
        <v>0</v>
      </c>
      <c r="Z50" s="1773"/>
      <c r="AA50" s="1772"/>
      <c r="AB50" s="1786">
        <v>0</v>
      </c>
      <c r="AC50" s="1787"/>
      <c r="AD50" s="1772">
        <f t="shared" si="58"/>
        <v>0</v>
      </c>
      <c r="AE50" s="1780"/>
      <c r="AF50" s="1772"/>
      <c r="AG50" s="1788"/>
      <c r="AH50" s="1789"/>
      <c r="AI50" s="1776">
        <f t="shared" si="10"/>
        <v>0</v>
      </c>
      <c r="AJ50" s="1773">
        <f t="shared" si="10"/>
        <v>0</v>
      </c>
      <c r="AK50" s="1776"/>
      <c r="AL50" s="1788"/>
      <c r="AM50" s="1789"/>
      <c r="AN50" s="1776">
        <f t="shared" si="11"/>
        <v>0</v>
      </c>
      <c r="AO50" s="1773">
        <f t="shared" si="11"/>
        <v>0</v>
      </c>
      <c r="AP50" s="1776"/>
      <c r="AQ50" s="1788"/>
      <c r="AR50" s="1789"/>
      <c r="AS50" s="1776">
        <f t="shared" si="42"/>
        <v>0</v>
      </c>
      <c r="AT50" s="1773">
        <f t="shared" si="42"/>
        <v>0</v>
      </c>
      <c r="AU50" s="1776"/>
      <c r="AV50" s="1788"/>
      <c r="AW50" s="1789"/>
      <c r="AX50" s="1776">
        <f t="shared" si="43"/>
        <v>0</v>
      </c>
      <c r="AY50" s="1773">
        <f t="shared" si="43"/>
        <v>0</v>
      </c>
      <c r="AZ50" s="1776"/>
      <c r="BA50" s="1788">
        <v>0</v>
      </c>
      <c r="BB50" s="1789"/>
      <c r="BC50" s="1776">
        <f t="shared" si="44"/>
        <v>0</v>
      </c>
      <c r="BD50" s="1773">
        <f t="shared" si="44"/>
        <v>0</v>
      </c>
      <c r="BE50" s="1776"/>
      <c r="BF50" s="1788"/>
      <c r="BG50" s="1789"/>
      <c r="BH50" s="1776">
        <f t="shared" si="15"/>
        <v>0</v>
      </c>
      <c r="BI50" s="1773">
        <f t="shared" si="15"/>
        <v>0</v>
      </c>
      <c r="BJ50" s="1776"/>
      <c r="BK50" s="1788">
        <v>0</v>
      </c>
      <c r="BL50" s="1789"/>
      <c r="BM50" s="1776">
        <f t="shared" si="59"/>
        <v>0</v>
      </c>
      <c r="BN50" s="1773">
        <f t="shared" si="59"/>
        <v>0</v>
      </c>
      <c r="BO50" s="1776"/>
      <c r="BP50" s="1788"/>
      <c r="BQ50" s="1789"/>
      <c r="BR50" s="1776">
        <f t="shared" si="17"/>
        <v>0</v>
      </c>
      <c r="BS50" s="1773">
        <f t="shared" si="17"/>
        <v>0</v>
      </c>
      <c r="BT50" s="1776"/>
      <c r="BU50" s="1788"/>
      <c r="BV50" s="1789"/>
      <c r="BW50" s="1776">
        <f t="shared" si="18"/>
        <v>0</v>
      </c>
      <c r="BX50" s="1773">
        <f t="shared" si="18"/>
        <v>0</v>
      </c>
      <c r="BY50" s="1776"/>
      <c r="BZ50" s="1788"/>
      <c r="CA50" s="1789"/>
      <c r="CB50" s="1776">
        <f t="shared" si="19"/>
        <v>0</v>
      </c>
      <c r="CC50" s="1773">
        <f t="shared" si="19"/>
        <v>0</v>
      </c>
      <c r="CD50" s="1776"/>
      <c r="CE50" s="1788"/>
      <c r="CF50" s="1789"/>
      <c r="CG50" s="1776">
        <f t="shared" si="45"/>
        <v>0</v>
      </c>
      <c r="CH50" s="1773">
        <f t="shared" si="45"/>
        <v>0</v>
      </c>
      <c r="CI50" s="1776"/>
      <c r="CJ50" s="1788">
        <v>0</v>
      </c>
      <c r="CK50" s="1789"/>
      <c r="CL50" s="1776">
        <f t="shared" si="60"/>
        <v>0</v>
      </c>
      <c r="CM50" s="1773">
        <f t="shared" si="60"/>
        <v>0</v>
      </c>
      <c r="CN50" s="1777"/>
      <c r="CO50" s="1778">
        <f t="shared" si="61"/>
        <v>0</v>
      </c>
      <c r="CP50" s="1779">
        <f t="shared" si="61"/>
        <v>0</v>
      </c>
      <c r="CQ50" s="1778">
        <f t="shared" si="62"/>
        <v>0</v>
      </c>
      <c r="CR50" s="1777"/>
    </row>
    <row r="51" spans="1:96" ht="15" customHeight="1">
      <c r="A51" s="1769" t="s">
        <v>624</v>
      </c>
      <c r="B51" s="1769"/>
      <c r="C51" s="1786"/>
      <c r="D51" s="1787"/>
      <c r="E51" s="1772">
        <f t="shared" si="38"/>
        <v>0</v>
      </c>
      <c r="F51" s="1780"/>
      <c r="G51" s="1772"/>
      <c r="H51" s="1786"/>
      <c r="I51" s="1787"/>
      <c r="J51" s="1772">
        <f t="shared" si="39"/>
        <v>0</v>
      </c>
      <c r="K51" s="1773"/>
      <c r="L51" s="1772"/>
      <c r="M51" s="1786"/>
      <c r="N51" s="1787"/>
      <c r="O51" s="1772">
        <f t="shared" si="40"/>
        <v>0</v>
      </c>
      <c r="P51" s="1773"/>
      <c r="Q51" s="1772"/>
      <c r="R51" s="1786"/>
      <c r="S51" s="1787"/>
      <c r="T51" s="1772">
        <f>SUM(R51+S51)</f>
        <v>0</v>
      </c>
      <c r="U51" s="1780">
        <f>R51-Q51</f>
        <v>0</v>
      </c>
      <c r="V51" s="1772"/>
      <c r="W51" s="1786"/>
      <c r="X51" s="1787"/>
      <c r="Y51" s="1772">
        <f t="shared" si="9"/>
        <v>0</v>
      </c>
      <c r="Z51" s="1773"/>
      <c r="AA51" s="1772"/>
      <c r="AB51" s="1786"/>
      <c r="AC51" s="1787"/>
      <c r="AD51" s="1772">
        <f t="shared" si="58"/>
        <v>0</v>
      </c>
      <c r="AE51" s="1780"/>
      <c r="AF51" s="1772"/>
      <c r="AG51" s="1788"/>
      <c r="AH51" s="1789"/>
      <c r="AI51" s="1776">
        <f t="shared" si="10"/>
        <v>0</v>
      </c>
      <c r="AJ51" s="1773"/>
      <c r="AK51" s="1776"/>
      <c r="AL51" s="1788"/>
      <c r="AM51" s="1789"/>
      <c r="AN51" s="1776">
        <f t="shared" si="11"/>
        <v>0</v>
      </c>
      <c r="AO51" s="1773"/>
      <c r="AP51" s="1776"/>
      <c r="AQ51" s="1788"/>
      <c r="AR51" s="1789"/>
      <c r="AS51" s="1776">
        <f t="shared" si="42"/>
        <v>0</v>
      </c>
      <c r="AT51" s="1773"/>
      <c r="AU51" s="1776"/>
      <c r="AV51" s="1788"/>
      <c r="AW51" s="1789"/>
      <c r="AX51" s="1776">
        <f t="shared" si="43"/>
        <v>0</v>
      </c>
      <c r="AY51" s="1773"/>
      <c r="AZ51" s="1776"/>
      <c r="BA51" s="1788"/>
      <c r="BB51" s="1789"/>
      <c r="BC51" s="1776">
        <f t="shared" si="44"/>
        <v>0</v>
      </c>
      <c r="BD51" s="1773"/>
      <c r="BE51" s="1776"/>
      <c r="BF51" s="1788"/>
      <c r="BG51" s="1789"/>
      <c r="BH51" s="1776">
        <f t="shared" si="15"/>
        <v>0</v>
      </c>
      <c r="BI51" s="1773"/>
      <c r="BJ51" s="1776"/>
      <c r="BK51" s="1788"/>
      <c r="BL51" s="1789"/>
      <c r="BM51" s="1776">
        <f>SUM(BK51+BL51)</f>
        <v>0</v>
      </c>
      <c r="BN51" s="1773"/>
      <c r="BO51" s="1776"/>
      <c r="BP51" s="1788"/>
      <c r="BQ51" s="1789"/>
      <c r="BR51" s="1776">
        <f t="shared" si="17"/>
        <v>0</v>
      </c>
      <c r="BS51" s="1773"/>
      <c r="BT51" s="1776"/>
      <c r="BU51" s="1788"/>
      <c r="BV51" s="1789"/>
      <c r="BW51" s="1776">
        <f t="shared" si="18"/>
        <v>0</v>
      </c>
      <c r="BX51" s="1773"/>
      <c r="BY51" s="1776"/>
      <c r="BZ51" s="1788"/>
      <c r="CA51" s="1789"/>
      <c r="CB51" s="1776">
        <f t="shared" si="19"/>
        <v>0</v>
      </c>
      <c r="CC51" s="1773"/>
      <c r="CD51" s="1776"/>
      <c r="CE51" s="1788"/>
      <c r="CF51" s="1789"/>
      <c r="CG51" s="1776">
        <f t="shared" si="45"/>
        <v>0</v>
      </c>
      <c r="CH51" s="1773"/>
      <c r="CI51" s="1776"/>
      <c r="CJ51" s="1788"/>
      <c r="CK51" s="1789"/>
      <c r="CL51" s="1776">
        <f>SUM(CJ51+CK51)</f>
        <v>0</v>
      </c>
      <c r="CM51" s="1773"/>
      <c r="CN51" s="1777">
        <f t="shared" ref="CN51:CQ55" si="63">SUM(B51+G51+L51+Q51+V51+AA51+AF51+AK51+AP51+AU51+AZ51+BE51+BJ51+BO51+BT51+BY51+CD51+CI51)</f>
        <v>0</v>
      </c>
      <c r="CO51" s="1777">
        <f t="shared" si="63"/>
        <v>0</v>
      </c>
      <c r="CP51" s="1777">
        <f t="shared" si="63"/>
        <v>0</v>
      </c>
      <c r="CQ51" s="1777">
        <f t="shared" si="63"/>
        <v>0</v>
      </c>
      <c r="CR51" s="1777">
        <f>SUM(F51+K51+P51+U51+Z51+AE51+AJ51+AO51+AT51+AY51+BD51+BI51+BN51+BS51+BX51+CC51+CH51+CM51)</f>
        <v>0</v>
      </c>
    </row>
    <row r="52" spans="1:96" ht="15" customHeight="1">
      <c r="A52" s="1769" t="s">
        <v>625</v>
      </c>
      <c r="B52" s="1769"/>
      <c r="C52" s="1786"/>
      <c r="D52" s="1787"/>
      <c r="E52" s="1772">
        <f t="shared" si="38"/>
        <v>0</v>
      </c>
      <c r="F52" s="1780"/>
      <c r="G52" s="1772"/>
      <c r="H52" s="1786"/>
      <c r="I52" s="1787"/>
      <c r="J52" s="1772">
        <f t="shared" si="39"/>
        <v>0</v>
      </c>
      <c r="K52" s="1773"/>
      <c r="L52" s="1772"/>
      <c r="M52" s="1786"/>
      <c r="N52" s="1787"/>
      <c r="O52" s="1772">
        <f t="shared" si="40"/>
        <v>0</v>
      </c>
      <c r="P52" s="1773"/>
      <c r="Q52" s="1772"/>
      <c r="R52" s="1786"/>
      <c r="S52" s="1787"/>
      <c r="T52" s="1772">
        <f t="shared" si="57"/>
        <v>0</v>
      </c>
      <c r="U52" s="1780">
        <f>R52-Q52</f>
        <v>0</v>
      </c>
      <c r="V52" s="1772"/>
      <c r="W52" s="1786"/>
      <c r="X52" s="1787"/>
      <c r="Y52" s="1772">
        <f t="shared" si="9"/>
        <v>0</v>
      </c>
      <c r="Z52" s="1773"/>
      <c r="AA52" s="1772"/>
      <c r="AB52" s="1786"/>
      <c r="AC52" s="1787"/>
      <c r="AD52" s="1772">
        <f t="shared" si="58"/>
        <v>0</v>
      </c>
      <c r="AE52" s="1780"/>
      <c r="AF52" s="1772"/>
      <c r="AG52" s="1788"/>
      <c r="AH52" s="1789"/>
      <c r="AI52" s="1776">
        <f t="shared" si="10"/>
        <v>0</v>
      </c>
      <c r="AJ52" s="1773"/>
      <c r="AK52" s="1776"/>
      <c r="AL52" s="1788"/>
      <c r="AM52" s="1789"/>
      <c r="AN52" s="1776">
        <f t="shared" si="11"/>
        <v>0</v>
      </c>
      <c r="AO52" s="1773"/>
      <c r="AP52" s="1776"/>
      <c r="AQ52" s="1788"/>
      <c r="AR52" s="1789"/>
      <c r="AS52" s="1776">
        <f t="shared" si="42"/>
        <v>0</v>
      </c>
      <c r="AT52" s="1773"/>
      <c r="AU52" s="1776"/>
      <c r="AV52" s="1788"/>
      <c r="AW52" s="1789"/>
      <c r="AX52" s="1776">
        <f t="shared" si="43"/>
        <v>0</v>
      </c>
      <c r="AY52" s="1773"/>
      <c r="AZ52" s="1776"/>
      <c r="BA52" s="1788"/>
      <c r="BB52" s="1789"/>
      <c r="BC52" s="1776">
        <f t="shared" si="44"/>
        <v>0</v>
      </c>
      <c r="BD52" s="1773"/>
      <c r="BE52" s="1776"/>
      <c r="BF52" s="1788"/>
      <c r="BG52" s="1789"/>
      <c r="BH52" s="1776">
        <f t="shared" si="15"/>
        <v>0</v>
      </c>
      <c r="BI52" s="1773"/>
      <c r="BJ52" s="1776"/>
      <c r="BK52" s="1788"/>
      <c r="BL52" s="1789"/>
      <c r="BM52" s="1776">
        <f t="shared" si="59"/>
        <v>0</v>
      </c>
      <c r="BN52" s="1773"/>
      <c r="BO52" s="1776"/>
      <c r="BP52" s="1788"/>
      <c r="BQ52" s="1789"/>
      <c r="BR52" s="1776">
        <f t="shared" si="17"/>
        <v>0</v>
      </c>
      <c r="BS52" s="1773"/>
      <c r="BT52" s="1776"/>
      <c r="BU52" s="1788"/>
      <c r="BV52" s="1789"/>
      <c r="BW52" s="1776">
        <f t="shared" si="18"/>
        <v>0</v>
      </c>
      <c r="BX52" s="1773"/>
      <c r="BY52" s="1776"/>
      <c r="BZ52" s="1788"/>
      <c r="CA52" s="1789"/>
      <c r="CB52" s="1776">
        <f t="shared" si="19"/>
        <v>0</v>
      </c>
      <c r="CC52" s="1773"/>
      <c r="CD52" s="1776"/>
      <c r="CE52" s="1788"/>
      <c r="CF52" s="1789"/>
      <c r="CG52" s="1776">
        <f t="shared" si="45"/>
        <v>0</v>
      </c>
      <c r="CH52" s="1773"/>
      <c r="CI52" s="1776"/>
      <c r="CJ52" s="1788"/>
      <c r="CK52" s="1789"/>
      <c r="CL52" s="1776">
        <f t="shared" si="60"/>
        <v>0</v>
      </c>
      <c r="CM52" s="1773"/>
      <c r="CN52" s="1777">
        <f t="shared" si="63"/>
        <v>0</v>
      </c>
      <c r="CO52" s="1777">
        <f t="shared" si="63"/>
        <v>0</v>
      </c>
      <c r="CP52" s="1777">
        <f t="shared" si="63"/>
        <v>0</v>
      </c>
      <c r="CQ52" s="1777">
        <f t="shared" si="63"/>
        <v>0</v>
      </c>
      <c r="CR52" s="1777">
        <f>SUM(F52+K52+P52+U52+Z52+AE52+AJ52+AO52+AT52+AY52+BD52+BI52+BN52+BS52+BX52+CC52+CH52+CM52)</f>
        <v>0</v>
      </c>
    </row>
    <row r="53" spans="1:96" ht="15" customHeight="1">
      <c r="A53" s="1769" t="s">
        <v>626</v>
      </c>
      <c r="B53" s="1769"/>
      <c r="C53" s="1786"/>
      <c r="D53" s="1787"/>
      <c r="E53" s="1772">
        <f t="shared" si="38"/>
        <v>0</v>
      </c>
      <c r="F53" s="1780"/>
      <c r="G53" s="1772"/>
      <c r="H53" s="1786"/>
      <c r="I53" s="1787"/>
      <c r="J53" s="1772">
        <f t="shared" si="39"/>
        <v>0</v>
      </c>
      <c r="K53" s="1773"/>
      <c r="L53" s="1772"/>
      <c r="M53" s="1786"/>
      <c r="N53" s="1787"/>
      <c r="O53" s="1772">
        <f t="shared" si="40"/>
        <v>0</v>
      </c>
      <c r="P53" s="1773"/>
      <c r="Q53" s="1772"/>
      <c r="R53" s="1786"/>
      <c r="S53" s="1787"/>
      <c r="T53" s="1772">
        <f t="shared" si="57"/>
        <v>0</v>
      </c>
      <c r="U53" s="1780">
        <f>R53-Q53</f>
        <v>0</v>
      </c>
      <c r="V53" s="1772"/>
      <c r="W53" s="1786"/>
      <c r="X53" s="1787"/>
      <c r="Y53" s="1772">
        <f t="shared" si="9"/>
        <v>0</v>
      </c>
      <c r="Z53" s="1773"/>
      <c r="AA53" s="1772"/>
      <c r="AB53" s="1786"/>
      <c r="AC53" s="1787"/>
      <c r="AD53" s="1772">
        <f t="shared" si="58"/>
        <v>0</v>
      </c>
      <c r="AE53" s="1780"/>
      <c r="AF53" s="1772"/>
      <c r="AG53" s="1788"/>
      <c r="AH53" s="1789"/>
      <c r="AI53" s="1776">
        <f t="shared" si="10"/>
        <v>0</v>
      </c>
      <c r="AJ53" s="1773"/>
      <c r="AK53" s="1776"/>
      <c r="AL53" s="1788"/>
      <c r="AM53" s="1789"/>
      <c r="AN53" s="1776">
        <f t="shared" si="11"/>
        <v>0</v>
      </c>
      <c r="AO53" s="1773"/>
      <c r="AP53" s="1776"/>
      <c r="AQ53" s="1788"/>
      <c r="AR53" s="1789"/>
      <c r="AS53" s="1776">
        <f t="shared" si="42"/>
        <v>0</v>
      </c>
      <c r="AT53" s="1773"/>
      <c r="AU53" s="1776"/>
      <c r="AV53" s="1788"/>
      <c r="AW53" s="1789"/>
      <c r="AX53" s="1776">
        <f t="shared" si="43"/>
        <v>0</v>
      </c>
      <c r="AY53" s="1773"/>
      <c r="AZ53" s="1776"/>
      <c r="BA53" s="1788"/>
      <c r="BB53" s="1789"/>
      <c r="BC53" s="1776">
        <f t="shared" si="44"/>
        <v>0</v>
      </c>
      <c r="BD53" s="1773"/>
      <c r="BE53" s="1776"/>
      <c r="BF53" s="1788"/>
      <c r="BG53" s="1789"/>
      <c r="BH53" s="1776">
        <f t="shared" si="15"/>
        <v>0</v>
      </c>
      <c r="BI53" s="1773"/>
      <c r="BJ53" s="1776"/>
      <c r="BK53" s="1788"/>
      <c r="BL53" s="1789"/>
      <c r="BM53" s="1776">
        <f t="shared" si="59"/>
        <v>0</v>
      </c>
      <c r="BN53" s="1773"/>
      <c r="BO53" s="1776"/>
      <c r="BP53" s="1788"/>
      <c r="BQ53" s="1789"/>
      <c r="BR53" s="1776">
        <f t="shared" si="17"/>
        <v>0</v>
      </c>
      <c r="BS53" s="1773"/>
      <c r="BT53" s="1776"/>
      <c r="BU53" s="1788"/>
      <c r="BV53" s="1789"/>
      <c r="BW53" s="1776">
        <f t="shared" si="18"/>
        <v>0</v>
      </c>
      <c r="BX53" s="1773"/>
      <c r="BY53" s="1776"/>
      <c r="BZ53" s="1788"/>
      <c r="CA53" s="1789"/>
      <c r="CB53" s="1776">
        <f t="shared" si="19"/>
        <v>0</v>
      </c>
      <c r="CC53" s="1773"/>
      <c r="CD53" s="1776"/>
      <c r="CE53" s="1788"/>
      <c r="CF53" s="1789"/>
      <c r="CG53" s="1776">
        <f t="shared" si="45"/>
        <v>0</v>
      </c>
      <c r="CH53" s="1773"/>
      <c r="CI53" s="1776"/>
      <c r="CJ53" s="1788"/>
      <c r="CK53" s="1789"/>
      <c r="CL53" s="1776">
        <f t="shared" si="60"/>
        <v>0</v>
      </c>
      <c r="CM53" s="1773"/>
      <c r="CN53" s="1777">
        <f t="shared" si="63"/>
        <v>0</v>
      </c>
      <c r="CO53" s="1777">
        <f t="shared" si="63"/>
        <v>0</v>
      </c>
      <c r="CP53" s="1777">
        <f t="shared" si="63"/>
        <v>0</v>
      </c>
      <c r="CQ53" s="1777">
        <f t="shared" si="63"/>
        <v>0</v>
      </c>
      <c r="CR53" s="1777">
        <f>SUM(F53+K53+P53+U53+Z53+AE53+AJ53+AO53+AT53+AY53+BD53+BI53+BN53+BS53+BX53+CC53+CH53+CM53)</f>
        <v>0</v>
      </c>
    </row>
    <row r="54" spans="1:96" ht="15" customHeight="1">
      <c r="A54" s="1769" t="s">
        <v>627</v>
      </c>
      <c r="B54" s="1769"/>
      <c r="C54" s="1786"/>
      <c r="D54" s="1787"/>
      <c r="E54" s="1772">
        <f t="shared" si="38"/>
        <v>0</v>
      </c>
      <c r="F54" s="1780"/>
      <c r="G54" s="1772"/>
      <c r="H54" s="1786"/>
      <c r="I54" s="1787"/>
      <c r="J54" s="1772">
        <f t="shared" si="39"/>
        <v>0</v>
      </c>
      <c r="K54" s="1773"/>
      <c r="L54" s="1772"/>
      <c r="M54" s="1786"/>
      <c r="N54" s="1787"/>
      <c r="O54" s="1772">
        <f t="shared" si="40"/>
        <v>0</v>
      </c>
      <c r="P54" s="1773"/>
      <c r="Q54" s="1772"/>
      <c r="R54" s="1786"/>
      <c r="S54" s="1787"/>
      <c r="T54" s="1772">
        <f t="shared" si="57"/>
        <v>0</v>
      </c>
      <c r="U54" s="1780">
        <f>R54-Q54</f>
        <v>0</v>
      </c>
      <c r="V54" s="1772"/>
      <c r="W54" s="1786"/>
      <c r="X54" s="1787"/>
      <c r="Y54" s="1772">
        <f t="shared" si="9"/>
        <v>0</v>
      </c>
      <c r="Z54" s="1773"/>
      <c r="AA54" s="1772"/>
      <c r="AB54" s="1786"/>
      <c r="AC54" s="1787"/>
      <c r="AD54" s="1772">
        <f t="shared" si="58"/>
        <v>0</v>
      </c>
      <c r="AE54" s="1780"/>
      <c r="AF54" s="1772"/>
      <c r="AG54" s="1788"/>
      <c r="AH54" s="1789"/>
      <c r="AI54" s="1776">
        <f t="shared" si="10"/>
        <v>0</v>
      </c>
      <c r="AJ54" s="1773"/>
      <c r="AK54" s="1776"/>
      <c r="AL54" s="1788"/>
      <c r="AM54" s="1789"/>
      <c r="AN54" s="1776">
        <f t="shared" si="11"/>
        <v>0</v>
      </c>
      <c r="AO54" s="1773"/>
      <c r="AP54" s="1776"/>
      <c r="AQ54" s="1788"/>
      <c r="AR54" s="1789"/>
      <c r="AS54" s="1776">
        <f t="shared" si="42"/>
        <v>0</v>
      </c>
      <c r="AT54" s="1773"/>
      <c r="AU54" s="1776"/>
      <c r="AV54" s="1788"/>
      <c r="AW54" s="1789"/>
      <c r="AX54" s="1776">
        <f t="shared" si="43"/>
        <v>0</v>
      </c>
      <c r="AY54" s="1773"/>
      <c r="AZ54" s="1776"/>
      <c r="BA54" s="1788"/>
      <c r="BB54" s="1789"/>
      <c r="BC54" s="1776">
        <f t="shared" si="44"/>
        <v>0</v>
      </c>
      <c r="BD54" s="1773"/>
      <c r="BE54" s="1776"/>
      <c r="BF54" s="1788"/>
      <c r="BG54" s="1789"/>
      <c r="BH54" s="1776">
        <f t="shared" si="15"/>
        <v>0</v>
      </c>
      <c r="BI54" s="1773"/>
      <c r="BJ54" s="1776"/>
      <c r="BK54" s="1788"/>
      <c r="BL54" s="1789"/>
      <c r="BM54" s="1776">
        <f t="shared" si="59"/>
        <v>0</v>
      </c>
      <c r="BN54" s="1773"/>
      <c r="BO54" s="1776"/>
      <c r="BP54" s="1788"/>
      <c r="BQ54" s="1789"/>
      <c r="BR54" s="1776">
        <f t="shared" si="17"/>
        <v>0</v>
      </c>
      <c r="BS54" s="1773"/>
      <c r="BT54" s="1776"/>
      <c r="BU54" s="1788"/>
      <c r="BV54" s="1789"/>
      <c r="BW54" s="1776">
        <f t="shared" si="18"/>
        <v>0</v>
      </c>
      <c r="BX54" s="1773"/>
      <c r="BY54" s="1776"/>
      <c r="BZ54" s="1788"/>
      <c r="CA54" s="1789"/>
      <c r="CB54" s="1776">
        <f t="shared" si="19"/>
        <v>0</v>
      </c>
      <c r="CC54" s="1773"/>
      <c r="CD54" s="1776"/>
      <c r="CE54" s="1788"/>
      <c r="CF54" s="1789"/>
      <c r="CG54" s="1776">
        <f t="shared" si="45"/>
        <v>0</v>
      </c>
      <c r="CH54" s="1773"/>
      <c r="CI54" s="1776"/>
      <c r="CJ54" s="1788"/>
      <c r="CK54" s="1789"/>
      <c r="CL54" s="1776">
        <f t="shared" si="60"/>
        <v>0</v>
      </c>
      <c r="CM54" s="1773"/>
      <c r="CN54" s="1777">
        <f t="shared" si="63"/>
        <v>0</v>
      </c>
      <c r="CO54" s="1777">
        <f t="shared" si="63"/>
        <v>0</v>
      </c>
      <c r="CP54" s="1777">
        <f t="shared" si="63"/>
        <v>0</v>
      </c>
      <c r="CQ54" s="1777">
        <f t="shared" si="63"/>
        <v>0</v>
      </c>
      <c r="CR54" s="1777">
        <f>SUM(F54+K54+P54+U54+Z54+AE54+AJ54+AO54+AT54+AY54+BD54+BI54+BN54+BS54+BX54+CC54+CH54+CM54)</f>
        <v>0</v>
      </c>
    </row>
    <row r="55" spans="1:96" s="1757" customFormat="1" ht="15" customHeight="1">
      <c r="A55" s="1769" t="s">
        <v>628</v>
      </c>
      <c r="B55" s="1769"/>
      <c r="C55" s="1786"/>
      <c r="D55" s="1787"/>
      <c r="E55" s="1772">
        <f t="shared" si="38"/>
        <v>0</v>
      </c>
      <c r="F55" s="1780"/>
      <c r="G55" s="1772"/>
      <c r="H55" s="1786"/>
      <c r="I55" s="1787"/>
      <c r="J55" s="1772">
        <f t="shared" si="39"/>
        <v>0</v>
      </c>
      <c r="K55" s="1773"/>
      <c r="L55" s="1772"/>
      <c r="M55" s="1786"/>
      <c r="N55" s="1787"/>
      <c r="O55" s="1772">
        <f t="shared" si="40"/>
        <v>0</v>
      </c>
      <c r="P55" s="1773"/>
      <c r="Q55" s="1772"/>
      <c r="R55" s="1786"/>
      <c r="S55" s="1787"/>
      <c r="T55" s="1772">
        <f t="shared" si="57"/>
        <v>0</v>
      </c>
      <c r="U55" s="1780">
        <f>R55-Q55</f>
        <v>0</v>
      </c>
      <c r="V55" s="1772"/>
      <c r="W55" s="1786"/>
      <c r="X55" s="1787"/>
      <c r="Y55" s="1772">
        <f t="shared" si="9"/>
        <v>0</v>
      </c>
      <c r="Z55" s="1773"/>
      <c r="AA55" s="1772"/>
      <c r="AB55" s="1786"/>
      <c r="AC55" s="1787"/>
      <c r="AD55" s="1772">
        <f t="shared" si="58"/>
        <v>0</v>
      </c>
      <c r="AE55" s="1780"/>
      <c r="AF55" s="1772"/>
      <c r="AG55" s="1788"/>
      <c r="AH55" s="1789"/>
      <c r="AI55" s="1776">
        <f t="shared" si="10"/>
        <v>0</v>
      </c>
      <c r="AJ55" s="1773"/>
      <c r="AK55" s="1776"/>
      <c r="AL55" s="1788"/>
      <c r="AM55" s="1789"/>
      <c r="AN55" s="1776">
        <f t="shared" si="11"/>
        <v>0</v>
      </c>
      <c r="AO55" s="1773"/>
      <c r="AP55" s="1776"/>
      <c r="AQ55" s="1788"/>
      <c r="AR55" s="1789"/>
      <c r="AS55" s="1776">
        <f t="shared" si="42"/>
        <v>0</v>
      </c>
      <c r="AT55" s="1773"/>
      <c r="AU55" s="1776"/>
      <c r="AV55" s="1788"/>
      <c r="AW55" s="1789"/>
      <c r="AX55" s="1776">
        <f t="shared" si="43"/>
        <v>0</v>
      </c>
      <c r="AY55" s="1773"/>
      <c r="AZ55" s="1776"/>
      <c r="BA55" s="1788"/>
      <c r="BB55" s="1789"/>
      <c r="BC55" s="1776">
        <f t="shared" si="44"/>
        <v>0</v>
      </c>
      <c r="BD55" s="1773"/>
      <c r="BE55" s="1776"/>
      <c r="BF55" s="1788"/>
      <c r="BG55" s="1789"/>
      <c r="BH55" s="1776">
        <f t="shared" si="15"/>
        <v>0</v>
      </c>
      <c r="BI55" s="1773"/>
      <c r="BJ55" s="1776"/>
      <c r="BK55" s="1788"/>
      <c r="BL55" s="1789"/>
      <c r="BM55" s="1776">
        <f t="shared" si="59"/>
        <v>0</v>
      </c>
      <c r="BN55" s="1773"/>
      <c r="BO55" s="1776"/>
      <c r="BP55" s="1788"/>
      <c r="BQ55" s="1789"/>
      <c r="BR55" s="1776">
        <f t="shared" si="17"/>
        <v>0</v>
      </c>
      <c r="BS55" s="1773"/>
      <c r="BT55" s="1776"/>
      <c r="BU55" s="1788"/>
      <c r="BV55" s="1789"/>
      <c r="BW55" s="1776">
        <f t="shared" si="18"/>
        <v>0</v>
      </c>
      <c r="BX55" s="1773"/>
      <c r="BY55" s="1776"/>
      <c r="BZ55" s="1788"/>
      <c r="CA55" s="1789"/>
      <c r="CB55" s="1776">
        <f t="shared" si="19"/>
        <v>0</v>
      </c>
      <c r="CC55" s="1773"/>
      <c r="CD55" s="1776"/>
      <c r="CE55" s="1788"/>
      <c r="CF55" s="1789"/>
      <c r="CG55" s="1776">
        <f t="shared" si="45"/>
        <v>0</v>
      </c>
      <c r="CH55" s="1773"/>
      <c r="CI55" s="1776"/>
      <c r="CJ55" s="1788"/>
      <c r="CK55" s="1789"/>
      <c r="CL55" s="1776">
        <f t="shared" si="60"/>
        <v>0</v>
      </c>
      <c r="CM55" s="1773"/>
      <c r="CN55" s="1777">
        <f t="shared" si="63"/>
        <v>0</v>
      </c>
      <c r="CO55" s="1777">
        <f t="shared" si="63"/>
        <v>0</v>
      </c>
      <c r="CP55" s="1777">
        <f t="shared" si="63"/>
        <v>0</v>
      </c>
      <c r="CQ55" s="1777">
        <f t="shared" si="63"/>
        <v>0</v>
      </c>
      <c r="CR55" s="1777">
        <f>SUM(F55+K55+P55+U55+Z55+AE55+AJ55+AO55+AT55+AY55+BD55+BI55+BN55+BS55+BX55+CC55+CH55+CM55)</f>
        <v>0</v>
      </c>
    </row>
    <row r="56" spans="1:96" s="1793" customFormat="1" ht="15" customHeight="1" thickBot="1">
      <c r="A56" s="1802" t="s">
        <v>629</v>
      </c>
      <c r="B56" s="1802">
        <v>0</v>
      </c>
      <c r="C56" s="1802">
        <f t="shared" ref="C56:AL56" si="64">SUM(C43:C55)</f>
        <v>0</v>
      </c>
      <c r="D56" s="1802">
        <f t="shared" si="64"/>
        <v>0</v>
      </c>
      <c r="E56" s="1802">
        <f t="shared" si="64"/>
        <v>0</v>
      </c>
      <c r="F56" s="1803"/>
      <c r="G56" s="1802">
        <v>0</v>
      </c>
      <c r="H56" s="1802">
        <f t="shared" si="64"/>
        <v>0</v>
      </c>
      <c r="I56" s="1802">
        <f t="shared" si="64"/>
        <v>0</v>
      </c>
      <c r="J56" s="1802">
        <f t="shared" si="64"/>
        <v>0</v>
      </c>
      <c r="K56" s="1804">
        <f t="shared" ref="K56" si="65">SUM(K43:K55)</f>
        <v>0</v>
      </c>
      <c r="L56" s="1802">
        <v>0</v>
      </c>
      <c r="M56" s="1802">
        <f t="shared" si="64"/>
        <v>0</v>
      </c>
      <c r="N56" s="1802">
        <f t="shared" si="64"/>
        <v>0</v>
      </c>
      <c r="O56" s="1802">
        <f t="shared" si="64"/>
        <v>0</v>
      </c>
      <c r="P56" s="1804">
        <f t="shared" ref="P56" si="66">SUM(P43:P55)</f>
        <v>0</v>
      </c>
      <c r="Q56" s="1802">
        <v>0</v>
      </c>
      <c r="R56" s="1802">
        <f t="shared" si="64"/>
        <v>0</v>
      </c>
      <c r="S56" s="1802">
        <f t="shared" si="64"/>
        <v>0</v>
      </c>
      <c r="T56" s="1802">
        <f t="shared" si="64"/>
        <v>0</v>
      </c>
      <c r="U56" s="1803">
        <f t="shared" ref="U56" si="67">SUM(U43:U55)</f>
        <v>0</v>
      </c>
      <c r="V56" s="1802">
        <v>0</v>
      </c>
      <c r="W56" s="1802">
        <f t="shared" si="64"/>
        <v>0</v>
      </c>
      <c r="X56" s="1802">
        <f t="shared" si="64"/>
        <v>0</v>
      </c>
      <c r="Y56" s="1802">
        <f t="shared" si="64"/>
        <v>0</v>
      </c>
      <c r="Z56" s="1803">
        <f t="shared" ref="Z56" si="68">SUM(Z43:Z55)</f>
        <v>0</v>
      </c>
      <c r="AA56" s="1802">
        <f>SUM(AA43:AA55)</f>
        <v>0</v>
      </c>
      <c r="AB56" s="1802">
        <f>SUM(AB43:AB55)</f>
        <v>0</v>
      </c>
      <c r="AC56" s="1802">
        <f>SUM(AC43:AC55)</f>
        <v>0</v>
      </c>
      <c r="AD56" s="1802">
        <f>SUM(AD43:AD55)</f>
        <v>0</v>
      </c>
      <c r="AE56" s="1803">
        <f>SUM(AE43:AE55)</f>
        <v>0</v>
      </c>
      <c r="AF56" s="1802">
        <v>0</v>
      </c>
      <c r="AG56" s="1802">
        <f t="shared" si="64"/>
        <v>0</v>
      </c>
      <c r="AH56" s="1802">
        <f t="shared" si="64"/>
        <v>0</v>
      </c>
      <c r="AI56" s="1802">
        <f t="shared" si="64"/>
        <v>0</v>
      </c>
      <c r="AJ56" s="1804">
        <f t="shared" ref="AJ56" si="69">SUM(AJ43:AJ55)</f>
        <v>0</v>
      </c>
      <c r="AK56" s="1802">
        <v>0</v>
      </c>
      <c r="AL56" s="1802">
        <f t="shared" si="64"/>
        <v>0</v>
      </c>
      <c r="AM56" s="1802">
        <f t="shared" ref="AM56:BS56" si="70">SUM(AM43:AM55)</f>
        <v>0</v>
      </c>
      <c r="AN56" s="1802">
        <f t="shared" si="70"/>
        <v>0</v>
      </c>
      <c r="AO56" s="1804">
        <f t="shared" si="70"/>
        <v>0</v>
      </c>
      <c r="AP56" s="1802">
        <v>0</v>
      </c>
      <c r="AQ56" s="1802">
        <f t="shared" si="70"/>
        <v>0</v>
      </c>
      <c r="AR56" s="1802">
        <f t="shared" si="70"/>
        <v>0</v>
      </c>
      <c r="AS56" s="1802">
        <f t="shared" si="70"/>
        <v>0</v>
      </c>
      <c r="AT56" s="1804">
        <f t="shared" si="70"/>
        <v>0</v>
      </c>
      <c r="AU56" s="1802">
        <v>0</v>
      </c>
      <c r="AV56" s="1802">
        <f t="shared" si="70"/>
        <v>0</v>
      </c>
      <c r="AW56" s="1802">
        <f t="shared" si="70"/>
        <v>0</v>
      </c>
      <c r="AX56" s="1802">
        <f t="shared" si="70"/>
        <v>0</v>
      </c>
      <c r="AY56" s="1804">
        <f t="shared" si="70"/>
        <v>0</v>
      </c>
      <c r="AZ56" s="1802">
        <v>0</v>
      </c>
      <c r="BA56" s="1802">
        <f t="shared" si="70"/>
        <v>0</v>
      </c>
      <c r="BB56" s="1802">
        <f t="shared" si="70"/>
        <v>0</v>
      </c>
      <c r="BC56" s="1802">
        <f t="shared" si="70"/>
        <v>0</v>
      </c>
      <c r="BD56" s="1804">
        <f t="shared" si="70"/>
        <v>0</v>
      </c>
      <c r="BE56" s="1802">
        <v>0</v>
      </c>
      <c r="BF56" s="1802">
        <f t="shared" si="70"/>
        <v>0</v>
      </c>
      <c r="BG56" s="1802">
        <f t="shared" si="70"/>
        <v>0</v>
      </c>
      <c r="BH56" s="1802">
        <f t="shared" si="70"/>
        <v>0</v>
      </c>
      <c r="BI56" s="1804">
        <f t="shared" si="70"/>
        <v>0</v>
      </c>
      <c r="BJ56" s="1802">
        <v>0</v>
      </c>
      <c r="BK56" s="1802">
        <f t="shared" si="70"/>
        <v>0</v>
      </c>
      <c r="BL56" s="1802">
        <f t="shared" si="70"/>
        <v>0</v>
      </c>
      <c r="BM56" s="1802">
        <f t="shared" si="70"/>
        <v>0</v>
      </c>
      <c r="BN56" s="1804">
        <f t="shared" si="70"/>
        <v>0</v>
      </c>
      <c r="BO56" s="1802">
        <v>0</v>
      </c>
      <c r="BP56" s="1802">
        <f t="shared" si="70"/>
        <v>0</v>
      </c>
      <c r="BQ56" s="1802">
        <f t="shared" si="70"/>
        <v>0</v>
      </c>
      <c r="BR56" s="1802">
        <f t="shared" si="70"/>
        <v>0</v>
      </c>
      <c r="BS56" s="1804">
        <f t="shared" si="70"/>
        <v>0</v>
      </c>
      <c r="BT56" s="1802">
        <v>0</v>
      </c>
      <c r="BU56" s="1802">
        <f t="shared" ref="BU56:CR56" si="71">SUM(BU43:BU55)</f>
        <v>0</v>
      </c>
      <c r="BV56" s="1802">
        <f t="shared" si="71"/>
        <v>0</v>
      </c>
      <c r="BW56" s="1802">
        <f t="shared" si="71"/>
        <v>0</v>
      </c>
      <c r="BX56" s="1804">
        <f t="shared" si="71"/>
        <v>0</v>
      </c>
      <c r="BY56" s="1802">
        <v>0</v>
      </c>
      <c r="BZ56" s="1802">
        <f t="shared" si="71"/>
        <v>0</v>
      </c>
      <c r="CA56" s="1802">
        <f t="shared" si="71"/>
        <v>0</v>
      </c>
      <c r="CB56" s="1802">
        <f t="shared" si="71"/>
        <v>0</v>
      </c>
      <c r="CC56" s="1804">
        <f t="shared" si="71"/>
        <v>0</v>
      </c>
      <c r="CD56" s="1802">
        <v>0</v>
      </c>
      <c r="CE56" s="1802">
        <f t="shared" si="71"/>
        <v>0</v>
      </c>
      <c r="CF56" s="1802">
        <f t="shared" si="71"/>
        <v>0</v>
      </c>
      <c r="CG56" s="1802">
        <f t="shared" si="71"/>
        <v>0</v>
      </c>
      <c r="CH56" s="1804">
        <f t="shared" si="71"/>
        <v>0</v>
      </c>
      <c r="CI56" s="1802">
        <v>0</v>
      </c>
      <c r="CJ56" s="1802">
        <f t="shared" si="71"/>
        <v>0</v>
      </c>
      <c r="CK56" s="1802">
        <f t="shared" si="71"/>
        <v>0</v>
      </c>
      <c r="CL56" s="1802">
        <f t="shared" si="71"/>
        <v>0</v>
      </c>
      <c r="CM56" s="1804">
        <f t="shared" si="71"/>
        <v>0</v>
      </c>
      <c r="CN56" s="1802">
        <f t="shared" si="71"/>
        <v>0</v>
      </c>
      <c r="CO56" s="1802">
        <f t="shared" si="71"/>
        <v>0</v>
      </c>
      <c r="CP56" s="1802">
        <f t="shared" si="71"/>
        <v>0</v>
      </c>
      <c r="CQ56" s="1802">
        <f t="shared" si="71"/>
        <v>0</v>
      </c>
      <c r="CR56" s="1802">
        <f t="shared" si="71"/>
        <v>0</v>
      </c>
    </row>
    <row r="57" spans="1:96" s="1793" customFormat="1" ht="15" customHeight="1" thickBot="1">
      <c r="A57" s="1806" t="s">
        <v>630</v>
      </c>
      <c r="B57" s="1807">
        <v>1378744</v>
      </c>
      <c r="C57" s="1807">
        <f t="shared" ref="C57:BN57" si="72">SUM(C42+C56)</f>
        <v>1488928</v>
      </c>
      <c r="D57" s="1807">
        <f t="shared" si="72"/>
        <v>5352</v>
      </c>
      <c r="E57" s="1807">
        <f t="shared" si="72"/>
        <v>1520233</v>
      </c>
      <c r="F57" s="1808">
        <f t="shared" si="72"/>
        <v>1422300</v>
      </c>
      <c r="G57" s="1807">
        <v>492274</v>
      </c>
      <c r="H57" s="1807">
        <f t="shared" si="72"/>
        <v>515621</v>
      </c>
      <c r="I57" s="1807">
        <f t="shared" si="72"/>
        <v>5262</v>
      </c>
      <c r="J57" s="1807">
        <f t="shared" si="72"/>
        <v>540899</v>
      </c>
      <c r="K57" s="943">
        <f t="shared" si="72"/>
        <v>500658</v>
      </c>
      <c r="L57" s="1807">
        <v>652380</v>
      </c>
      <c r="M57" s="1807">
        <f t="shared" si="72"/>
        <v>681918</v>
      </c>
      <c r="N57" s="1807">
        <f t="shared" si="72"/>
        <v>30202</v>
      </c>
      <c r="O57" s="1807">
        <f t="shared" si="72"/>
        <v>735061</v>
      </c>
      <c r="P57" s="943">
        <f t="shared" si="72"/>
        <v>663960</v>
      </c>
      <c r="Q57" s="1807">
        <v>306052</v>
      </c>
      <c r="R57" s="1807">
        <f t="shared" si="72"/>
        <v>86286</v>
      </c>
      <c r="S57" s="1807">
        <f t="shared" si="72"/>
        <v>0</v>
      </c>
      <c r="T57" s="1807">
        <f t="shared" si="72"/>
        <v>86286</v>
      </c>
      <c r="U57" s="1808">
        <f t="shared" si="72"/>
        <v>77609</v>
      </c>
      <c r="V57" s="1807">
        <v>277537</v>
      </c>
      <c r="W57" s="1807">
        <f t="shared" si="72"/>
        <v>50861</v>
      </c>
      <c r="X57" s="1807">
        <f t="shared" si="72"/>
        <v>0</v>
      </c>
      <c r="Y57" s="1807">
        <f t="shared" si="72"/>
        <v>50861</v>
      </c>
      <c r="Z57" s="1808">
        <f t="shared" si="72"/>
        <v>49115</v>
      </c>
      <c r="AA57" s="1807">
        <f>SUM(AA42+AA56)</f>
        <v>0</v>
      </c>
      <c r="AB57" s="1807">
        <f>SUM(AB42+AB56)</f>
        <v>631573</v>
      </c>
      <c r="AC57" s="1807">
        <f>SUM(AC42+AC56)</f>
        <v>6989</v>
      </c>
      <c r="AD57" s="1807">
        <f>SUM(AD42+AD56)</f>
        <v>666599</v>
      </c>
      <c r="AE57" s="1808">
        <f>SUM(AE42+AE56)</f>
        <v>559867</v>
      </c>
      <c r="AF57" s="1807">
        <v>129111</v>
      </c>
      <c r="AG57" s="1807">
        <f t="shared" si="72"/>
        <v>131076</v>
      </c>
      <c r="AH57" s="1807">
        <f t="shared" si="72"/>
        <v>1937</v>
      </c>
      <c r="AI57" s="1807">
        <f t="shared" si="72"/>
        <v>131509</v>
      </c>
      <c r="AJ57" s="943">
        <f t="shared" si="72"/>
        <v>127369</v>
      </c>
      <c r="AK57" s="1807">
        <v>238022</v>
      </c>
      <c r="AL57" s="1807">
        <f t="shared" si="72"/>
        <v>250014</v>
      </c>
      <c r="AM57" s="1807">
        <f t="shared" si="72"/>
        <v>5444</v>
      </c>
      <c r="AN57" s="1807">
        <f t="shared" si="72"/>
        <v>252504</v>
      </c>
      <c r="AO57" s="943">
        <f t="shared" si="72"/>
        <v>229851</v>
      </c>
      <c r="AP57" s="1807">
        <v>169195</v>
      </c>
      <c r="AQ57" s="1807">
        <f t="shared" si="72"/>
        <v>172464</v>
      </c>
      <c r="AR57" s="1807">
        <f t="shared" si="72"/>
        <v>1456</v>
      </c>
      <c r="AS57" s="1807">
        <f t="shared" si="72"/>
        <v>173148</v>
      </c>
      <c r="AT57" s="943">
        <f t="shared" si="72"/>
        <v>164841</v>
      </c>
      <c r="AU57" s="1807">
        <v>221409</v>
      </c>
      <c r="AV57" s="1807">
        <f t="shared" si="72"/>
        <v>232239</v>
      </c>
      <c r="AW57" s="1807">
        <f t="shared" si="72"/>
        <v>3538</v>
      </c>
      <c r="AX57" s="1807">
        <f t="shared" si="72"/>
        <v>238377</v>
      </c>
      <c r="AY57" s="943">
        <f t="shared" si="72"/>
        <v>232049</v>
      </c>
      <c r="AZ57" s="1807">
        <v>145204</v>
      </c>
      <c r="BA57" s="1807">
        <f t="shared" si="72"/>
        <v>147323</v>
      </c>
      <c r="BB57" s="1807">
        <f t="shared" si="72"/>
        <v>2572</v>
      </c>
      <c r="BC57" s="1807">
        <f t="shared" si="72"/>
        <v>152788</v>
      </c>
      <c r="BD57" s="943">
        <f t="shared" si="72"/>
        <v>146998</v>
      </c>
      <c r="BE57" s="1807">
        <v>145536</v>
      </c>
      <c r="BF57" s="1807">
        <f t="shared" si="72"/>
        <v>148355</v>
      </c>
      <c r="BG57" s="1807">
        <f t="shared" si="72"/>
        <v>1952</v>
      </c>
      <c r="BH57" s="1807">
        <f t="shared" si="72"/>
        <v>150310</v>
      </c>
      <c r="BI57" s="943">
        <f t="shared" si="72"/>
        <v>143963</v>
      </c>
      <c r="BJ57" s="1807">
        <v>189427</v>
      </c>
      <c r="BK57" s="1807">
        <f t="shared" si="72"/>
        <v>196437</v>
      </c>
      <c r="BL57" s="1807">
        <f t="shared" si="72"/>
        <v>-456</v>
      </c>
      <c r="BM57" s="1807">
        <f t="shared" si="72"/>
        <v>200325</v>
      </c>
      <c r="BN57" s="943">
        <f t="shared" si="72"/>
        <v>189536</v>
      </c>
      <c r="BO57" s="1807">
        <v>140650</v>
      </c>
      <c r="BP57" s="1807">
        <f t="shared" ref="BP57:BS57" si="73">SUM(BP42+BP56)</f>
        <v>143215</v>
      </c>
      <c r="BQ57" s="1807">
        <f t="shared" si="73"/>
        <v>1741</v>
      </c>
      <c r="BR57" s="1807">
        <f t="shared" si="73"/>
        <v>141796</v>
      </c>
      <c r="BS57" s="943">
        <f t="shared" si="73"/>
        <v>136731</v>
      </c>
      <c r="BT57" s="1807">
        <v>139012</v>
      </c>
      <c r="BU57" s="1807">
        <f t="shared" ref="BU57:CR57" si="74">SUM(BU42+BU56)</f>
        <v>140715</v>
      </c>
      <c r="BV57" s="1807">
        <f t="shared" si="74"/>
        <v>1387</v>
      </c>
      <c r="BW57" s="1807">
        <f t="shared" si="74"/>
        <v>146185</v>
      </c>
      <c r="BX57" s="943">
        <f t="shared" si="74"/>
        <v>140290</v>
      </c>
      <c r="BY57" s="1807">
        <v>154949</v>
      </c>
      <c r="BZ57" s="1807">
        <f t="shared" si="74"/>
        <v>157539</v>
      </c>
      <c r="CA57" s="1807">
        <f t="shared" si="74"/>
        <v>2542</v>
      </c>
      <c r="CB57" s="1807">
        <f t="shared" si="74"/>
        <v>161313</v>
      </c>
      <c r="CC57" s="943">
        <f t="shared" si="74"/>
        <v>155104</v>
      </c>
      <c r="CD57" s="1807">
        <v>125136</v>
      </c>
      <c r="CE57" s="1807">
        <f t="shared" si="74"/>
        <v>127372</v>
      </c>
      <c r="CF57" s="1807">
        <f t="shared" si="74"/>
        <v>2037</v>
      </c>
      <c r="CG57" s="1807">
        <f t="shared" si="74"/>
        <v>130860</v>
      </c>
      <c r="CH57" s="943">
        <f t="shared" si="74"/>
        <v>127385</v>
      </c>
      <c r="CI57" s="1807">
        <v>2422659</v>
      </c>
      <c r="CJ57" s="1807">
        <f t="shared" si="74"/>
        <v>2573249</v>
      </c>
      <c r="CK57" s="1807">
        <f t="shared" si="74"/>
        <v>19622</v>
      </c>
      <c r="CL57" s="1807">
        <f t="shared" si="74"/>
        <v>2505567</v>
      </c>
      <c r="CM57" s="943">
        <f t="shared" si="74"/>
        <v>2326491</v>
      </c>
      <c r="CN57" s="1807">
        <f t="shared" si="74"/>
        <v>7327297</v>
      </c>
      <c r="CO57" s="1807">
        <f t="shared" si="74"/>
        <v>7875185</v>
      </c>
      <c r="CP57" s="1807">
        <f t="shared" si="74"/>
        <v>91577</v>
      </c>
      <c r="CQ57" s="1807">
        <f t="shared" si="74"/>
        <v>7984621</v>
      </c>
      <c r="CR57" s="1807">
        <f t="shared" si="74"/>
        <v>7394117</v>
      </c>
    </row>
    <row r="58" spans="1:96" ht="15" customHeight="1">
      <c r="A58" s="1809" t="s">
        <v>631</v>
      </c>
      <c r="B58" s="1809"/>
      <c r="C58" s="1810"/>
      <c r="D58" s="1811"/>
      <c r="E58" s="1812"/>
      <c r="F58" s="1813"/>
      <c r="G58" s="1812"/>
      <c r="H58" s="1810"/>
      <c r="I58" s="1811"/>
      <c r="J58" s="1812"/>
      <c r="K58" s="1814"/>
      <c r="L58" s="1812"/>
      <c r="M58" s="1810"/>
      <c r="N58" s="1811"/>
      <c r="O58" s="1812"/>
      <c r="P58" s="1814"/>
      <c r="Q58" s="1812"/>
      <c r="R58" s="1810"/>
      <c r="S58" s="1811"/>
      <c r="T58" s="1812"/>
      <c r="U58" s="1813"/>
      <c r="V58" s="1812"/>
      <c r="W58" s="1810"/>
      <c r="X58" s="1811"/>
      <c r="Y58" s="1812"/>
      <c r="Z58" s="1814"/>
      <c r="AA58" s="1812"/>
      <c r="AB58" s="1810"/>
      <c r="AC58" s="1811"/>
      <c r="AD58" s="1812"/>
      <c r="AE58" s="1813"/>
      <c r="AF58" s="1812"/>
      <c r="AG58" s="1815"/>
      <c r="AH58" s="1815"/>
      <c r="AI58" s="1816"/>
      <c r="AJ58" s="1814"/>
      <c r="AK58" s="1816"/>
      <c r="AL58" s="1815"/>
      <c r="AM58" s="1815"/>
      <c r="AN58" s="1816"/>
      <c r="AO58" s="1814"/>
      <c r="AP58" s="1816"/>
      <c r="AQ58" s="1815"/>
      <c r="AR58" s="1815"/>
      <c r="AS58" s="1816"/>
      <c r="AT58" s="1814"/>
      <c r="AU58" s="1816"/>
      <c r="AV58" s="1815"/>
      <c r="AW58" s="1815"/>
      <c r="AX58" s="1816"/>
      <c r="AY58" s="1814"/>
      <c r="AZ58" s="1816"/>
      <c r="BA58" s="1815"/>
      <c r="BB58" s="1815"/>
      <c r="BC58" s="1816"/>
      <c r="BD58" s="1814"/>
      <c r="BE58" s="1816"/>
      <c r="BF58" s="1815"/>
      <c r="BG58" s="1815"/>
      <c r="BH58" s="1816"/>
      <c r="BI58" s="1814"/>
      <c r="BJ58" s="1816"/>
      <c r="BK58" s="1815"/>
      <c r="BL58" s="1815"/>
      <c r="BM58" s="1816"/>
      <c r="BN58" s="1814"/>
      <c r="BO58" s="1816"/>
      <c r="BP58" s="1815"/>
      <c r="BQ58" s="1815"/>
      <c r="BR58" s="1816"/>
      <c r="BS58" s="1814"/>
      <c r="BT58" s="1816"/>
      <c r="BU58" s="1815"/>
      <c r="BV58" s="1815"/>
      <c r="BW58" s="1816"/>
      <c r="BX58" s="1814"/>
      <c r="BY58" s="1816"/>
      <c r="BZ58" s="1815"/>
      <c r="CA58" s="1815"/>
      <c r="CB58" s="1816"/>
      <c r="CC58" s="1814"/>
      <c r="CD58" s="1816"/>
      <c r="CE58" s="1815"/>
      <c r="CF58" s="1815"/>
      <c r="CG58" s="1816"/>
      <c r="CH58" s="1814"/>
      <c r="CI58" s="1816"/>
      <c r="CJ58" s="1815"/>
      <c r="CK58" s="1815"/>
      <c r="CL58" s="1816"/>
      <c r="CM58" s="1814"/>
      <c r="CN58" s="1817"/>
      <c r="CO58" s="1805"/>
      <c r="CP58" s="1778"/>
      <c r="CQ58" s="1796"/>
      <c r="CR58" s="1817"/>
    </row>
    <row r="59" spans="1:96" s="1689" customFormat="1" ht="15" hidden="1" customHeight="1">
      <c r="A59" s="1784" t="s">
        <v>632</v>
      </c>
      <c r="B59" s="1784"/>
      <c r="C59" s="1770"/>
      <c r="D59" s="1771"/>
      <c r="E59" s="1772">
        <f t="shared" ref="E59:E99" si="75">SUM(C59+D59)</f>
        <v>0</v>
      </c>
      <c r="F59" s="1780"/>
      <c r="G59" s="1772"/>
      <c r="H59" s="1770"/>
      <c r="I59" s="1771"/>
      <c r="J59" s="1772">
        <f t="shared" ref="J59:K65" si="76">SUM(H59+I59)</f>
        <v>0</v>
      </c>
      <c r="K59" s="1773">
        <f t="shared" si="76"/>
        <v>0</v>
      </c>
      <c r="L59" s="1772"/>
      <c r="M59" s="1770"/>
      <c r="N59" s="1771"/>
      <c r="O59" s="1772">
        <f t="shared" ref="O59:P99" si="77">SUM(M59+N59)</f>
        <v>0</v>
      </c>
      <c r="P59" s="1773">
        <f t="shared" si="77"/>
        <v>0</v>
      </c>
      <c r="Q59" s="1772"/>
      <c r="R59" s="1770"/>
      <c r="S59" s="1771"/>
      <c r="T59" s="1772">
        <f t="shared" ref="T59:T99" si="78">SUM(R59+S59)</f>
        <v>0</v>
      </c>
      <c r="U59" s="1780"/>
      <c r="V59" s="1772"/>
      <c r="W59" s="1770"/>
      <c r="X59" s="1771"/>
      <c r="Y59" s="1772">
        <f t="shared" ref="Y59:Y99" si="79">SUM(W59+X59)</f>
        <v>0</v>
      </c>
      <c r="Z59" s="1773"/>
      <c r="AA59" s="1772"/>
      <c r="AB59" s="1770"/>
      <c r="AC59" s="1771"/>
      <c r="AD59" s="1772">
        <f t="shared" ref="AD59:AD65" si="80">SUM(AB59+AC59)</f>
        <v>0</v>
      </c>
      <c r="AE59" s="1780"/>
      <c r="AF59" s="1772"/>
      <c r="AG59" s="1774"/>
      <c r="AH59" s="1775"/>
      <c r="AI59" s="1776">
        <f t="shared" ref="AI59:AJ72" si="81">SUM(AG59+AH59)</f>
        <v>0</v>
      </c>
      <c r="AJ59" s="1773">
        <f t="shared" si="81"/>
        <v>0</v>
      </c>
      <c r="AK59" s="1776"/>
      <c r="AL59" s="1774"/>
      <c r="AM59" s="1775"/>
      <c r="AN59" s="1776">
        <f t="shared" ref="AN59:AO72" si="82">SUM(AL59+AM59)</f>
        <v>0</v>
      </c>
      <c r="AO59" s="1773">
        <f t="shared" si="82"/>
        <v>0</v>
      </c>
      <c r="AP59" s="1776"/>
      <c r="AQ59" s="1774"/>
      <c r="AR59" s="1775"/>
      <c r="AS59" s="1776">
        <f t="shared" ref="AS59:AT72" si="83">SUM(AQ59+AR59)</f>
        <v>0</v>
      </c>
      <c r="AT59" s="1773">
        <f t="shared" si="83"/>
        <v>0</v>
      </c>
      <c r="AU59" s="1776"/>
      <c r="AV59" s="1774"/>
      <c r="AW59" s="1775"/>
      <c r="AX59" s="1776">
        <f t="shared" ref="AX59:AY72" si="84">SUM(AV59+AW59)</f>
        <v>0</v>
      </c>
      <c r="AY59" s="1773">
        <f t="shared" si="84"/>
        <v>0</v>
      </c>
      <c r="AZ59" s="1776"/>
      <c r="BA59" s="1774"/>
      <c r="BB59" s="1775"/>
      <c r="BC59" s="1776">
        <f t="shared" ref="BC59:BD72" si="85">SUM(BA59+BB59)</f>
        <v>0</v>
      </c>
      <c r="BD59" s="1773">
        <f t="shared" si="85"/>
        <v>0</v>
      </c>
      <c r="BE59" s="1776"/>
      <c r="BF59" s="1774"/>
      <c r="BG59" s="1775"/>
      <c r="BH59" s="1776">
        <f t="shared" ref="BH59:BI72" si="86">SUM(BF59+BG59)</f>
        <v>0</v>
      </c>
      <c r="BI59" s="1773">
        <f t="shared" si="86"/>
        <v>0</v>
      </c>
      <c r="BJ59" s="1776"/>
      <c r="BK59" s="1774"/>
      <c r="BL59" s="1775"/>
      <c r="BM59" s="1776">
        <f t="shared" ref="BM59:BN72" si="87">SUM(BK59+BL59)</f>
        <v>0</v>
      </c>
      <c r="BN59" s="1773">
        <f t="shared" si="87"/>
        <v>0</v>
      </c>
      <c r="BO59" s="1776"/>
      <c r="BP59" s="1774"/>
      <c r="BQ59" s="1775"/>
      <c r="BR59" s="1776">
        <f t="shared" ref="BR59:BS72" si="88">SUM(BP59+BQ59)</f>
        <v>0</v>
      </c>
      <c r="BS59" s="1773">
        <f t="shared" si="88"/>
        <v>0</v>
      </c>
      <c r="BT59" s="1776"/>
      <c r="BU59" s="1774"/>
      <c r="BV59" s="1775"/>
      <c r="BW59" s="1776">
        <f t="shared" ref="BW59:BX72" si="89">SUM(BU59+BV59)</f>
        <v>0</v>
      </c>
      <c r="BX59" s="1773">
        <f t="shared" si="89"/>
        <v>0</v>
      </c>
      <c r="BY59" s="1776"/>
      <c r="BZ59" s="1774"/>
      <c r="CA59" s="1775"/>
      <c r="CB59" s="1776">
        <f t="shared" ref="CB59:CC72" si="90">SUM(BZ59+CA59)</f>
        <v>0</v>
      </c>
      <c r="CC59" s="1773">
        <f t="shared" si="90"/>
        <v>0</v>
      </c>
      <c r="CD59" s="1776"/>
      <c r="CE59" s="1774"/>
      <c r="CF59" s="1775"/>
      <c r="CG59" s="1776">
        <f t="shared" ref="CG59:CH72" si="91">SUM(CE59+CF59)</f>
        <v>0</v>
      </c>
      <c r="CH59" s="1773">
        <f t="shared" si="91"/>
        <v>0</v>
      </c>
      <c r="CI59" s="1776"/>
      <c r="CJ59" s="1774"/>
      <c r="CK59" s="1775"/>
      <c r="CL59" s="1776">
        <f t="shared" ref="CL59:CM81" si="92">SUM(CJ59+CK59)</f>
        <v>0</v>
      </c>
      <c r="CM59" s="1773">
        <f t="shared" si="92"/>
        <v>0</v>
      </c>
      <c r="CN59" s="1777"/>
      <c r="CO59" s="1778">
        <f>SUM(C59+H59+M59+R59+W59+AG59+AL59+AQ59+AV59+BA59+BF59+BK59+BP59+BU59+BZ59+CE59+CJ59)</f>
        <v>0</v>
      </c>
      <c r="CP59" s="1779">
        <f>SUM(D59+I59+N59+S59+X59+AH59+AM59+AR59+AW59+BB59+BG59+BL59+BQ59+BV59+CA59+CF59+CK59)</f>
        <v>0</v>
      </c>
      <c r="CQ59" s="1778">
        <f t="shared" ref="CQ59:CQ91" si="93">SUM(CO59+CP59)</f>
        <v>0</v>
      </c>
      <c r="CR59" s="1777"/>
    </row>
    <row r="60" spans="1:96" s="1689" customFormat="1" ht="15" customHeight="1">
      <c r="A60" s="1818" t="s">
        <v>633</v>
      </c>
      <c r="B60" s="1818"/>
      <c r="C60" s="1786"/>
      <c r="D60" s="1787"/>
      <c r="E60" s="1772">
        <f>SUM(C60+D60)</f>
        <v>0</v>
      </c>
      <c r="F60" s="1780"/>
      <c r="G60" s="1772"/>
      <c r="H60" s="1786"/>
      <c r="I60" s="1787"/>
      <c r="J60" s="1772">
        <f t="shared" si="76"/>
        <v>0</v>
      </c>
      <c r="K60" s="1773"/>
      <c r="L60" s="1772"/>
      <c r="M60" s="1786"/>
      <c r="N60" s="1787"/>
      <c r="O60" s="1772">
        <f>SUM(M60+N60)</f>
        <v>0</v>
      </c>
      <c r="P60" s="1773"/>
      <c r="Q60" s="1772"/>
      <c r="R60" s="1786"/>
      <c r="S60" s="1787"/>
      <c r="T60" s="1772">
        <f>SUM(R60+S60)</f>
        <v>0</v>
      </c>
      <c r="U60" s="1780"/>
      <c r="V60" s="1772"/>
      <c r="W60" s="1786"/>
      <c r="X60" s="1787"/>
      <c r="Y60" s="1772">
        <f>SUM(W60+X60)</f>
        <v>0</v>
      </c>
      <c r="Z60" s="1773"/>
      <c r="AA60" s="1772"/>
      <c r="AB60" s="1786"/>
      <c r="AC60" s="1787"/>
      <c r="AD60" s="1772">
        <f t="shared" si="80"/>
        <v>0</v>
      </c>
      <c r="AE60" s="1780"/>
      <c r="AF60" s="1772"/>
      <c r="AG60" s="1788"/>
      <c r="AH60" s="1789"/>
      <c r="AI60" s="1776">
        <f>SUM(AG60+AH60)</f>
        <v>0</v>
      </c>
      <c r="AJ60" s="1773"/>
      <c r="AK60" s="1776"/>
      <c r="AL60" s="1788"/>
      <c r="AM60" s="1789"/>
      <c r="AN60" s="1776">
        <f>SUM(AL60+AM60)</f>
        <v>0</v>
      </c>
      <c r="AO60" s="1773"/>
      <c r="AP60" s="1776"/>
      <c r="AQ60" s="1788"/>
      <c r="AR60" s="1789"/>
      <c r="AS60" s="1776">
        <f>SUM(AQ60+AR60)</f>
        <v>0</v>
      </c>
      <c r="AT60" s="1773"/>
      <c r="AU60" s="1776"/>
      <c r="AV60" s="1788"/>
      <c r="AW60" s="1789"/>
      <c r="AX60" s="1776">
        <f>SUM(AV60+AW60)</f>
        <v>0</v>
      </c>
      <c r="AY60" s="1773"/>
      <c r="AZ60" s="1776"/>
      <c r="BA60" s="1788"/>
      <c r="BB60" s="1789"/>
      <c r="BC60" s="1776">
        <f>SUM(BA60+BB60)</f>
        <v>0</v>
      </c>
      <c r="BD60" s="1773"/>
      <c r="BE60" s="1776"/>
      <c r="BF60" s="1788"/>
      <c r="BG60" s="1789"/>
      <c r="BH60" s="1776">
        <f>SUM(BF60+BG60)</f>
        <v>0</v>
      </c>
      <c r="BI60" s="1773"/>
      <c r="BJ60" s="1776"/>
      <c r="BK60" s="1788"/>
      <c r="BL60" s="1789"/>
      <c r="BM60" s="1776">
        <f>SUM(BK60+BL60)</f>
        <v>0</v>
      </c>
      <c r="BN60" s="1773"/>
      <c r="BO60" s="1776"/>
      <c r="BP60" s="1788"/>
      <c r="BQ60" s="1789"/>
      <c r="BR60" s="1776">
        <f>SUM(BP60+BQ60)</f>
        <v>0</v>
      </c>
      <c r="BS60" s="1773"/>
      <c r="BT60" s="1776"/>
      <c r="BU60" s="1788"/>
      <c r="BV60" s="1789"/>
      <c r="BW60" s="1776">
        <f>SUM(BU60+BV60)</f>
        <v>0</v>
      </c>
      <c r="BX60" s="1773"/>
      <c r="BY60" s="1776"/>
      <c r="BZ60" s="1788"/>
      <c r="CA60" s="1789"/>
      <c r="CB60" s="1776">
        <f>SUM(BZ60+CA60)</f>
        <v>0</v>
      </c>
      <c r="CC60" s="1773"/>
      <c r="CD60" s="1776"/>
      <c r="CE60" s="1788"/>
      <c r="CF60" s="1789"/>
      <c r="CG60" s="1776">
        <f>SUM(CE60+CF60)</f>
        <v>0</v>
      </c>
      <c r="CH60" s="1773"/>
      <c r="CI60" s="1776"/>
      <c r="CJ60" s="1788"/>
      <c r="CK60" s="1789"/>
      <c r="CL60" s="1776">
        <f>SUM(CJ60+CK60)</f>
        <v>0</v>
      </c>
      <c r="CM60" s="1773"/>
      <c r="CN60" s="1777">
        <f t="shared" ref="CN60:CR72" si="94">SUM(B60+G60+L60+Q60+V60+AA60+AF60+AK60+AP60+AU60+AZ60+BE60+BJ60+BO60+BT60+BY60+CD60+CI60)</f>
        <v>0</v>
      </c>
      <c r="CO60" s="1777">
        <f t="shared" si="94"/>
        <v>0</v>
      </c>
      <c r="CP60" s="1777">
        <f t="shared" si="94"/>
        <v>0</v>
      </c>
      <c r="CQ60" s="1777">
        <f t="shared" si="94"/>
        <v>0</v>
      </c>
      <c r="CR60" s="1777">
        <f t="shared" si="94"/>
        <v>0</v>
      </c>
    </row>
    <row r="61" spans="1:96" s="1689" customFormat="1" ht="15" hidden="1" customHeight="1">
      <c r="A61" s="1818" t="s">
        <v>634</v>
      </c>
      <c r="B61" s="1818"/>
      <c r="C61" s="1786"/>
      <c r="D61" s="1787"/>
      <c r="E61" s="1772">
        <f t="shared" si="75"/>
        <v>0</v>
      </c>
      <c r="F61" s="1780"/>
      <c r="G61" s="1772"/>
      <c r="H61" s="1786"/>
      <c r="I61" s="1787"/>
      <c r="J61" s="1772">
        <f t="shared" si="76"/>
        <v>0</v>
      </c>
      <c r="K61" s="1773"/>
      <c r="L61" s="1772"/>
      <c r="M61" s="1786"/>
      <c r="N61" s="1787"/>
      <c r="O61" s="1772">
        <f t="shared" si="77"/>
        <v>0</v>
      </c>
      <c r="P61" s="1773"/>
      <c r="Q61" s="1772"/>
      <c r="R61" s="1786"/>
      <c r="S61" s="1787"/>
      <c r="T61" s="1772">
        <f t="shared" si="78"/>
        <v>0</v>
      </c>
      <c r="U61" s="1780"/>
      <c r="V61" s="1772"/>
      <c r="W61" s="1786"/>
      <c r="X61" s="1787"/>
      <c r="Y61" s="1772">
        <f t="shared" si="79"/>
        <v>0</v>
      </c>
      <c r="Z61" s="1773"/>
      <c r="AA61" s="1772"/>
      <c r="AB61" s="1786"/>
      <c r="AC61" s="1787"/>
      <c r="AD61" s="1772">
        <f t="shared" si="80"/>
        <v>0</v>
      </c>
      <c r="AE61" s="1780"/>
      <c r="AF61" s="1772"/>
      <c r="AG61" s="1788"/>
      <c r="AH61" s="1789"/>
      <c r="AI61" s="1776">
        <f t="shared" si="81"/>
        <v>0</v>
      </c>
      <c r="AJ61" s="1773"/>
      <c r="AK61" s="1776"/>
      <c r="AL61" s="1788"/>
      <c r="AM61" s="1789"/>
      <c r="AN61" s="1776">
        <f t="shared" si="82"/>
        <v>0</v>
      </c>
      <c r="AO61" s="1773"/>
      <c r="AP61" s="1776"/>
      <c r="AQ61" s="1788"/>
      <c r="AR61" s="1789"/>
      <c r="AS61" s="1776">
        <f t="shared" si="83"/>
        <v>0</v>
      </c>
      <c r="AT61" s="1773"/>
      <c r="AU61" s="1776"/>
      <c r="AV61" s="1788"/>
      <c r="AW61" s="1789"/>
      <c r="AX61" s="1776">
        <f t="shared" si="84"/>
        <v>0</v>
      </c>
      <c r="AY61" s="1773"/>
      <c r="AZ61" s="1776"/>
      <c r="BA61" s="1788"/>
      <c r="BB61" s="1789"/>
      <c r="BC61" s="1776">
        <f t="shared" si="85"/>
        <v>0</v>
      </c>
      <c r="BD61" s="1773"/>
      <c r="BE61" s="1776"/>
      <c r="BF61" s="1788"/>
      <c r="BG61" s="1789"/>
      <c r="BH61" s="1776">
        <f t="shared" si="86"/>
        <v>0</v>
      </c>
      <c r="BI61" s="1773"/>
      <c r="BJ61" s="1776"/>
      <c r="BK61" s="1788"/>
      <c r="BL61" s="1789"/>
      <c r="BM61" s="1776">
        <f t="shared" si="87"/>
        <v>0</v>
      </c>
      <c r="BN61" s="1773"/>
      <c r="BO61" s="1776"/>
      <c r="BP61" s="1788"/>
      <c r="BQ61" s="1789"/>
      <c r="BR61" s="1776">
        <f t="shared" si="88"/>
        <v>0</v>
      </c>
      <c r="BS61" s="1773"/>
      <c r="BT61" s="1776"/>
      <c r="BU61" s="1788"/>
      <c r="BV61" s="1789"/>
      <c r="BW61" s="1776">
        <f t="shared" si="89"/>
        <v>0</v>
      </c>
      <c r="BX61" s="1773"/>
      <c r="BY61" s="1776"/>
      <c r="BZ61" s="1788"/>
      <c r="CA61" s="1789"/>
      <c r="CB61" s="1776">
        <f t="shared" si="90"/>
        <v>0</v>
      </c>
      <c r="CC61" s="1773"/>
      <c r="CD61" s="1776"/>
      <c r="CE61" s="1788"/>
      <c r="CF61" s="1789"/>
      <c r="CG61" s="1776">
        <f t="shared" si="91"/>
        <v>0</v>
      </c>
      <c r="CH61" s="1773"/>
      <c r="CI61" s="1776"/>
      <c r="CJ61" s="1788"/>
      <c r="CK61" s="1789"/>
      <c r="CL61" s="1776">
        <f t="shared" si="92"/>
        <v>0</v>
      </c>
      <c r="CM61" s="1773"/>
      <c r="CN61" s="1777">
        <f t="shared" si="94"/>
        <v>0</v>
      </c>
      <c r="CO61" s="1777">
        <f t="shared" si="94"/>
        <v>0</v>
      </c>
      <c r="CP61" s="1777">
        <f t="shared" si="94"/>
        <v>0</v>
      </c>
      <c r="CQ61" s="1777">
        <f t="shared" si="94"/>
        <v>0</v>
      </c>
      <c r="CR61" s="1777">
        <f t="shared" si="94"/>
        <v>0</v>
      </c>
    </row>
    <row r="62" spans="1:96" ht="15" hidden="1" customHeight="1">
      <c r="A62" s="1769" t="s">
        <v>635</v>
      </c>
      <c r="B62" s="1769"/>
      <c r="C62" s="1770"/>
      <c r="D62" s="1771"/>
      <c r="E62" s="1772">
        <f t="shared" si="75"/>
        <v>0</v>
      </c>
      <c r="F62" s="1780"/>
      <c r="G62" s="1772"/>
      <c r="H62" s="1770"/>
      <c r="I62" s="1771"/>
      <c r="J62" s="1772">
        <f t="shared" si="76"/>
        <v>0</v>
      </c>
      <c r="K62" s="1773"/>
      <c r="L62" s="1772"/>
      <c r="M62" s="1770"/>
      <c r="N62" s="1771"/>
      <c r="O62" s="1772">
        <f t="shared" si="77"/>
        <v>0</v>
      </c>
      <c r="P62" s="1773"/>
      <c r="Q62" s="1772"/>
      <c r="R62" s="1770"/>
      <c r="S62" s="1771"/>
      <c r="T62" s="1772">
        <f t="shared" si="78"/>
        <v>0</v>
      </c>
      <c r="U62" s="1780"/>
      <c r="V62" s="1772"/>
      <c r="W62" s="1770"/>
      <c r="X62" s="1771"/>
      <c r="Y62" s="1772">
        <f t="shared" si="79"/>
        <v>0</v>
      </c>
      <c r="Z62" s="1773"/>
      <c r="AA62" s="1772"/>
      <c r="AB62" s="1770"/>
      <c r="AC62" s="1771"/>
      <c r="AD62" s="1772">
        <f t="shared" si="80"/>
        <v>0</v>
      </c>
      <c r="AE62" s="1780"/>
      <c r="AF62" s="1772"/>
      <c r="AG62" s="1774"/>
      <c r="AH62" s="1775"/>
      <c r="AI62" s="1776">
        <f t="shared" si="81"/>
        <v>0</v>
      </c>
      <c r="AJ62" s="1773"/>
      <c r="AK62" s="1776"/>
      <c r="AL62" s="1774"/>
      <c r="AM62" s="1775"/>
      <c r="AN62" s="1776">
        <f t="shared" si="82"/>
        <v>0</v>
      </c>
      <c r="AO62" s="1773"/>
      <c r="AP62" s="1776"/>
      <c r="AQ62" s="1774"/>
      <c r="AR62" s="1775"/>
      <c r="AS62" s="1776">
        <f t="shared" si="83"/>
        <v>0</v>
      </c>
      <c r="AT62" s="1773"/>
      <c r="AU62" s="1776"/>
      <c r="AV62" s="1774"/>
      <c r="AW62" s="1775"/>
      <c r="AX62" s="1776">
        <f t="shared" si="84"/>
        <v>0</v>
      </c>
      <c r="AY62" s="1773"/>
      <c r="AZ62" s="1776"/>
      <c r="BA62" s="1774"/>
      <c r="BB62" s="1775"/>
      <c r="BC62" s="1776">
        <f t="shared" si="85"/>
        <v>0</v>
      </c>
      <c r="BD62" s="1773"/>
      <c r="BE62" s="1776"/>
      <c r="BF62" s="1774"/>
      <c r="BG62" s="1775"/>
      <c r="BH62" s="1776">
        <f t="shared" si="86"/>
        <v>0</v>
      </c>
      <c r="BI62" s="1773"/>
      <c r="BJ62" s="1776"/>
      <c r="BK62" s="1774"/>
      <c r="BL62" s="1775"/>
      <c r="BM62" s="1776">
        <f t="shared" si="87"/>
        <v>0</v>
      </c>
      <c r="BN62" s="1773"/>
      <c r="BO62" s="1776"/>
      <c r="BP62" s="1774"/>
      <c r="BQ62" s="1775"/>
      <c r="BR62" s="1776">
        <f t="shared" si="88"/>
        <v>0</v>
      </c>
      <c r="BS62" s="1773"/>
      <c r="BT62" s="1776"/>
      <c r="BU62" s="1774"/>
      <c r="BV62" s="1775"/>
      <c r="BW62" s="1776">
        <f t="shared" si="89"/>
        <v>0</v>
      </c>
      <c r="BX62" s="1773"/>
      <c r="BY62" s="1776"/>
      <c r="BZ62" s="1774"/>
      <c r="CA62" s="1775"/>
      <c r="CB62" s="1776">
        <f t="shared" si="90"/>
        <v>0</v>
      </c>
      <c r="CC62" s="1773"/>
      <c r="CD62" s="1776"/>
      <c r="CE62" s="1774"/>
      <c r="CF62" s="1775"/>
      <c r="CG62" s="1776">
        <f t="shared" si="91"/>
        <v>0</v>
      </c>
      <c r="CH62" s="1773"/>
      <c r="CI62" s="1776"/>
      <c r="CJ62" s="1774"/>
      <c r="CK62" s="1775"/>
      <c r="CL62" s="1776">
        <f t="shared" si="92"/>
        <v>0</v>
      </c>
      <c r="CM62" s="1773"/>
      <c r="CN62" s="1777">
        <f t="shared" si="94"/>
        <v>0</v>
      </c>
      <c r="CO62" s="1777">
        <f t="shared" si="94"/>
        <v>0</v>
      </c>
      <c r="CP62" s="1777">
        <f t="shared" si="94"/>
        <v>0</v>
      </c>
      <c r="CQ62" s="1777">
        <f t="shared" si="94"/>
        <v>0</v>
      </c>
      <c r="CR62" s="1777">
        <f t="shared" si="94"/>
        <v>0</v>
      </c>
    </row>
    <row r="63" spans="1:96" ht="15" customHeight="1">
      <c r="A63" s="1689" t="s">
        <v>636</v>
      </c>
      <c r="B63" s="1770">
        <v>1001374</v>
      </c>
      <c r="C63" s="1770">
        <v>1001374</v>
      </c>
      <c r="D63" s="1771"/>
      <c r="E63" s="1772">
        <v>1039390</v>
      </c>
      <c r="F63" s="1780">
        <v>1039390</v>
      </c>
      <c r="G63" s="1772"/>
      <c r="H63" s="1770"/>
      <c r="I63" s="1771"/>
      <c r="J63" s="1772">
        <f t="shared" si="76"/>
        <v>0</v>
      </c>
      <c r="K63" s="1773"/>
      <c r="L63" s="1772"/>
      <c r="M63" s="1770"/>
      <c r="N63" s="1771"/>
      <c r="O63" s="1772">
        <f t="shared" si="77"/>
        <v>0</v>
      </c>
      <c r="P63" s="1773"/>
      <c r="Q63" s="1772"/>
      <c r="R63" s="1770"/>
      <c r="S63" s="1771"/>
      <c r="T63" s="1772">
        <f t="shared" si="78"/>
        <v>0</v>
      </c>
      <c r="U63" s="1780"/>
      <c r="V63" s="1772"/>
      <c r="W63" s="1770"/>
      <c r="X63" s="1771"/>
      <c r="Y63" s="1772">
        <f t="shared" si="79"/>
        <v>0</v>
      </c>
      <c r="Z63" s="1773"/>
      <c r="AA63" s="1772"/>
      <c r="AB63" s="1770"/>
      <c r="AC63" s="1771"/>
      <c r="AD63" s="1772">
        <f t="shared" si="80"/>
        <v>0</v>
      </c>
      <c r="AE63" s="1780"/>
      <c r="AF63" s="1772"/>
      <c r="AG63" s="1774"/>
      <c r="AH63" s="1775"/>
      <c r="AI63" s="1776">
        <f t="shared" si="81"/>
        <v>0</v>
      </c>
      <c r="AJ63" s="1773"/>
      <c r="AK63" s="1776"/>
      <c r="AL63" s="1774"/>
      <c r="AM63" s="1775"/>
      <c r="AN63" s="1776">
        <f t="shared" si="82"/>
        <v>0</v>
      </c>
      <c r="AO63" s="1773"/>
      <c r="AP63" s="1776"/>
      <c r="AQ63" s="1774"/>
      <c r="AR63" s="1775"/>
      <c r="AS63" s="1776">
        <f t="shared" si="83"/>
        <v>0</v>
      </c>
      <c r="AT63" s="1773"/>
      <c r="AU63" s="1776"/>
      <c r="AV63" s="1774"/>
      <c r="AW63" s="1775"/>
      <c r="AX63" s="1776">
        <f t="shared" si="84"/>
        <v>0</v>
      </c>
      <c r="AY63" s="1773"/>
      <c r="AZ63" s="1776"/>
      <c r="BA63" s="1774"/>
      <c r="BB63" s="1775"/>
      <c r="BC63" s="1776">
        <f t="shared" si="85"/>
        <v>0</v>
      </c>
      <c r="BD63" s="1773"/>
      <c r="BE63" s="1776"/>
      <c r="BF63" s="1774"/>
      <c r="BG63" s="1775"/>
      <c r="BH63" s="1776">
        <f t="shared" si="86"/>
        <v>0</v>
      </c>
      <c r="BI63" s="1773"/>
      <c r="BJ63" s="1776"/>
      <c r="BK63" s="1774"/>
      <c r="BL63" s="1775"/>
      <c r="BM63" s="1776">
        <f t="shared" si="87"/>
        <v>0</v>
      </c>
      <c r="BN63" s="1773"/>
      <c r="BO63" s="1776"/>
      <c r="BP63" s="1774"/>
      <c r="BQ63" s="1775"/>
      <c r="BR63" s="1776">
        <f t="shared" si="88"/>
        <v>0</v>
      </c>
      <c r="BS63" s="1773"/>
      <c r="BT63" s="1776"/>
      <c r="BU63" s="1774"/>
      <c r="BV63" s="1775"/>
      <c r="BW63" s="1776">
        <f t="shared" si="89"/>
        <v>0</v>
      </c>
      <c r="BX63" s="1773"/>
      <c r="BY63" s="1776"/>
      <c r="BZ63" s="1774"/>
      <c r="CA63" s="1775"/>
      <c r="CB63" s="1776">
        <f t="shared" si="90"/>
        <v>0</v>
      </c>
      <c r="CC63" s="1773"/>
      <c r="CD63" s="1776"/>
      <c r="CE63" s="1774"/>
      <c r="CF63" s="1775"/>
      <c r="CG63" s="1776">
        <f t="shared" si="91"/>
        <v>0</v>
      </c>
      <c r="CH63" s="1773"/>
      <c r="CI63" s="1776"/>
      <c r="CJ63" s="1774"/>
      <c r="CK63" s="1775"/>
      <c r="CL63" s="1776">
        <f t="shared" si="92"/>
        <v>0</v>
      </c>
      <c r="CM63" s="1773"/>
      <c r="CN63" s="1777">
        <f t="shared" si="94"/>
        <v>1001374</v>
      </c>
      <c r="CO63" s="1777">
        <f t="shared" si="94"/>
        <v>1001374</v>
      </c>
      <c r="CP63" s="1777">
        <f t="shared" si="94"/>
        <v>0</v>
      </c>
      <c r="CQ63" s="1777">
        <f t="shared" si="94"/>
        <v>1039390</v>
      </c>
      <c r="CR63" s="1777">
        <f t="shared" si="94"/>
        <v>1039390</v>
      </c>
    </row>
    <row r="64" spans="1:96" s="1689" customFormat="1" ht="15" customHeight="1">
      <c r="A64" s="1784" t="s">
        <v>637</v>
      </c>
      <c r="B64" s="1770"/>
      <c r="C64" s="1770"/>
      <c r="D64" s="1771"/>
      <c r="E64" s="1772">
        <v>241</v>
      </c>
      <c r="F64" s="1780">
        <v>241</v>
      </c>
      <c r="G64" s="1772"/>
      <c r="H64" s="1770"/>
      <c r="I64" s="1771"/>
      <c r="J64" s="1772">
        <v>8</v>
      </c>
      <c r="K64" s="1773">
        <v>8</v>
      </c>
      <c r="L64" s="1772"/>
      <c r="M64" s="1770"/>
      <c r="N64" s="1771"/>
      <c r="O64" s="1772">
        <v>21</v>
      </c>
      <c r="P64" s="1773">
        <v>21</v>
      </c>
      <c r="Q64" s="1772"/>
      <c r="R64" s="1770"/>
      <c r="S64" s="1771"/>
      <c r="T64" s="1772">
        <f>SUM(R64+S64)</f>
        <v>0</v>
      </c>
      <c r="U64" s="1780"/>
      <c r="V64" s="1772"/>
      <c r="W64" s="1770">
        <v>1377</v>
      </c>
      <c r="X64" s="1771"/>
      <c r="Y64" s="1772">
        <f>SUM(W64+X64)</f>
        <v>1377</v>
      </c>
      <c r="Z64" s="1773">
        <v>1000</v>
      </c>
      <c r="AA64" s="1772"/>
      <c r="AB64" s="1770"/>
      <c r="AC64" s="1771"/>
      <c r="AD64" s="1772">
        <v>1550</v>
      </c>
      <c r="AE64" s="1780">
        <v>1550</v>
      </c>
      <c r="AF64" s="1772"/>
      <c r="AG64" s="1774"/>
      <c r="AH64" s="1775"/>
      <c r="AI64" s="1776">
        <f>SUM(AG64+AH64)</f>
        <v>0</v>
      </c>
      <c r="AJ64" s="1773"/>
      <c r="AK64" s="1776"/>
      <c r="AL64" s="1774"/>
      <c r="AM64" s="1775"/>
      <c r="AN64" s="1776">
        <f>SUM(AL64+AM64)</f>
        <v>0</v>
      </c>
      <c r="AO64" s="1773"/>
      <c r="AP64" s="1776"/>
      <c r="AQ64" s="1774"/>
      <c r="AR64" s="1775"/>
      <c r="AS64" s="1776">
        <v>18</v>
      </c>
      <c r="AT64" s="1773">
        <v>18</v>
      </c>
      <c r="AU64" s="1776"/>
      <c r="AV64" s="1774"/>
      <c r="AW64" s="1775"/>
      <c r="AX64" s="1776">
        <f>SUM(AV64+AW64)</f>
        <v>0</v>
      </c>
      <c r="AY64" s="1773"/>
      <c r="AZ64" s="1776"/>
      <c r="BA64" s="1774"/>
      <c r="BB64" s="1775"/>
      <c r="BC64" s="1776">
        <f>SUM(BA64+BB64)</f>
        <v>0</v>
      </c>
      <c r="BD64" s="1773"/>
      <c r="BE64" s="1776"/>
      <c r="BF64" s="1774"/>
      <c r="BG64" s="1775"/>
      <c r="BH64" s="1776">
        <f>SUM(BF64+BG64)</f>
        <v>0</v>
      </c>
      <c r="BI64" s="1773"/>
      <c r="BJ64" s="1776"/>
      <c r="BK64" s="1774"/>
      <c r="BL64" s="1775"/>
      <c r="BM64" s="1776">
        <f>SUM(BK64+BL64)</f>
        <v>0</v>
      </c>
      <c r="BN64" s="1773"/>
      <c r="BO64" s="1776"/>
      <c r="BP64" s="1774"/>
      <c r="BQ64" s="1775"/>
      <c r="BR64" s="1776">
        <f>SUM(BP64+BQ64)</f>
        <v>0</v>
      </c>
      <c r="BS64" s="1773"/>
      <c r="BT64" s="1776"/>
      <c r="BU64" s="1774"/>
      <c r="BV64" s="1775"/>
      <c r="BW64" s="1776">
        <f>SUM(BU64+BV64)</f>
        <v>0</v>
      </c>
      <c r="BX64" s="1773"/>
      <c r="BY64" s="1776"/>
      <c r="BZ64" s="1774"/>
      <c r="CA64" s="1775"/>
      <c r="CB64" s="1776">
        <f>SUM(BZ64+CA64)</f>
        <v>0</v>
      </c>
      <c r="CC64" s="1773"/>
      <c r="CD64" s="1776"/>
      <c r="CE64" s="1774"/>
      <c r="CF64" s="1775"/>
      <c r="CG64" s="1776">
        <f>SUM(CE64+CF64)</f>
        <v>0</v>
      </c>
      <c r="CH64" s="1773"/>
      <c r="CI64" s="1776"/>
      <c r="CJ64" s="1774">
        <v>25589</v>
      </c>
      <c r="CK64" s="1775"/>
      <c r="CL64" s="1776">
        <v>54408</v>
      </c>
      <c r="CM64" s="1773">
        <v>54407</v>
      </c>
      <c r="CN64" s="1777">
        <f t="shared" si="94"/>
        <v>0</v>
      </c>
      <c r="CO64" s="1777">
        <f t="shared" si="94"/>
        <v>26966</v>
      </c>
      <c r="CP64" s="1777">
        <f t="shared" si="94"/>
        <v>0</v>
      </c>
      <c r="CQ64" s="1777">
        <f t="shared" si="94"/>
        <v>57623</v>
      </c>
      <c r="CR64" s="1777">
        <f t="shared" si="94"/>
        <v>57245</v>
      </c>
    </row>
    <row r="65" spans="1:96" s="1689" customFormat="1" ht="15" customHeight="1">
      <c r="A65" s="1818" t="s">
        <v>638</v>
      </c>
      <c r="B65" s="1770"/>
      <c r="C65" s="1770"/>
      <c r="D65" s="1771"/>
      <c r="E65" s="1772">
        <f t="shared" si="75"/>
        <v>0</v>
      </c>
      <c r="F65" s="1780"/>
      <c r="G65" s="1772"/>
      <c r="H65" s="1770"/>
      <c r="I65" s="1771"/>
      <c r="J65" s="1772">
        <f t="shared" si="76"/>
        <v>0</v>
      </c>
      <c r="K65" s="1773"/>
      <c r="L65" s="1772"/>
      <c r="M65" s="1770"/>
      <c r="N65" s="1771"/>
      <c r="O65" s="1772">
        <f t="shared" si="77"/>
        <v>0</v>
      </c>
      <c r="P65" s="1773"/>
      <c r="Q65" s="1772"/>
      <c r="R65" s="1770"/>
      <c r="S65" s="1771"/>
      <c r="T65" s="1772">
        <f t="shared" si="78"/>
        <v>0</v>
      </c>
      <c r="U65" s="1780"/>
      <c r="V65" s="1772"/>
      <c r="W65" s="1770"/>
      <c r="X65" s="1771"/>
      <c r="Y65" s="1772">
        <f t="shared" si="79"/>
        <v>0</v>
      </c>
      <c r="Z65" s="1773"/>
      <c r="AA65" s="1772"/>
      <c r="AB65" s="1770"/>
      <c r="AC65" s="1771"/>
      <c r="AD65" s="1772">
        <f t="shared" si="80"/>
        <v>0</v>
      </c>
      <c r="AE65" s="1780"/>
      <c r="AF65" s="1772"/>
      <c r="AG65" s="1774"/>
      <c r="AH65" s="1775"/>
      <c r="AI65" s="1776">
        <f t="shared" si="81"/>
        <v>0</v>
      </c>
      <c r="AJ65" s="1773"/>
      <c r="AK65" s="1776"/>
      <c r="AL65" s="1774"/>
      <c r="AM65" s="1775"/>
      <c r="AN65" s="1776">
        <f t="shared" si="82"/>
        <v>0</v>
      </c>
      <c r="AO65" s="1773"/>
      <c r="AP65" s="1776"/>
      <c r="AQ65" s="1774"/>
      <c r="AR65" s="1775"/>
      <c r="AS65" s="1776">
        <f t="shared" si="83"/>
        <v>0</v>
      </c>
      <c r="AT65" s="1773"/>
      <c r="AU65" s="1776"/>
      <c r="AV65" s="1774"/>
      <c r="AW65" s="1775"/>
      <c r="AX65" s="1776">
        <f t="shared" si="84"/>
        <v>0</v>
      </c>
      <c r="AY65" s="1773"/>
      <c r="AZ65" s="1776"/>
      <c r="BA65" s="1774"/>
      <c r="BB65" s="1775"/>
      <c r="BC65" s="1776">
        <f t="shared" si="85"/>
        <v>0</v>
      </c>
      <c r="BD65" s="1773"/>
      <c r="BE65" s="1776"/>
      <c r="BF65" s="1774"/>
      <c r="BG65" s="1775"/>
      <c r="BH65" s="1776">
        <f t="shared" si="86"/>
        <v>0</v>
      </c>
      <c r="BI65" s="1773"/>
      <c r="BJ65" s="1776"/>
      <c r="BK65" s="1774"/>
      <c r="BL65" s="1775"/>
      <c r="BM65" s="1776">
        <f t="shared" si="87"/>
        <v>0</v>
      </c>
      <c r="BN65" s="1773"/>
      <c r="BO65" s="1776"/>
      <c r="BP65" s="1774"/>
      <c r="BQ65" s="1775"/>
      <c r="BR65" s="1776">
        <f t="shared" si="88"/>
        <v>0</v>
      </c>
      <c r="BS65" s="1773"/>
      <c r="BT65" s="1776"/>
      <c r="BU65" s="1774"/>
      <c r="BV65" s="1775"/>
      <c r="BW65" s="1776">
        <f t="shared" si="89"/>
        <v>0</v>
      </c>
      <c r="BX65" s="1773"/>
      <c r="BY65" s="1776"/>
      <c r="BZ65" s="1774"/>
      <c r="CA65" s="1775"/>
      <c r="CB65" s="1776">
        <f t="shared" si="90"/>
        <v>0</v>
      </c>
      <c r="CC65" s="1773"/>
      <c r="CD65" s="1776"/>
      <c r="CE65" s="1774"/>
      <c r="CF65" s="1775"/>
      <c r="CG65" s="1776">
        <f t="shared" si="91"/>
        <v>0</v>
      </c>
      <c r="CH65" s="1773"/>
      <c r="CI65" s="1776"/>
      <c r="CJ65" s="1774"/>
      <c r="CK65" s="1775"/>
      <c r="CL65" s="1776">
        <f t="shared" si="92"/>
        <v>0</v>
      </c>
      <c r="CM65" s="1773"/>
      <c r="CN65" s="1777">
        <f t="shared" si="94"/>
        <v>0</v>
      </c>
      <c r="CO65" s="1777">
        <f t="shared" si="94"/>
        <v>0</v>
      </c>
      <c r="CP65" s="1777">
        <f t="shared" si="94"/>
        <v>0</v>
      </c>
      <c r="CQ65" s="1777">
        <f t="shared" si="94"/>
        <v>0</v>
      </c>
      <c r="CR65" s="1777">
        <f t="shared" si="94"/>
        <v>0</v>
      </c>
    </row>
    <row r="66" spans="1:96" s="1689" customFormat="1" ht="15" hidden="1" customHeight="1">
      <c r="A66" s="1818" t="s">
        <v>639</v>
      </c>
      <c r="B66" s="1770"/>
      <c r="C66" s="1770"/>
      <c r="D66" s="1771"/>
      <c r="E66" s="1772"/>
      <c r="F66" s="1780"/>
      <c r="G66" s="1770"/>
      <c r="H66" s="1770"/>
      <c r="I66" s="1771"/>
      <c r="J66" s="1772"/>
      <c r="K66" s="1773"/>
      <c r="L66" s="1770"/>
      <c r="M66" s="1770"/>
      <c r="N66" s="1771"/>
      <c r="O66" s="1772"/>
      <c r="P66" s="1773"/>
      <c r="Q66" s="1770"/>
      <c r="R66" s="1770"/>
      <c r="S66" s="1771"/>
      <c r="T66" s="1772"/>
      <c r="U66" s="1780"/>
      <c r="V66" s="1770"/>
      <c r="W66" s="1770"/>
      <c r="X66" s="1771"/>
      <c r="Y66" s="1772"/>
      <c r="Z66" s="1773"/>
      <c r="AA66" s="1770"/>
      <c r="AB66" s="1770"/>
      <c r="AC66" s="1771"/>
      <c r="AD66" s="1772"/>
      <c r="AE66" s="1780"/>
      <c r="AF66" s="1774"/>
      <c r="AG66" s="1774"/>
      <c r="AH66" s="1775"/>
      <c r="AI66" s="1776"/>
      <c r="AJ66" s="1773"/>
      <c r="AK66" s="1774"/>
      <c r="AL66" s="1774"/>
      <c r="AM66" s="1775"/>
      <c r="AN66" s="1776"/>
      <c r="AO66" s="1773"/>
      <c r="AP66" s="1776"/>
      <c r="AQ66" s="1774"/>
      <c r="AR66" s="1775"/>
      <c r="AS66" s="1776"/>
      <c r="AT66" s="1773"/>
      <c r="AU66" s="1774"/>
      <c r="AV66" s="1774"/>
      <c r="AW66" s="1775"/>
      <c r="AX66" s="1776"/>
      <c r="AY66" s="1773"/>
      <c r="AZ66" s="1774"/>
      <c r="BA66" s="1774"/>
      <c r="BB66" s="1775"/>
      <c r="BC66" s="1776"/>
      <c r="BD66" s="1773"/>
      <c r="BE66" s="1774"/>
      <c r="BF66" s="1774"/>
      <c r="BG66" s="1775"/>
      <c r="BH66" s="1776"/>
      <c r="BI66" s="1773"/>
      <c r="BJ66" s="1776"/>
      <c r="BK66" s="1774"/>
      <c r="BL66" s="1775"/>
      <c r="BM66" s="1776"/>
      <c r="BN66" s="1773"/>
      <c r="BO66" s="1774"/>
      <c r="BP66" s="1774"/>
      <c r="BQ66" s="1775"/>
      <c r="BR66" s="1776"/>
      <c r="BS66" s="1773"/>
      <c r="BT66" s="1774"/>
      <c r="BU66" s="1774"/>
      <c r="BV66" s="1775"/>
      <c r="BW66" s="1776"/>
      <c r="BX66" s="1773"/>
      <c r="BY66" s="1774"/>
      <c r="BZ66" s="1774"/>
      <c r="CA66" s="1775"/>
      <c r="CB66" s="1776"/>
      <c r="CC66" s="1773"/>
      <c r="CD66" s="1776"/>
      <c r="CE66" s="1774"/>
      <c r="CF66" s="1775"/>
      <c r="CG66" s="1776"/>
      <c r="CH66" s="1773"/>
      <c r="CI66" s="1774"/>
      <c r="CJ66" s="1774"/>
      <c r="CK66" s="1775"/>
      <c r="CL66" s="1776"/>
      <c r="CM66" s="1773"/>
      <c r="CN66" s="1777">
        <f t="shared" si="94"/>
        <v>0</v>
      </c>
      <c r="CO66" s="1777">
        <f t="shared" si="94"/>
        <v>0</v>
      </c>
      <c r="CP66" s="1777">
        <f t="shared" si="94"/>
        <v>0</v>
      </c>
      <c r="CQ66" s="1777">
        <f t="shared" si="94"/>
        <v>0</v>
      </c>
      <c r="CR66" s="1777">
        <f t="shared" si="94"/>
        <v>0</v>
      </c>
    </row>
    <row r="67" spans="1:96" s="1689" customFormat="1" ht="15" customHeight="1">
      <c r="A67" s="1784" t="s">
        <v>640</v>
      </c>
      <c r="B67" s="1784"/>
      <c r="C67" s="1770"/>
      <c r="D67" s="1771"/>
      <c r="E67" s="1772">
        <f t="shared" si="75"/>
        <v>0</v>
      </c>
      <c r="F67" s="1780"/>
      <c r="G67" s="1772"/>
      <c r="H67" s="1770"/>
      <c r="I67" s="1771"/>
      <c r="J67" s="1772">
        <f t="shared" ref="J67:J72" si="95">SUM(H67+I67)</f>
        <v>0</v>
      </c>
      <c r="K67" s="1773"/>
      <c r="L67" s="1770">
        <v>47295</v>
      </c>
      <c r="M67" s="1770">
        <v>47295</v>
      </c>
      <c r="N67" s="1771">
        <v>7387</v>
      </c>
      <c r="O67" s="1772">
        <v>46141</v>
      </c>
      <c r="P67" s="1773">
        <v>46141</v>
      </c>
      <c r="Q67" s="1772"/>
      <c r="R67" s="1770"/>
      <c r="S67" s="1771"/>
      <c r="T67" s="1772">
        <f t="shared" si="78"/>
        <v>0</v>
      </c>
      <c r="U67" s="1780"/>
      <c r="V67" s="1770">
        <v>21676</v>
      </c>
      <c r="W67" s="1770">
        <v>0</v>
      </c>
      <c r="X67" s="1771"/>
      <c r="Y67" s="1772">
        <f t="shared" si="79"/>
        <v>0</v>
      </c>
      <c r="Z67" s="1773"/>
      <c r="AA67" s="1770"/>
      <c r="AB67" s="1770">
        <v>21676</v>
      </c>
      <c r="AC67" s="1771"/>
      <c r="AD67" s="1772">
        <v>11293</v>
      </c>
      <c r="AE67" s="1780">
        <v>11293</v>
      </c>
      <c r="AF67" s="1774">
        <v>10649</v>
      </c>
      <c r="AG67" s="1774">
        <v>10649</v>
      </c>
      <c r="AH67" s="1775"/>
      <c r="AI67" s="1776">
        <v>4821</v>
      </c>
      <c r="AJ67" s="1773">
        <v>4820</v>
      </c>
      <c r="AK67" s="1774">
        <v>15659</v>
      </c>
      <c r="AL67" s="1774">
        <v>15659</v>
      </c>
      <c r="AM67" s="1775"/>
      <c r="AN67" s="1776">
        <v>7121</v>
      </c>
      <c r="AO67" s="1773">
        <v>7121</v>
      </c>
      <c r="AP67" s="1774"/>
      <c r="AQ67" s="1774"/>
      <c r="AR67" s="1775"/>
      <c r="AS67" s="1776">
        <f t="shared" si="83"/>
        <v>0</v>
      </c>
      <c r="AT67" s="1773"/>
      <c r="AU67" s="1774"/>
      <c r="AV67" s="1774"/>
      <c r="AW67" s="1775">
        <v>18</v>
      </c>
      <c r="AX67" s="1776">
        <f t="shared" si="84"/>
        <v>18</v>
      </c>
      <c r="AY67" s="1773">
        <v>18</v>
      </c>
      <c r="AZ67" s="1774">
        <v>11063</v>
      </c>
      <c r="BA67" s="1774">
        <v>11063</v>
      </c>
      <c r="BB67" s="1775"/>
      <c r="BC67" s="1776">
        <v>6026</v>
      </c>
      <c r="BD67" s="1773">
        <v>6027</v>
      </c>
      <c r="BE67" s="1774">
        <v>11314</v>
      </c>
      <c r="BF67" s="1774">
        <v>11314</v>
      </c>
      <c r="BG67" s="1775"/>
      <c r="BH67" s="1776">
        <v>4914</v>
      </c>
      <c r="BI67" s="1773">
        <v>4914</v>
      </c>
      <c r="BJ67" s="1774"/>
      <c r="BK67" s="1774"/>
      <c r="BL67" s="1775"/>
      <c r="BM67" s="1776">
        <f t="shared" si="87"/>
        <v>0</v>
      </c>
      <c r="BN67" s="1773"/>
      <c r="BO67" s="1774">
        <v>10572</v>
      </c>
      <c r="BP67" s="1774">
        <v>10572</v>
      </c>
      <c r="BQ67" s="1775"/>
      <c r="BR67" s="1776">
        <v>4500</v>
      </c>
      <c r="BS67" s="1773">
        <v>4500</v>
      </c>
      <c r="BT67" s="1776"/>
      <c r="BU67" s="1774"/>
      <c r="BV67" s="1775"/>
      <c r="BW67" s="1776">
        <f t="shared" si="89"/>
        <v>0</v>
      </c>
      <c r="BX67" s="1773"/>
      <c r="BY67" s="1774">
        <v>10438</v>
      </c>
      <c r="BZ67" s="1774">
        <v>10438</v>
      </c>
      <c r="CA67" s="1775"/>
      <c r="CB67" s="1776">
        <v>4539</v>
      </c>
      <c r="CC67" s="1773">
        <v>4539</v>
      </c>
      <c r="CD67" s="1774">
        <v>11760</v>
      </c>
      <c r="CE67" s="1774">
        <v>11760</v>
      </c>
      <c r="CF67" s="1775"/>
      <c r="CG67" s="1776">
        <v>6681</v>
      </c>
      <c r="CH67" s="1773">
        <v>6681</v>
      </c>
      <c r="CI67" s="1774">
        <v>349277</v>
      </c>
      <c r="CJ67" s="1774">
        <v>349277</v>
      </c>
      <c r="CK67" s="1775"/>
      <c r="CL67" s="1776">
        <v>224110</v>
      </c>
      <c r="CM67" s="1773">
        <v>224110</v>
      </c>
      <c r="CN67" s="1777">
        <f t="shared" si="94"/>
        <v>499703</v>
      </c>
      <c r="CO67" s="1777">
        <f t="shared" si="94"/>
        <v>499703</v>
      </c>
      <c r="CP67" s="1777">
        <f t="shared" si="94"/>
        <v>7405</v>
      </c>
      <c r="CQ67" s="1777">
        <f t="shared" si="94"/>
        <v>320164</v>
      </c>
      <c r="CR67" s="1777">
        <f t="shared" si="94"/>
        <v>320164</v>
      </c>
    </row>
    <row r="68" spans="1:96" s="1689" customFormat="1" ht="15" customHeight="1">
      <c r="A68" s="1784" t="s">
        <v>641</v>
      </c>
      <c r="B68" s="1784"/>
      <c r="C68" s="1770"/>
      <c r="D68" s="1771"/>
      <c r="E68" s="1772">
        <f t="shared" si="75"/>
        <v>0</v>
      </c>
      <c r="F68" s="1780"/>
      <c r="G68" s="1772"/>
      <c r="H68" s="1770"/>
      <c r="I68" s="1771"/>
      <c r="J68" s="1772">
        <f t="shared" si="95"/>
        <v>0</v>
      </c>
      <c r="K68" s="1773"/>
      <c r="L68" s="1770">
        <v>12770</v>
      </c>
      <c r="M68" s="1770">
        <v>12770</v>
      </c>
      <c r="N68" s="1771">
        <v>1994</v>
      </c>
      <c r="O68" s="1772">
        <v>12235</v>
      </c>
      <c r="P68" s="1773">
        <v>12235</v>
      </c>
      <c r="Q68" s="1772"/>
      <c r="R68" s="1770"/>
      <c r="S68" s="1771"/>
      <c r="T68" s="1772">
        <f t="shared" si="78"/>
        <v>0</v>
      </c>
      <c r="U68" s="1780"/>
      <c r="V68" s="1770">
        <v>5853</v>
      </c>
      <c r="W68" s="1770">
        <v>0</v>
      </c>
      <c r="X68" s="1771"/>
      <c r="Y68" s="1772">
        <f t="shared" si="79"/>
        <v>0</v>
      </c>
      <c r="Z68" s="1773"/>
      <c r="AA68" s="1770"/>
      <c r="AB68" s="1770">
        <v>5853</v>
      </c>
      <c r="AC68" s="1771"/>
      <c r="AD68" s="1772">
        <v>3050</v>
      </c>
      <c r="AE68" s="1780">
        <v>3050</v>
      </c>
      <c r="AF68" s="1774">
        <v>2875</v>
      </c>
      <c r="AG68" s="1774">
        <v>2875</v>
      </c>
      <c r="AH68" s="1775"/>
      <c r="AI68" s="1776">
        <v>1301</v>
      </c>
      <c r="AJ68" s="1773">
        <v>1301</v>
      </c>
      <c r="AK68" s="1774">
        <v>4228</v>
      </c>
      <c r="AL68" s="1774">
        <v>4228</v>
      </c>
      <c r="AM68" s="1775"/>
      <c r="AN68" s="1776">
        <v>1923</v>
      </c>
      <c r="AO68" s="1773">
        <v>1923</v>
      </c>
      <c r="AP68" s="1774"/>
      <c r="AQ68" s="1774"/>
      <c r="AR68" s="1775"/>
      <c r="AS68" s="1776">
        <f t="shared" si="83"/>
        <v>0</v>
      </c>
      <c r="AT68" s="1773"/>
      <c r="AU68" s="1774"/>
      <c r="AV68" s="1774"/>
      <c r="AW68" s="1775">
        <v>4</v>
      </c>
      <c r="AX68" s="1776">
        <v>5</v>
      </c>
      <c r="AY68" s="1773">
        <v>5</v>
      </c>
      <c r="AZ68" s="1774">
        <v>2987</v>
      </c>
      <c r="BA68" s="1774">
        <v>2987</v>
      </c>
      <c r="BB68" s="1775"/>
      <c r="BC68" s="1776">
        <v>1627</v>
      </c>
      <c r="BD68" s="1773">
        <v>1627</v>
      </c>
      <c r="BE68" s="1774">
        <v>3054</v>
      </c>
      <c r="BF68" s="1774">
        <v>3054</v>
      </c>
      <c r="BG68" s="1775"/>
      <c r="BH68" s="1776">
        <v>1327</v>
      </c>
      <c r="BI68" s="1773">
        <v>1327</v>
      </c>
      <c r="BJ68" s="1774"/>
      <c r="BK68" s="1774"/>
      <c r="BL68" s="1775"/>
      <c r="BM68" s="1776">
        <f t="shared" si="87"/>
        <v>0</v>
      </c>
      <c r="BN68" s="1773"/>
      <c r="BO68" s="1774">
        <v>2854</v>
      </c>
      <c r="BP68" s="1774">
        <v>2854</v>
      </c>
      <c r="BQ68" s="1775"/>
      <c r="BR68" s="1776">
        <v>1215</v>
      </c>
      <c r="BS68" s="1773">
        <v>1215</v>
      </c>
      <c r="BT68" s="1776"/>
      <c r="BU68" s="1774"/>
      <c r="BV68" s="1775"/>
      <c r="BW68" s="1776">
        <f t="shared" si="89"/>
        <v>0</v>
      </c>
      <c r="BX68" s="1773"/>
      <c r="BY68" s="1774">
        <v>2818</v>
      </c>
      <c r="BZ68" s="1774">
        <v>2818</v>
      </c>
      <c r="CA68" s="1775"/>
      <c r="CB68" s="1776">
        <v>1226</v>
      </c>
      <c r="CC68" s="1773">
        <v>1226</v>
      </c>
      <c r="CD68" s="1774">
        <v>3175</v>
      </c>
      <c r="CE68" s="1774">
        <v>3175</v>
      </c>
      <c r="CF68" s="1775"/>
      <c r="CG68" s="1776">
        <v>1804</v>
      </c>
      <c r="CH68" s="1773">
        <v>1804</v>
      </c>
      <c r="CI68" s="1774">
        <v>94305</v>
      </c>
      <c r="CJ68" s="1774">
        <v>94305</v>
      </c>
      <c r="CK68" s="1775"/>
      <c r="CL68" s="1776">
        <v>60499</v>
      </c>
      <c r="CM68" s="1773">
        <v>60499</v>
      </c>
      <c r="CN68" s="1777">
        <f t="shared" si="94"/>
        <v>134919</v>
      </c>
      <c r="CO68" s="1777">
        <f t="shared" si="94"/>
        <v>134919</v>
      </c>
      <c r="CP68" s="1777">
        <f t="shared" si="94"/>
        <v>1998</v>
      </c>
      <c r="CQ68" s="1777">
        <f t="shared" si="94"/>
        <v>86212</v>
      </c>
      <c r="CR68" s="1777">
        <f t="shared" si="94"/>
        <v>86212</v>
      </c>
    </row>
    <row r="69" spans="1:96" s="1689" customFormat="1" ht="15" customHeight="1">
      <c r="A69" s="1818" t="s">
        <v>642</v>
      </c>
      <c r="B69" s="1770">
        <v>99372</v>
      </c>
      <c r="C69" s="1770">
        <v>99372</v>
      </c>
      <c r="D69" s="1771"/>
      <c r="E69" s="1772">
        <v>100430</v>
      </c>
      <c r="F69" s="1780">
        <v>100699</v>
      </c>
      <c r="G69" s="1770">
        <v>12074</v>
      </c>
      <c r="H69" s="1770">
        <v>12074</v>
      </c>
      <c r="I69" s="1771"/>
      <c r="J69" s="1772">
        <v>16255</v>
      </c>
      <c r="K69" s="1773">
        <v>16256</v>
      </c>
      <c r="L69" s="1770">
        <v>27612</v>
      </c>
      <c r="M69" s="1770">
        <v>29979</v>
      </c>
      <c r="N69" s="1771"/>
      <c r="O69" s="1772">
        <v>30764</v>
      </c>
      <c r="P69" s="1773">
        <v>30764</v>
      </c>
      <c r="Q69" s="1770">
        <v>77539</v>
      </c>
      <c r="R69" s="1770">
        <v>21819</v>
      </c>
      <c r="S69" s="1771"/>
      <c r="T69" s="1772">
        <f>SUM(R69+S69)</f>
        <v>21819</v>
      </c>
      <c r="U69" s="1780">
        <v>21144</v>
      </c>
      <c r="V69" s="1770">
        <v>15073</v>
      </c>
      <c r="W69" s="1770">
        <v>3668</v>
      </c>
      <c r="X69" s="1771"/>
      <c r="Y69" s="1772">
        <f>SUM(W69+X69)</f>
        <v>3668</v>
      </c>
      <c r="Z69" s="1773">
        <v>3668</v>
      </c>
      <c r="AA69" s="1770"/>
      <c r="AB69" s="1770">
        <v>67267</v>
      </c>
      <c r="AC69" s="1771"/>
      <c r="AD69" s="1772">
        <v>67960</v>
      </c>
      <c r="AE69" s="1780">
        <f>81032+36</f>
        <v>81068</v>
      </c>
      <c r="AF69" s="1774">
        <v>26</v>
      </c>
      <c r="AG69" s="1774">
        <v>26</v>
      </c>
      <c r="AH69" s="1775">
        <v>382</v>
      </c>
      <c r="AI69" s="1776">
        <v>1127</v>
      </c>
      <c r="AJ69" s="1773">
        <v>1128</v>
      </c>
      <c r="AK69" s="1774">
        <v>6183</v>
      </c>
      <c r="AL69" s="1774">
        <v>6183</v>
      </c>
      <c r="AM69" s="1775"/>
      <c r="AN69" s="1776">
        <v>10424</v>
      </c>
      <c r="AO69" s="1773">
        <v>10423</v>
      </c>
      <c r="AP69" s="1776">
        <v>35</v>
      </c>
      <c r="AQ69" s="1774">
        <v>35</v>
      </c>
      <c r="AR69" s="1775"/>
      <c r="AS69" s="1776">
        <v>334</v>
      </c>
      <c r="AT69" s="1773">
        <v>334</v>
      </c>
      <c r="AU69" s="1774">
        <v>94</v>
      </c>
      <c r="AV69" s="1774">
        <v>94</v>
      </c>
      <c r="AW69" s="1775">
        <v>431</v>
      </c>
      <c r="AX69" s="1776">
        <v>619</v>
      </c>
      <c r="AY69" s="1773">
        <v>618</v>
      </c>
      <c r="AZ69" s="1774">
        <v>2</v>
      </c>
      <c r="BA69" s="1774">
        <v>2</v>
      </c>
      <c r="BB69" s="1775">
        <v>811</v>
      </c>
      <c r="BC69" s="1776">
        <v>2013</v>
      </c>
      <c r="BD69" s="1773">
        <v>2013</v>
      </c>
      <c r="BE69" s="1774">
        <v>48</v>
      </c>
      <c r="BF69" s="1774">
        <v>48</v>
      </c>
      <c r="BG69" s="1775">
        <v>402</v>
      </c>
      <c r="BH69" s="1776">
        <v>1280</v>
      </c>
      <c r="BI69" s="1773">
        <v>1279</v>
      </c>
      <c r="BJ69" s="1776">
        <v>1</v>
      </c>
      <c r="BK69" s="1774">
        <v>1</v>
      </c>
      <c r="BL69" s="1775">
        <v>1258</v>
      </c>
      <c r="BM69" s="1776">
        <v>1618</v>
      </c>
      <c r="BN69" s="1773">
        <v>1618</v>
      </c>
      <c r="BO69" s="1774"/>
      <c r="BP69" s="1774"/>
      <c r="BQ69" s="1775">
        <v>411</v>
      </c>
      <c r="BR69" s="1776">
        <v>1168</v>
      </c>
      <c r="BS69" s="1773">
        <v>1168</v>
      </c>
      <c r="BT69" s="1774">
        <v>5063</v>
      </c>
      <c r="BU69" s="1774">
        <v>5063</v>
      </c>
      <c r="BV69" s="1775"/>
      <c r="BW69" s="1776">
        <v>5443</v>
      </c>
      <c r="BX69" s="1773">
        <v>5443</v>
      </c>
      <c r="BY69" s="1774">
        <v>497</v>
      </c>
      <c r="BZ69" s="1774">
        <v>497</v>
      </c>
      <c r="CA69" s="1775">
        <v>158</v>
      </c>
      <c r="CB69" s="1776">
        <v>1832</v>
      </c>
      <c r="CC69" s="1773">
        <v>1831</v>
      </c>
      <c r="CD69" s="1776">
        <v>79</v>
      </c>
      <c r="CE69" s="1774">
        <v>79</v>
      </c>
      <c r="CF69" s="1775"/>
      <c r="CG69" s="1776">
        <v>1039</v>
      </c>
      <c r="CH69" s="1773">
        <v>1039</v>
      </c>
      <c r="CI69" s="1774">
        <v>86959</v>
      </c>
      <c r="CJ69" s="1774">
        <v>98599</v>
      </c>
      <c r="CK69" s="1775"/>
      <c r="CL69" s="1776">
        <v>110127</v>
      </c>
      <c r="CM69" s="1773">
        <v>110127</v>
      </c>
      <c r="CN69" s="1777">
        <f t="shared" si="94"/>
        <v>330657</v>
      </c>
      <c r="CO69" s="1777">
        <f t="shared" si="94"/>
        <v>344806</v>
      </c>
      <c r="CP69" s="1777">
        <f t="shared" si="94"/>
        <v>3853</v>
      </c>
      <c r="CQ69" s="1777">
        <f t="shared" si="94"/>
        <v>377920</v>
      </c>
      <c r="CR69" s="1777">
        <f t="shared" si="94"/>
        <v>390620</v>
      </c>
    </row>
    <row r="70" spans="1:96" s="1689" customFormat="1" ht="15" hidden="1" customHeight="1">
      <c r="A70" s="1818" t="s">
        <v>643</v>
      </c>
      <c r="B70" s="1818"/>
      <c r="C70" s="1770"/>
      <c r="D70" s="1771"/>
      <c r="E70" s="1772">
        <f t="shared" si="75"/>
        <v>0</v>
      </c>
      <c r="F70" s="1780"/>
      <c r="G70" s="1772"/>
      <c r="H70" s="1770"/>
      <c r="I70" s="1771"/>
      <c r="J70" s="1772">
        <f t="shared" si="95"/>
        <v>0</v>
      </c>
      <c r="K70" s="1773"/>
      <c r="L70" s="1772"/>
      <c r="M70" s="1770"/>
      <c r="N70" s="1771"/>
      <c r="O70" s="1772">
        <f t="shared" si="77"/>
        <v>0</v>
      </c>
      <c r="P70" s="1773"/>
      <c r="Q70" s="1772"/>
      <c r="R70" s="1770"/>
      <c r="S70" s="1771"/>
      <c r="T70" s="1772">
        <f t="shared" si="78"/>
        <v>0</v>
      </c>
      <c r="U70" s="1780"/>
      <c r="V70" s="1772"/>
      <c r="W70" s="1770"/>
      <c r="X70" s="1771"/>
      <c r="Y70" s="1772">
        <f t="shared" si="79"/>
        <v>0</v>
      </c>
      <c r="Z70" s="1773"/>
      <c r="AA70" s="1772"/>
      <c r="AB70" s="1770"/>
      <c r="AC70" s="1771"/>
      <c r="AD70" s="1772">
        <f t="shared" ref="AD70:AD71" si="96">SUM(AB70+AC70)</f>
        <v>0</v>
      </c>
      <c r="AE70" s="1780"/>
      <c r="AF70" s="1772"/>
      <c r="AG70" s="1774"/>
      <c r="AH70" s="1775"/>
      <c r="AI70" s="1776">
        <f t="shared" si="81"/>
        <v>0</v>
      </c>
      <c r="AJ70" s="1773"/>
      <c r="AK70" s="1776"/>
      <c r="AL70" s="1774"/>
      <c r="AM70" s="1775"/>
      <c r="AN70" s="1776">
        <f t="shared" si="82"/>
        <v>0</v>
      </c>
      <c r="AO70" s="1773"/>
      <c r="AP70" s="1776"/>
      <c r="AQ70" s="1774"/>
      <c r="AR70" s="1775"/>
      <c r="AS70" s="1776">
        <f t="shared" si="83"/>
        <v>0</v>
      </c>
      <c r="AT70" s="1773"/>
      <c r="AU70" s="1776"/>
      <c r="AV70" s="1774"/>
      <c r="AW70" s="1775"/>
      <c r="AX70" s="1776">
        <f t="shared" si="84"/>
        <v>0</v>
      </c>
      <c r="AY70" s="1773"/>
      <c r="AZ70" s="1776"/>
      <c r="BA70" s="1774"/>
      <c r="BB70" s="1775"/>
      <c r="BC70" s="1776">
        <f t="shared" si="85"/>
        <v>0</v>
      </c>
      <c r="BD70" s="1773"/>
      <c r="BE70" s="1776"/>
      <c r="BF70" s="1774"/>
      <c r="BG70" s="1775"/>
      <c r="BH70" s="1776">
        <f t="shared" si="86"/>
        <v>0</v>
      </c>
      <c r="BI70" s="1773"/>
      <c r="BJ70" s="1776"/>
      <c r="BK70" s="1774"/>
      <c r="BL70" s="1775"/>
      <c r="BM70" s="1776">
        <f t="shared" si="87"/>
        <v>0</v>
      </c>
      <c r="BN70" s="1773"/>
      <c r="BO70" s="1776"/>
      <c r="BP70" s="1774"/>
      <c r="BQ70" s="1775"/>
      <c r="BR70" s="1776">
        <f t="shared" si="88"/>
        <v>0</v>
      </c>
      <c r="BS70" s="1773"/>
      <c r="BT70" s="1776"/>
      <c r="BU70" s="1774"/>
      <c r="BV70" s="1775"/>
      <c r="BW70" s="1776">
        <f t="shared" si="89"/>
        <v>0</v>
      </c>
      <c r="BX70" s="1773"/>
      <c r="BY70" s="1776"/>
      <c r="BZ70" s="1774"/>
      <c r="CA70" s="1775"/>
      <c r="CB70" s="1776">
        <f t="shared" si="90"/>
        <v>0</v>
      </c>
      <c r="CC70" s="1773"/>
      <c r="CD70" s="1776"/>
      <c r="CE70" s="1774"/>
      <c r="CF70" s="1775"/>
      <c r="CG70" s="1776">
        <f t="shared" si="91"/>
        <v>0</v>
      </c>
      <c r="CH70" s="1773"/>
      <c r="CI70" s="1776"/>
      <c r="CJ70" s="1774"/>
      <c r="CK70" s="1775"/>
      <c r="CL70" s="1776">
        <f t="shared" si="92"/>
        <v>0</v>
      </c>
      <c r="CM70" s="1773"/>
      <c r="CN70" s="1777">
        <f t="shared" si="94"/>
        <v>0</v>
      </c>
      <c r="CO70" s="1778">
        <f t="shared" si="94"/>
        <v>0</v>
      </c>
      <c r="CP70" s="1779">
        <f t="shared" si="94"/>
        <v>0</v>
      </c>
      <c r="CQ70" s="1777">
        <f t="shared" si="94"/>
        <v>0</v>
      </c>
      <c r="CR70" s="1777">
        <f t="shared" si="94"/>
        <v>0</v>
      </c>
    </row>
    <row r="71" spans="1:96" ht="15" hidden="1" customHeight="1">
      <c r="A71" s="1689" t="s">
        <v>644</v>
      </c>
      <c r="B71" s="1689"/>
      <c r="C71" s="1770"/>
      <c r="D71" s="1771"/>
      <c r="E71" s="1772">
        <f t="shared" si="75"/>
        <v>0</v>
      </c>
      <c r="F71" s="1780"/>
      <c r="G71" s="1772"/>
      <c r="H71" s="1770"/>
      <c r="I71" s="1771"/>
      <c r="J71" s="1772">
        <f t="shared" si="95"/>
        <v>0</v>
      </c>
      <c r="K71" s="1773"/>
      <c r="L71" s="1772"/>
      <c r="M71" s="1770"/>
      <c r="N71" s="1771"/>
      <c r="O71" s="1772">
        <f t="shared" si="77"/>
        <v>0</v>
      </c>
      <c r="P71" s="1773"/>
      <c r="Q71" s="1772"/>
      <c r="R71" s="1770"/>
      <c r="S71" s="1771"/>
      <c r="T71" s="1772">
        <f t="shared" si="78"/>
        <v>0</v>
      </c>
      <c r="U71" s="1780"/>
      <c r="V71" s="1772"/>
      <c r="W71" s="1770"/>
      <c r="X71" s="1771"/>
      <c r="Y71" s="1772">
        <f t="shared" si="79"/>
        <v>0</v>
      </c>
      <c r="Z71" s="1773"/>
      <c r="AA71" s="1772"/>
      <c r="AB71" s="1770"/>
      <c r="AC71" s="1771"/>
      <c r="AD71" s="1772">
        <f t="shared" si="96"/>
        <v>0</v>
      </c>
      <c r="AE71" s="1780"/>
      <c r="AF71" s="1772"/>
      <c r="AG71" s="1774"/>
      <c r="AH71" s="1775"/>
      <c r="AI71" s="1776">
        <f t="shared" si="81"/>
        <v>0</v>
      </c>
      <c r="AJ71" s="1773"/>
      <c r="AK71" s="1776"/>
      <c r="AL71" s="1774"/>
      <c r="AM71" s="1775"/>
      <c r="AN71" s="1776">
        <f t="shared" si="82"/>
        <v>0</v>
      </c>
      <c r="AO71" s="1773"/>
      <c r="AP71" s="1776"/>
      <c r="AQ71" s="1774"/>
      <c r="AR71" s="1775"/>
      <c r="AS71" s="1776">
        <f t="shared" si="83"/>
        <v>0</v>
      </c>
      <c r="AT71" s="1773"/>
      <c r="AU71" s="1776"/>
      <c r="AV71" s="1774"/>
      <c r="AW71" s="1775"/>
      <c r="AX71" s="1776">
        <f t="shared" si="84"/>
        <v>0</v>
      </c>
      <c r="AY71" s="1773"/>
      <c r="AZ71" s="1776"/>
      <c r="BA71" s="1774"/>
      <c r="BB71" s="1775"/>
      <c r="BC71" s="1776">
        <f t="shared" si="85"/>
        <v>0</v>
      </c>
      <c r="BD71" s="1773"/>
      <c r="BE71" s="1776"/>
      <c r="BF71" s="1774"/>
      <c r="BG71" s="1775"/>
      <c r="BH71" s="1776">
        <f t="shared" si="86"/>
        <v>0</v>
      </c>
      <c r="BI71" s="1773"/>
      <c r="BJ71" s="1776"/>
      <c r="BK71" s="1774"/>
      <c r="BL71" s="1775"/>
      <c r="BM71" s="1776">
        <f t="shared" si="87"/>
        <v>0</v>
      </c>
      <c r="BN71" s="1773"/>
      <c r="BO71" s="1776"/>
      <c r="BP71" s="1774"/>
      <c r="BQ71" s="1775"/>
      <c r="BR71" s="1776">
        <f t="shared" si="88"/>
        <v>0</v>
      </c>
      <c r="BS71" s="1773"/>
      <c r="BT71" s="1776"/>
      <c r="BU71" s="1774"/>
      <c r="BV71" s="1775"/>
      <c r="BW71" s="1776">
        <f t="shared" si="89"/>
        <v>0</v>
      </c>
      <c r="BX71" s="1773"/>
      <c r="BY71" s="1776"/>
      <c r="BZ71" s="1774"/>
      <c r="CA71" s="1775"/>
      <c r="CB71" s="1776">
        <f t="shared" si="90"/>
        <v>0</v>
      </c>
      <c r="CC71" s="1773"/>
      <c r="CD71" s="1776"/>
      <c r="CE71" s="1774"/>
      <c r="CF71" s="1775"/>
      <c r="CG71" s="1776">
        <f t="shared" si="91"/>
        <v>0</v>
      </c>
      <c r="CH71" s="1773"/>
      <c r="CI71" s="1776"/>
      <c r="CJ71" s="1774"/>
      <c r="CK71" s="1775"/>
      <c r="CL71" s="1776">
        <f t="shared" si="92"/>
        <v>0</v>
      </c>
      <c r="CM71" s="1773"/>
      <c r="CN71" s="1777">
        <f t="shared" si="94"/>
        <v>0</v>
      </c>
      <c r="CO71" s="1778">
        <f t="shared" si="94"/>
        <v>0</v>
      </c>
      <c r="CP71" s="1779">
        <f t="shared" si="94"/>
        <v>0</v>
      </c>
      <c r="CQ71" s="1777">
        <f t="shared" si="94"/>
        <v>0</v>
      </c>
      <c r="CR71" s="1777">
        <f t="shared" si="94"/>
        <v>0</v>
      </c>
    </row>
    <row r="72" spans="1:96" ht="15" customHeight="1">
      <c r="A72" s="1689" t="s">
        <v>645</v>
      </c>
      <c r="B72" s="1689"/>
      <c r="C72" s="1770"/>
      <c r="D72" s="1771"/>
      <c r="E72" s="1772">
        <v>80</v>
      </c>
      <c r="F72" s="1780">
        <v>80</v>
      </c>
      <c r="G72" s="1772"/>
      <c r="H72" s="1770"/>
      <c r="I72" s="1771"/>
      <c r="J72" s="1772">
        <f t="shared" si="95"/>
        <v>0</v>
      </c>
      <c r="K72" s="1773"/>
      <c r="L72" s="1772"/>
      <c r="M72" s="1770"/>
      <c r="N72" s="1771"/>
      <c r="O72" s="1772">
        <f t="shared" si="77"/>
        <v>0</v>
      </c>
      <c r="P72" s="1773"/>
      <c r="Q72" s="1772"/>
      <c r="R72" s="1770"/>
      <c r="S72" s="1771"/>
      <c r="T72" s="1772">
        <f t="shared" si="78"/>
        <v>0</v>
      </c>
      <c r="U72" s="1780"/>
      <c r="V72" s="1772"/>
      <c r="W72" s="1770"/>
      <c r="X72" s="1771"/>
      <c r="Y72" s="1772">
        <f t="shared" si="79"/>
        <v>0</v>
      </c>
      <c r="Z72" s="1773"/>
      <c r="AA72" s="1772"/>
      <c r="AB72" s="1770"/>
      <c r="AC72" s="1771"/>
      <c r="AD72" s="1772">
        <v>150</v>
      </c>
      <c r="AE72" s="1780">
        <v>150</v>
      </c>
      <c r="AF72" s="1772"/>
      <c r="AG72" s="1774"/>
      <c r="AH72" s="1775"/>
      <c r="AI72" s="1776">
        <f t="shared" si="81"/>
        <v>0</v>
      </c>
      <c r="AJ72" s="1773"/>
      <c r="AK72" s="1776"/>
      <c r="AL72" s="1774"/>
      <c r="AM72" s="1775"/>
      <c r="AN72" s="1776">
        <f t="shared" si="82"/>
        <v>0</v>
      </c>
      <c r="AO72" s="1773"/>
      <c r="AP72" s="1776"/>
      <c r="AQ72" s="1774"/>
      <c r="AR72" s="1775"/>
      <c r="AS72" s="1776">
        <f t="shared" si="83"/>
        <v>0</v>
      </c>
      <c r="AT72" s="1773"/>
      <c r="AU72" s="1776"/>
      <c r="AV72" s="1774"/>
      <c r="AW72" s="1775"/>
      <c r="AX72" s="1776">
        <f t="shared" si="84"/>
        <v>0</v>
      </c>
      <c r="AY72" s="1773"/>
      <c r="AZ72" s="1776"/>
      <c r="BA72" s="1774"/>
      <c r="BB72" s="1775"/>
      <c r="BC72" s="1776">
        <f t="shared" si="85"/>
        <v>0</v>
      </c>
      <c r="BD72" s="1773"/>
      <c r="BE72" s="1776"/>
      <c r="BF72" s="1774"/>
      <c r="BG72" s="1775"/>
      <c r="BH72" s="1776">
        <f t="shared" si="86"/>
        <v>0</v>
      </c>
      <c r="BI72" s="1773"/>
      <c r="BJ72" s="1776"/>
      <c r="BK72" s="1774"/>
      <c r="BL72" s="1775"/>
      <c r="BM72" s="1776">
        <f t="shared" si="87"/>
        <v>0</v>
      </c>
      <c r="BN72" s="1773"/>
      <c r="BO72" s="1776"/>
      <c r="BP72" s="1774"/>
      <c r="BQ72" s="1775"/>
      <c r="BR72" s="1776">
        <f t="shared" si="88"/>
        <v>0</v>
      </c>
      <c r="BS72" s="1773"/>
      <c r="BT72" s="1776"/>
      <c r="BU72" s="1774"/>
      <c r="BV72" s="1775"/>
      <c r="BW72" s="1776">
        <f t="shared" si="89"/>
        <v>0</v>
      </c>
      <c r="BX72" s="1773"/>
      <c r="BY72" s="1776"/>
      <c r="BZ72" s="1774"/>
      <c r="CA72" s="1775"/>
      <c r="CB72" s="1776">
        <f t="shared" si="90"/>
        <v>0</v>
      </c>
      <c r="CC72" s="1773"/>
      <c r="CD72" s="1776"/>
      <c r="CE72" s="1774"/>
      <c r="CF72" s="1775"/>
      <c r="CG72" s="1776">
        <f t="shared" si="91"/>
        <v>0</v>
      </c>
      <c r="CH72" s="1773"/>
      <c r="CI72" s="1776"/>
      <c r="CJ72" s="1774"/>
      <c r="CK72" s="1775"/>
      <c r="CL72" s="1776">
        <f t="shared" si="92"/>
        <v>0</v>
      </c>
      <c r="CM72" s="1773"/>
      <c r="CN72" s="1777">
        <f t="shared" si="94"/>
        <v>0</v>
      </c>
      <c r="CO72" s="1778">
        <f t="shared" si="94"/>
        <v>0</v>
      </c>
      <c r="CP72" s="1779">
        <f t="shared" si="94"/>
        <v>0</v>
      </c>
      <c r="CQ72" s="1777">
        <f t="shared" si="94"/>
        <v>230</v>
      </c>
      <c r="CR72" s="1777">
        <f t="shared" si="94"/>
        <v>230</v>
      </c>
    </row>
    <row r="73" spans="1:96" s="1793" customFormat="1" ht="15.75" customHeight="1">
      <c r="A73" s="1819" t="s">
        <v>646</v>
      </c>
      <c r="B73" s="1819">
        <v>1100746</v>
      </c>
      <c r="C73" s="1819">
        <f t="shared" ref="C73:BM73" si="97">SUM(C59:C72)</f>
        <v>1100746</v>
      </c>
      <c r="D73" s="1819">
        <f t="shared" si="97"/>
        <v>0</v>
      </c>
      <c r="E73" s="1819">
        <f t="shared" si="97"/>
        <v>1140141</v>
      </c>
      <c r="F73" s="1820">
        <f t="shared" ref="F73" si="98">SUM(F59:F72)</f>
        <v>1140410</v>
      </c>
      <c r="G73" s="1819">
        <v>12074</v>
      </c>
      <c r="H73" s="1819">
        <f t="shared" si="97"/>
        <v>12074</v>
      </c>
      <c r="I73" s="1819">
        <f t="shared" si="97"/>
        <v>0</v>
      </c>
      <c r="J73" s="1819">
        <f t="shared" si="97"/>
        <v>16263</v>
      </c>
      <c r="K73" s="1792">
        <f t="shared" ref="K73" si="99">SUM(K59:K72)</f>
        <v>16264</v>
      </c>
      <c r="L73" s="1819">
        <v>87677</v>
      </c>
      <c r="M73" s="1819">
        <f t="shared" si="97"/>
        <v>90044</v>
      </c>
      <c r="N73" s="1819">
        <f t="shared" si="97"/>
        <v>9381</v>
      </c>
      <c r="O73" s="1819">
        <f t="shared" si="97"/>
        <v>89161</v>
      </c>
      <c r="P73" s="1792">
        <f t="shared" ref="P73" si="100">SUM(P59:P72)</f>
        <v>89161</v>
      </c>
      <c r="Q73" s="1819">
        <v>77539</v>
      </c>
      <c r="R73" s="1819">
        <f t="shared" si="97"/>
        <v>21819</v>
      </c>
      <c r="S73" s="1819">
        <f t="shared" si="97"/>
        <v>0</v>
      </c>
      <c r="T73" s="1819">
        <f t="shared" si="97"/>
        <v>21819</v>
      </c>
      <c r="U73" s="1820">
        <f t="shared" si="97"/>
        <v>21144</v>
      </c>
      <c r="V73" s="1819">
        <v>42602</v>
      </c>
      <c r="W73" s="1819">
        <f t="shared" si="97"/>
        <v>5045</v>
      </c>
      <c r="X73" s="1819">
        <f t="shared" si="97"/>
        <v>0</v>
      </c>
      <c r="Y73" s="1819">
        <f t="shared" si="97"/>
        <v>5045</v>
      </c>
      <c r="Z73" s="1820">
        <f t="shared" ref="Z73" si="101">SUM(Z59:Z72)</f>
        <v>4668</v>
      </c>
      <c r="AA73" s="1819">
        <f>SUM(AA59:AA72)</f>
        <v>0</v>
      </c>
      <c r="AB73" s="1819">
        <f>SUM(AB59:AB72)</f>
        <v>94796</v>
      </c>
      <c r="AC73" s="1819">
        <f>SUM(AC59:AC72)</f>
        <v>0</v>
      </c>
      <c r="AD73" s="1819">
        <f>SUM(AD59:AD72)</f>
        <v>84003</v>
      </c>
      <c r="AE73" s="1820">
        <f>SUM(AE59:AE72)</f>
        <v>97111</v>
      </c>
      <c r="AF73" s="1819">
        <v>13550</v>
      </c>
      <c r="AG73" s="1819">
        <f t="shared" si="97"/>
        <v>13550</v>
      </c>
      <c r="AH73" s="1819">
        <f t="shared" si="97"/>
        <v>382</v>
      </c>
      <c r="AI73" s="1819">
        <f t="shared" si="97"/>
        <v>7249</v>
      </c>
      <c r="AJ73" s="1792">
        <f t="shared" ref="AJ73" si="102">SUM(AJ59:AJ72)</f>
        <v>7249</v>
      </c>
      <c r="AK73" s="1819">
        <v>26070</v>
      </c>
      <c r="AL73" s="1819">
        <f t="shared" si="97"/>
        <v>26070</v>
      </c>
      <c r="AM73" s="1819">
        <f t="shared" si="97"/>
        <v>0</v>
      </c>
      <c r="AN73" s="1819">
        <f t="shared" si="97"/>
        <v>19468</v>
      </c>
      <c r="AO73" s="1792">
        <f t="shared" ref="AO73" si="103">SUM(AO59:AO72)</f>
        <v>19467</v>
      </c>
      <c r="AP73" s="1819">
        <v>35</v>
      </c>
      <c r="AQ73" s="1819">
        <f t="shared" si="97"/>
        <v>35</v>
      </c>
      <c r="AR73" s="1819">
        <f t="shared" si="97"/>
        <v>0</v>
      </c>
      <c r="AS73" s="1819">
        <f t="shared" si="97"/>
        <v>352</v>
      </c>
      <c r="AT73" s="1792">
        <f t="shared" ref="AT73" si="104">SUM(AT59:AT72)</f>
        <v>352</v>
      </c>
      <c r="AU73" s="1819">
        <v>94</v>
      </c>
      <c r="AV73" s="1819">
        <f t="shared" si="97"/>
        <v>94</v>
      </c>
      <c r="AW73" s="1819">
        <f t="shared" si="97"/>
        <v>453</v>
      </c>
      <c r="AX73" s="1819">
        <f t="shared" si="97"/>
        <v>642</v>
      </c>
      <c r="AY73" s="1792">
        <f t="shared" ref="AY73" si="105">SUM(AY59:AY72)</f>
        <v>641</v>
      </c>
      <c r="AZ73" s="1819">
        <v>14052</v>
      </c>
      <c r="BA73" s="1819">
        <f t="shared" si="97"/>
        <v>14052</v>
      </c>
      <c r="BB73" s="1819">
        <f t="shared" si="97"/>
        <v>811</v>
      </c>
      <c r="BC73" s="1819">
        <f t="shared" si="97"/>
        <v>9666</v>
      </c>
      <c r="BD73" s="1792">
        <f t="shared" ref="BD73" si="106">SUM(BD59:BD72)</f>
        <v>9667</v>
      </c>
      <c r="BE73" s="1819">
        <v>14416</v>
      </c>
      <c r="BF73" s="1819">
        <f t="shared" si="97"/>
        <v>14416</v>
      </c>
      <c r="BG73" s="1819">
        <f t="shared" si="97"/>
        <v>402</v>
      </c>
      <c r="BH73" s="1819">
        <f t="shared" si="97"/>
        <v>7521</v>
      </c>
      <c r="BI73" s="1792">
        <f t="shared" ref="BI73" si="107">SUM(BI59:BI72)</f>
        <v>7520</v>
      </c>
      <c r="BJ73" s="1819">
        <v>1</v>
      </c>
      <c r="BK73" s="1819">
        <f t="shared" si="97"/>
        <v>1</v>
      </c>
      <c r="BL73" s="1819">
        <f t="shared" si="97"/>
        <v>1258</v>
      </c>
      <c r="BM73" s="1819">
        <f t="shared" si="97"/>
        <v>1618</v>
      </c>
      <c r="BN73" s="1792">
        <f t="shared" ref="BN73" si="108">SUM(BN59:BN72)</f>
        <v>1618</v>
      </c>
      <c r="BO73" s="1819">
        <v>13426</v>
      </c>
      <c r="BP73" s="1819">
        <f t="shared" ref="BP73:BS73" si="109">SUM(BP59:BP72)</f>
        <v>13426</v>
      </c>
      <c r="BQ73" s="1819">
        <f t="shared" si="109"/>
        <v>411</v>
      </c>
      <c r="BR73" s="1819">
        <f t="shared" si="109"/>
        <v>6883</v>
      </c>
      <c r="BS73" s="1792">
        <f t="shared" si="109"/>
        <v>6883</v>
      </c>
      <c r="BT73" s="1819">
        <v>5063</v>
      </c>
      <c r="BU73" s="1819">
        <f t="shared" ref="BU73:CR73" si="110">SUM(BU59:BU72)</f>
        <v>5063</v>
      </c>
      <c r="BV73" s="1819">
        <f t="shared" si="110"/>
        <v>0</v>
      </c>
      <c r="BW73" s="1819">
        <f t="shared" si="110"/>
        <v>5443</v>
      </c>
      <c r="BX73" s="1792">
        <f t="shared" si="110"/>
        <v>5443</v>
      </c>
      <c r="BY73" s="1819">
        <v>13753</v>
      </c>
      <c r="BZ73" s="1819">
        <f t="shared" si="110"/>
        <v>13753</v>
      </c>
      <c r="CA73" s="1819">
        <f t="shared" si="110"/>
        <v>158</v>
      </c>
      <c r="CB73" s="1819">
        <f t="shared" si="110"/>
        <v>7597</v>
      </c>
      <c r="CC73" s="1792">
        <f t="shared" si="110"/>
        <v>7596</v>
      </c>
      <c r="CD73" s="1819">
        <v>15014</v>
      </c>
      <c r="CE73" s="1819">
        <f t="shared" si="110"/>
        <v>15014</v>
      </c>
      <c r="CF73" s="1819">
        <f t="shared" si="110"/>
        <v>0</v>
      </c>
      <c r="CG73" s="1819">
        <f t="shared" si="110"/>
        <v>9524</v>
      </c>
      <c r="CH73" s="1792">
        <f t="shared" si="110"/>
        <v>9524</v>
      </c>
      <c r="CI73" s="1819">
        <v>530541</v>
      </c>
      <c r="CJ73" s="1819">
        <f t="shared" si="110"/>
        <v>567770</v>
      </c>
      <c r="CK73" s="1819">
        <f t="shared" si="110"/>
        <v>0</v>
      </c>
      <c r="CL73" s="1819">
        <f t="shared" si="110"/>
        <v>449144</v>
      </c>
      <c r="CM73" s="1792">
        <f t="shared" si="110"/>
        <v>449143</v>
      </c>
      <c r="CN73" s="1819">
        <f t="shared" si="110"/>
        <v>1966653</v>
      </c>
      <c r="CO73" s="1819">
        <f t="shared" si="110"/>
        <v>2007768</v>
      </c>
      <c r="CP73" s="1819">
        <f t="shared" si="110"/>
        <v>13256</v>
      </c>
      <c r="CQ73" s="1819">
        <f t="shared" si="110"/>
        <v>1881539</v>
      </c>
      <c r="CR73" s="1819">
        <f t="shared" si="110"/>
        <v>1893861</v>
      </c>
    </row>
    <row r="74" spans="1:96" ht="15" customHeight="1">
      <c r="A74" s="1689" t="s">
        <v>647</v>
      </c>
      <c r="B74" s="1689"/>
      <c r="C74" s="1770"/>
      <c r="D74" s="1771"/>
      <c r="E74" s="1794">
        <f t="shared" si="75"/>
        <v>0</v>
      </c>
      <c r="F74" s="1780"/>
      <c r="G74" s="1794"/>
      <c r="H74" s="1770"/>
      <c r="I74" s="1771"/>
      <c r="J74" s="1794">
        <f t="shared" ref="J74:J81" si="111">SUM(H74+I74)</f>
        <v>0</v>
      </c>
      <c r="K74" s="1773"/>
      <c r="L74" s="1794"/>
      <c r="M74" s="1770"/>
      <c r="N74" s="1771"/>
      <c r="O74" s="1794">
        <f t="shared" si="77"/>
        <v>0</v>
      </c>
      <c r="P74" s="1773"/>
      <c r="Q74" s="1794"/>
      <c r="R74" s="1770"/>
      <c r="S74" s="1771"/>
      <c r="T74" s="1794">
        <f t="shared" si="78"/>
        <v>0</v>
      </c>
      <c r="U74" s="1780"/>
      <c r="V74" s="1794"/>
      <c r="W74" s="1770"/>
      <c r="X74" s="1771"/>
      <c r="Y74" s="1794">
        <f t="shared" si="79"/>
        <v>0</v>
      </c>
      <c r="Z74" s="1773"/>
      <c r="AA74" s="1794"/>
      <c r="AB74" s="1770"/>
      <c r="AC74" s="1771"/>
      <c r="AD74" s="1794">
        <f t="shared" ref="AD74:AD81" si="112">SUM(AB74+AC74)</f>
        <v>0</v>
      </c>
      <c r="AE74" s="1780"/>
      <c r="AF74" s="1794"/>
      <c r="AG74" s="1774"/>
      <c r="AH74" s="1775"/>
      <c r="AI74" s="1795">
        <f t="shared" ref="AI74:AI81" si="113">SUM(AG74+AH74)</f>
        <v>0</v>
      </c>
      <c r="AJ74" s="1773"/>
      <c r="AK74" s="1795"/>
      <c r="AL74" s="1774"/>
      <c r="AM74" s="1775"/>
      <c r="AN74" s="1795">
        <f t="shared" ref="AN74:AN81" si="114">SUM(AL74+AM74)</f>
        <v>0</v>
      </c>
      <c r="AO74" s="1773"/>
      <c r="AP74" s="1795"/>
      <c r="AQ74" s="1774"/>
      <c r="AR74" s="1775"/>
      <c r="AS74" s="1795">
        <f t="shared" ref="AS74:AS81" si="115">SUM(AQ74+AR74)</f>
        <v>0</v>
      </c>
      <c r="AT74" s="1773"/>
      <c r="AU74" s="1795"/>
      <c r="AV74" s="1774"/>
      <c r="AW74" s="1775"/>
      <c r="AX74" s="1795">
        <f t="shared" ref="AX74:AX81" si="116">SUM(AV74+AW74)</f>
        <v>0</v>
      </c>
      <c r="AY74" s="1773"/>
      <c r="AZ74" s="1795"/>
      <c r="BA74" s="1774"/>
      <c r="BB74" s="1775"/>
      <c r="BC74" s="1795">
        <f t="shared" ref="BC74:BC81" si="117">SUM(BA74+BB74)</f>
        <v>0</v>
      </c>
      <c r="BD74" s="1773"/>
      <c r="BE74" s="1795"/>
      <c r="BF74" s="1774"/>
      <c r="BG74" s="1775"/>
      <c r="BH74" s="1795">
        <f t="shared" ref="BH74:BH81" si="118">SUM(BF74+BG74)</f>
        <v>0</v>
      </c>
      <c r="BI74" s="1773"/>
      <c r="BJ74" s="1795"/>
      <c r="BK74" s="1774"/>
      <c r="BL74" s="1775"/>
      <c r="BM74" s="1795">
        <f t="shared" ref="BM74:BM81" si="119">SUM(BK74+BL74)</f>
        <v>0</v>
      </c>
      <c r="BN74" s="1773"/>
      <c r="BO74" s="1795"/>
      <c r="BP74" s="1774"/>
      <c r="BQ74" s="1775"/>
      <c r="BR74" s="1795">
        <f t="shared" ref="BR74:BR81" si="120">SUM(BP74+BQ74)</f>
        <v>0</v>
      </c>
      <c r="BS74" s="1773"/>
      <c r="BT74" s="1795"/>
      <c r="BU74" s="1774"/>
      <c r="BV74" s="1775"/>
      <c r="BW74" s="1795">
        <f t="shared" ref="BW74:BW81" si="121">SUM(BU74+BV74)</f>
        <v>0</v>
      </c>
      <c r="BX74" s="1773"/>
      <c r="BY74" s="1795"/>
      <c r="BZ74" s="1774"/>
      <c r="CA74" s="1775"/>
      <c r="CB74" s="1795">
        <f t="shared" ref="CB74:CB81" si="122">SUM(BZ74+CA74)</f>
        <v>0</v>
      </c>
      <c r="CC74" s="1773"/>
      <c r="CD74" s="1795"/>
      <c r="CE74" s="1774"/>
      <c r="CF74" s="1775"/>
      <c r="CG74" s="1795">
        <f t="shared" ref="CG74:CH81" si="123">SUM(CE74+CF74)</f>
        <v>0</v>
      </c>
      <c r="CH74" s="1773">
        <f t="shared" si="123"/>
        <v>0</v>
      </c>
      <c r="CI74" s="1795"/>
      <c r="CJ74" s="1774"/>
      <c r="CK74" s="1775"/>
      <c r="CL74" s="1795">
        <f t="shared" si="92"/>
        <v>0</v>
      </c>
      <c r="CM74" s="1773"/>
      <c r="CN74" s="1799">
        <f t="shared" ref="CN74:CR81" si="124">SUM(B74+G74+L74+Q74+V74+AA74+AF74+AK74+AP74+AU74+AZ74+BE74+BJ74+BO74+BT74+BY74+CD74+CI74)</f>
        <v>0</v>
      </c>
      <c r="CO74" s="1799">
        <f t="shared" si="124"/>
        <v>0</v>
      </c>
      <c r="CP74" s="1799">
        <f t="shared" si="124"/>
        <v>0</v>
      </c>
      <c r="CQ74" s="1799">
        <f t="shared" si="124"/>
        <v>0</v>
      </c>
      <c r="CR74" s="1799">
        <f t="shared" si="124"/>
        <v>0</v>
      </c>
    </row>
    <row r="75" spans="1:96" ht="15" hidden="1" customHeight="1">
      <c r="A75" s="1689" t="s">
        <v>648</v>
      </c>
      <c r="B75" s="1689"/>
      <c r="C75" s="1770"/>
      <c r="D75" s="1771"/>
      <c r="E75" s="1794">
        <f t="shared" si="75"/>
        <v>0</v>
      </c>
      <c r="F75" s="1780"/>
      <c r="G75" s="1794"/>
      <c r="H75" s="1770"/>
      <c r="I75" s="1771"/>
      <c r="J75" s="1794">
        <f t="shared" si="111"/>
        <v>0</v>
      </c>
      <c r="K75" s="1773"/>
      <c r="L75" s="1794"/>
      <c r="M75" s="1770"/>
      <c r="N75" s="1771"/>
      <c r="O75" s="1794">
        <f t="shared" si="77"/>
        <v>0</v>
      </c>
      <c r="P75" s="1773"/>
      <c r="Q75" s="1794"/>
      <c r="R75" s="1770"/>
      <c r="S75" s="1771"/>
      <c r="T75" s="1794">
        <f t="shared" si="78"/>
        <v>0</v>
      </c>
      <c r="U75" s="1780"/>
      <c r="V75" s="1794"/>
      <c r="W75" s="1770"/>
      <c r="X75" s="1771"/>
      <c r="Y75" s="1794">
        <f t="shared" si="79"/>
        <v>0</v>
      </c>
      <c r="Z75" s="1773"/>
      <c r="AA75" s="1794"/>
      <c r="AB75" s="1770"/>
      <c r="AC75" s="1771"/>
      <c r="AD75" s="1794">
        <f t="shared" si="112"/>
        <v>0</v>
      </c>
      <c r="AE75" s="1780"/>
      <c r="AF75" s="1794"/>
      <c r="AG75" s="1774"/>
      <c r="AH75" s="1775"/>
      <c r="AI75" s="1795">
        <f t="shared" si="113"/>
        <v>0</v>
      </c>
      <c r="AJ75" s="1773"/>
      <c r="AK75" s="1795"/>
      <c r="AL75" s="1774"/>
      <c r="AM75" s="1775"/>
      <c r="AN75" s="1795">
        <f t="shared" si="114"/>
        <v>0</v>
      </c>
      <c r="AO75" s="1773"/>
      <c r="AP75" s="1795"/>
      <c r="AQ75" s="1774"/>
      <c r="AR75" s="1775"/>
      <c r="AS75" s="1795">
        <f t="shared" si="115"/>
        <v>0</v>
      </c>
      <c r="AT75" s="1773"/>
      <c r="AU75" s="1795"/>
      <c r="AV75" s="1774"/>
      <c r="AW75" s="1775"/>
      <c r="AX75" s="1795">
        <f t="shared" si="116"/>
        <v>0</v>
      </c>
      <c r="AY75" s="1773"/>
      <c r="AZ75" s="1795"/>
      <c r="BA75" s="1774"/>
      <c r="BB75" s="1775"/>
      <c r="BC75" s="1795">
        <f t="shared" si="117"/>
        <v>0</v>
      </c>
      <c r="BD75" s="1773"/>
      <c r="BE75" s="1795"/>
      <c r="BF75" s="1774"/>
      <c r="BG75" s="1775"/>
      <c r="BH75" s="1795">
        <f t="shared" si="118"/>
        <v>0</v>
      </c>
      <c r="BI75" s="1773"/>
      <c r="BJ75" s="1795"/>
      <c r="BK75" s="1774"/>
      <c r="BL75" s="1775"/>
      <c r="BM75" s="1795">
        <f t="shared" si="119"/>
        <v>0</v>
      </c>
      <c r="BN75" s="1773"/>
      <c r="BO75" s="1795"/>
      <c r="BP75" s="1774"/>
      <c r="BQ75" s="1775"/>
      <c r="BR75" s="1795">
        <f t="shared" si="120"/>
        <v>0</v>
      </c>
      <c r="BS75" s="1773"/>
      <c r="BT75" s="1795"/>
      <c r="BU75" s="1774"/>
      <c r="BV75" s="1775"/>
      <c r="BW75" s="1795">
        <f t="shared" si="121"/>
        <v>0</v>
      </c>
      <c r="BX75" s="1773"/>
      <c r="BY75" s="1795"/>
      <c r="BZ75" s="1774"/>
      <c r="CA75" s="1775"/>
      <c r="CB75" s="1795">
        <f t="shared" si="122"/>
        <v>0</v>
      </c>
      <c r="CC75" s="1773"/>
      <c r="CD75" s="1795"/>
      <c r="CE75" s="1774"/>
      <c r="CF75" s="1775"/>
      <c r="CG75" s="1795">
        <f t="shared" si="123"/>
        <v>0</v>
      </c>
      <c r="CH75" s="1773">
        <f t="shared" si="123"/>
        <v>0</v>
      </c>
      <c r="CI75" s="1795"/>
      <c r="CJ75" s="1774"/>
      <c r="CK75" s="1775"/>
      <c r="CL75" s="1795">
        <f t="shared" si="92"/>
        <v>0</v>
      </c>
      <c r="CM75" s="1773"/>
      <c r="CN75" s="1799">
        <f t="shared" si="124"/>
        <v>0</v>
      </c>
      <c r="CO75" s="1799">
        <f t="shared" si="124"/>
        <v>0</v>
      </c>
      <c r="CP75" s="1799">
        <f t="shared" si="124"/>
        <v>0</v>
      </c>
      <c r="CQ75" s="1799">
        <f t="shared" si="124"/>
        <v>0</v>
      </c>
      <c r="CR75" s="1799">
        <f t="shared" si="124"/>
        <v>0</v>
      </c>
    </row>
    <row r="76" spans="1:96" ht="15" customHeight="1">
      <c r="A76" s="1689" t="s">
        <v>649</v>
      </c>
      <c r="B76" s="1689"/>
      <c r="C76" s="1786"/>
      <c r="D76" s="1787"/>
      <c r="E76" s="1794">
        <f>SUM(C76+D76)</f>
        <v>0</v>
      </c>
      <c r="F76" s="1780"/>
      <c r="G76" s="1794"/>
      <c r="H76" s="1786"/>
      <c r="I76" s="1787"/>
      <c r="J76" s="1794">
        <f t="shared" si="111"/>
        <v>0</v>
      </c>
      <c r="K76" s="1773"/>
      <c r="L76" s="1794"/>
      <c r="M76" s="1786"/>
      <c r="N76" s="1787"/>
      <c r="O76" s="1794">
        <f>SUM(M76+N76)</f>
        <v>0</v>
      </c>
      <c r="P76" s="1773"/>
      <c r="Q76" s="1794"/>
      <c r="R76" s="1786"/>
      <c r="S76" s="1771"/>
      <c r="T76" s="1794">
        <f>SUM(R76+S76)</f>
        <v>0</v>
      </c>
      <c r="U76" s="1780"/>
      <c r="V76" s="1794"/>
      <c r="W76" s="1786"/>
      <c r="X76" s="1771"/>
      <c r="Y76" s="1794">
        <f>SUM(W76+X76)</f>
        <v>0</v>
      </c>
      <c r="Z76" s="1773"/>
      <c r="AA76" s="1794"/>
      <c r="AB76" s="1786"/>
      <c r="AC76" s="1771"/>
      <c r="AD76" s="1794">
        <f t="shared" si="112"/>
        <v>0</v>
      </c>
      <c r="AE76" s="1780"/>
      <c r="AF76" s="1794"/>
      <c r="AG76" s="1788"/>
      <c r="AH76" s="1789"/>
      <c r="AI76" s="1795">
        <f>SUM(AG76+AH76)</f>
        <v>0</v>
      </c>
      <c r="AJ76" s="1773"/>
      <c r="AK76" s="1795"/>
      <c r="AL76" s="1788"/>
      <c r="AM76" s="1789"/>
      <c r="AN76" s="1795">
        <f>SUM(AL76+AM76)</f>
        <v>0</v>
      </c>
      <c r="AO76" s="1773"/>
      <c r="AP76" s="1795"/>
      <c r="AQ76" s="1788"/>
      <c r="AR76" s="1789"/>
      <c r="AS76" s="1795">
        <f>SUM(AQ76+AR76)</f>
        <v>0</v>
      </c>
      <c r="AT76" s="1773"/>
      <c r="AU76" s="1795"/>
      <c r="AV76" s="1788"/>
      <c r="AW76" s="1789"/>
      <c r="AX76" s="1795">
        <f>SUM(AV76+AW76)</f>
        <v>0</v>
      </c>
      <c r="AY76" s="1773"/>
      <c r="AZ76" s="1795"/>
      <c r="BA76" s="1788"/>
      <c r="BB76" s="1789"/>
      <c r="BC76" s="1795">
        <f>SUM(BA76+BB76)</f>
        <v>0</v>
      </c>
      <c r="BD76" s="1773"/>
      <c r="BE76" s="1795"/>
      <c r="BF76" s="1788"/>
      <c r="BG76" s="1789"/>
      <c r="BH76" s="1795">
        <f>SUM(BF76+BG76)</f>
        <v>0</v>
      </c>
      <c r="BI76" s="1773"/>
      <c r="BJ76" s="1795"/>
      <c r="BK76" s="1788"/>
      <c r="BL76" s="1789"/>
      <c r="BM76" s="1795">
        <f>SUM(BK76+BL76)</f>
        <v>0</v>
      </c>
      <c r="BN76" s="1773"/>
      <c r="BO76" s="1795"/>
      <c r="BP76" s="1788"/>
      <c r="BQ76" s="1789"/>
      <c r="BR76" s="1795">
        <f>SUM(BP76+BQ76)</f>
        <v>0</v>
      </c>
      <c r="BS76" s="1773"/>
      <c r="BT76" s="1795"/>
      <c r="BU76" s="1788"/>
      <c r="BV76" s="1789"/>
      <c r="BW76" s="1795">
        <f>SUM(BU76+BV76)</f>
        <v>0</v>
      </c>
      <c r="BX76" s="1773"/>
      <c r="BY76" s="1795"/>
      <c r="BZ76" s="1788"/>
      <c r="CA76" s="1789"/>
      <c r="CB76" s="1795">
        <f>SUM(BZ76+CA76)</f>
        <v>0</v>
      </c>
      <c r="CC76" s="1773"/>
      <c r="CD76" s="1795"/>
      <c r="CE76" s="1788"/>
      <c r="CF76" s="1789"/>
      <c r="CG76" s="1795">
        <f>SUM(CE76+CF76)</f>
        <v>0</v>
      </c>
      <c r="CH76" s="1773">
        <f>SUM(CF76+CG76)</f>
        <v>0</v>
      </c>
      <c r="CI76" s="1795"/>
      <c r="CJ76" s="1788"/>
      <c r="CK76" s="1789"/>
      <c r="CL76" s="1795">
        <f>SUM(CJ76+CK76)</f>
        <v>0</v>
      </c>
      <c r="CM76" s="1773"/>
      <c r="CN76" s="1799">
        <f t="shared" si="124"/>
        <v>0</v>
      </c>
      <c r="CO76" s="1799">
        <f t="shared" si="124"/>
        <v>0</v>
      </c>
      <c r="CP76" s="1799">
        <f t="shared" si="124"/>
        <v>0</v>
      </c>
      <c r="CQ76" s="1799">
        <f t="shared" si="124"/>
        <v>0</v>
      </c>
      <c r="CR76" s="1799">
        <f t="shared" si="124"/>
        <v>0</v>
      </c>
    </row>
    <row r="77" spans="1:96" ht="15" hidden="1" customHeight="1">
      <c r="A77" s="1689" t="s">
        <v>650</v>
      </c>
      <c r="B77" s="1689"/>
      <c r="C77" s="1786"/>
      <c r="D77" s="1787"/>
      <c r="E77" s="1794">
        <f t="shared" si="75"/>
        <v>0</v>
      </c>
      <c r="F77" s="1780"/>
      <c r="G77" s="1794"/>
      <c r="H77" s="1786"/>
      <c r="I77" s="1787"/>
      <c r="J77" s="1794">
        <f t="shared" si="111"/>
        <v>0</v>
      </c>
      <c r="K77" s="1773"/>
      <c r="L77" s="1794"/>
      <c r="M77" s="1786"/>
      <c r="N77" s="1787"/>
      <c r="O77" s="1794">
        <f t="shared" si="77"/>
        <v>0</v>
      </c>
      <c r="P77" s="1773"/>
      <c r="Q77" s="1794"/>
      <c r="R77" s="1786"/>
      <c r="S77" s="1771"/>
      <c r="T77" s="1794">
        <f t="shared" si="78"/>
        <v>0</v>
      </c>
      <c r="U77" s="1780"/>
      <c r="V77" s="1794"/>
      <c r="W77" s="1786">
        <v>0</v>
      </c>
      <c r="X77" s="1771"/>
      <c r="Y77" s="1794">
        <f t="shared" si="79"/>
        <v>0</v>
      </c>
      <c r="Z77" s="1773"/>
      <c r="AA77" s="1794"/>
      <c r="AB77" s="1786">
        <v>0</v>
      </c>
      <c r="AC77" s="1771"/>
      <c r="AD77" s="1794">
        <f t="shared" si="112"/>
        <v>0</v>
      </c>
      <c r="AE77" s="1780"/>
      <c r="AF77" s="1794"/>
      <c r="AG77" s="1788"/>
      <c r="AH77" s="1789"/>
      <c r="AI77" s="1795">
        <f t="shared" si="113"/>
        <v>0</v>
      </c>
      <c r="AJ77" s="1773"/>
      <c r="AK77" s="1795"/>
      <c r="AL77" s="1788"/>
      <c r="AM77" s="1789"/>
      <c r="AN77" s="1795">
        <f t="shared" si="114"/>
        <v>0</v>
      </c>
      <c r="AO77" s="1773"/>
      <c r="AP77" s="1795"/>
      <c r="AQ77" s="1788"/>
      <c r="AR77" s="1789"/>
      <c r="AS77" s="1795">
        <f t="shared" si="115"/>
        <v>0</v>
      </c>
      <c r="AT77" s="1773"/>
      <c r="AU77" s="1795"/>
      <c r="AV77" s="1788"/>
      <c r="AW77" s="1789"/>
      <c r="AX77" s="1795">
        <f t="shared" si="116"/>
        <v>0</v>
      </c>
      <c r="AY77" s="1773"/>
      <c r="AZ77" s="1795"/>
      <c r="BA77" s="1788"/>
      <c r="BB77" s="1789"/>
      <c r="BC77" s="1795">
        <f t="shared" si="117"/>
        <v>0</v>
      </c>
      <c r="BD77" s="1773"/>
      <c r="BE77" s="1795"/>
      <c r="BF77" s="1788"/>
      <c r="BG77" s="1789"/>
      <c r="BH77" s="1795">
        <f t="shared" si="118"/>
        <v>0</v>
      </c>
      <c r="BI77" s="1773"/>
      <c r="BJ77" s="1795"/>
      <c r="BK77" s="1788"/>
      <c r="BL77" s="1789"/>
      <c r="BM77" s="1795">
        <f t="shared" si="119"/>
        <v>0</v>
      </c>
      <c r="BN77" s="1773"/>
      <c r="BO77" s="1795"/>
      <c r="BP77" s="1788"/>
      <c r="BQ77" s="1789"/>
      <c r="BR77" s="1795">
        <f t="shared" si="120"/>
        <v>0</v>
      </c>
      <c r="BS77" s="1773"/>
      <c r="BT77" s="1795"/>
      <c r="BU77" s="1788"/>
      <c r="BV77" s="1789"/>
      <c r="BW77" s="1795">
        <f t="shared" si="121"/>
        <v>0</v>
      </c>
      <c r="BX77" s="1773"/>
      <c r="BY77" s="1795"/>
      <c r="BZ77" s="1788"/>
      <c r="CA77" s="1789"/>
      <c r="CB77" s="1795">
        <f t="shared" si="122"/>
        <v>0</v>
      </c>
      <c r="CC77" s="1773"/>
      <c r="CD77" s="1795"/>
      <c r="CE77" s="1788"/>
      <c r="CF77" s="1789"/>
      <c r="CG77" s="1795">
        <f t="shared" si="123"/>
        <v>0</v>
      </c>
      <c r="CH77" s="1773">
        <f t="shared" si="123"/>
        <v>0</v>
      </c>
      <c r="CI77" s="1795"/>
      <c r="CJ77" s="1788"/>
      <c r="CK77" s="1789"/>
      <c r="CL77" s="1795">
        <f t="shared" si="92"/>
        <v>0</v>
      </c>
      <c r="CM77" s="1773"/>
      <c r="CN77" s="1799">
        <f t="shared" si="124"/>
        <v>0</v>
      </c>
      <c r="CO77" s="1799">
        <f t="shared" si="124"/>
        <v>0</v>
      </c>
      <c r="CP77" s="1799">
        <f t="shared" si="124"/>
        <v>0</v>
      </c>
      <c r="CQ77" s="1799">
        <f t="shared" si="124"/>
        <v>0</v>
      </c>
      <c r="CR77" s="1799">
        <f t="shared" si="124"/>
        <v>0</v>
      </c>
    </row>
    <row r="78" spans="1:96" ht="15" customHeight="1">
      <c r="A78" s="1689" t="s">
        <v>651</v>
      </c>
      <c r="B78" s="1689"/>
      <c r="C78" s="1770"/>
      <c r="D78" s="1771"/>
      <c r="E78" s="1794">
        <f t="shared" si="75"/>
        <v>0</v>
      </c>
      <c r="F78" s="1780"/>
      <c r="G78" s="1794"/>
      <c r="H78" s="1770"/>
      <c r="I78" s="1771"/>
      <c r="J78" s="1794">
        <f t="shared" si="111"/>
        <v>0</v>
      </c>
      <c r="K78" s="1773"/>
      <c r="L78" s="1794"/>
      <c r="M78" s="1770"/>
      <c r="N78" s="1771"/>
      <c r="O78" s="1794">
        <f t="shared" si="77"/>
        <v>0</v>
      </c>
      <c r="P78" s="1773"/>
      <c r="Q78" s="1794"/>
      <c r="R78" s="1770">
        <v>950</v>
      </c>
      <c r="S78" s="1771"/>
      <c r="T78" s="1794">
        <f t="shared" si="78"/>
        <v>950</v>
      </c>
      <c r="U78" s="1780">
        <v>950</v>
      </c>
      <c r="V78" s="1794"/>
      <c r="W78" s="1770">
        <v>1123</v>
      </c>
      <c r="X78" s="1771"/>
      <c r="Y78" s="1794">
        <f t="shared" si="79"/>
        <v>1123</v>
      </c>
      <c r="Z78" s="1773"/>
      <c r="AA78" s="1794"/>
      <c r="AB78" s="1785">
        <v>950</v>
      </c>
      <c r="AC78" s="1771"/>
      <c r="AD78" s="1794">
        <f t="shared" si="112"/>
        <v>950</v>
      </c>
      <c r="AE78" s="1780">
        <v>0</v>
      </c>
      <c r="AF78" s="1794"/>
      <c r="AG78" s="1774"/>
      <c r="AH78" s="1775"/>
      <c r="AI78" s="1795">
        <f t="shared" si="113"/>
        <v>0</v>
      </c>
      <c r="AJ78" s="1773"/>
      <c r="AK78" s="1795"/>
      <c r="AL78" s="1774"/>
      <c r="AM78" s="1775"/>
      <c r="AN78" s="1795">
        <f t="shared" si="114"/>
        <v>0</v>
      </c>
      <c r="AO78" s="1773"/>
      <c r="AP78" s="1795"/>
      <c r="AQ78" s="1774"/>
      <c r="AR78" s="1775"/>
      <c r="AS78" s="1795">
        <f t="shared" si="115"/>
        <v>0</v>
      </c>
      <c r="AT78" s="1773"/>
      <c r="AU78" s="1795"/>
      <c r="AV78" s="1774"/>
      <c r="AW78" s="1775"/>
      <c r="AX78" s="1795">
        <f t="shared" si="116"/>
        <v>0</v>
      </c>
      <c r="AY78" s="1773"/>
      <c r="AZ78" s="1795"/>
      <c r="BA78" s="1774"/>
      <c r="BB78" s="1775"/>
      <c r="BC78" s="1795">
        <f t="shared" si="117"/>
        <v>0</v>
      </c>
      <c r="BD78" s="1773"/>
      <c r="BE78" s="1795"/>
      <c r="BF78" s="1774"/>
      <c r="BG78" s="1775"/>
      <c r="BH78" s="1795">
        <f t="shared" si="118"/>
        <v>0</v>
      </c>
      <c r="BI78" s="1773"/>
      <c r="BJ78" s="1795"/>
      <c r="BK78" s="1774"/>
      <c r="BL78" s="1789"/>
      <c r="BM78" s="1795">
        <f t="shared" si="119"/>
        <v>0</v>
      </c>
      <c r="BN78" s="1773"/>
      <c r="BO78" s="1795"/>
      <c r="BP78" s="1774"/>
      <c r="BQ78" s="1775"/>
      <c r="BR78" s="1795">
        <f t="shared" si="120"/>
        <v>0</v>
      </c>
      <c r="BS78" s="1773"/>
      <c r="BT78" s="1795"/>
      <c r="BU78" s="1774"/>
      <c r="BV78" s="1775"/>
      <c r="BW78" s="1795">
        <f t="shared" si="121"/>
        <v>0</v>
      </c>
      <c r="BX78" s="1773"/>
      <c r="BY78" s="1795"/>
      <c r="BZ78" s="1774"/>
      <c r="CA78" s="1775"/>
      <c r="CB78" s="1795">
        <f t="shared" si="122"/>
        <v>0</v>
      </c>
      <c r="CC78" s="1773"/>
      <c r="CD78" s="1795"/>
      <c r="CE78" s="1774"/>
      <c r="CF78" s="1775"/>
      <c r="CG78" s="1795">
        <f t="shared" si="123"/>
        <v>0</v>
      </c>
      <c r="CH78" s="1773">
        <f t="shared" si="123"/>
        <v>0</v>
      </c>
      <c r="CI78" s="1795"/>
      <c r="CJ78" s="1774">
        <v>551</v>
      </c>
      <c r="CK78" s="1775"/>
      <c r="CL78" s="1795">
        <v>1423</v>
      </c>
      <c r="CM78" s="1773">
        <v>1423</v>
      </c>
      <c r="CN78" s="1799">
        <f t="shared" si="124"/>
        <v>0</v>
      </c>
      <c r="CO78" s="1799">
        <f t="shared" si="124"/>
        <v>3574</v>
      </c>
      <c r="CP78" s="1799">
        <f t="shared" si="124"/>
        <v>0</v>
      </c>
      <c r="CQ78" s="1799">
        <f t="shared" si="124"/>
        <v>4446</v>
      </c>
      <c r="CR78" s="1799">
        <f t="shared" si="124"/>
        <v>2373</v>
      </c>
    </row>
    <row r="79" spans="1:96" ht="15" customHeight="1">
      <c r="A79" s="1689" t="s">
        <v>1452</v>
      </c>
      <c r="B79" s="1689"/>
      <c r="C79" s="1786"/>
      <c r="D79" s="1787"/>
      <c r="E79" s="1794">
        <v>27266</v>
      </c>
      <c r="F79" s="1780">
        <v>27266</v>
      </c>
      <c r="G79" s="1794"/>
      <c r="H79" s="1786"/>
      <c r="I79" s="1787"/>
      <c r="J79" s="1794">
        <f t="shared" si="111"/>
        <v>0</v>
      </c>
      <c r="K79" s="1773"/>
      <c r="L79" s="1794"/>
      <c r="M79" s="1770"/>
      <c r="N79" s="1771"/>
      <c r="O79" s="1794">
        <f t="shared" si="77"/>
        <v>0</v>
      </c>
      <c r="P79" s="1773"/>
      <c r="Q79" s="1794"/>
      <c r="R79" s="1786"/>
      <c r="S79" s="1771"/>
      <c r="T79" s="1794">
        <f t="shared" si="78"/>
        <v>0</v>
      </c>
      <c r="U79" s="1780"/>
      <c r="V79" s="1794"/>
      <c r="W79" s="1786"/>
      <c r="X79" s="1771"/>
      <c r="Y79" s="1794">
        <f t="shared" si="79"/>
        <v>0</v>
      </c>
      <c r="Z79" s="1773"/>
      <c r="AA79" s="1794"/>
      <c r="AB79" s="1786"/>
      <c r="AC79" s="1771"/>
      <c r="AD79" s="1794">
        <f t="shared" si="112"/>
        <v>0</v>
      </c>
      <c r="AE79" s="1780"/>
      <c r="AF79" s="1794"/>
      <c r="AG79" s="1788"/>
      <c r="AH79" s="1789"/>
      <c r="AI79" s="1795">
        <f t="shared" si="113"/>
        <v>0</v>
      </c>
      <c r="AJ79" s="1773"/>
      <c r="AK79" s="1795"/>
      <c r="AL79" s="1788"/>
      <c r="AM79" s="1789"/>
      <c r="AN79" s="1795">
        <f t="shared" si="114"/>
        <v>0</v>
      </c>
      <c r="AO79" s="1773"/>
      <c r="AP79" s="1795"/>
      <c r="AQ79" s="1788"/>
      <c r="AR79" s="1789"/>
      <c r="AS79" s="1795">
        <f t="shared" si="115"/>
        <v>0</v>
      </c>
      <c r="AT79" s="1773"/>
      <c r="AU79" s="1795"/>
      <c r="AV79" s="1788"/>
      <c r="AW79" s="1789"/>
      <c r="AX79" s="1795">
        <f t="shared" si="116"/>
        <v>0</v>
      </c>
      <c r="AY79" s="1773"/>
      <c r="AZ79" s="1795"/>
      <c r="BA79" s="1788"/>
      <c r="BB79" s="1789"/>
      <c r="BC79" s="1795">
        <f t="shared" si="117"/>
        <v>0</v>
      </c>
      <c r="BD79" s="1773"/>
      <c r="BE79" s="1795"/>
      <c r="BF79" s="1788"/>
      <c r="BG79" s="1789"/>
      <c r="BH79" s="1795">
        <f t="shared" si="118"/>
        <v>0</v>
      </c>
      <c r="BI79" s="1773"/>
      <c r="BJ79" s="1795"/>
      <c r="BK79" s="1788"/>
      <c r="BL79" s="1789"/>
      <c r="BM79" s="1795">
        <f t="shared" si="119"/>
        <v>0</v>
      </c>
      <c r="BN79" s="1773"/>
      <c r="BO79" s="1795"/>
      <c r="BP79" s="1788"/>
      <c r="BQ79" s="1789"/>
      <c r="BR79" s="1795">
        <f t="shared" si="120"/>
        <v>0</v>
      </c>
      <c r="BS79" s="1773"/>
      <c r="BT79" s="1795"/>
      <c r="BU79" s="1788"/>
      <c r="BV79" s="1789"/>
      <c r="BW79" s="1795">
        <f t="shared" si="121"/>
        <v>0</v>
      </c>
      <c r="BX79" s="1773"/>
      <c r="BY79" s="1795"/>
      <c r="BZ79" s="1788"/>
      <c r="CA79" s="1789"/>
      <c r="CB79" s="1795">
        <f t="shared" si="122"/>
        <v>0</v>
      </c>
      <c r="CC79" s="1773"/>
      <c r="CD79" s="1795"/>
      <c r="CE79" s="1788"/>
      <c r="CF79" s="1789"/>
      <c r="CG79" s="1795">
        <f t="shared" si="123"/>
        <v>0</v>
      </c>
      <c r="CH79" s="1773">
        <f t="shared" si="123"/>
        <v>0</v>
      </c>
      <c r="CI79" s="1795"/>
      <c r="CJ79" s="1788"/>
      <c r="CK79" s="1789"/>
      <c r="CL79" s="1795">
        <f t="shared" si="92"/>
        <v>0</v>
      </c>
      <c r="CM79" s="1773"/>
      <c r="CN79" s="1799">
        <f t="shared" si="124"/>
        <v>0</v>
      </c>
      <c r="CO79" s="1799">
        <f t="shared" si="124"/>
        <v>0</v>
      </c>
      <c r="CP79" s="1799">
        <f t="shared" si="124"/>
        <v>0</v>
      </c>
      <c r="CQ79" s="1799">
        <f t="shared" si="124"/>
        <v>27266</v>
      </c>
      <c r="CR79" s="1799">
        <f t="shared" si="124"/>
        <v>27266</v>
      </c>
    </row>
    <row r="80" spans="1:96" ht="15" customHeight="1">
      <c r="A80" s="1689" t="s">
        <v>653</v>
      </c>
      <c r="B80" s="1689"/>
      <c r="C80" s="1786"/>
      <c r="D80" s="1787"/>
      <c r="E80" s="1794">
        <f t="shared" si="75"/>
        <v>0</v>
      </c>
      <c r="F80" s="1780"/>
      <c r="G80" s="1794"/>
      <c r="H80" s="1786"/>
      <c r="I80" s="1787"/>
      <c r="J80" s="1794">
        <f t="shared" si="111"/>
        <v>0</v>
      </c>
      <c r="K80" s="1773"/>
      <c r="L80" s="1794"/>
      <c r="M80" s="1770"/>
      <c r="N80" s="1771"/>
      <c r="O80" s="1794">
        <f t="shared" si="77"/>
        <v>0</v>
      </c>
      <c r="P80" s="1773"/>
      <c r="Q80" s="1794"/>
      <c r="R80" s="1786"/>
      <c r="S80" s="1771"/>
      <c r="T80" s="1794">
        <f t="shared" si="78"/>
        <v>0</v>
      </c>
      <c r="U80" s="1780"/>
      <c r="V80" s="1794"/>
      <c r="W80" s="1786"/>
      <c r="X80" s="1771"/>
      <c r="Y80" s="1794">
        <f t="shared" si="79"/>
        <v>0</v>
      </c>
      <c r="Z80" s="1773"/>
      <c r="AA80" s="1794"/>
      <c r="AB80" s="1786"/>
      <c r="AC80" s="1771"/>
      <c r="AD80" s="1794">
        <f t="shared" si="112"/>
        <v>0</v>
      </c>
      <c r="AE80" s="1780"/>
      <c r="AF80" s="1794"/>
      <c r="AG80" s="1788"/>
      <c r="AH80" s="1789"/>
      <c r="AI80" s="1795">
        <f t="shared" si="113"/>
        <v>0</v>
      </c>
      <c r="AJ80" s="1773"/>
      <c r="AK80" s="1795"/>
      <c r="AL80" s="1788"/>
      <c r="AM80" s="1789"/>
      <c r="AN80" s="1795">
        <f t="shared" si="114"/>
        <v>0</v>
      </c>
      <c r="AO80" s="1773"/>
      <c r="AP80" s="1795"/>
      <c r="AQ80" s="1788"/>
      <c r="AR80" s="1789"/>
      <c r="AS80" s="1795">
        <f t="shared" si="115"/>
        <v>0</v>
      </c>
      <c r="AT80" s="1773"/>
      <c r="AU80" s="1795"/>
      <c r="AV80" s="1788"/>
      <c r="AW80" s="1789"/>
      <c r="AX80" s="1795">
        <f t="shared" si="116"/>
        <v>0</v>
      </c>
      <c r="AY80" s="1773"/>
      <c r="AZ80" s="1795"/>
      <c r="BA80" s="1788"/>
      <c r="BB80" s="1789"/>
      <c r="BC80" s="1795">
        <f t="shared" si="117"/>
        <v>0</v>
      </c>
      <c r="BD80" s="1773"/>
      <c r="BE80" s="1795"/>
      <c r="BF80" s="1788"/>
      <c r="BG80" s="1789"/>
      <c r="BH80" s="1795">
        <f t="shared" si="118"/>
        <v>0</v>
      </c>
      <c r="BI80" s="1773"/>
      <c r="BJ80" s="1795"/>
      <c r="BK80" s="1788"/>
      <c r="BL80" s="1789"/>
      <c r="BM80" s="1795">
        <f t="shared" si="119"/>
        <v>0</v>
      </c>
      <c r="BN80" s="1773"/>
      <c r="BO80" s="1795"/>
      <c r="BP80" s="1788"/>
      <c r="BQ80" s="1789"/>
      <c r="BR80" s="1795">
        <f t="shared" si="120"/>
        <v>0</v>
      </c>
      <c r="BS80" s="1773"/>
      <c r="BT80" s="1795"/>
      <c r="BU80" s="1788"/>
      <c r="BV80" s="1789"/>
      <c r="BW80" s="1795">
        <f t="shared" si="121"/>
        <v>0</v>
      </c>
      <c r="BX80" s="1773"/>
      <c r="BY80" s="1795"/>
      <c r="BZ80" s="1788"/>
      <c r="CA80" s="1789"/>
      <c r="CB80" s="1795">
        <f t="shared" si="122"/>
        <v>0</v>
      </c>
      <c r="CC80" s="1773"/>
      <c r="CD80" s="1795"/>
      <c r="CE80" s="1788"/>
      <c r="CF80" s="1789"/>
      <c r="CG80" s="1795">
        <f t="shared" si="123"/>
        <v>0</v>
      </c>
      <c r="CH80" s="1773">
        <f t="shared" si="123"/>
        <v>0</v>
      </c>
      <c r="CI80" s="1795"/>
      <c r="CJ80" s="1788"/>
      <c r="CK80" s="1789"/>
      <c r="CL80" s="1795">
        <f t="shared" si="92"/>
        <v>0</v>
      </c>
      <c r="CM80" s="1773"/>
      <c r="CN80" s="1799">
        <f t="shared" si="124"/>
        <v>0</v>
      </c>
      <c r="CO80" s="1799">
        <f t="shared" si="124"/>
        <v>0</v>
      </c>
      <c r="CP80" s="1799">
        <f t="shared" si="124"/>
        <v>0</v>
      </c>
      <c r="CQ80" s="1799">
        <f t="shared" si="124"/>
        <v>0</v>
      </c>
      <c r="CR80" s="1799">
        <f t="shared" si="124"/>
        <v>0</v>
      </c>
    </row>
    <row r="81" spans="1:96" ht="15" customHeight="1">
      <c r="A81" s="1689" t="s">
        <v>654</v>
      </c>
      <c r="B81" s="1689"/>
      <c r="C81" s="1770"/>
      <c r="D81" s="1771"/>
      <c r="E81" s="1794">
        <f t="shared" si="75"/>
        <v>0</v>
      </c>
      <c r="F81" s="1780"/>
      <c r="G81" s="1794"/>
      <c r="H81" s="1770"/>
      <c r="I81" s="1771"/>
      <c r="J81" s="1794">
        <f t="shared" si="111"/>
        <v>0</v>
      </c>
      <c r="K81" s="1773"/>
      <c r="L81" s="1794"/>
      <c r="M81" s="1770"/>
      <c r="N81" s="1771"/>
      <c r="O81" s="1794">
        <v>278</v>
      </c>
      <c r="P81" s="1773">
        <v>278</v>
      </c>
      <c r="Q81" s="1794"/>
      <c r="R81" s="1770"/>
      <c r="S81" s="1771"/>
      <c r="T81" s="1794">
        <f t="shared" si="78"/>
        <v>0</v>
      </c>
      <c r="U81" s="1780"/>
      <c r="V81" s="1794"/>
      <c r="W81" s="1770"/>
      <c r="X81" s="1771"/>
      <c r="Y81" s="1794">
        <f t="shared" si="79"/>
        <v>0</v>
      </c>
      <c r="Z81" s="1773"/>
      <c r="AA81" s="1794"/>
      <c r="AB81" s="1770"/>
      <c r="AC81" s="1771"/>
      <c r="AD81" s="1794">
        <f t="shared" si="112"/>
        <v>0</v>
      </c>
      <c r="AE81" s="1780"/>
      <c r="AF81" s="1794"/>
      <c r="AG81" s="1774"/>
      <c r="AH81" s="1775"/>
      <c r="AI81" s="1795">
        <f t="shared" si="113"/>
        <v>0</v>
      </c>
      <c r="AJ81" s="1773"/>
      <c r="AK81" s="1795"/>
      <c r="AL81" s="1774"/>
      <c r="AM81" s="1775"/>
      <c r="AN81" s="1795">
        <f t="shared" si="114"/>
        <v>0</v>
      </c>
      <c r="AO81" s="1773"/>
      <c r="AP81" s="1795"/>
      <c r="AQ81" s="1774"/>
      <c r="AR81" s="1775"/>
      <c r="AS81" s="1795">
        <f t="shared" si="115"/>
        <v>0</v>
      </c>
      <c r="AT81" s="1773"/>
      <c r="AU81" s="1795"/>
      <c r="AV81" s="1774"/>
      <c r="AW81" s="1775"/>
      <c r="AX81" s="1795">
        <f t="shared" si="116"/>
        <v>0</v>
      </c>
      <c r="AY81" s="1773"/>
      <c r="AZ81" s="1795"/>
      <c r="BA81" s="1774"/>
      <c r="BB81" s="1775"/>
      <c r="BC81" s="1795">
        <f t="shared" si="117"/>
        <v>0</v>
      </c>
      <c r="BD81" s="1773"/>
      <c r="BE81" s="1795"/>
      <c r="BF81" s="1774"/>
      <c r="BG81" s="1775"/>
      <c r="BH81" s="1795">
        <f t="shared" si="118"/>
        <v>0</v>
      </c>
      <c r="BI81" s="1773"/>
      <c r="BJ81" s="1795"/>
      <c r="BK81" s="1774"/>
      <c r="BL81" s="1789"/>
      <c r="BM81" s="1795">
        <f t="shared" si="119"/>
        <v>0</v>
      </c>
      <c r="BN81" s="1773"/>
      <c r="BO81" s="1795"/>
      <c r="BP81" s="1774"/>
      <c r="BQ81" s="1775"/>
      <c r="BR81" s="1795">
        <f t="shared" si="120"/>
        <v>0</v>
      </c>
      <c r="BS81" s="1773"/>
      <c r="BT81" s="1795"/>
      <c r="BU81" s="1774"/>
      <c r="BV81" s="1775"/>
      <c r="BW81" s="1795">
        <f t="shared" si="121"/>
        <v>0</v>
      </c>
      <c r="BX81" s="1773"/>
      <c r="BY81" s="1795"/>
      <c r="BZ81" s="1774"/>
      <c r="CA81" s="1775"/>
      <c r="CB81" s="1795">
        <f t="shared" si="122"/>
        <v>0</v>
      </c>
      <c r="CC81" s="1773"/>
      <c r="CD81" s="1795"/>
      <c r="CE81" s="1774"/>
      <c r="CF81" s="1775"/>
      <c r="CG81" s="1795">
        <f t="shared" si="123"/>
        <v>0</v>
      </c>
      <c r="CH81" s="1773">
        <f t="shared" si="123"/>
        <v>0</v>
      </c>
      <c r="CI81" s="1795"/>
      <c r="CJ81" s="1774"/>
      <c r="CK81" s="1775"/>
      <c r="CL81" s="1795">
        <f t="shared" si="92"/>
        <v>0</v>
      </c>
      <c r="CM81" s="1773"/>
      <c r="CN81" s="1799">
        <f t="shared" si="124"/>
        <v>0</v>
      </c>
      <c r="CO81" s="1799">
        <f t="shared" si="124"/>
        <v>0</v>
      </c>
      <c r="CP81" s="1799">
        <f t="shared" si="124"/>
        <v>0</v>
      </c>
      <c r="CQ81" s="1799">
        <f t="shared" si="124"/>
        <v>278</v>
      </c>
      <c r="CR81" s="1799">
        <f t="shared" si="124"/>
        <v>278</v>
      </c>
    </row>
    <row r="82" spans="1:96" s="1793" customFormat="1" ht="15" customHeight="1">
      <c r="A82" s="1821" t="s">
        <v>655</v>
      </c>
      <c r="B82" s="1821">
        <v>0</v>
      </c>
      <c r="C82" s="1821">
        <f t="shared" ref="C82:AL82" si="125">SUM(C74:C81)</f>
        <v>0</v>
      </c>
      <c r="D82" s="1821">
        <f t="shared" si="125"/>
        <v>0</v>
      </c>
      <c r="E82" s="1821">
        <f t="shared" si="125"/>
        <v>27266</v>
      </c>
      <c r="F82" s="1822">
        <f t="shared" si="125"/>
        <v>27266</v>
      </c>
      <c r="G82" s="1821">
        <v>0</v>
      </c>
      <c r="H82" s="1821">
        <f t="shared" si="125"/>
        <v>0</v>
      </c>
      <c r="I82" s="1821">
        <f t="shared" si="125"/>
        <v>0</v>
      </c>
      <c r="J82" s="1821">
        <f t="shared" si="125"/>
        <v>0</v>
      </c>
      <c r="K82" s="1804">
        <f t="shared" ref="K82" si="126">SUM(K74:K81)</f>
        <v>0</v>
      </c>
      <c r="L82" s="1821">
        <v>0</v>
      </c>
      <c r="M82" s="1821">
        <f t="shared" si="125"/>
        <v>0</v>
      </c>
      <c r="N82" s="1821">
        <f t="shared" si="125"/>
        <v>0</v>
      </c>
      <c r="O82" s="1821">
        <f t="shared" si="125"/>
        <v>278</v>
      </c>
      <c r="P82" s="1804">
        <f t="shared" ref="P82" si="127">SUM(P74:P81)</f>
        <v>278</v>
      </c>
      <c r="Q82" s="1821">
        <v>0</v>
      </c>
      <c r="R82" s="1821">
        <f t="shared" si="125"/>
        <v>950</v>
      </c>
      <c r="S82" s="1821">
        <f t="shared" si="125"/>
        <v>0</v>
      </c>
      <c r="T82" s="1821">
        <f t="shared" si="125"/>
        <v>950</v>
      </c>
      <c r="U82" s="1822">
        <f t="shared" si="125"/>
        <v>950</v>
      </c>
      <c r="V82" s="1821">
        <v>0</v>
      </c>
      <c r="W82" s="1821">
        <f t="shared" si="125"/>
        <v>1123</v>
      </c>
      <c r="X82" s="1821">
        <f t="shared" si="125"/>
        <v>0</v>
      </c>
      <c r="Y82" s="1821">
        <f t="shared" si="125"/>
        <v>1123</v>
      </c>
      <c r="Z82" s="1822">
        <f t="shared" ref="Z82" si="128">SUM(Z74:Z81)</f>
        <v>0</v>
      </c>
      <c r="AA82" s="1821">
        <f>SUM(AA74:AA81)</f>
        <v>0</v>
      </c>
      <c r="AB82" s="1821">
        <f>SUM(AB74:AB81)</f>
        <v>950</v>
      </c>
      <c r="AC82" s="1821">
        <f>SUM(AC74:AC81)</f>
        <v>0</v>
      </c>
      <c r="AD82" s="1821">
        <f>SUM(AD74:AD81)</f>
        <v>950</v>
      </c>
      <c r="AE82" s="1822">
        <f>SUM(AE74:AE81)</f>
        <v>0</v>
      </c>
      <c r="AF82" s="1821">
        <v>0</v>
      </c>
      <c r="AG82" s="1821">
        <f t="shared" si="125"/>
        <v>0</v>
      </c>
      <c r="AH82" s="1821">
        <f t="shared" si="125"/>
        <v>0</v>
      </c>
      <c r="AI82" s="1821">
        <f t="shared" si="125"/>
        <v>0</v>
      </c>
      <c r="AJ82" s="1804">
        <f t="shared" ref="AJ82" si="129">SUM(AJ74:AJ81)</f>
        <v>0</v>
      </c>
      <c r="AK82" s="1821">
        <v>0</v>
      </c>
      <c r="AL82" s="1821">
        <f t="shared" si="125"/>
        <v>0</v>
      </c>
      <c r="AM82" s="1821">
        <f t="shared" ref="AM82:BS82" si="130">SUM(AM74:AM81)</f>
        <v>0</v>
      </c>
      <c r="AN82" s="1821">
        <f t="shared" si="130"/>
        <v>0</v>
      </c>
      <c r="AO82" s="1804">
        <f t="shared" si="130"/>
        <v>0</v>
      </c>
      <c r="AP82" s="1821">
        <v>0</v>
      </c>
      <c r="AQ82" s="1821">
        <f t="shared" si="130"/>
        <v>0</v>
      </c>
      <c r="AR82" s="1821">
        <f t="shared" si="130"/>
        <v>0</v>
      </c>
      <c r="AS82" s="1821">
        <f t="shared" si="130"/>
        <v>0</v>
      </c>
      <c r="AT82" s="1804">
        <f t="shared" si="130"/>
        <v>0</v>
      </c>
      <c r="AU82" s="1821">
        <v>0</v>
      </c>
      <c r="AV82" s="1821">
        <f t="shared" si="130"/>
        <v>0</v>
      </c>
      <c r="AW82" s="1821">
        <f t="shared" si="130"/>
        <v>0</v>
      </c>
      <c r="AX82" s="1821">
        <f t="shared" si="130"/>
        <v>0</v>
      </c>
      <c r="AY82" s="1804">
        <f t="shared" si="130"/>
        <v>0</v>
      </c>
      <c r="AZ82" s="1821">
        <v>0</v>
      </c>
      <c r="BA82" s="1821">
        <f t="shared" si="130"/>
        <v>0</v>
      </c>
      <c r="BB82" s="1821">
        <f t="shared" si="130"/>
        <v>0</v>
      </c>
      <c r="BC82" s="1821">
        <f t="shared" si="130"/>
        <v>0</v>
      </c>
      <c r="BD82" s="1804">
        <f t="shared" si="130"/>
        <v>0</v>
      </c>
      <c r="BE82" s="1821">
        <v>0</v>
      </c>
      <c r="BF82" s="1821">
        <f t="shared" si="130"/>
        <v>0</v>
      </c>
      <c r="BG82" s="1821">
        <f t="shared" si="130"/>
        <v>0</v>
      </c>
      <c r="BH82" s="1821">
        <f t="shared" si="130"/>
        <v>0</v>
      </c>
      <c r="BI82" s="1804">
        <f t="shared" si="130"/>
        <v>0</v>
      </c>
      <c r="BJ82" s="1821">
        <v>0</v>
      </c>
      <c r="BK82" s="1821">
        <f t="shared" si="130"/>
        <v>0</v>
      </c>
      <c r="BL82" s="1821">
        <f t="shared" si="130"/>
        <v>0</v>
      </c>
      <c r="BM82" s="1821">
        <f t="shared" si="130"/>
        <v>0</v>
      </c>
      <c r="BN82" s="1804">
        <f t="shared" si="130"/>
        <v>0</v>
      </c>
      <c r="BO82" s="1821">
        <v>0</v>
      </c>
      <c r="BP82" s="1821">
        <f t="shared" si="130"/>
        <v>0</v>
      </c>
      <c r="BQ82" s="1821">
        <f t="shared" si="130"/>
        <v>0</v>
      </c>
      <c r="BR82" s="1821">
        <f t="shared" si="130"/>
        <v>0</v>
      </c>
      <c r="BS82" s="1804">
        <f t="shared" si="130"/>
        <v>0</v>
      </c>
      <c r="BT82" s="1821">
        <v>0</v>
      </c>
      <c r="BU82" s="1821">
        <f t="shared" ref="BU82:CR82" si="131">SUM(BU74:BU81)</f>
        <v>0</v>
      </c>
      <c r="BV82" s="1821">
        <f t="shared" si="131"/>
        <v>0</v>
      </c>
      <c r="BW82" s="1821">
        <f t="shared" si="131"/>
        <v>0</v>
      </c>
      <c r="BX82" s="1804">
        <f t="shared" si="131"/>
        <v>0</v>
      </c>
      <c r="BY82" s="1821">
        <v>0</v>
      </c>
      <c r="BZ82" s="1821">
        <f t="shared" si="131"/>
        <v>0</v>
      </c>
      <c r="CA82" s="1821">
        <f t="shared" si="131"/>
        <v>0</v>
      </c>
      <c r="CB82" s="1821">
        <f t="shared" si="131"/>
        <v>0</v>
      </c>
      <c r="CC82" s="1804">
        <f t="shared" si="131"/>
        <v>0</v>
      </c>
      <c r="CD82" s="1821">
        <v>0</v>
      </c>
      <c r="CE82" s="1821">
        <f t="shared" si="131"/>
        <v>0</v>
      </c>
      <c r="CF82" s="1821">
        <f t="shared" si="131"/>
        <v>0</v>
      </c>
      <c r="CG82" s="1821">
        <f t="shared" si="131"/>
        <v>0</v>
      </c>
      <c r="CH82" s="1804">
        <f t="shared" si="131"/>
        <v>0</v>
      </c>
      <c r="CI82" s="1821">
        <v>0</v>
      </c>
      <c r="CJ82" s="1821">
        <f t="shared" si="131"/>
        <v>551</v>
      </c>
      <c r="CK82" s="1821">
        <f t="shared" si="131"/>
        <v>0</v>
      </c>
      <c r="CL82" s="1821">
        <f t="shared" si="131"/>
        <v>1423</v>
      </c>
      <c r="CM82" s="1804">
        <f t="shared" si="131"/>
        <v>1423</v>
      </c>
      <c r="CN82" s="1821">
        <f t="shared" si="131"/>
        <v>0</v>
      </c>
      <c r="CO82" s="1821">
        <f t="shared" si="131"/>
        <v>3574</v>
      </c>
      <c r="CP82" s="1821">
        <f t="shared" si="131"/>
        <v>0</v>
      </c>
      <c r="CQ82" s="1821">
        <f t="shared" si="131"/>
        <v>31990</v>
      </c>
      <c r="CR82" s="1821">
        <f t="shared" si="131"/>
        <v>29917</v>
      </c>
    </row>
    <row r="83" spans="1:96" s="1793" customFormat="1" ht="15" customHeight="1">
      <c r="A83" s="1790" t="s">
        <v>656</v>
      </c>
      <c r="B83" s="1790">
        <v>1100746</v>
      </c>
      <c r="C83" s="1790">
        <f t="shared" ref="C83:BN83" si="132">C82+C73</f>
        <v>1100746</v>
      </c>
      <c r="D83" s="1790">
        <f t="shared" si="132"/>
        <v>0</v>
      </c>
      <c r="E83" s="1790">
        <f t="shared" si="132"/>
        <v>1167407</v>
      </c>
      <c r="F83" s="1791">
        <f t="shared" si="132"/>
        <v>1167676</v>
      </c>
      <c r="G83" s="1790">
        <v>12074</v>
      </c>
      <c r="H83" s="1790">
        <f t="shared" si="132"/>
        <v>12074</v>
      </c>
      <c r="I83" s="1790">
        <f t="shared" si="132"/>
        <v>0</v>
      </c>
      <c r="J83" s="1790">
        <f t="shared" si="132"/>
        <v>16263</v>
      </c>
      <c r="K83" s="1792">
        <f t="shared" si="132"/>
        <v>16264</v>
      </c>
      <c r="L83" s="1790">
        <v>87677</v>
      </c>
      <c r="M83" s="1790">
        <f t="shared" si="132"/>
        <v>90044</v>
      </c>
      <c r="N83" s="1790">
        <f t="shared" si="132"/>
        <v>9381</v>
      </c>
      <c r="O83" s="1790">
        <f t="shared" si="132"/>
        <v>89439</v>
      </c>
      <c r="P83" s="1792">
        <f t="shared" si="132"/>
        <v>89439</v>
      </c>
      <c r="Q83" s="1790">
        <v>77539</v>
      </c>
      <c r="R83" s="1790">
        <f t="shared" si="132"/>
        <v>22769</v>
      </c>
      <c r="S83" s="1790">
        <f t="shared" si="132"/>
        <v>0</v>
      </c>
      <c r="T83" s="1790">
        <f t="shared" si="132"/>
        <v>22769</v>
      </c>
      <c r="U83" s="1791">
        <f t="shared" si="132"/>
        <v>22094</v>
      </c>
      <c r="V83" s="1790">
        <v>42602</v>
      </c>
      <c r="W83" s="1790">
        <f t="shared" si="132"/>
        <v>6168</v>
      </c>
      <c r="X83" s="1790">
        <f t="shared" si="132"/>
        <v>0</v>
      </c>
      <c r="Y83" s="1790">
        <f t="shared" si="132"/>
        <v>6168</v>
      </c>
      <c r="Z83" s="1791">
        <f t="shared" si="132"/>
        <v>4668</v>
      </c>
      <c r="AA83" s="1790">
        <f>AA82+AA73</f>
        <v>0</v>
      </c>
      <c r="AB83" s="1790">
        <f>AB82+AB73</f>
        <v>95746</v>
      </c>
      <c r="AC83" s="1790">
        <f>AC82+AC73</f>
        <v>0</v>
      </c>
      <c r="AD83" s="1790">
        <f>AD82+AD73</f>
        <v>84953</v>
      </c>
      <c r="AE83" s="1791">
        <f>AE82+AE73</f>
        <v>97111</v>
      </c>
      <c r="AF83" s="1790">
        <v>13550</v>
      </c>
      <c r="AG83" s="1790">
        <f t="shared" si="132"/>
        <v>13550</v>
      </c>
      <c r="AH83" s="1790">
        <f t="shared" si="132"/>
        <v>382</v>
      </c>
      <c r="AI83" s="1790">
        <f t="shared" si="132"/>
        <v>7249</v>
      </c>
      <c r="AJ83" s="1792">
        <f t="shared" si="132"/>
        <v>7249</v>
      </c>
      <c r="AK83" s="1790">
        <v>26070</v>
      </c>
      <c r="AL83" s="1790">
        <f t="shared" si="132"/>
        <v>26070</v>
      </c>
      <c r="AM83" s="1790">
        <f t="shared" si="132"/>
        <v>0</v>
      </c>
      <c r="AN83" s="1790">
        <f t="shared" si="132"/>
        <v>19468</v>
      </c>
      <c r="AO83" s="1792">
        <f t="shared" si="132"/>
        <v>19467</v>
      </c>
      <c r="AP83" s="1790">
        <v>35</v>
      </c>
      <c r="AQ83" s="1790">
        <f t="shared" si="132"/>
        <v>35</v>
      </c>
      <c r="AR83" s="1790">
        <f t="shared" si="132"/>
        <v>0</v>
      </c>
      <c r="AS83" s="1790">
        <f t="shared" si="132"/>
        <v>352</v>
      </c>
      <c r="AT83" s="1792">
        <f t="shared" si="132"/>
        <v>352</v>
      </c>
      <c r="AU83" s="1790">
        <v>94</v>
      </c>
      <c r="AV83" s="1790">
        <f t="shared" si="132"/>
        <v>94</v>
      </c>
      <c r="AW83" s="1790">
        <f t="shared" si="132"/>
        <v>453</v>
      </c>
      <c r="AX83" s="1790">
        <f t="shared" si="132"/>
        <v>642</v>
      </c>
      <c r="AY83" s="1792">
        <f t="shared" si="132"/>
        <v>641</v>
      </c>
      <c r="AZ83" s="1790">
        <v>14052</v>
      </c>
      <c r="BA83" s="1790">
        <f t="shared" si="132"/>
        <v>14052</v>
      </c>
      <c r="BB83" s="1790">
        <f t="shared" si="132"/>
        <v>811</v>
      </c>
      <c r="BC83" s="1790">
        <f t="shared" si="132"/>
        <v>9666</v>
      </c>
      <c r="BD83" s="1792">
        <f t="shared" si="132"/>
        <v>9667</v>
      </c>
      <c r="BE83" s="1790">
        <v>14416</v>
      </c>
      <c r="BF83" s="1790">
        <f t="shared" si="132"/>
        <v>14416</v>
      </c>
      <c r="BG83" s="1790">
        <f t="shared" si="132"/>
        <v>402</v>
      </c>
      <c r="BH83" s="1790">
        <f t="shared" si="132"/>
        <v>7521</v>
      </c>
      <c r="BI83" s="1792">
        <f t="shared" si="132"/>
        <v>7520</v>
      </c>
      <c r="BJ83" s="1790">
        <v>1</v>
      </c>
      <c r="BK83" s="1790">
        <f t="shared" si="132"/>
        <v>1</v>
      </c>
      <c r="BL83" s="1790">
        <f t="shared" si="132"/>
        <v>1258</v>
      </c>
      <c r="BM83" s="1790">
        <f t="shared" si="132"/>
        <v>1618</v>
      </c>
      <c r="BN83" s="1792">
        <f t="shared" si="132"/>
        <v>1618</v>
      </c>
      <c r="BO83" s="1790">
        <v>13426</v>
      </c>
      <c r="BP83" s="1790">
        <f t="shared" ref="BP83:BS83" si="133">BP82+BP73</f>
        <v>13426</v>
      </c>
      <c r="BQ83" s="1790">
        <f t="shared" si="133"/>
        <v>411</v>
      </c>
      <c r="BR83" s="1790">
        <f t="shared" si="133"/>
        <v>6883</v>
      </c>
      <c r="BS83" s="1792">
        <f t="shared" si="133"/>
        <v>6883</v>
      </c>
      <c r="BT83" s="1790">
        <v>5063</v>
      </c>
      <c r="BU83" s="1790">
        <f t="shared" ref="BU83:CR83" si="134">BU82+BU73</f>
        <v>5063</v>
      </c>
      <c r="BV83" s="1790">
        <f t="shared" si="134"/>
        <v>0</v>
      </c>
      <c r="BW83" s="1790">
        <f t="shared" si="134"/>
        <v>5443</v>
      </c>
      <c r="BX83" s="1792">
        <f t="shared" si="134"/>
        <v>5443</v>
      </c>
      <c r="BY83" s="1790">
        <v>13753</v>
      </c>
      <c r="BZ83" s="1790">
        <f t="shared" si="134"/>
        <v>13753</v>
      </c>
      <c r="CA83" s="1790">
        <f t="shared" si="134"/>
        <v>158</v>
      </c>
      <c r="CB83" s="1790">
        <f t="shared" si="134"/>
        <v>7597</v>
      </c>
      <c r="CC83" s="1792">
        <f t="shared" si="134"/>
        <v>7596</v>
      </c>
      <c r="CD83" s="1790">
        <v>15014</v>
      </c>
      <c r="CE83" s="1790">
        <f t="shared" si="134"/>
        <v>15014</v>
      </c>
      <c r="CF83" s="1790">
        <f t="shared" si="134"/>
        <v>0</v>
      </c>
      <c r="CG83" s="1790">
        <f t="shared" si="134"/>
        <v>9524</v>
      </c>
      <c r="CH83" s="1792">
        <f t="shared" si="134"/>
        <v>9524</v>
      </c>
      <c r="CI83" s="1790">
        <v>530541</v>
      </c>
      <c r="CJ83" s="1790">
        <f t="shared" si="134"/>
        <v>568321</v>
      </c>
      <c r="CK83" s="1790">
        <f t="shared" si="134"/>
        <v>0</v>
      </c>
      <c r="CL83" s="1790">
        <f t="shared" si="134"/>
        <v>450567</v>
      </c>
      <c r="CM83" s="1792">
        <f t="shared" si="134"/>
        <v>450566</v>
      </c>
      <c r="CN83" s="1790">
        <f t="shared" si="134"/>
        <v>1966653</v>
      </c>
      <c r="CO83" s="1790">
        <f t="shared" si="134"/>
        <v>2011342</v>
      </c>
      <c r="CP83" s="1790">
        <f t="shared" si="134"/>
        <v>13256</v>
      </c>
      <c r="CQ83" s="1790">
        <f t="shared" si="134"/>
        <v>1913529</v>
      </c>
      <c r="CR83" s="1790">
        <f t="shared" si="134"/>
        <v>1923778</v>
      </c>
    </row>
    <row r="84" spans="1:96" ht="15" hidden="1" customHeight="1">
      <c r="A84" s="1689" t="s">
        <v>657</v>
      </c>
      <c r="B84" s="1689"/>
      <c r="C84" s="1786">
        <v>0</v>
      </c>
      <c r="D84" s="1787"/>
      <c r="E84" s="1794">
        <f t="shared" si="75"/>
        <v>0</v>
      </c>
      <c r="F84" s="1797"/>
      <c r="G84" s="1794"/>
      <c r="H84" s="1786">
        <v>0</v>
      </c>
      <c r="I84" s="1787"/>
      <c r="J84" s="1794">
        <f t="shared" ref="J84:K99" si="135">SUM(H84+I84)</f>
        <v>0</v>
      </c>
      <c r="K84" s="1773">
        <f t="shared" si="135"/>
        <v>0</v>
      </c>
      <c r="L84" s="1794"/>
      <c r="M84" s="1770">
        <v>0</v>
      </c>
      <c r="N84" s="1771"/>
      <c r="O84" s="1794">
        <f t="shared" si="77"/>
        <v>0</v>
      </c>
      <c r="P84" s="1773">
        <f t="shared" si="77"/>
        <v>0</v>
      </c>
      <c r="Q84" s="1794"/>
      <c r="R84" s="1786">
        <v>0</v>
      </c>
      <c r="S84" s="1771"/>
      <c r="T84" s="1794">
        <f t="shared" si="78"/>
        <v>0</v>
      </c>
      <c r="U84" s="1797"/>
      <c r="V84" s="1794"/>
      <c r="W84" s="1786"/>
      <c r="X84" s="1771"/>
      <c r="Y84" s="1794">
        <f t="shared" si="79"/>
        <v>0</v>
      </c>
      <c r="Z84" s="1773"/>
      <c r="AA84" s="1794"/>
      <c r="AB84" s="1786"/>
      <c r="AC84" s="1771"/>
      <c r="AD84" s="1794">
        <f t="shared" ref="AD84:AD99" si="136">SUM(AB84+AC84)</f>
        <v>0</v>
      </c>
      <c r="AE84" s="1797"/>
      <c r="AF84" s="1794"/>
      <c r="AG84" s="1776">
        <v>0</v>
      </c>
      <c r="AH84" s="1789"/>
      <c r="AI84" s="1795">
        <f t="shared" ref="AI84:AJ99" si="137">SUM(AG84+AH84)</f>
        <v>0</v>
      </c>
      <c r="AJ84" s="1773">
        <f t="shared" si="137"/>
        <v>0</v>
      </c>
      <c r="AK84" s="1795"/>
      <c r="AL84" s="1776">
        <v>0</v>
      </c>
      <c r="AM84" s="1789"/>
      <c r="AN84" s="1795">
        <f t="shared" ref="AN84:AO99" si="138">SUM(AL84+AM84)</f>
        <v>0</v>
      </c>
      <c r="AO84" s="1773">
        <f t="shared" si="138"/>
        <v>0</v>
      </c>
      <c r="AP84" s="1795"/>
      <c r="AQ84" s="1776">
        <v>0</v>
      </c>
      <c r="AR84" s="1789"/>
      <c r="AS84" s="1795">
        <f t="shared" ref="AS84:AT99" si="139">SUM(AQ84+AR84)</f>
        <v>0</v>
      </c>
      <c r="AT84" s="1773">
        <f t="shared" si="139"/>
        <v>0</v>
      </c>
      <c r="AU84" s="1795"/>
      <c r="AV84" s="1776">
        <v>0</v>
      </c>
      <c r="AW84" s="1789"/>
      <c r="AX84" s="1795">
        <f t="shared" ref="AX84:AY99" si="140">SUM(AV84+AW84)</f>
        <v>0</v>
      </c>
      <c r="AY84" s="1773">
        <f t="shared" si="140"/>
        <v>0</v>
      </c>
      <c r="AZ84" s="1795"/>
      <c r="BA84" s="1776">
        <v>0</v>
      </c>
      <c r="BB84" s="1789"/>
      <c r="BC84" s="1795">
        <f t="shared" ref="BC84:BD99" si="141">SUM(BA84+BB84)</f>
        <v>0</v>
      </c>
      <c r="BD84" s="1773">
        <f t="shared" si="141"/>
        <v>0</v>
      </c>
      <c r="BE84" s="1795"/>
      <c r="BF84" s="1776">
        <v>0</v>
      </c>
      <c r="BG84" s="1789"/>
      <c r="BH84" s="1795">
        <f t="shared" ref="BH84:BI99" si="142">SUM(BF84+BG84)</f>
        <v>0</v>
      </c>
      <c r="BI84" s="1773">
        <f t="shared" si="142"/>
        <v>0</v>
      </c>
      <c r="BJ84" s="1795"/>
      <c r="BK84" s="1776">
        <v>0</v>
      </c>
      <c r="BL84" s="1789"/>
      <c r="BM84" s="1795">
        <f t="shared" ref="BM84:BN99" si="143">SUM(BK84+BL84)</f>
        <v>0</v>
      </c>
      <c r="BN84" s="1773">
        <f t="shared" si="143"/>
        <v>0</v>
      </c>
      <c r="BO84" s="1795"/>
      <c r="BP84" s="1776">
        <v>0</v>
      </c>
      <c r="BQ84" s="1789"/>
      <c r="BR84" s="1795">
        <f t="shared" ref="BR84:BS99" si="144">SUM(BP84+BQ84)</f>
        <v>0</v>
      </c>
      <c r="BS84" s="1773">
        <f t="shared" si="144"/>
        <v>0</v>
      </c>
      <c r="BT84" s="1795"/>
      <c r="BU84" s="1776">
        <v>0</v>
      </c>
      <c r="BV84" s="1789"/>
      <c r="BW84" s="1795">
        <f t="shared" ref="BW84:BX99" si="145">SUM(BU84+BV84)</f>
        <v>0</v>
      </c>
      <c r="BX84" s="1773">
        <f t="shared" si="145"/>
        <v>0</v>
      </c>
      <c r="BY84" s="1795"/>
      <c r="BZ84" s="1776">
        <v>0</v>
      </c>
      <c r="CA84" s="1789"/>
      <c r="CB84" s="1795">
        <f t="shared" ref="CB84:CC99" si="146">SUM(BZ84+CA84)</f>
        <v>0</v>
      </c>
      <c r="CC84" s="1773">
        <f t="shared" si="146"/>
        <v>0</v>
      </c>
      <c r="CD84" s="1795"/>
      <c r="CE84" s="1776">
        <v>0</v>
      </c>
      <c r="CF84" s="1789"/>
      <c r="CG84" s="1795">
        <f t="shared" ref="CG84:CH99" si="147">SUM(CE84+CF84)</f>
        <v>0</v>
      </c>
      <c r="CH84" s="1773">
        <f t="shared" si="147"/>
        <v>0</v>
      </c>
      <c r="CI84" s="1795"/>
      <c r="CJ84" s="1776">
        <v>0</v>
      </c>
      <c r="CK84" s="1789"/>
      <c r="CL84" s="1795">
        <f t="shared" ref="CL84:CM99" si="148">SUM(CJ84+CK84)</f>
        <v>0</v>
      </c>
      <c r="CM84" s="1773">
        <f t="shared" si="148"/>
        <v>0</v>
      </c>
      <c r="CN84" s="1799"/>
      <c r="CO84" s="1778">
        <f t="shared" ref="CO84:CP99" si="149">SUM(C84+H84+M84+R84+W84+AG84+AL84+AQ84+AV84+BA84+BF84+BK84+BP84+BU84+BZ84+CE84+CJ84)</f>
        <v>0</v>
      </c>
      <c r="CP84" s="1779">
        <f t="shared" si="149"/>
        <v>0</v>
      </c>
      <c r="CQ84" s="1796">
        <f t="shared" si="93"/>
        <v>0</v>
      </c>
      <c r="CR84" s="1799"/>
    </row>
    <row r="85" spans="1:96" ht="15" hidden="1" customHeight="1">
      <c r="A85" s="1769" t="s">
        <v>658</v>
      </c>
      <c r="B85" s="1769"/>
      <c r="C85" s="1786">
        <v>0</v>
      </c>
      <c r="D85" s="1787"/>
      <c r="E85" s="1794">
        <f t="shared" si="75"/>
        <v>0</v>
      </c>
      <c r="F85" s="1797"/>
      <c r="G85" s="1794"/>
      <c r="H85" s="1786">
        <v>0</v>
      </c>
      <c r="I85" s="1787"/>
      <c r="J85" s="1794">
        <f t="shared" si="135"/>
        <v>0</v>
      </c>
      <c r="K85" s="1773">
        <f t="shared" si="135"/>
        <v>0</v>
      </c>
      <c r="L85" s="1794"/>
      <c r="M85" s="1770">
        <v>0</v>
      </c>
      <c r="N85" s="1771"/>
      <c r="O85" s="1794">
        <f t="shared" si="77"/>
        <v>0</v>
      </c>
      <c r="P85" s="1773">
        <f t="shared" si="77"/>
        <v>0</v>
      </c>
      <c r="Q85" s="1794"/>
      <c r="R85" s="1786">
        <v>0</v>
      </c>
      <c r="S85" s="1771"/>
      <c r="T85" s="1794">
        <f t="shared" si="78"/>
        <v>0</v>
      </c>
      <c r="U85" s="1797"/>
      <c r="V85" s="1794"/>
      <c r="W85" s="1786"/>
      <c r="X85" s="1771"/>
      <c r="Y85" s="1794">
        <f t="shared" si="79"/>
        <v>0</v>
      </c>
      <c r="Z85" s="1773"/>
      <c r="AA85" s="1794"/>
      <c r="AB85" s="1786"/>
      <c r="AC85" s="1771"/>
      <c r="AD85" s="1794">
        <f t="shared" si="136"/>
        <v>0</v>
      </c>
      <c r="AE85" s="1797"/>
      <c r="AF85" s="1794"/>
      <c r="AG85" s="1776">
        <v>0</v>
      </c>
      <c r="AH85" s="1789"/>
      <c r="AI85" s="1795">
        <f t="shared" si="137"/>
        <v>0</v>
      </c>
      <c r="AJ85" s="1773">
        <f t="shared" si="137"/>
        <v>0</v>
      </c>
      <c r="AK85" s="1795"/>
      <c r="AL85" s="1776">
        <v>0</v>
      </c>
      <c r="AM85" s="1789"/>
      <c r="AN85" s="1795">
        <f t="shared" si="138"/>
        <v>0</v>
      </c>
      <c r="AO85" s="1773">
        <f t="shared" si="138"/>
        <v>0</v>
      </c>
      <c r="AP85" s="1795"/>
      <c r="AQ85" s="1776">
        <v>0</v>
      </c>
      <c r="AR85" s="1789"/>
      <c r="AS85" s="1795">
        <f t="shared" si="139"/>
        <v>0</v>
      </c>
      <c r="AT85" s="1773">
        <f t="shared" si="139"/>
        <v>0</v>
      </c>
      <c r="AU85" s="1795"/>
      <c r="AV85" s="1776">
        <v>0</v>
      </c>
      <c r="AW85" s="1789"/>
      <c r="AX85" s="1795">
        <f t="shared" si="140"/>
        <v>0</v>
      </c>
      <c r="AY85" s="1773">
        <f t="shared" si="140"/>
        <v>0</v>
      </c>
      <c r="AZ85" s="1795"/>
      <c r="BA85" s="1776">
        <v>0</v>
      </c>
      <c r="BB85" s="1789"/>
      <c r="BC85" s="1795">
        <f t="shared" si="141"/>
        <v>0</v>
      </c>
      <c r="BD85" s="1773">
        <f t="shared" si="141"/>
        <v>0</v>
      </c>
      <c r="BE85" s="1795"/>
      <c r="BF85" s="1776">
        <v>0</v>
      </c>
      <c r="BG85" s="1789"/>
      <c r="BH85" s="1795">
        <f t="shared" si="142"/>
        <v>0</v>
      </c>
      <c r="BI85" s="1773">
        <f t="shared" si="142"/>
        <v>0</v>
      </c>
      <c r="BJ85" s="1795"/>
      <c r="BK85" s="1776">
        <v>0</v>
      </c>
      <c r="BL85" s="1789"/>
      <c r="BM85" s="1795">
        <f t="shared" si="143"/>
        <v>0</v>
      </c>
      <c r="BN85" s="1773">
        <f t="shared" si="143"/>
        <v>0</v>
      </c>
      <c r="BO85" s="1795"/>
      <c r="BP85" s="1776">
        <v>0</v>
      </c>
      <c r="BQ85" s="1789"/>
      <c r="BR85" s="1795">
        <f t="shared" si="144"/>
        <v>0</v>
      </c>
      <c r="BS85" s="1773">
        <f t="shared" si="144"/>
        <v>0</v>
      </c>
      <c r="BT85" s="1795"/>
      <c r="BU85" s="1776">
        <v>0</v>
      </c>
      <c r="BV85" s="1789"/>
      <c r="BW85" s="1795">
        <f t="shared" si="145"/>
        <v>0</v>
      </c>
      <c r="BX85" s="1773">
        <f t="shared" si="145"/>
        <v>0</v>
      </c>
      <c r="BY85" s="1795"/>
      <c r="BZ85" s="1776">
        <v>0</v>
      </c>
      <c r="CA85" s="1789"/>
      <c r="CB85" s="1795">
        <f t="shared" si="146"/>
        <v>0</v>
      </c>
      <c r="CC85" s="1773">
        <f t="shared" si="146"/>
        <v>0</v>
      </c>
      <c r="CD85" s="1795"/>
      <c r="CE85" s="1776">
        <v>0</v>
      </c>
      <c r="CF85" s="1789"/>
      <c r="CG85" s="1795">
        <f t="shared" si="147"/>
        <v>0</v>
      </c>
      <c r="CH85" s="1773">
        <f t="shared" si="147"/>
        <v>0</v>
      </c>
      <c r="CI85" s="1795"/>
      <c r="CJ85" s="1776">
        <v>0</v>
      </c>
      <c r="CK85" s="1789"/>
      <c r="CL85" s="1795">
        <f t="shared" si="148"/>
        <v>0</v>
      </c>
      <c r="CM85" s="1773">
        <f t="shared" si="148"/>
        <v>0</v>
      </c>
      <c r="CN85" s="1799"/>
      <c r="CO85" s="1778">
        <f t="shared" si="149"/>
        <v>0</v>
      </c>
      <c r="CP85" s="1779">
        <f t="shared" si="149"/>
        <v>0</v>
      </c>
      <c r="CQ85" s="1796">
        <f t="shared" si="93"/>
        <v>0</v>
      </c>
      <c r="CR85" s="1799"/>
    </row>
    <row r="86" spans="1:96" ht="15" hidden="1" customHeight="1">
      <c r="A86" s="1769" t="s">
        <v>659</v>
      </c>
      <c r="B86" s="1769"/>
      <c r="C86" s="1786">
        <v>0</v>
      </c>
      <c r="D86" s="1787"/>
      <c r="E86" s="1794">
        <f t="shared" si="75"/>
        <v>0</v>
      </c>
      <c r="F86" s="1797"/>
      <c r="G86" s="1794"/>
      <c r="H86" s="1786">
        <v>0</v>
      </c>
      <c r="I86" s="1787"/>
      <c r="J86" s="1794">
        <f t="shared" si="135"/>
        <v>0</v>
      </c>
      <c r="K86" s="1773">
        <f t="shared" si="135"/>
        <v>0</v>
      </c>
      <c r="L86" s="1794"/>
      <c r="M86" s="1770">
        <v>0</v>
      </c>
      <c r="N86" s="1771"/>
      <c r="O86" s="1794">
        <f t="shared" si="77"/>
        <v>0</v>
      </c>
      <c r="P86" s="1773">
        <f t="shared" si="77"/>
        <v>0</v>
      </c>
      <c r="Q86" s="1794"/>
      <c r="R86" s="1786">
        <v>0</v>
      </c>
      <c r="S86" s="1771"/>
      <c r="T86" s="1794">
        <f t="shared" si="78"/>
        <v>0</v>
      </c>
      <c r="U86" s="1797"/>
      <c r="V86" s="1794"/>
      <c r="W86" s="1786"/>
      <c r="X86" s="1771"/>
      <c r="Y86" s="1794">
        <f t="shared" si="79"/>
        <v>0</v>
      </c>
      <c r="Z86" s="1773"/>
      <c r="AA86" s="1794"/>
      <c r="AB86" s="1786"/>
      <c r="AC86" s="1771"/>
      <c r="AD86" s="1794">
        <f t="shared" si="136"/>
        <v>0</v>
      </c>
      <c r="AE86" s="1797"/>
      <c r="AF86" s="1794"/>
      <c r="AG86" s="1776">
        <v>0</v>
      </c>
      <c r="AH86" s="1789"/>
      <c r="AI86" s="1795">
        <f t="shared" si="137"/>
        <v>0</v>
      </c>
      <c r="AJ86" s="1773">
        <f t="shared" si="137"/>
        <v>0</v>
      </c>
      <c r="AK86" s="1795"/>
      <c r="AL86" s="1776">
        <v>0</v>
      </c>
      <c r="AM86" s="1789"/>
      <c r="AN86" s="1795">
        <f t="shared" si="138"/>
        <v>0</v>
      </c>
      <c r="AO86" s="1773">
        <f t="shared" si="138"/>
        <v>0</v>
      </c>
      <c r="AP86" s="1795"/>
      <c r="AQ86" s="1776">
        <v>0</v>
      </c>
      <c r="AR86" s="1789"/>
      <c r="AS86" s="1795">
        <f t="shared" si="139"/>
        <v>0</v>
      </c>
      <c r="AT86" s="1773">
        <f t="shared" si="139"/>
        <v>0</v>
      </c>
      <c r="AU86" s="1795"/>
      <c r="AV86" s="1776">
        <v>0</v>
      </c>
      <c r="AW86" s="1789"/>
      <c r="AX86" s="1795">
        <f t="shared" si="140"/>
        <v>0</v>
      </c>
      <c r="AY86" s="1773">
        <f t="shared" si="140"/>
        <v>0</v>
      </c>
      <c r="AZ86" s="1795"/>
      <c r="BA86" s="1776">
        <v>0</v>
      </c>
      <c r="BB86" s="1789"/>
      <c r="BC86" s="1795">
        <f t="shared" si="141"/>
        <v>0</v>
      </c>
      <c r="BD86" s="1773">
        <f t="shared" si="141"/>
        <v>0</v>
      </c>
      <c r="BE86" s="1795"/>
      <c r="BF86" s="1776">
        <v>0</v>
      </c>
      <c r="BG86" s="1789"/>
      <c r="BH86" s="1795">
        <f t="shared" si="142"/>
        <v>0</v>
      </c>
      <c r="BI86" s="1773">
        <f t="shared" si="142"/>
        <v>0</v>
      </c>
      <c r="BJ86" s="1795"/>
      <c r="BK86" s="1776">
        <v>0</v>
      </c>
      <c r="BL86" s="1789"/>
      <c r="BM86" s="1795">
        <f t="shared" si="143"/>
        <v>0</v>
      </c>
      <c r="BN86" s="1773">
        <f t="shared" si="143"/>
        <v>0</v>
      </c>
      <c r="BO86" s="1795"/>
      <c r="BP86" s="1776">
        <v>0</v>
      </c>
      <c r="BQ86" s="1789"/>
      <c r="BR86" s="1795">
        <f t="shared" si="144"/>
        <v>0</v>
      </c>
      <c r="BS86" s="1773">
        <f t="shared" si="144"/>
        <v>0</v>
      </c>
      <c r="BT86" s="1795"/>
      <c r="BU86" s="1776">
        <v>0</v>
      </c>
      <c r="BV86" s="1789"/>
      <c r="BW86" s="1795">
        <f t="shared" si="145"/>
        <v>0</v>
      </c>
      <c r="BX86" s="1773">
        <f t="shared" si="145"/>
        <v>0</v>
      </c>
      <c r="BY86" s="1795"/>
      <c r="BZ86" s="1776">
        <v>0</v>
      </c>
      <c r="CA86" s="1789"/>
      <c r="CB86" s="1795">
        <f t="shared" si="146"/>
        <v>0</v>
      </c>
      <c r="CC86" s="1773">
        <f t="shared" si="146"/>
        <v>0</v>
      </c>
      <c r="CD86" s="1795"/>
      <c r="CE86" s="1776">
        <v>0</v>
      </c>
      <c r="CF86" s="1789"/>
      <c r="CG86" s="1795">
        <f t="shared" si="147"/>
        <v>0</v>
      </c>
      <c r="CH86" s="1773">
        <f t="shared" si="147"/>
        <v>0</v>
      </c>
      <c r="CI86" s="1795"/>
      <c r="CJ86" s="1776">
        <v>0</v>
      </c>
      <c r="CK86" s="1789"/>
      <c r="CL86" s="1795">
        <f t="shared" si="148"/>
        <v>0</v>
      </c>
      <c r="CM86" s="1773">
        <f t="shared" si="148"/>
        <v>0</v>
      </c>
      <c r="CN86" s="1799"/>
      <c r="CO86" s="1778">
        <f t="shared" si="149"/>
        <v>0</v>
      </c>
      <c r="CP86" s="1779">
        <f t="shared" si="149"/>
        <v>0</v>
      </c>
      <c r="CQ86" s="1796">
        <f t="shared" si="93"/>
        <v>0</v>
      </c>
      <c r="CR86" s="1799"/>
    </row>
    <row r="87" spans="1:96" ht="15" hidden="1" customHeight="1">
      <c r="A87" s="1769" t="s">
        <v>660</v>
      </c>
      <c r="B87" s="1769"/>
      <c r="C87" s="1786">
        <v>0</v>
      </c>
      <c r="D87" s="1787"/>
      <c r="E87" s="1794">
        <f t="shared" si="75"/>
        <v>0</v>
      </c>
      <c r="F87" s="1797"/>
      <c r="G87" s="1794"/>
      <c r="H87" s="1786">
        <v>0</v>
      </c>
      <c r="I87" s="1787"/>
      <c r="J87" s="1794">
        <f t="shared" si="135"/>
        <v>0</v>
      </c>
      <c r="K87" s="1773">
        <f t="shared" si="135"/>
        <v>0</v>
      </c>
      <c r="L87" s="1794"/>
      <c r="M87" s="1770">
        <v>0</v>
      </c>
      <c r="N87" s="1771"/>
      <c r="O87" s="1794">
        <f t="shared" si="77"/>
        <v>0</v>
      </c>
      <c r="P87" s="1773">
        <f t="shared" si="77"/>
        <v>0</v>
      </c>
      <c r="Q87" s="1794"/>
      <c r="R87" s="1786">
        <v>0</v>
      </c>
      <c r="S87" s="1771"/>
      <c r="T87" s="1794">
        <f t="shared" si="78"/>
        <v>0</v>
      </c>
      <c r="U87" s="1797"/>
      <c r="V87" s="1794"/>
      <c r="W87" s="1786"/>
      <c r="X87" s="1771"/>
      <c r="Y87" s="1794">
        <f t="shared" si="79"/>
        <v>0</v>
      </c>
      <c r="Z87" s="1773"/>
      <c r="AA87" s="1794"/>
      <c r="AB87" s="1786"/>
      <c r="AC87" s="1771"/>
      <c r="AD87" s="1794">
        <f t="shared" si="136"/>
        <v>0</v>
      </c>
      <c r="AE87" s="1797"/>
      <c r="AF87" s="1794"/>
      <c r="AG87" s="1776">
        <v>0</v>
      </c>
      <c r="AH87" s="1789"/>
      <c r="AI87" s="1795">
        <f t="shared" si="137"/>
        <v>0</v>
      </c>
      <c r="AJ87" s="1773">
        <f t="shared" si="137"/>
        <v>0</v>
      </c>
      <c r="AK87" s="1795"/>
      <c r="AL87" s="1776">
        <v>0</v>
      </c>
      <c r="AM87" s="1789"/>
      <c r="AN87" s="1795">
        <f t="shared" si="138"/>
        <v>0</v>
      </c>
      <c r="AO87" s="1773">
        <f t="shared" si="138"/>
        <v>0</v>
      </c>
      <c r="AP87" s="1795"/>
      <c r="AQ87" s="1776">
        <v>0</v>
      </c>
      <c r="AR87" s="1789"/>
      <c r="AS87" s="1795">
        <f t="shared" si="139"/>
        <v>0</v>
      </c>
      <c r="AT87" s="1773">
        <f t="shared" si="139"/>
        <v>0</v>
      </c>
      <c r="AU87" s="1795"/>
      <c r="AV87" s="1776">
        <v>0</v>
      </c>
      <c r="AW87" s="1789"/>
      <c r="AX87" s="1795">
        <f t="shared" si="140"/>
        <v>0</v>
      </c>
      <c r="AY87" s="1773">
        <f t="shared" si="140"/>
        <v>0</v>
      </c>
      <c r="AZ87" s="1795"/>
      <c r="BA87" s="1776">
        <v>0</v>
      </c>
      <c r="BB87" s="1789"/>
      <c r="BC87" s="1795">
        <f t="shared" si="141"/>
        <v>0</v>
      </c>
      <c r="BD87" s="1773">
        <f t="shared" si="141"/>
        <v>0</v>
      </c>
      <c r="BE87" s="1795"/>
      <c r="BF87" s="1776">
        <v>0</v>
      </c>
      <c r="BG87" s="1789"/>
      <c r="BH87" s="1795">
        <f t="shared" si="142"/>
        <v>0</v>
      </c>
      <c r="BI87" s="1773">
        <f t="shared" si="142"/>
        <v>0</v>
      </c>
      <c r="BJ87" s="1795"/>
      <c r="BK87" s="1776">
        <v>0</v>
      </c>
      <c r="BL87" s="1789"/>
      <c r="BM87" s="1795">
        <f t="shared" si="143"/>
        <v>0</v>
      </c>
      <c r="BN87" s="1773">
        <f t="shared" si="143"/>
        <v>0</v>
      </c>
      <c r="BO87" s="1795"/>
      <c r="BP87" s="1776">
        <v>0</v>
      </c>
      <c r="BQ87" s="1789"/>
      <c r="BR87" s="1795">
        <f t="shared" si="144"/>
        <v>0</v>
      </c>
      <c r="BS87" s="1773">
        <f t="shared" si="144"/>
        <v>0</v>
      </c>
      <c r="BT87" s="1795"/>
      <c r="BU87" s="1776">
        <v>0</v>
      </c>
      <c r="BV87" s="1789"/>
      <c r="BW87" s="1795">
        <f t="shared" si="145"/>
        <v>0</v>
      </c>
      <c r="BX87" s="1773">
        <f t="shared" si="145"/>
        <v>0</v>
      </c>
      <c r="BY87" s="1795"/>
      <c r="BZ87" s="1776">
        <v>0</v>
      </c>
      <c r="CA87" s="1789"/>
      <c r="CB87" s="1795">
        <f t="shared" si="146"/>
        <v>0</v>
      </c>
      <c r="CC87" s="1773">
        <f t="shared" si="146"/>
        <v>0</v>
      </c>
      <c r="CD87" s="1795"/>
      <c r="CE87" s="1776">
        <v>0</v>
      </c>
      <c r="CF87" s="1789"/>
      <c r="CG87" s="1795">
        <f t="shared" si="147"/>
        <v>0</v>
      </c>
      <c r="CH87" s="1773">
        <f t="shared" si="147"/>
        <v>0</v>
      </c>
      <c r="CI87" s="1795"/>
      <c r="CJ87" s="1776">
        <v>0</v>
      </c>
      <c r="CK87" s="1789"/>
      <c r="CL87" s="1795">
        <f t="shared" si="148"/>
        <v>0</v>
      </c>
      <c r="CM87" s="1773">
        <f t="shared" si="148"/>
        <v>0</v>
      </c>
      <c r="CN87" s="1799"/>
      <c r="CO87" s="1778">
        <f t="shared" si="149"/>
        <v>0</v>
      </c>
      <c r="CP87" s="1779">
        <f t="shared" si="149"/>
        <v>0</v>
      </c>
      <c r="CQ87" s="1796">
        <f t="shared" si="93"/>
        <v>0</v>
      </c>
      <c r="CR87" s="1799"/>
    </row>
    <row r="88" spans="1:96" ht="15" hidden="1" customHeight="1">
      <c r="A88" s="1769" t="s">
        <v>661</v>
      </c>
      <c r="B88" s="1769"/>
      <c r="C88" s="1786">
        <v>0</v>
      </c>
      <c r="D88" s="1787"/>
      <c r="E88" s="1794">
        <f t="shared" si="75"/>
        <v>0</v>
      </c>
      <c r="F88" s="1797"/>
      <c r="G88" s="1794"/>
      <c r="H88" s="1786">
        <v>0</v>
      </c>
      <c r="I88" s="1787"/>
      <c r="J88" s="1794">
        <f t="shared" si="135"/>
        <v>0</v>
      </c>
      <c r="K88" s="1773">
        <f t="shared" si="135"/>
        <v>0</v>
      </c>
      <c r="L88" s="1794"/>
      <c r="M88" s="1770">
        <v>0</v>
      </c>
      <c r="N88" s="1771"/>
      <c r="O88" s="1794">
        <f t="shared" si="77"/>
        <v>0</v>
      </c>
      <c r="P88" s="1773">
        <f t="shared" si="77"/>
        <v>0</v>
      </c>
      <c r="Q88" s="1794"/>
      <c r="R88" s="1786">
        <v>0</v>
      </c>
      <c r="S88" s="1771"/>
      <c r="T88" s="1794">
        <f t="shared" si="78"/>
        <v>0</v>
      </c>
      <c r="U88" s="1797"/>
      <c r="V88" s="1794"/>
      <c r="W88" s="1786"/>
      <c r="X88" s="1771"/>
      <c r="Y88" s="1794">
        <f t="shared" si="79"/>
        <v>0</v>
      </c>
      <c r="Z88" s="1773"/>
      <c r="AA88" s="1794"/>
      <c r="AB88" s="1786"/>
      <c r="AC88" s="1771"/>
      <c r="AD88" s="1794">
        <f t="shared" si="136"/>
        <v>0</v>
      </c>
      <c r="AE88" s="1797"/>
      <c r="AF88" s="1794"/>
      <c r="AG88" s="1776">
        <v>0</v>
      </c>
      <c r="AH88" s="1789"/>
      <c r="AI88" s="1795">
        <f t="shared" si="137"/>
        <v>0</v>
      </c>
      <c r="AJ88" s="1773">
        <f t="shared" si="137"/>
        <v>0</v>
      </c>
      <c r="AK88" s="1795"/>
      <c r="AL88" s="1776">
        <v>0</v>
      </c>
      <c r="AM88" s="1789"/>
      <c r="AN88" s="1795">
        <f t="shared" si="138"/>
        <v>0</v>
      </c>
      <c r="AO88" s="1773">
        <f t="shared" si="138"/>
        <v>0</v>
      </c>
      <c r="AP88" s="1795"/>
      <c r="AQ88" s="1776">
        <v>0</v>
      </c>
      <c r="AR88" s="1789"/>
      <c r="AS88" s="1795">
        <f t="shared" si="139"/>
        <v>0</v>
      </c>
      <c r="AT88" s="1773">
        <f t="shared" si="139"/>
        <v>0</v>
      </c>
      <c r="AU88" s="1795"/>
      <c r="AV88" s="1776">
        <v>0</v>
      </c>
      <c r="AW88" s="1789"/>
      <c r="AX88" s="1795">
        <f t="shared" si="140"/>
        <v>0</v>
      </c>
      <c r="AY88" s="1773">
        <f t="shared" si="140"/>
        <v>0</v>
      </c>
      <c r="AZ88" s="1795"/>
      <c r="BA88" s="1776">
        <v>0</v>
      </c>
      <c r="BB88" s="1789"/>
      <c r="BC88" s="1795">
        <f t="shared" si="141"/>
        <v>0</v>
      </c>
      <c r="BD88" s="1773">
        <f t="shared" si="141"/>
        <v>0</v>
      </c>
      <c r="BE88" s="1795"/>
      <c r="BF88" s="1776">
        <v>0</v>
      </c>
      <c r="BG88" s="1789"/>
      <c r="BH88" s="1795">
        <f t="shared" si="142"/>
        <v>0</v>
      </c>
      <c r="BI88" s="1773">
        <f t="shared" si="142"/>
        <v>0</v>
      </c>
      <c r="BJ88" s="1795"/>
      <c r="BK88" s="1776">
        <v>0</v>
      </c>
      <c r="BL88" s="1789"/>
      <c r="BM88" s="1795">
        <f t="shared" si="143"/>
        <v>0</v>
      </c>
      <c r="BN88" s="1773">
        <f t="shared" si="143"/>
        <v>0</v>
      </c>
      <c r="BO88" s="1795"/>
      <c r="BP88" s="1776">
        <v>0</v>
      </c>
      <c r="BQ88" s="1789"/>
      <c r="BR88" s="1795">
        <f t="shared" si="144"/>
        <v>0</v>
      </c>
      <c r="BS88" s="1773">
        <f t="shared" si="144"/>
        <v>0</v>
      </c>
      <c r="BT88" s="1795"/>
      <c r="BU88" s="1776">
        <v>0</v>
      </c>
      <c r="BV88" s="1789"/>
      <c r="BW88" s="1795">
        <f t="shared" si="145"/>
        <v>0</v>
      </c>
      <c r="BX88" s="1773">
        <f t="shared" si="145"/>
        <v>0</v>
      </c>
      <c r="BY88" s="1795"/>
      <c r="BZ88" s="1776">
        <v>0</v>
      </c>
      <c r="CA88" s="1789"/>
      <c r="CB88" s="1795">
        <f t="shared" si="146"/>
        <v>0</v>
      </c>
      <c r="CC88" s="1773">
        <f t="shared" si="146"/>
        <v>0</v>
      </c>
      <c r="CD88" s="1795"/>
      <c r="CE88" s="1776">
        <v>0</v>
      </c>
      <c r="CF88" s="1789"/>
      <c r="CG88" s="1795">
        <f t="shared" si="147"/>
        <v>0</v>
      </c>
      <c r="CH88" s="1773">
        <f t="shared" si="147"/>
        <v>0</v>
      </c>
      <c r="CI88" s="1795"/>
      <c r="CJ88" s="1776">
        <v>0</v>
      </c>
      <c r="CK88" s="1789"/>
      <c r="CL88" s="1795">
        <f t="shared" si="148"/>
        <v>0</v>
      </c>
      <c r="CM88" s="1773">
        <f t="shared" si="148"/>
        <v>0</v>
      </c>
      <c r="CN88" s="1799"/>
      <c r="CO88" s="1778">
        <f t="shared" si="149"/>
        <v>0</v>
      </c>
      <c r="CP88" s="1779">
        <f t="shared" si="149"/>
        <v>0</v>
      </c>
      <c r="CQ88" s="1796">
        <f t="shared" si="93"/>
        <v>0</v>
      </c>
      <c r="CR88" s="1799"/>
    </row>
    <row r="89" spans="1:96" ht="15" hidden="1" customHeight="1">
      <c r="A89" s="1769" t="s">
        <v>662</v>
      </c>
      <c r="B89" s="1769"/>
      <c r="C89" s="1786">
        <v>0</v>
      </c>
      <c r="D89" s="1787"/>
      <c r="E89" s="1794">
        <f t="shared" si="75"/>
        <v>0</v>
      </c>
      <c r="F89" s="1797"/>
      <c r="G89" s="1794"/>
      <c r="H89" s="1786">
        <v>0</v>
      </c>
      <c r="I89" s="1787"/>
      <c r="J89" s="1794">
        <f t="shared" si="135"/>
        <v>0</v>
      </c>
      <c r="K89" s="1773">
        <f t="shared" si="135"/>
        <v>0</v>
      </c>
      <c r="L89" s="1794"/>
      <c r="M89" s="1770">
        <v>0</v>
      </c>
      <c r="N89" s="1771"/>
      <c r="O89" s="1794">
        <f t="shared" si="77"/>
        <v>0</v>
      </c>
      <c r="P89" s="1773">
        <f t="shared" si="77"/>
        <v>0</v>
      </c>
      <c r="Q89" s="1794"/>
      <c r="R89" s="1786">
        <v>0</v>
      </c>
      <c r="S89" s="1771"/>
      <c r="T89" s="1794">
        <f t="shared" si="78"/>
        <v>0</v>
      </c>
      <c r="U89" s="1797"/>
      <c r="V89" s="1794"/>
      <c r="W89" s="1786"/>
      <c r="X89" s="1771"/>
      <c r="Y89" s="1794">
        <f t="shared" si="79"/>
        <v>0</v>
      </c>
      <c r="Z89" s="1773"/>
      <c r="AA89" s="1794"/>
      <c r="AB89" s="1786"/>
      <c r="AC89" s="1771"/>
      <c r="AD89" s="1794">
        <f t="shared" si="136"/>
        <v>0</v>
      </c>
      <c r="AE89" s="1797"/>
      <c r="AF89" s="1794"/>
      <c r="AG89" s="1776">
        <v>0</v>
      </c>
      <c r="AH89" s="1789"/>
      <c r="AI89" s="1795">
        <f t="shared" si="137"/>
        <v>0</v>
      </c>
      <c r="AJ89" s="1773">
        <f t="shared" si="137"/>
        <v>0</v>
      </c>
      <c r="AK89" s="1795"/>
      <c r="AL89" s="1776">
        <v>0</v>
      </c>
      <c r="AM89" s="1789"/>
      <c r="AN89" s="1795">
        <f t="shared" si="138"/>
        <v>0</v>
      </c>
      <c r="AO89" s="1773">
        <f t="shared" si="138"/>
        <v>0</v>
      </c>
      <c r="AP89" s="1795"/>
      <c r="AQ89" s="1776">
        <v>0</v>
      </c>
      <c r="AR89" s="1789"/>
      <c r="AS89" s="1795">
        <f t="shared" si="139"/>
        <v>0</v>
      </c>
      <c r="AT89" s="1773">
        <f t="shared" si="139"/>
        <v>0</v>
      </c>
      <c r="AU89" s="1795"/>
      <c r="AV89" s="1776">
        <v>0</v>
      </c>
      <c r="AW89" s="1789"/>
      <c r="AX89" s="1795">
        <f t="shared" si="140"/>
        <v>0</v>
      </c>
      <c r="AY89" s="1773">
        <f t="shared" si="140"/>
        <v>0</v>
      </c>
      <c r="AZ89" s="1795"/>
      <c r="BA89" s="1776">
        <v>0</v>
      </c>
      <c r="BB89" s="1789"/>
      <c r="BC89" s="1795">
        <f t="shared" si="141"/>
        <v>0</v>
      </c>
      <c r="BD89" s="1773">
        <f t="shared" si="141"/>
        <v>0</v>
      </c>
      <c r="BE89" s="1795"/>
      <c r="BF89" s="1776">
        <v>0</v>
      </c>
      <c r="BG89" s="1789"/>
      <c r="BH89" s="1795">
        <f t="shared" si="142"/>
        <v>0</v>
      </c>
      <c r="BI89" s="1773">
        <f t="shared" si="142"/>
        <v>0</v>
      </c>
      <c r="BJ89" s="1795"/>
      <c r="BK89" s="1776">
        <v>0</v>
      </c>
      <c r="BL89" s="1789"/>
      <c r="BM89" s="1795">
        <f t="shared" si="143"/>
        <v>0</v>
      </c>
      <c r="BN89" s="1773">
        <f t="shared" si="143"/>
        <v>0</v>
      </c>
      <c r="BO89" s="1795"/>
      <c r="BP89" s="1776">
        <v>0</v>
      </c>
      <c r="BQ89" s="1789"/>
      <c r="BR89" s="1795">
        <f t="shared" si="144"/>
        <v>0</v>
      </c>
      <c r="BS89" s="1773">
        <f t="shared" si="144"/>
        <v>0</v>
      </c>
      <c r="BT89" s="1795"/>
      <c r="BU89" s="1776">
        <v>0</v>
      </c>
      <c r="BV89" s="1789"/>
      <c r="BW89" s="1795">
        <f t="shared" si="145"/>
        <v>0</v>
      </c>
      <c r="BX89" s="1773">
        <f t="shared" si="145"/>
        <v>0</v>
      </c>
      <c r="BY89" s="1795"/>
      <c r="BZ89" s="1776">
        <v>0</v>
      </c>
      <c r="CA89" s="1789"/>
      <c r="CB89" s="1795">
        <f t="shared" si="146"/>
        <v>0</v>
      </c>
      <c r="CC89" s="1773">
        <f t="shared" si="146"/>
        <v>0</v>
      </c>
      <c r="CD89" s="1795"/>
      <c r="CE89" s="1776">
        <v>0</v>
      </c>
      <c r="CF89" s="1789"/>
      <c r="CG89" s="1795">
        <f t="shared" si="147"/>
        <v>0</v>
      </c>
      <c r="CH89" s="1773">
        <f t="shared" si="147"/>
        <v>0</v>
      </c>
      <c r="CI89" s="1795"/>
      <c r="CJ89" s="1776">
        <v>0</v>
      </c>
      <c r="CK89" s="1789"/>
      <c r="CL89" s="1795">
        <f t="shared" si="148"/>
        <v>0</v>
      </c>
      <c r="CM89" s="1773">
        <f t="shared" si="148"/>
        <v>0</v>
      </c>
      <c r="CN89" s="1799"/>
      <c r="CO89" s="1778">
        <f t="shared" si="149"/>
        <v>0</v>
      </c>
      <c r="CP89" s="1779">
        <f t="shared" si="149"/>
        <v>0</v>
      </c>
      <c r="CQ89" s="1796">
        <f t="shared" si="93"/>
        <v>0</v>
      </c>
      <c r="CR89" s="1799"/>
    </row>
    <row r="90" spans="1:96" ht="15" hidden="1" customHeight="1">
      <c r="A90" s="1769" t="s">
        <v>663</v>
      </c>
      <c r="B90" s="1769"/>
      <c r="C90" s="1786">
        <v>0</v>
      </c>
      <c r="D90" s="1787"/>
      <c r="E90" s="1794">
        <f t="shared" si="75"/>
        <v>0</v>
      </c>
      <c r="F90" s="1797"/>
      <c r="G90" s="1794"/>
      <c r="H90" s="1786">
        <v>0</v>
      </c>
      <c r="I90" s="1787"/>
      <c r="J90" s="1794">
        <f t="shared" si="135"/>
        <v>0</v>
      </c>
      <c r="K90" s="1773">
        <f t="shared" si="135"/>
        <v>0</v>
      </c>
      <c r="L90" s="1794"/>
      <c r="M90" s="1770">
        <v>0</v>
      </c>
      <c r="N90" s="1771"/>
      <c r="O90" s="1794">
        <f t="shared" si="77"/>
        <v>0</v>
      </c>
      <c r="P90" s="1773">
        <f t="shared" si="77"/>
        <v>0</v>
      </c>
      <c r="Q90" s="1794"/>
      <c r="R90" s="1786">
        <v>0</v>
      </c>
      <c r="S90" s="1771"/>
      <c r="T90" s="1794">
        <f t="shared" si="78"/>
        <v>0</v>
      </c>
      <c r="U90" s="1797"/>
      <c r="V90" s="1794"/>
      <c r="W90" s="1786"/>
      <c r="X90" s="1771"/>
      <c r="Y90" s="1794">
        <f t="shared" si="79"/>
        <v>0</v>
      </c>
      <c r="Z90" s="1773"/>
      <c r="AA90" s="1794"/>
      <c r="AB90" s="1786"/>
      <c r="AC90" s="1771"/>
      <c r="AD90" s="1794">
        <f t="shared" si="136"/>
        <v>0</v>
      </c>
      <c r="AE90" s="1797"/>
      <c r="AF90" s="1794"/>
      <c r="AG90" s="1776">
        <v>0</v>
      </c>
      <c r="AH90" s="1789"/>
      <c r="AI90" s="1795">
        <f t="shared" si="137"/>
        <v>0</v>
      </c>
      <c r="AJ90" s="1773">
        <f t="shared" si="137"/>
        <v>0</v>
      </c>
      <c r="AK90" s="1795"/>
      <c r="AL90" s="1776">
        <v>0</v>
      </c>
      <c r="AM90" s="1789"/>
      <c r="AN90" s="1795">
        <f t="shared" si="138"/>
        <v>0</v>
      </c>
      <c r="AO90" s="1773">
        <f t="shared" si="138"/>
        <v>0</v>
      </c>
      <c r="AP90" s="1795"/>
      <c r="AQ90" s="1776">
        <v>0</v>
      </c>
      <c r="AR90" s="1789"/>
      <c r="AS90" s="1795">
        <f t="shared" si="139"/>
        <v>0</v>
      </c>
      <c r="AT90" s="1773">
        <f t="shared" si="139"/>
        <v>0</v>
      </c>
      <c r="AU90" s="1795"/>
      <c r="AV90" s="1776">
        <v>0</v>
      </c>
      <c r="AW90" s="1789"/>
      <c r="AX90" s="1795">
        <f t="shared" si="140"/>
        <v>0</v>
      </c>
      <c r="AY90" s="1773">
        <f t="shared" si="140"/>
        <v>0</v>
      </c>
      <c r="AZ90" s="1795"/>
      <c r="BA90" s="1776">
        <v>0</v>
      </c>
      <c r="BB90" s="1789"/>
      <c r="BC90" s="1795">
        <f t="shared" si="141"/>
        <v>0</v>
      </c>
      <c r="BD90" s="1773">
        <f t="shared" si="141"/>
        <v>0</v>
      </c>
      <c r="BE90" s="1795"/>
      <c r="BF90" s="1776">
        <v>0</v>
      </c>
      <c r="BG90" s="1789"/>
      <c r="BH90" s="1795">
        <f t="shared" si="142"/>
        <v>0</v>
      </c>
      <c r="BI90" s="1773">
        <f t="shared" si="142"/>
        <v>0</v>
      </c>
      <c r="BJ90" s="1795"/>
      <c r="BK90" s="1776">
        <v>0</v>
      </c>
      <c r="BL90" s="1789"/>
      <c r="BM90" s="1795">
        <f t="shared" si="143"/>
        <v>0</v>
      </c>
      <c r="BN90" s="1773">
        <f t="shared" si="143"/>
        <v>0</v>
      </c>
      <c r="BO90" s="1795"/>
      <c r="BP90" s="1776">
        <v>0</v>
      </c>
      <c r="BQ90" s="1789"/>
      <c r="BR90" s="1795">
        <f t="shared" si="144"/>
        <v>0</v>
      </c>
      <c r="BS90" s="1773">
        <f t="shared" si="144"/>
        <v>0</v>
      </c>
      <c r="BT90" s="1795"/>
      <c r="BU90" s="1776">
        <v>0</v>
      </c>
      <c r="BV90" s="1789"/>
      <c r="BW90" s="1795">
        <f t="shared" si="145"/>
        <v>0</v>
      </c>
      <c r="BX90" s="1773">
        <f t="shared" si="145"/>
        <v>0</v>
      </c>
      <c r="BY90" s="1795"/>
      <c r="BZ90" s="1776">
        <v>0</v>
      </c>
      <c r="CA90" s="1789"/>
      <c r="CB90" s="1795">
        <f t="shared" si="146"/>
        <v>0</v>
      </c>
      <c r="CC90" s="1773">
        <f t="shared" si="146"/>
        <v>0</v>
      </c>
      <c r="CD90" s="1795"/>
      <c r="CE90" s="1776">
        <v>0</v>
      </c>
      <c r="CF90" s="1789"/>
      <c r="CG90" s="1795">
        <f t="shared" si="147"/>
        <v>0</v>
      </c>
      <c r="CH90" s="1773">
        <f t="shared" si="147"/>
        <v>0</v>
      </c>
      <c r="CI90" s="1795"/>
      <c r="CJ90" s="1776">
        <v>0</v>
      </c>
      <c r="CK90" s="1789"/>
      <c r="CL90" s="1795">
        <f t="shared" si="148"/>
        <v>0</v>
      </c>
      <c r="CM90" s="1773">
        <f t="shared" si="148"/>
        <v>0</v>
      </c>
      <c r="CN90" s="1799"/>
      <c r="CO90" s="1778">
        <f t="shared" si="149"/>
        <v>0</v>
      </c>
      <c r="CP90" s="1779">
        <f t="shared" si="149"/>
        <v>0</v>
      </c>
      <c r="CQ90" s="1796">
        <f t="shared" si="93"/>
        <v>0</v>
      </c>
      <c r="CR90" s="1799"/>
    </row>
    <row r="91" spans="1:96" ht="15" hidden="1" customHeight="1">
      <c r="A91" s="1689" t="s">
        <v>664</v>
      </c>
      <c r="B91" s="1689"/>
      <c r="C91" s="1786"/>
      <c r="D91" s="1787"/>
      <c r="E91" s="1794">
        <f t="shared" si="75"/>
        <v>0</v>
      </c>
      <c r="F91" s="1797"/>
      <c r="G91" s="1794"/>
      <c r="H91" s="1786"/>
      <c r="I91" s="1787"/>
      <c r="J91" s="1794">
        <f t="shared" si="135"/>
        <v>0</v>
      </c>
      <c r="K91" s="1773">
        <f t="shared" si="135"/>
        <v>0</v>
      </c>
      <c r="L91" s="1794"/>
      <c r="M91" s="1770"/>
      <c r="N91" s="1771"/>
      <c r="O91" s="1794">
        <f t="shared" si="77"/>
        <v>0</v>
      </c>
      <c r="P91" s="1773">
        <f t="shared" si="77"/>
        <v>0</v>
      </c>
      <c r="Q91" s="1794"/>
      <c r="R91" s="1786"/>
      <c r="S91" s="1771"/>
      <c r="T91" s="1794">
        <f t="shared" si="78"/>
        <v>0</v>
      </c>
      <c r="U91" s="1797"/>
      <c r="V91" s="1794"/>
      <c r="W91" s="1786"/>
      <c r="X91" s="1771"/>
      <c r="Y91" s="1794">
        <f t="shared" si="79"/>
        <v>0</v>
      </c>
      <c r="Z91" s="1773"/>
      <c r="AA91" s="1794"/>
      <c r="AB91" s="1786"/>
      <c r="AC91" s="1771"/>
      <c r="AD91" s="1794">
        <f t="shared" si="136"/>
        <v>0</v>
      </c>
      <c r="AE91" s="1797"/>
      <c r="AF91" s="1794"/>
      <c r="AG91" s="1788"/>
      <c r="AH91" s="1789"/>
      <c r="AI91" s="1795">
        <f t="shared" si="137"/>
        <v>0</v>
      </c>
      <c r="AJ91" s="1773">
        <f t="shared" si="137"/>
        <v>0</v>
      </c>
      <c r="AK91" s="1795"/>
      <c r="AL91" s="1788"/>
      <c r="AM91" s="1789"/>
      <c r="AN91" s="1795">
        <f t="shared" si="138"/>
        <v>0</v>
      </c>
      <c r="AO91" s="1773">
        <f t="shared" si="138"/>
        <v>0</v>
      </c>
      <c r="AP91" s="1795"/>
      <c r="AQ91" s="1788"/>
      <c r="AR91" s="1789"/>
      <c r="AS91" s="1795">
        <f t="shared" si="139"/>
        <v>0</v>
      </c>
      <c r="AT91" s="1773">
        <f t="shared" si="139"/>
        <v>0</v>
      </c>
      <c r="AU91" s="1795"/>
      <c r="AV91" s="1788"/>
      <c r="AW91" s="1789"/>
      <c r="AX91" s="1795">
        <f t="shared" si="140"/>
        <v>0</v>
      </c>
      <c r="AY91" s="1773">
        <f t="shared" si="140"/>
        <v>0</v>
      </c>
      <c r="AZ91" s="1795"/>
      <c r="BA91" s="1788"/>
      <c r="BB91" s="1789"/>
      <c r="BC91" s="1795">
        <f t="shared" si="141"/>
        <v>0</v>
      </c>
      <c r="BD91" s="1773">
        <f t="shared" si="141"/>
        <v>0</v>
      </c>
      <c r="BE91" s="1795"/>
      <c r="BF91" s="1788"/>
      <c r="BG91" s="1789"/>
      <c r="BH91" s="1795">
        <f t="shared" si="142"/>
        <v>0</v>
      </c>
      <c r="BI91" s="1773">
        <f t="shared" si="142"/>
        <v>0</v>
      </c>
      <c r="BJ91" s="1795"/>
      <c r="BK91" s="1788"/>
      <c r="BL91" s="1789"/>
      <c r="BM91" s="1795">
        <f t="shared" si="143"/>
        <v>0</v>
      </c>
      <c r="BN91" s="1773">
        <f t="shared" si="143"/>
        <v>0</v>
      </c>
      <c r="BO91" s="1795"/>
      <c r="BP91" s="1788"/>
      <c r="BQ91" s="1789"/>
      <c r="BR91" s="1795">
        <f t="shared" si="144"/>
        <v>0</v>
      </c>
      <c r="BS91" s="1773">
        <f t="shared" si="144"/>
        <v>0</v>
      </c>
      <c r="BT91" s="1795"/>
      <c r="BU91" s="1788"/>
      <c r="BV91" s="1789"/>
      <c r="BW91" s="1795">
        <f t="shared" si="145"/>
        <v>0</v>
      </c>
      <c r="BX91" s="1773">
        <f t="shared" si="145"/>
        <v>0</v>
      </c>
      <c r="BY91" s="1795"/>
      <c r="BZ91" s="1788"/>
      <c r="CA91" s="1789"/>
      <c r="CB91" s="1795">
        <f t="shared" si="146"/>
        <v>0</v>
      </c>
      <c r="CC91" s="1773">
        <f t="shared" si="146"/>
        <v>0</v>
      </c>
      <c r="CD91" s="1795"/>
      <c r="CE91" s="1788"/>
      <c r="CF91" s="1789"/>
      <c r="CG91" s="1795">
        <f t="shared" si="147"/>
        <v>0</v>
      </c>
      <c r="CH91" s="1773">
        <f t="shared" si="147"/>
        <v>0</v>
      </c>
      <c r="CI91" s="1795"/>
      <c r="CJ91" s="1788"/>
      <c r="CK91" s="1789"/>
      <c r="CL91" s="1795">
        <f t="shared" si="148"/>
        <v>0</v>
      </c>
      <c r="CM91" s="1773">
        <f t="shared" si="148"/>
        <v>0</v>
      </c>
      <c r="CN91" s="1799"/>
      <c r="CO91" s="1778">
        <f t="shared" si="149"/>
        <v>0</v>
      </c>
      <c r="CP91" s="1779">
        <f t="shared" si="149"/>
        <v>0</v>
      </c>
      <c r="CQ91" s="1796">
        <f t="shared" si="93"/>
        <v>0</v>
      </c>
      <c r="CR91" s="1799"/>
    </row>
    <row r="92" spans="1:96" s="1689" customFormat="1" ht="15" customHeight="1">
      <c r="A92" s="1689" t="s">
        <v>665</v>
      </c>
      <c r="C92" s="1770">
        <v>63008</v>
      </c>
      <c r="D92" s="1771"/>
      <c r="E92" s="1772">
        <f t="shared" si="75"/>
        <v>63008</v>
      </c>
      <c r="F92" s="1780">
        <v>63009</v>
      </c>
      <c r="G92" s="1772"/>
      <c r="H92" s="1770">
        <v>1521</v>
      </c>
      <c r="I92" s="1771"/>
      <c r="J92" s="1772">
        <f t="shared" si="135"/>
        <v>1521</v>
      </c>
      <c r="K92" s="1773">
        <v>1521</v>
      </c>
      <c r="L92" s="1772"/>
      <c r="M92" s="1770">
        <v>4863</v>
      </c>
      <c r="N92" s="1771"/>
      <c r="O92" s="1772">
        <f t="shared" si="77"/>
        <v>4863</v>
      </c>
      <c r="P92" s="1773">
        <v>4863</v>
      </c>
      <c r="Q92" s="1772"/>
      <c r="R92" s="1770">
        <v>2844</v>
      </c>
      <c r="S92" s="1771"/>
      <c r="T92" s="1772">
        <f t="shared" si="78"/>
        <v>2844</v>
      </c>
      <c r="U92" s="1780">
        <v>2844</v>
      </c>
      <c r="V92" s="1772"/>
      <c r="W92" s="1770"/>
      <c r="X92" s="1771"/>
      <c r="Y92" s="1772">
        <f t="shared" si="79"/>
        <v>0</v>
      </c>
      <c r="Z92" s="1773"/>
      <c r="AA92" s="1772"/>
      <c r="AB92" s="1770">
        <v>36</v>
      </c>
      <c r="AC92" s="1771"/>
      <c r="AD92" s="1772">
        <f t="shared" si="136"/>
        <v>36</v>
      </c>
      <c r="AE92" s="1780">
        <v>0</v>
      </c>
      <c r="AF92" s="1772"/>
      <c r="AG92" s="1774">
        <v>283</v>
      </c>
      <c r="AH92" s="1775"/>
      <c r="AI92" s="1776">
        <f t="shared" si="137"/>
        <v>283</v>
      </c>
      <c r="AJ92" s="1773">
        <v>283</v>
      </c>
      <c r="AK92" s="1776"/>
      <c r="AL92" s="1774">
        <v>2295</v>
      </c>
      <c r="AM92" s="1775"/>
      <c r="AN92" s="1776">
        <f t="shared" si="138"/>
        <v>2295</v>
      </c>
      <c r="AO92" s="1773">
        <v>2295</v>
      </c>
      <c r="AP92" s="1776"/>
      <c r="AQ92" s="1774">
        <v>130</v>
      </c>
      <c r="AR92" s="1775"/>
      <c r="AS92" s="1776">
        <f t="shared" si="139"/>
        <v>130</v>
      </c>
      <c r="AT92" s="1773">
        <v>130</v>
      </c>
      <c r="AU92" s="1776"/>
      <c r="AV92" s="1774">
        <v>203</v>
      </c>
      <c r="AW92" s="1775"/>
      <c r="AX92" s="1776">
        <f t="shared" si="140"/>
        <v>203</v>
      </c>
      <c r="AY92" s="1773">
        <v>203</v>
      </c>
      <c r="AZ92" s="1776"/>
      <c r="BA92" s="1774">
        <v>854</v>
      </c>
      <c r="BB92" s="1775"/>
      <c r="BC92" s="1776">
        <f t="shared" si="141"/>
        <v>854</v>
      </c>
      <c r="BD92" s="1773">
        <v>854</v>
      </c>
      <c r="BE92" s="1776"/>
      <c r="BF92" s="1774">
        <v>98</v>
      </c>
      <c r="BG92" s="1775"/>
      <c r="BH92" s="1776">
        <f t="shared" si="142"/>
        <v>98</v>
      </c>
      <c r="BI92" s="1773">
        <v>98</v>
      </c>
      <c r="BJ92" s="1776"/>
      <c r="BK92" s="1774"/>
      <c r="BL92" s="1775"/>
      <c r="BM92" s="1776">
        <f t="shared" si="143"/>
        <v>0</v>
      </c>
      <c r="BN92" s="1773"/>
      <c r="BO92" s="1776"/>
      <c r="BP92" s="1774">
        <v>496</v>
      </c>
      <c r="BQ92" s="1775"/>
      <c r="BR92" s="1776">
        <f t="shared" si="144"/>
        <v>496</v>
      </c>
      <c r="BS92" s="1773">
        <v>496</v>
      </c>
      <c r="BT92" s="1776"/>
      <c r="BU92" s="1774">
        <v>168</v>
      </c>
      <c r="BV92" s="1775"/>
      <c r="BW92" s="1776">
        <f t="shared" si="145"/>
        <v>168</v>
      </c>
      <c r="BX92" s="1773">
        <v>168</v>
      </c>
      <c r="BY92" s="1776"/>
      <c r="BZ92" s="1774">
        <v>166</v>
      </c>
      <c r="CA92" s="1775"/>
      <c r="CB92" s="1776">
        <f t="shared" si="146"/>
        <v>166</v>
      </c>
      <c r="CC92" s="1773">
        <v>166</v>
      </c>
      <c r="CD92" s="1776"/>
      <c r="CE92" s="1774">
        <v>260</v>
      </c>
      <c r="CF92" s="1775"/>
      <c r="CG92" s="1776">
        <f t="shared" si="147"/>
        <v>260</v>
      </c>
      <c r="CH92" s="1773">
        <v>260</v>
      </c>
      <c r="CI92" s="1776"/>
      <c r="CJ92" s="1774">
        <v>7016</v>
      </c>
      <c r="CK92" s="1775"/>
      <c r="CL92" s="1776">
        <f t="shared" si="148"/>
        <v>7016</v>
      </c>
      <c r="CM92" s="1773">
        <v>7016</v>
      </c>
      <c r="CN92" s="1799">
        <f t="shared" ref="CN92:CR98" si="150">SUM(B92+G92+L92+Q92+V92+AA92+AF92+AK92+AP92+AU92+AZ92+BE92+BJ92+BO92+BT92+BY92+CD92+CI92)</f>
        <v>0</v>
      </c>
      <c r="CO92" s="1799">
        <f t="shared" si="150"/>
        <v>84241</v>
      </c>
      <c r="CP92" s="1799">
        <f t="shared" si="150"/>
        <v>0</v>
      </c>
      <c r="CQ92" s="1799">
        <f t="shared" si="150"/>
        <v>84241</v>
      </c>
      <c r="CR92" s="1777">
        <f t="shared" si="150"/>
        <v>84206</v>
      </c>
    </row>
    <row r="93" spans="1:96" ht="15" customHeight="1">
      <c r="A93" s="1689" t="s">
        <v>666</v>
      </c>
      <c r="B93" s="1689"/>
      <c r="C93" s="1770">
        <v>29200</v>
      </c>
      <c r="D93" s="1771"/>
      <c r="E93" s="1794">
        <f t="shared" si="75"/>
        <v>29200</v>
      </c>
      <c r="F93" s="1780">
        <v>29200</v>
      </c>
      <c r="G93" s="1794"/>
      <c r="H93" s="1770">
        <v>166</v>
      </c>
      <c r="I93" s="1771"/>
      <c r="J93" s="1794">
        <f t="shared" si="135"/>
        <v>166</v>
      </c>
      <c r="K93" s="1773">
        <v>166</v>
      </c>
      <c r="L93" s="1794"/>
      <c r="M93" s="1770"/>
      <c r="N93" s="1771"/>
      <c r="O93" s="1794">
        <f t="shared" si="77"/>
        <v>0</v>
      </c>
      <c r="P93" s="1773"/>
      <c r="Q93" s="1794"/>
      <c r="R93" s="1770"/>
      <c r="S93" s="1771"/>
      <c r="T93" s="1794">
        <f t="shared" si="78"/>
        <v>0</v>
      </c>
      <c r="U93" s="1780"/>
      <c r="V93" s="1794"/>
      <c r="W93" s="1770"/>
      <c r="X93" s="1771"/>
      <c r="Y93" s="1794">
        <f t="shared" si="79"/>
        <v>0</v>
      </c>
      <c r="Z93" s="1773"/>
      <c r="AA93" s="1794"/>
      <c r="AB93" s="1770"/>
      <c r="AC93" s="1771"/>
      <c r="AD93" s="1794">
        <f t="shared" si="136"/>
        <v>0</v>
      </c>
      <c r="AE93" s="1780"/>
      <c r="AF93" s="1794"/>
      <c r="AG93" s="1774"/>
      <c r="AH93" s="1775"/>
      <c r="AI93" s="1795">
        <f t="shared" si="137"/>
        <v>0</v>
      </c>
      <c r="AJ93" s="1773"/>
      <c r="AK93" s="1795"/>
      <c r="AL93" s="1774"/>
      <c r="AM93" s="1775"/>
      <c r="AN93" s="1795">
        <f t="shared" si="138"/>
        <v>0</v>
      </c>
      <c r="AO93" s="1773"/>
      <c r="AP93" s="1795"/>
      <c r="AQ93" s="1774"/>
      <c r="AR93" s="1775"/>
      <c r="AS93" s="1795">
        <f t="shared" si="139"/>
        <v>0</v>
      </c>
      <c r="AT93" s="1773"/>
      <c r="AU93" s="1795"/>
      <c r="AV93" s="1774"/>
      <c r="AW93" s="1775"/>
      <c r="AX93" s="1795">
        <f t="shared" si="140"/>
        <v>0</v>
      </c>
      <c r="AY93" s="1773"/>
      <c r="AZ93" s="1795"/>
      <c r="BA93" s="1774"/>
      <c r="BB93" s="1775"/>
      <c r="BC93" s="1795">
        <f t="shared" si="141"/>
        <v>0</v>
      </c>
      <c r="BD93" s="1773"/>
      <c r="BE93" s="1795"/>
      <c r="BF93" s="1788"/>
      <c r="BG93" s="1775"/>
      <c r="BH93" s="1795">
        <f t="shared" si="142"/>
        <v>0</v>
      </c>
      <c r="BI93" s="1773"/>
      <c r="BJ93" s="1795"/>
      <c r="BK93" s="1774"/>
      <c r="BL93" s="1789"/>
      <c r="BM93" s="1795">
        <f t="shared" si="143"/>
        <v>0</v>
      </c>
      <c r="BN93" s="1773"/>
      <c r="BO93" s="1795"/>
      <c r="BP93" s="1774"/>
      <c r="BQ93" s="1775"/>
      <c r="BR93" s="1795">
        <f t="shared" si="144"/>
        <v>0</v>
      </c>
      <c r="BS93" s="1773"/>
      <c r="BT93" s="1795"/>
      <c r="BU93" s="1774"/>
      <c r="BV93" s="1775"/>
      <c r="BW93" s="1795">
        <f t="shared" si="145"/>
        <v>0</v>
      </c>
      <c r="BX93" s="1773"/>
      <c r="BY93" s="1795"/>
      <c r="BZ93" s="1774"/>
      <c r="CA93" s="1775"/>
      <c r="CB93" s="1795">
        <f t="shared" si="146"/>
        <v>0</v>
      </c>
      <c r="CC93" s="1773"/>
      <c r="CD93" s="1795"/>
      <c r="CE93" s="1774"/>
      <c r="CF93" s="1775"/>
      <c r="CG93" s="1795">
        <f t="shared" si="147"/>
        <v>0</v>
      </c>
      <c r="CH93" s="1773"/>
      <c r="CI93" s="1795"/>
      <c r="CJ93" s="1774">
        <v>128</v>
      </c>
      <c r="CK93" s="1775"/>
      <c r="CL93" s="1795">
        <f t="shared" si="148"/>
        <v>128</v>
      </c>
      <c r="CM93" s="1773">
        <v>128</v>
      </c>
      <c r="CN93" s="1799">
        <f t="shared" si="150"/>
        <v>0</v>
      </c>
      <c r="CO93" s="1799">
        <f t="shared" si="150"/>
        <v>29494</v>
      </c>
      <c r="CP93" s="1799">
        <f t="shared" si="150"/>
        <v>0</v>
      </c>
      <c r="CQ93" s="1799">
        <f t="shared" si="150"/>
        <v>29494</v>
      </c>
      <c r="CR93" s="1799">
        <f t="shared" si="150"/>
        <v>29494</v>
      </c>
    </row>
    <row r="94" spans="1:96" ht="9.75" hidden="1" customHeight="1">
      <c r="A94" s="1769" t="s">
        <v>667</v>
      </c>
      <c r="B94" s="1769"/>
      <c r="C94" s="1786"/>
      <c r="D94" s="1787"/>
      <c r="E94" s="1794">
        <f t="shared" si="75"/>
        <v>0</v>
      </c>
      <c r="F94" s="1780"/>
      <c r="G94" s="1794"/>
      <c r="H94" s="1786"/>
      <c r="I94" s="1787"/>
      <c r="J94" s="1794">
        <f t="shared" si="135"/>
        <v>0</v>
      </c>
      <c r="K94" s="1773"/>
      <c r="L94" s="1794"/>
      <c r="M94" s="1770"/>
      <c r="N94" s="1771"/>
      <c r="O94" s="1794">
        <f t="shared" si="77"/>
        <v>0</v>
      </c>
      <c r="P94" s="1773"/>
      <c r="Q94" s="1794"/>
      <c r="R94" s="1786"/>
      <c r="S94" s="1771"/>
      <c r="T94" s="1794">
        <f t="shared" si="78"/>
        <v>0</v>
      </c>
      <c r="U94" s="1780"/>
      <c r="V94" s="1794"/>
      <c r="W94" s="1786"/>
      <c r="X94" s="1771"/>
      <c r="Y94" s="1794">
        <f t="shared" si="79"/>
        <v>0</v>
      </c>
      <c r="Z94" s="1773"/>
      <c r="AA94" s="1794"/>
      <c r="AB94" s="1786"/>
      <c r="AC94" s="1771"/>
      <c r="AD94" s="1794">
        <f t="shared" si="136"/>
        <v>0</v>
      </c>
      <c r="AE94" s="1780"/>
      <c r="AF94" s="1794"/>
      <c r="AG94" s="1788"/>
      <c r="AH94" s="1789"/>
      <c r="AI94" s="1795">
        <f t="shared" si="137"/>
        <v>0</v>
      </c>
      <c r="AJ94" s="1773"/>
      <c r="AK94" s="1795"/>
      <c r="AL94" s="1788"/>
      <c r="AM94" s="1789"/>
      <c r="AN94" s="1795">
        <f t="shared" si="138"/>
        <v>0</v>
      </c>
      <c r="AO94" s="1773"/>
      <c r="AP94" s="1795"/>
      <c r="AQ94" s="1788"/>
      <c r="AR94" s="1789"/>
      <c r="AS94" s="1795">
        <f t="shared" si="139"/>
        <v>0</v>
      </c>
      <c r="AT94" s="1773"/>
      <c r="AU94" s="1795"/>
      <c r="AV94" s="1788"/>
      <c r="AW94" s="1789"/>
      <c r="AX94" s="1795">
        <f t="shared" si="140"/>
        <v>0</v>
      </c>
      <c r="AY94" s="1773"/>
      <c r="AZ94" s="1795"/>
      <c r="BA94" s="1788"/>
      <c r="BB94" s="1789"/>
      <c r="BC94" s="1795">
        <f t="shared" si="141"/>
        <v>0</v>
      </c>
      <c r="BD94" s="1773"/>
      <c r="BE94" s="1795"/>
      <c r="BF94" s="1788"/>
      <c r="BG94" s="1789"/>
      <c r="BH94" s="1795">
        <f t="shared" si="142"/>
        <v>0</v>
      </c>
      <c r="BI94" s="1773"/>
      <c r="BJ94" s="1795"/>
      <c r="BK94" s="1788"/>
      <c r="BL94" s="1789"/>
      <c r="BM94" s="1795">
        <f t="shared" si="143"/>
        <v>0</v>
      </c>
      <c r="BN94" s="1773"/>
      <c r="BO94" s="1795"/>
      <c r="BP94" s="1788"/>
      <c r="BQ94" s="1789"/>
      <c r="BR94" s="1795">
        <f t="shared" si="144"/>
        <v>0</v>
      </c>
      <c r="BS94" s="1773"/>
      <c r="BT94" s="1795"/>
      <c r="BU94" s="1788"/>
      <c r="BV94" s="1789"/>
      <c r="BW94" s="1795">
        <f t="shared" si="145"/>
        <v>0</v>
      </c>
      <c r="BX94" s="1773"/>
      <c r="BY94" s="1795"/>
      <c r="BZ94" s="1788"/>
      <c r="CA94" s="1789"/>
      <c r="CB94" s="1795">
        <f t="shared" si="146"/>
        <v>0</v>
      </c>
      <c r="CC94" s="1773"/>
      <c r="CD94" s="1795"/>
      <c r="CE94" s="1788"/>
      <c r="CF94" s="1789"/>
      <c r="CG94" s="1795">
        <f t="shared" si="147"/>
        <v>0</v>
      </c>
      <c r="CH94" s="1773"/>
      <c r="CI94" s="1795"/>
      <c r="CJ94" s="1788"/>
      <c r="CK94" s="1789"/>
      <c r="CL94" s="1795">
        <f t="shared" si="148"/>
        <v>0</v>
      </c>
      <c r="CM94" s="1773"/>
      <c r="CN94" s="1799">
        <f t="shared" si="150"/>
        <v>0</v>
      </c>
      <c r="CO94" s="1799">
        <f t="shared" si="150"/>
        <v>0</v>
      </c>
      <c r="CP94" s="1799">
        <f t="shared" si="150"/>
        <v>0</v>
      </c>
      <c r="CQ94" s="1799">
        <f t="shared" si="150"/>
        <v>0</v>
      </c>
      <c r="CR94" s="1799">
        <f t="shared" si="150"/>
        <v>0</v>
      </c>
    </row>
    <row r="95" spans="1:96" ht="15" customHeight="1">
      <c r="A95" s="1769" t="s">
        <v>668</v>
      </c>
      <c r="B95" s="1769"/>
      <c r="C95" s="1770">
        <v>5471</v>
      </c>
      <c r="D95" s="1771">
        <v>1339</v>
      </c>
      <c r="E95" s="1772">
        <v>16026</v>
      </c>
      <c r="F95" s="1780">
        <v>16026</v>
      </c>
      <c r="G95" s="1770">
        <v>173355</v>
      </c>
      <c r="H95" s="1770">
        <v>186619</v>
      </c>
      <c r="I95" s="1771">
        <v>866</v>
      </c>
      <c r="J95" s="1772">
        <v>229235</v>
      </c>
      <c r="K95" s="1773">
        <v>229235</v>
      </c>
      <c r="L95" s="1770">
        <v>155624</v>
      </c>
      <c r="M95" s="1770">
        <v>167678</v>
      </c>
      <c r="N95" s="1771">
        <v>716</v>
      </c>
      <c r="O95" s="1772">
        <v>192923</v>
      </c>
      <c r="P95" s="1773">
        <v>192923</v>
      </c>
      <c r="Q95" s="1770">
        <v>32107</v>
      </c>
      <c r="R95" s="1770">
        <v>8757</v>
      </c>
      <c r="S95" s="1771"/>
      <c r="T95" s="1772">
        <f t="shared" si="78"/>
        <v>8757</v>
      </c>
      <c r="U95" s="1780">
        <v>8757</v>
      </c>
      <c r="V95" s="1772"/>
      <c r="W95" s="1770">
        <v>253</v>
      </c>
      <c r="X95" s="1771"/>
      <c r="Y95" s="1772">
        <f t="shared" si="79"/>
        <v>253</v>
      </c>
      <c r="Z95" s="1773">
        <v>253</v>
      </c>
      <c r="AA95" s="1772"/>
      <c r="AB95" s="1770">
        <v>24080</v>
      </c>
      <c r="AC95" s="1771">
        <v>333</v>
      </c>
      <c r="AD95" s="1772">
        <v>26748</v>
      </c>
      <c r="AE95" s="1780">
        <v>26748</v>
      </c>
      <c r="AF95" s="1774">
        <v>92662</v>
      </c>
      <c r="AG95" s="1774">
        <v>92698</v>
      </c>
      <c r="AH95" s="1775">
        <v>5</v>
      </c>
      <c r="AI95" s="1776">
        <v>97690</v>
      </c>
      <c r="AJ95" s="1773">
        <v>97690</v>
      </c>
      <c r="AK95" s="1774">
        <v>143232</v>
      </c>
      <c r="AL95" s="1774">
        <v>143380</v>
      </c>
      <c r="AM95" s="1775">
        <v>38</v>
      </c>
      <c r="AN95" s="1776">
        <v>143469</v>
      </c>
      <c r="AO95" s="1773">
        <v>143469</v>
      </c>
      <c r="AP95" s="1774">
        <v>140984</v>
      </c>
      <c r="AQ95" s="1774">
        <v>141178</v>
      </c>
      <c r="AR95" s="1775">
        <v>51</v>
      </c>
      <c r="AS95" s="1776">
        <v>143038</v>
      </c>
      <c r="AT95" s="1773">
        <v>143038</v>
      </c>
      <c r="AU95" s="1774">
        <v>185595</v>
      </c>
      <c r="AV95" s="1774">
        <v>186048</v>
      </c>
      <c r="AW95" s="1775">
        <v>87</v>
      </c>
      <c r="AX95" s="1776">
        <v>192880</v>
      </c>
      <c r="AY95" s="1773">
        <v>192880</v>
      </c>
      <c r="AZ95" s="1774">
        <v>110492</v>
      </c>
      <c r="BA95" s="1774">
        <v>110659</v>
      </c>
      <c r="BB95" s="1775">
        <v>44</v>
      </c>
      <c r="BC95" s="1776">
        <v>113123</v>
      </c>
      <c r="BD95" s="1773">
        <v>113123</v>
      </c>
      <c r="BE95" s="1774">
        <v>101784</v>
      </c>
      <c r="BF95" s="1774">
        <v>101953</v>
      </c>
      <c r="BG95" s="1775">
        <v>42</v>
      </c>
      <c r="BH95" s="1776">
        <v>103147</v>
      </c>
      <c r="BI95" s="1773">
        <v>103147</v>
      </c>
      <c r="BJ95" s="1774">
        <v>144255</v>
      </c>
      <c r="BK95" s="1774">
        <v>144535</v>
      </c>
      <c r="BL95" s="1775">
        <v>65</v>
      </c>
      <c r="BM95" s="1776">
        <v>148123</v>
      </c>
      <c r="BN95" s="1773">
        <v>148123</v>
      </c>
      <c r="BO95" s="1774">
        <v>99836</v>
      </c>
      <c r="BP95" s="1774">
        <v>100135</v>
      </c>
      <c r="BQ95" s="1775">
        <v>68</v>
      </c>
      <c r="BR95" s="1776">
        <v>100455</v>
      </c>
      <c r="BS95" s="1773">
        <v>100455</v>
      </c>
      <c r="BT95" s="1774">
        <v>99751</v>
      </c>
      <c r="BU95" s="1774">
        <v>100041</v>
      </c>
      <c r="BV95" s="1775">
        <v>73</v>
      </c>
      <c r="BW95" s="1776">
        <v>103552</v>
      </c>
      <c r="BX95" s="1773">
        <v>103552</v>
      </c>
      <c r="BY95" s="1774">
        <v>95308</v>
      </c>
      <c r="BZ95" s="1774">
        <v>95716</v>
      </c>
      <c r="CA95" s="1775">
        <v>79</v>
      </c>
      <c r="CB95" s="1776">
        <v>100872</v>
      </c>
      <c r="CC95" s="1773">
        <v>100872</v>
      </c>
      <c r="CD95" s="1774">
        <v>99700</v>
      </c>
      <c r="CE95" s="1774">
        <v>99880</v>
      </c>
      <c r="CF95" s="1775">
        <v>46</v>
      </c>
      <c r="CG95" s="1776">
        <v>101426</v>
      </c>
      <c r="CH95" s="1773">
        <v>101426</v>
      </c>
      <c r="CI95" s="1774">
        <v>182046</v>
      </c>
      <c r="CJ95" s="1774">
        <v>187193</v>
      </c>
      <c r="CK95" s="1775">
        <v>1115</v>
      </c>
      <c r="CL95" s="1776">
        <v>220936</v>
      </c>
      <c r="CM95" s="1773">
        <v>220936</v>
      </c>
      <c r="CN95" s="1799">
        <f t="shared" si="150"/>
        <v>1856731</v>
      </c>
      <c r="CO95" s="1799">
        <f t="shared" si="150"/>
        <v>1896274</v>
      </c>
      <c r="CP95" s="1799">
        <f t="shared" si="150"/>
        <v>4967</v>
      </c>
      <c r="CQ95" s="1799">
        <f t="shared" si="150"/>
        <v>2042653</v>
      </c>
      <c r="CR95" s="1777">
        <f t="shared" si="150"/>
        <v>2042653</v>
      </c>
    </row>
    <row r="96" spans="1:96" ht="15" customHeight="1">
      <c r="A96" s="1823" t="s">
        <v>669</v>
      </c>
      <c r="B96" s="1770">
        <v>212202</v>
      </c>
      <c r="C96" s="1770">
        <v>186203</v>
      </c>
      <c r="D96" s="1771">
        <v>5554</v>
      </c>
      <c r="E96" s="1772">
        <v>169099</v>
      </c>
      <c r="F96" s="1780">
        <v>169099</v>
      </c>
      <c r="G96" s="1770">
        <v>299352</v>
      </c>
      <c r="H96" s="1770">
        <v>306094</v>
      </c>
      <c r="I96" s="1771">
        <v>4396</v>
      </c>
      <c r="J96" s="1772">
        <v>276121</v>
      </c>
      <c r="K96" s="1773">
        <v>255051</v>
      </c>
      <c r="L96" s="1770">
        <v>396583</v>
      </c>
      <c r="M96" s="1770">
        <v>400594</v>
      </c>
      <c r="N96" s="1771">
        <v>19965</v>
      </c>
      <c r="O96" s="1772">
        <v>403375</v>
      </c>
      <c r="P96" s="1773">
        <v>367998</v>
      </c>
      <c r="Q96" s="1770">
        <v>196406</v>
      </c>
      <c r="R96" s="1770">
        <v>51733</v>
      </c>
      <c r="S96" s="1771"/>
      <c r="T96" s="1772">
        <f t="shared" si="78"/>
        <v>51733</v>
      </c>
      <c r="U96" s="1780">
        <v>47545</v>
      </c>
      <c r="V96" s="1770">
        <v>217170</v>
      </c>
      <c r="W96" s="1770">
        <v>44440</v>
      </c>
      <c r="X96" s="1771"/>
      <c r="Y96" s="1772">
        <f t="shared" si="79"/>
        <v>44440</v>
      </c>
      <c r="Z96" s="1773">
        <v>44284</v>
      </c>
      <c r="AA96" s="1770"/>
      <c r="AB96" s="1785">
        <v>469496</v>
      </c>
      <c r="AC96" s="1771">
        <v>6656</v>
      </c>
      <c r="AD96" s="1772">
        <v>484785</v>
      </c>
      <c r="AE96" s="1780">
        <v>400819</v>
      </c>
      <c r="AF96" s="1774">
        <v>22503</v>
      </c>
      <c r="AG96" s="1774">
        <v>24149</v>
      </c>
      <c r="AH96" s="1775">
        <v>1550</v>
      </c>
      <c r="AI96" s="1776">
        <v>25891</v>
      </c>
      <c r="AJ96" s="1773">
        <v>26119</v>
      </c>
      <c r="AK96" s="1774">
        <v>68141</v>
      </c>
      <c r="AL96" s="1774">
        <v>70070</v>
      </c>
      <c r="AM96" s="1775">
        <v>150</v>
      </c>
      <c r="AN96" s="1776">
        <v>72058</v>
      </c>
      <c r="AO96" s="1773">
        <v>65291</v>
      </c>
      <c r="AP96" s="1774">
        <v>23759</v>
      </c>
      <c r="AQ96" s="1774">
        <v>26704</v>
      </c>
      <c r="AR96" s="1775">
        <v>1405</v>
      </c>
      <c r="AS96" s="1776">
        <v>25282</v>
      </c>
      <c r="AT96" s="1773">
        <v>23117</v>
      </c>
      <c r="AU96" s="1774">
        <v>34661</v>
      </c>
      <c r="AV96" s="1774">
        <v>36580</v>
      </c>
      <c r="AW96" s="1775">
        <v>-1193</v>
      </c>
      <c r="AX96" s="1776">
        <v>29755</v>
      </c>
      <c r="AY96" s="1773">
        <v>32173</v>
      </c>
      <c r="AZ96" s="1774">
        <v>19954</v>
      </c>
      <c r="BA96" s="1774">
        <v>21052</v>
      </c>
      <c r="BB96" s="1775">
        <v>1717</v>
      </c>
      <c r="BC96" s="1776">
        <v>25960</v>
      </c>
      <c r="BD96" s="1773">
        <v>25270</v>
      </c>
      <c r="BE96" s="1774">
        <v>28904</v>
      </c>
      <c r="BF96" s="1774">
        <v>31456</v>
      </c>
      <c r="BG96" s="1775">
        <v>1508</v>
      </c>
      <c r="BH96" s="1776">
        <v>38494</v>
      </c>
      <c r="BI96" s="1773">
        <v>37106</v>
      </c>
      <c r="BJ96" s="1774">
        <v>44587</v>
      </c>
      <c r="BK96" s="1774">
        <v>51317</v>
      </c>
      <c r="BL96" s="1775">
        <v>-1779</v>
      </c>
      <c r="BM96" s="1776">
        <v>50000</v>
      </c>
      <c r="BN96" s="1773">
        <v>45488</v>
      </c>
      <c r="BO96" s="1774">
        <v>26994</v>
      </c>
      <c r="BP96" s="1774">
        <v>28764</v>
      </c>
      <c r="BQ96" s="1775">
        <v>1262</v>
      </c>
      <c r="BR96" s="1776">
        <v>33476</v>
      </c>
      <c r="BS96" s="1773">
        <v>33060</v>
      </c>
      <c r="BT96" s="1774">
        <v>31000</v>
      </c>
      <c r="BU96" s="1774">
        <v>32245</v>
      </c>
      <c r="BV96" s="1775">
        <v>1314</v>
      </c>
      <c r="BW96" s="1776">
        <v>33824</v>
      </c>
      <c r="BX96" s="1773">
        <v>32660</v>
      </c>
      <c r="BY96" s="1774">
        <v>44943</v>
      </c>
      <c r="BZ96" s="1774">
        <v>46959</v>
      </c>
      <c r="CA96" s="1775">
        <v>2305</v>
      </c>
      <c r="CB96" s="1776">
        <v>51340</v>
      </c>
      <c r="CC96" s="1773">
        <v>49903</v>
      </c>
      <c r="CD96" s="1774">
        <v>10005</v>
      </c>
      <c r="CE96" s="1774">
        <v>11801</v>
      </c>
      <c r="CF96" s="1775">
        <v>1991</v>
      </c>
      <c r="CG96" s="1776">
        <v>17354</v>
      </c>
      <c r="CH96" s="1773">
        <v>17815</v>
      </c>
      <c r="CI96" s="1774">
        <v>1641051</v>
      </c>
      <c r="CJ96" s="1774">
        <v>1609417</v>
      </c>
      <c r="CK96" s="1775">
        <v>15729</v>
      </c>
      <c r="CL96" s="1776">
        <v>1608718</v>
      </c>
      <c r="CM96" s="1773">
        <v>1515751</v>
      </c>
      <c r="CN96" s="1799">
        <f t="shared" si="150"/>
        <v>3318215</v>
      </c>
      <c r="CO96" s="1799">
        <f t="shared" si="150"/>
        <v>3449074</v>
      </c>
      <c r="CP96" s="1799">
        <f t="shared" si="150"/>
        <v>62530</v>
      </c>
      <c r="CQ96" s="1799">
        <f t="shared" si="150"/>
        <v>3441705</v>
      </c>
      <c r="CR96" s="1777">
        <f t="shared" si="150"/>
        <v>3188549</v>
      </c>
    </row>
    <row r="97" spans="1:181" ht="15" customHeight="1">
      <c r="A97" s="1769" t="s">
        <v>670</v>
      </c>
      <c r="B97" s="1786"/>
      <c r="C97" s="1786"/>
      <c r="D97" s="1787"/>
      <c r="E97" s="1794">
        <f t="shared" si="75"/>
        <v>0</v>
      </c>
      <c r="F97" s="1780"/>
      <c r="G97" s="1794"/>
      <c r="H97" s="1786"/>
      <c r="I97" s="1787"/>
      <c r="J97" s="1794">
        <f t="shared" si="135"/>
        <v>0</v>
      </c>
      <c r="K97" s="1773"/>
      <c r="L97" s="1794"/>
      <c r="M97" s="1770"/>
      <c r="N97" s="1771"/>
      <c r="O97" s="1794">
        <v>2000</v>
      </c>
      <c r="P97" s="1773">
        <v>2000</v>
      </c>
      <c r="Q97" s="1794"/>
      <c r="R97" s="1786"/>
      <c r="S97" s="1771"/>
      <c r="T97" s="1794">
        <f t="shared" si="78"/>
        <v>0</v>
      </c>
      <c r="U97" s="1780"/>
      <c r="V97" s="1786"/>
      <c r="W97" s="1786">
        <v>0</v>
      </c>
      <c r="X97" s="1771"/>
      <c r="Y97" s="1794">
        <f t="shared" si="79"/>
        <v>0</v>
      </c>
      <c r="Z97" s="1773"/>
      <c r="AA97" s="1786"/>
      <c r="AB97" s="1786">
        <v>0</v>
      </c>
      <c r="AC97" s="1771"/>
      <c r="AD97" s="1794">
        <v>1259</v>
      </c>
      <c r="AE97" s="1780">
        <v>1259</v>
      </c>
      <c r="AF97" s="1794"/>
      <c r="AG97" s="1774"/>
      <c r="AH97" s="1775"/>
      <c r="AI97" s="1795">
        <f t="shared" si="137"/>
        <v>0</v>
      </c>
      <c r="AJ97" s="1773"/>
      <c r="AK97" s="1795"/>
      <c r="AL97" s="1774"/>
      <c r="AM97" s="1775"/>
      <c r="AN97" s="1795">
        <f t="shared" si="138"/>
        <v>0</v>
      </c>
      <c r="AO97" s="1773"/>
      <c r="AP97" s="1795"/>
      <c r="AQ97" s="1774"/>
      <c r="AR97" s="1775"/>
      <c r="AS97" s="1795">
        <f t="shared" si="139"/>
        <v>0</v>
      </c>
      <c r="AT97" s="1773"/>
      <c r="AU97" s="1795"/>
      <c r="AV97" s="1774"/>
      <c r="AW97" s="1775"/>
      <c r="AX97" s="1795">
        <f t="shared" si="140"/>
        <v>0</v>
      </c>
      <c r="AY97" s="1773"/>
      <c r="AZ97" s="1795"/>
      <c r="BA97" s="1774"/>
      <c r="BB97" s="1775"/>
      <c r="BC97" s="1795">
        <f t="shared" si="141"/>
        <v>0</v>
      </c>
      <c r="BD97" s="1773"/>
      <c r="BE97" s="1795"/>
      <c r="BF97" s="1774"/>
      <c r="BG97" s="1775"/>
      <c r="BH97" s="1795">
        <f t="shared" si="142"/>
        <v>0</v>
      </c>
      <c r="BI97" s="1773"/>
      <c r="BJ97" s="1795"/>
      <c r="BK97" s="1774"/>
      <c r="BL97" s="1789"/>
      <c r="BM97" s="1795">
        <f t="shared" si="143"/>
        <v>0</v>
      </c>
      <c r="BN97" s="1773"/>
      <c r="BO97" s="1795"/>
      <c r="BP97" s="1774"/>
      <c r="BQ97" s="1775"/>
      <c r="BR97" s="1795">
        <f t="shared" si="144"/>
        <v>0</v>
      </c>
      <c r="BS97" s="1773"/>
      <c r="BT97" s="1795"/>
      <c r="BU97" s="1774"/>
      <c r="BV97" s="1775"/>
      <c r="BW97" s="1795">
        <f t="shared" si="145"/>
        <v>0</v>
      </c>
      <c r="BX97" s="1773"/>
      <c r="BY97" s="1795"/>
      <c r="BZ97" s="1774"/>
      <c r="CA97" s="1775"/>
      <c r="CB97" s="1795">
        <v>0</v>
      </c>
      <c r="CC97" s="1773"/>
      <c r="CD97" s="1795"/>
      <c r="CE97" s="1774"/>
      <c r="CF97" s="1775"/>
      <c r="CG97" s="1795">
        <f t="shared" si="147"/>
        <v>0</v>
      </c>
      <c r="CH97" s="1773"/>
      <c r="CI97" s="1774"/>
      <c r="CJ97" s="1774">
        <v>0</v>
      </c>
      <c r="CK97" s="1775"/>
      <c r="CL97" s="1795">
        <v>0</v>
      </c>
      <c r="CM97" s="1773"/>
      <c r="CN97" s="1799">
        <f t="shared" si="150"/>
        <v>0</v>
      </c>
      <c r="CO97" s="1799">
        <f t="shared" si="150"/>
        <v>0</v>
      </c>
      <c r="CP97" s="1799">
        <f t="shared" si="150"/>
        <v>0</v>
      </c>
      <c r="CQ97" s="1799">
        <f t="shared" si="150"/>
        <v>3259</v>
      </c>
      <c r="CR97" s="1799">
        <f t="shared" si="150"/>
        <v>3259</v>
      </c>
    </row>
    <row r="98" spans="1:181" ht="15" customHeight="1">
      <c r="A98" s="1769" t="s">
        <v>671</v>
      </c>
      <c r="B98" s="1770">
        <v>65796</v>
      </c>
      <c r="C98" s="1770">
        <v>104300</v>
      </c>
      <c r="D98" s="1771">
        <v>-1541</v>
      </c>
      <c r="E98" s="1794">
        <v>75493</v>
      </c>
      <c r="F98" s="1780">
        <v>75493</v>
      </c>
      <c r="G98" s="1794">
        <v>7493</v>
      </c>
      <c r="H98" s="1770">
        <v>9147</v>
      </c>
      <c r="I98" s="1771"/>
      <c r="J98" s="1794">
        <v>17593</v>
      </c>
      <c r="K98" s="1773">
        <v>14657</v>
      </c>
      <c r="L98" s="1794">
        <v>12496</v>
      </c>
      <c r="M98" s="1770">
        <v>18739</v>
      </c>
      <c r="N98" s="1771">
        <v>140</v>
      </c>
      <c r="O98" s="1794">
        <v>42461</v>
      </c>
      <c r="P98" s="1773">
        <f>26832-2000</f>
        <v>24832</v>
      </c>
      <c r="Q98" s="1770"/>
      <c r="R98" s="1770">
        <v>183</v>
      </c>
      <c r="S98" s="1771"/>
      <c r="T98" s="1794">
        <f t="shared" si="78"/>
        <v>183</v>
      </c>
      <c r="U98" s="1780">
        <v>172</v>
      </c>
      <c r="V98" s="1770">
        <v>17765</v>
      </c>
      <c r="W98" s="1770">
        <v>0</v>
      </c>
      <c r="X98" s="1771"/>
      <c r="Y98" s="1794">
        <f t="shared" si="79"/>
        <v>0</v>
      </c>
      <c r="Z98" s="1773"/>
      <c r="AA98" s="1770"/>
      <c r="AB98" s="1785">
        <v>42215</v>
      </c>
      <c r="AC98" s="1771"/>
      <c r="AD98" s="1794">
        <v>68818</v>
      </c>
      <c r="AE98" s="1780">
        <v>52190</v>
      </c>
      <c r="AF98" s="1794">
        <v>396</v>
      </c>
      <c r="AG98" s="1774">
        <v>396</v>
      </c>
      <c r="AH98" s="1775"/>
      <c r="AI98" s="1795">
        <f t="shared" si="137"/>
        <v>396</v>
      </c>
      <c r="AJ98" s="1773">
        <v>270</v>
      </c>
      <c r="AK98" s="1795">
        <v>579</v>
      </c>
      <c r="AL98" s="1774">
        <v>8199</v>
      </c>
      <c r="AM98" s="1775">
        <v>5256</v>
      </c>
      <c r="AN98" s="1795">
        <v>15214</v>
      </c>
      <c r="AO98" s="1773">
        <v>5865</v>
      </c>
      <c r="AP98" s="1795">
        <v>4417</v>
      </c>
      <c r="AQ98" s="1774">
        <v>4417</v>
      </c>
      <c r="AR98" s="1775"/>
      <c r="AS98" s="1795">
        <v>4346</v>
      </c>
      <c r="AT98" s="1773">
        <v>4255</v>
      </c>
      <c r="AU98" s="1795">
        <v>1059</v>
      </c>
      <c r="AV98" s="1774">
        <v>9314</v>
      </c>
      <c r="AW98" s="1775">
        <v>4191</v>
      </c>
      <c r="AX98" s="1795">
        <v>14897</v>
      </c>
      <c r="AY98" s="1773">
        <v>14779</v>
      </c>
      <c r="AZ98" s="1795">
        <v>706</v>
      </c>
      <c r="BA98" s="1774">
        <v>706</v>
      </c>
      <c r="BB98" s="1775"/>
      <c r="BC98" s="1795">
        <v>3185</v>
      </c>
      <c r="BD98" s="1773">
        <v>3099</v>
      </c>
      <c r="BE98" s="1795">
        <v>432</v>
      </c>
      <c r="BF98" s="1788">
        <v>432</v>
      </c>
      <c r="BG98" s="1775"/>
      <c r="BH98" s="1795">
        <v>1050</v>
      </c>
      <c r="BI98" s="1773">
        <v>978</v>
      </c>
      <c r="BJ98" s="1795">
        <v>584</v>
      </c>
      <c r="BK98" s="1774">
        <v>584</v>
      </c>
      <c r="BL98" s="1789"/>
      <c r="BM98" s="1795">
        <f t="shared" si="143"/>
        <v>584</v>
      </c>
      <c r="BN98" s="1773">
        <v>487</v>
      </c>
      <c r="BO98" s="1795">
        <v>394</v>
      </c>
      <c r="BP98" s="1774">
        <v>394</v>
      </c>
      <c r="BQ98" s="1775"/>
      <c r="BR98" s="1795">
        <v>486</v>
      </c>
      <c r="BS98" s="1773">
        <v>486</v>
      </c>
      <c r="BT98" s="1795">
        <v>3198</v>
      </c>
      <c r="BU98" s="1774">
        <v>3198</v>
      </c>
      <c r="BV98" s="1775"/>
      <c r="BW98" s="1795">
        <v>3198</v>
      </c>
      <c r="BX98" s="1773">
        <v>3158</v>
      </c>
      <c r="BY98" s="1795">
        <v>945</v>
      </c>
      <c r="BZ98" s="1774">
        <v>945</v>
      </c>
      <c r="CA98" s="1775"/>
      <c r="CB98" s="1795">
        <v>1338</v>
      </c>
      <c r="CC98" s="1773">
        <v>1338</v>
      </c>
      <c r="CD98" s="1795">
        <v>417</v>
      </c>
      <c r="CE98" s="1774">
        <v>417</v>
      </c>
      <c r="CF98" s="1775"/>
      <c r="CG98" s="1795">
        <v>2296</v>
      </c>
      <c r="CH98" s="1773">
        <v>2295</v>
      </c>
      <c r="CI98" s="1774">
        <v>69021</v>
      </c>
      <c r="CJ98" s="1774">
        <v>201174</v>
      </c>
      <c r="CK98" s="1775">
        <v>2778</v>
      </c>
      <c r="CL98" s="1795">
        <v>218202</v>
      </c>
      <c r="CM98" s="1773">
        <v>169495</v>
      </c>
      <c r="CN98" s="1799">
        <f t="shared" si="150"/>
        <v>185698</v>
      </c>
      <c r="CO98" s="1799">
        <f t="shared" si="150"/>
        <v>404760</v>
      </c>
      <c r="CP98" s="1799">
        <f t="shared" si="150"/>
        <v>10824</v>
      </c>
      <c r="CQ98" s="1799">
        <f t="shared" si="150"/>
        <v>469740</v>
      </c>
      <c r="CR98" s="1799">
        <f t="shared" si="150"/>
        <v>373849</v>
      </c>
    </row>
    <row r="99" spans="1:181" ht="15" hidden="1" customHeight="1">
      <c r="A99" s="1769" t="s">
        <v>672</v>
      </c>
      <c r="B99" s="1769"/>
      <c r="C99" s="1786">
        <v>0</v>
      </c>
      <c r="D99" s="1787"/>
      <c r="E99" s="1794">
        <f t="shared" si="75"/>
        <v>0</v>
      </c>
      <c r="F99" s="1797"/>
      <c r="G99" s="1794"/>
      <c r="H99" s="1786">
        <v>0</v>
      </c>
      <c r="I99" s="1787"/>
      <c r="J99" s="1794">
        <f t="shared" si="135"/>
        <v>0</v>
      </c>
      <c r="K99" s="1773">
        <f t="shared" si="135"/>
        <v>0</v>
      </c>
      <c r="L99" s="1794"/>
      <c r="M99" s="1770">
        <v>0</v>
      </c>
      <c r="N99" s="1771"/>
      <c r="O99" s="1794">
        <f t="shared" si="77"/>
        <v>0</v>
      </c>
      <c r="P99" s="1773">
        <f t="shared" si="77"/>
        <v>0</v>
      </c>
      <c r="Q99" s="1794"/>
      <c r="R99" s="1786">
        <v>0</v>
      </c>
      <c r="S99" s="1771"/>
      <c r="T99" s="1794">
        <f t="shared" si="78"/>
        <v>0</v>
      </c>
      <c r="U99" s="1797"/>
      <c r="V99" s="1794"/>
      <c r="W99" s="1786"/>
      <c r="X99" s="1771"/>
      <c r="Y99" s="1794">
        <f t="shared" si="79"/>
        <v>0</v>
      </c>
      <c r="Z99" s="1773"/>
      <c r="AA99" s="1794"/>
      <c r="AB99" s="1786"/>
      <c r="AC99" s="1771"/>
      <c r="AD99" s="1794">
        <f t="shared" si="136"/>
        <v>0</v>
      </c>
      <c r="AE99" s="1797"/>
      <c r="AF99" s="1794"/>
      <c r="AG99" s="1776">
        <v>0</v>
      </c>
      <c r="AH99" s="1789"/>
      <c r="AI99" s="1795">
        <f t="shared" si="137"/>
        <v>0</v>
      </c>
      <c r="AJ99" s="1773">
        <f t="shared" si="137"/>
        <v>0</v>
      </c>
      <c r="AK99" s="1795"/>
      <c r="AL99" s="1776">
        <v>0</v>
      </c>
      <c r="AM99" s="1789"/>
      <c r="AN99" s="1795">
        <f t="shared" si="138"/>
        <v>0</v>
      </c>
      <c r="AO99" s="1773">
        <f t="shared" si="138"/>
        <v>0</v>
      </c>
      <c r="AP99" s="1795"/>
      <c r="AQ99" s="1776">
        <v>0</v>
      </c>
      <c r="AR99" s="1789"/>
      <c r="AS99" s="1795">
        <f t="shared" si="139"/>
        <v>0</v>
      </c>
      <c r="AT99" s="1773">
        <f t="shared" si="139"/>
        <v>0</v>
      </c>
      <c r="AU99" s="1795"/>
      <c r="AV99" s="1776">
        <v>0</v>
      </c>
      <c r="AW99" s="1789"/>
      <c r="AX99" s="1795">
        <f t="shared" si="140"/>
        <v>0</v>
      </c>
      <c r="AY99" s="1773">
        <f t="shared" si="140"/>
        <v>0</v>
      </c>
      <c r="AZ99" s="1795"/>
      <c r="BA99" s="1776">
        <v>0</v>
      </c>
      <c r="BB99" s="1789"/>
      <c r="BC99" s="1795">
        <f t="shared" si="141"/>
        <v>0</v>
      </c>
      <c r="BD99" s="1773">
        <f t="shared" si="141"/>
        <v>0</v>
      </c>
      <c r="BE99" s="1795"/>
      <c r="BF99" s="1776">
        <v>0</v>
      </c>
      <c r="BG99" s="1789"/>
      <c r="BH99" s="1795">
        <f t="shared" si="142"/>
        <v>0</v>
      </c>
      <c r="BI99" s="1773">
        <f t="shared" si="142"/>
        <v>0</v>
      </c>
      <c r="BJ99" s="1795"/>
      <c r="BK99" s="1776">
        <v>0</v>
      </c>
      <c r="BL99" s="1789"/>
      <c r="BM99" s="1795">
        <f t="shared" si="143"/>
        <v>0</v>
      </c>
      <c r="BN99" s="1773">
        <f t="shared" si="143"/>
        <v>0</v>
      </c>
      <c r="BO99" s="1795"/>
      <c r="BP99" s="1776">
        <v>0</v>
      </c>
      <c r="BQ99" s="1789"/>
      <c r="BR99" s="1795">
        <f t="shared" si="144"/>
        <v>0</v>
      </c>
      <c r="BS99" s="1773">
        <f t="shared" si="144"/>
        <v>0</v>
      </c>
      <c r="BT99" s="1795"/>
      <c r="BU99" s="1776">
        <v>0</v>
      </c>
      <c r="BV99" s="1789"/>
      <c r="BW99" s="1795">
        <f t="shared" si="145"/>
        <v>0</v>
      </c>
      <c r="BX99" s="1773">
        <f t="shared" si="145"/>
        <v>0</v>
      </c>
      <c r="BY99" s="1795"/>
      <c r="BZ99" s="1776">
        <v>0</v>
      </c>
      <c r="CA99" s="1789"/>
      <c r="CB99" s="1795">
        <f t="shared" si="146"/>
        <v>0</v>
      </c>
      <c r="CC99" s="1773">
        <f t="shared" si="146"/>
        <v>0</v>
      </c>
      <c r="CD99" s="1795"/>
      <c r="CE99" s="1776">
        <v>0</v>
      </c>
      <c r="CF99" s="1789"/>
      <c r="CG99" s="1795">
        <f t="shared" si="147"/>
        <v>0</v>
      </c>
      <c r="CH99" s="1773">
        <f t="shared" si="147"/>
        <v>0</v>
      </c>
      <c r="CI99" s="1795"/>
      <c r="CJ99" s="1776">
        <v>0</v>
      </c>
      <c r="CK99" s="1789"/>
      <c r="CL99" s="1795">
        <f t="shared" si="148"/>
        <v>0</v>
      </c>
      <c r="CM99" s="1773">
        <f t="shared" si="148"/>
        <v>0</v>
      </c>
      <c r="CN99" s="1799"/>
      <c r="CO99" s="1778">
        <f t="shared" si="149"/>
        <v>0</v>
      </c>
      <c r="CP99" s="1779">
        <f t="shared" si="149"/>
        <v>0</v>
      </c>
      <c r="CQ99" s="1796">
        <f>SUM(CO99+CP99)</f>
        <v>0</v>
      </c>
      <c r="CR99" s="1799"/>
    </row>
    <row r="100" spans="1:181" s="1793" customFormat="1" ht="15" customHeight="1" thickBot="1">
      <c r="A100" s="1821" t="s">
        <v>673</v>
      </c>
      <c r="B100" s="1821">
        <v>277998</v>
      </c>
      <c r="C100" s="1821">
        <f t="shared" ref="C100:AL100" si="151">SUM(C84:C99)</f>
        <v>388182</v>
      </c>
      <c r="D100" s="1821">
        <f t="shared" si="151"/>
        <v>5352</v>
      </c>
      <c r="E100" s="1821">
        <f t="shared" si="151"/>
        <v>352826</v>
      </c>
      <c r="F100" s="1822">
        <f t="shared" ref="F100" si="152">SUM(F84:F99)</f>
        <v>352827</v>
      </c>
      <c r="G100" s="1821">
        <v>480200</v>
      </c>
      <c r="H100" s="1821">
        <f t="shared" si="151"/>
        <v>503547</v>
      </c>
      <c r="I100" s="1821">
        <f t="shared" si="151"/>
        <v>5262</v>
      </c>
      <c r="J100" s="1821">
        <f t="shared" si="151"/>
        <v>524636</v>
      </c>
      <c r="K100" s="1804">
        <f t="shared" ref="K100" si="153">SUM(K84:K99)</f>
        <v>500630</v>
      </c>
      <c r="L100" s="1821">
        <v>564703</v>
      </c>
      <c r="M100" s="1821">
        <f t="shared" si="151"/>
        <v>591874</v>
      </c>
      <c r="N100" s="1821">
        <f t="shared" si="151"/>
        <v>20821</v>
      </c>
      <c r="O100" s="1821">
        <f t="shared" si="151"/>
        <v>645622</v>
      </c>
      <c r="P100" s="1804">
        <f t="shared" ref="P100" si="154">SUM(P84:P99)</f>
        <v>592616</v>
      </c>
      <c r="Q100" s="1821">
        <v>228513</v>
      </c>
      <c r="R100" s="1821">
        <f t="shared" si="151"/>
        <v>63517</v>
      </c>
      <c r="S100" s="1821">
        <f t="shared" si="151"/>
        <v>0</v>
      </c>
      <c r="T100" s="1821">
        <f t="shared" si="151"/>
        <v>63517</v>
      </c>
      <c r="U100" s="1822">
        <f t="shared" ref="U100" si="155">SUM(U84:U99)</f>
        <v>59318</v>
      </c>
      <c r="V100" s="1821">
        <v>234935</v>
      </c>
      <c r="W100" s="1821">
        <f t="shared" si="151"/>
        <v>44693</v>
      </c>
      <c r="X100" s="1821">
        <f t="shared" si="151"/>
        <v>0</v>
      </c>
      <c r="Y100" s="1821">
        <f t="shared" si="151"/>
        <v>44693</v>
      </c>
      <c r="Z100" s="1822">
        <f t="shared" ref="Z100" si="156">SUM(Z84:Z99)</f>
        <v>44537</v>
      </c>
      <c r="AA100" s="1821">
        <f>SUM(AA84:AA99)</f>
        <v>0</v>
      </c>
      <c r="AB100" s="1821">
        <f>SUM(AB84:AB99)</f>
        <v>535827</v>
      </c>
      <c r="AC100" s="1821">
        <f>SUM(AC84:AC99)</f>
        <v>6989</v>
      </c>
      <c r="AD100" s="1821">
        <f>SUM(AD84:AD99)</f>
        <v>581646</v>
      </c>
      <c r="AE100" s="1822">
        <f>SUM(AE84:AE99)</f>
        <v>481016</v>
      </c>
      <c r="AF100" s="1821">
        <v>115561</v>
      </c>
      <c r="AG100" s="1821">
        <f t="shared" si="151"/>
        <v>117526</v>
      </c>
      <c r="AH100" s="1821">
        <f t="shared" si="151"/>
        <v>1555</v>
      </c>
      <c r="AI100" s="1821">
        <f t="shared" si="151"/>
        <v>124260</v>
      </c>
      <c r="AJ100" s="1804">
        <f t="shared" ref="AJ100" si="157">SUM(AJ84:AJ99)</f>
        <v>124362</v>
      </c>
      <c r="AK100" s="1821">
        <v>211952</v>
      </c>
      <c r="AL100" s="1821">
        <f t="shared" si="151"/>
        <v>223944</v>
      </c>
      <c r="AM100" s="1821">
        <f t="shared" ref="AM100:BR100" si="158">SUM(AM84:AM99)</f>
        <v>5444</v>
      </c>
      <c r="AN100" s="1821">
        <f t="shared" si="158"/>
        <v>233036</v>
      </c>
      <c r="AO100" s="1804">
        <f t="shared" ref="AO100" si="159">SUM(AO84:AO99)</f>
        <v>216920</v>
      </c>
      <c r="AP100" s="1821">
        <v>169160</v>
      </c>
      <c r="AQ100" s="1821">
        <f t="shared" si="158"/>
        <v>172429</v>
      </c>
      <c r="AR100" s="1821">
        <f t="shared" si="158"/>
        <v>1456</v>
      </c>
      <c r="AS100" s="1821">
        <f t="shared" si="158"/>
        <v>172796</v>
      </c>
      <c r="AT100" s="1804">
        <f t="shared" ref="AT100" si="160">SUM(AT84:AT99)</f>
        <v>170540</v>
      </c>
      <c r="AU100" s="1821">
        <v>221315</v>
      </c>
      <c r="AV100" s="1821">
        <f t="shared" si="158"/>
        <v>232145</v>
      </c>
      <c r="AW100" s="1821">
        <f t="shared" si="158"/>
        <v>3085</v>
      </c>
      <c r="AX100" s="1821">
        <f t="shared" si="158"/>
        <v>237735</v>
      </c>
      <c r="AY100" s="1804">
        <f t="shared" ref="AY100" si="161">SUM(AY84:AY99)</f>
        <v>240035</v>
      </c>
      <c r="AZ100" s="1821">
        <v>131152</v>
      </c>
      <c r="BA100" s="1821">
        <f t="shared" si="158"/>
        <v>133271</v>
      </c>
      <c r="BB100" s="1821">
        <f t="shared" si="158"/>
        <v>1761</v>
      </c>
      <c r="BC100" s="1821">
        <f t="shared" si="158"/>
        <v>143122</v>
      </c>
      <c r="BD100" s="1804">
        <f t="shared" ref="BD100" si="162">SUM(BD84:BD99)</f>
        <v>142346</v>
      </c>
      <c r="BE100" s="1821">
        <v>131120</v>
      </c>
      <c r="BF100" s="1821">
        <f t="shared" si="158"/>
        <v>133939</v>
      </c>
      <c r="BG100" s="1821">
        <f t="shared" si="158"/>
        <v>1550</v>
      </c>
      <c r="BH100" s="1821">
        <f t="shared" si="158"/>
        <v>142789</v>
      </c>
      <c r="BI100" s="1804">
        <f t="shared" ref="BI100" si="163">SUM(BI84:BI99)</f>
        <v>141329</v>
      </c>
      <c r="BJ100" s="1821">
        <v>189426</v>
      </c>
      <c r="BK100" s="1821">
        <f t="shared" si="158"/>
        <v>196436</v>
      </c>
      <c r="BL100" s="1821">
        <f t="shared" si="158"/>
        <v>-1714</v>
      </c>
      <c r="BM100" s="1821">
        <f t="shared" si="158"/>
        <v>198707</v>
      </c>
      <c r="BN100" s="1804">
        <f t="shared" ref="BN100" si="164">SUM(BN84:BN99)</f>
        <v>194098</v>
      </c>
      <c r="BO100" s="1821">
        <v>127224</v>
      </c>
      <c r="BP100" s="1821">
        <f t="shared" si="158"/>
        <v>129789</v>
      </c>
      <c r="BQ100" s="1821">
        <f t="shared" si="158"/>
        <v>1330</v>
      </c>
      <c r="BR100" s="1821">
        <f t="shared" si="158"/>
        <v>134913</v>
      </c>
      <c r="BS100" s="1804">
        <f t="shared" ref="BS100" si="165">SUM(BS84:BS99)</f>
        <v>134497</v>
      </c>
      <c r="BT100" s="1821">
        <v>133949</v>
      </c>
      <c r="BU100" s="1821">
        <f t="shared" ref="BU100:CR100" si="166">SUM(BU84:BU99)</f>
        <v>135652</v>
      </c>
      <c r="BV100" s="1821">
        <f t="shared" si="166"/>
        <v>1387</v>
      </c>
      <c r="BW100" s="1821">
        <f t="shared" si="166"/>
        <v>140742</v>
      </c>
      <c r="BX100" s="1804">
        <f t="shared" si="166"/>
        <v>139538</v>
      </c>
      <c r="BY100" s="1821">
        <v>141196</v>
      </c>
      <c r="BZ100" s="1821">
        <f t="shared" si="166"/>
        <v>143786</v>
      </c>
      <c r="CA100" s="1821">
        <f t="shared" si="166"/>
        <v>2384</v>
      </c>
      <c r="CB100" s="1821">
        <f t="shared" si="166"/>
        <v>153716</v>
      </c>
      <c r="CC100" s="1804">
        <f t="shared" si="166"/>
        <v>152279</v>
      </c>
      <c r="CD100" s="1821">
        <v>110122</v>
      </c>
      <c r="CE100" s="1821">
        <f t="shared" si="166"/>
        <v>112358</v>
      </c>
      <c r="CF100" s="1821">
        <f t="shared" si="166"/>
        <v>2037</v>
      </c>
      <c r="CG100" s="1821">
        <f t="shared" si="166"/>
        <v>121336</v>
      </c>
      <c r="CH100" s="1804">
        <f t="shared" si="166"/>
        <v>121796</v>
      </c>
      <c r="CI100" s="1821">
        <v>1892118</v>
      </c>
      <c r="CJ100" s="1821">
        <f t="shared" si="166"/>
        <v>2004928</v>
      </c>
      <c r="CK100" s="1821">
        <f t="shared" si="166"/>
        <v>19622</v>
      </c>
      <c r="CL100" s="1821">
        <f t="shared" si="166"/>
        <v>2055000</v>
      </c>
      <c r="CM100" s="1804">
        <f t="shared" si="166"/>
        <v>1913326</v>
      </c>
      <c r="CN100" s="1821">
        <f t="shared" si="166"/>
        <v>5360644</v>
      </c>
      <c r="CO100" s="1821">
        <f t="shared" si="166"/>
        <v>5863843</v>
      </c>
      <c r="CP100" s="1821">
        <f t="shared" si="166"/>
        <v>78321</v>
      </c>
      <c r="CQ100" s="1821">
        <f t="shared" si="166"/>
        <v>6071092</v>
      </c>
      <c r="CR100" s="1821">
        <f t="shared" si="166"/>
        <v>5722010</v>
      </c>
    </row>
    <row r="101" spans="1:181" s="1793" customFormat="1" ht="15" customHeight="1" thickBot="1">
      <c r="A101" s="1824" t="s">
        <v>674</v>
      </c>
      <c r="B101" s="1825">
        <v>1378744</v>
      </c>
      <c r="C101" s="1825">
        <f t="shared" ref="C101:BN101" si="167">SUM(C83+C100)</f>
        <v>1488928</v>
      </c>
      <c r="D101" s="1825">
        <f t="shared" si="167"/>
        <v>5352</v>
      </c>
      <c r="E101" s="1825">
        <f t="shared" si="167"/>
        <v>1520233</v>
      </c>
      <c r="F101" s="880">
        <f t="shared" si="167"/>
        <v>1520503</v>
      </c>
      <c r="G101" s="1825">
        <v>492274</v>
      </c>
      <c r="H101" s="1825">
        <f t="shared" si="167"/>
        <v>515621</v>
      </c>
      <c r="I101" s="1825">
        <f t="shared" si="167"/>
        <v>5262</v>
      </c>
      <c r="J101" s="1825">
        <f t="shared" si="167"/>
        <v>540899</v>
      </c>
      <c r="K101" s="943">
        <f t="shared" si="167"/>
        <v>516894</v>
      </c>
      <c r="L101" s="1825">
        <v>652380</v>
      </c>
      <c r="M101" s="1825">
        <f t="shared" si="167"/>
        <v>681918</v>
      </c>
      <c r="N101" s="1825">
        <f t="shared" si="167"/>
        <v>30202</v>
      </c>
      <c r="O101" s="1825">
        <f t="shared" si="167"/>
        <v>735061</v>
      </c>
      <c r="P101" s="943">
        <f t="shared" si="167"/>
        <v>682055</v>
      </c>
      <c r="Q101" s="1825">
        <v>306052</v>
      </c>
      <c r="R101" s="1825">
        <f t="shared" si="167"/>
        <v>86286</v>
      </c>
      <c r="S101" s="1825">
        <f t="shared" si="167"/>
        <v>0</v>
      </c>
      <c r="T101" s="1825">
        <f t="shared" si="167"/>
        <v>86286</v>
      </c>
      <c r="U101" s="880">
        <f t="shared" ref="U101" si="168">SUM(U83+U100)</f>
        <v>81412</v>
      </c>
      <c r="V101" s="1825">
        <v>277537</v>
      </c>
      <c r="W101" s="1825">
        <f t="shared" si="167"/>
        <v>50861</v>
      </c>
      <c r="X101" s="1825">
        <f t="shared" si="167"/>
        <v>0</v>
      </c>
      <c r="Y101" s="1825">
        <f t="shared" si="167"/>
        <v>50861</v>
      </c>
      <c r="Z101" s="880">
        <f t="shared" si="167"/>
        <v>49205</v>
      </c>
      <c r="AA101" s="1825">
        <f>SUM(AA83+AA100)</f>
        <v>0</v>
      </c>
      <c r="AB101" s="1825">
        <f>SUM(AB83+AB100)</f>
        <v>631573</v>
      </c>
      <c r="AC101" s="1825">
        <f>SUM(AC83+AC100)</f>
        <v>6989</v>
      </c>
      <c r="AD101" s="1825">
        <f>SUM(AD83+AD100)</f>
        <v>666599</v>
      </c>
      <c r="AE101" s="880">
        <f>SUM(AE83+AE100)</f>
        <v>578127</v>
      </c>
      <c r="AF101" s="1825">
        <v>129111</v>
      </c>
      <c r="AG101" s="1825">
        <f t="shared" si="167"/>
        <v>131076</v>
      </c>
      <c r="AH101" s="1825">
        <f t="shared" si="167"/>
        <v>1937</v>
      </c>
      <c r="AI101" s="1825">
        <f t="shared" si="167"/>
        <v>131509</v>
      </c>
      <c r="AJ101" s="943">
        <f t="shared" si="167"/>
        <v>131611</v>
      </c>
      <c r="AK101" s="1825">
        <v>238022</v>
      </c>
      <c r="AL101" s="1825">
        <f t="shared" si="167"/>
        <v>250014</v>
      </c>
      <c r="AM101" s="1825">
        <f t="shared" si="167"/>
        <v>5444</v>
      </c>
      <c r="AN101" s="1825">
        <f t="shared" si="167"/>
        <v>252504</v>
      </c>
      <c r="AO101" s="943">
        <f t="shared" si="167"/>
        <v>236387</v>
      </c>
      <c r="AP101" s="1825">
        <v>169195</v>
      </c>
      <c r="AQ101" s="1825">
        <f t="shared" si="167"/>
        <v>172464</v>
      </c>
      <c r="AR101" s="1825">
        <f t="shared" si="167"/>
        <v>1456</v>
      </c>
      <c r="AS101" s="1825">
        <f t="shared" si="167"/>
        <v>173148</v>
      </c>
      <c r="AT101" s="943">
        <f t="shared" si="167"/>
        <v>170892</v>
      </c>
      <c r="AU101" s="1825">
        <v>221409</v>
      </c>
      <c r="AV101" s="1825">
        <f t="shared" si="167"/>
        <v>232239</v>
      </c>
      <c r="AW101" s="1825">
        <f t="shared" si="167"/>
        <v>3538</v>
      </c>
      <c r="AX101" s="1825">
        <f t="shared" si="167"/>
        <v>238377</v>
      </c>
      <c r="AY101" s="943">
        <f t="shared" si="167"/>
        <v>240676</v>
      </c>
      <c r="AZ101" s="1825">
        <v>145204</v>
      </c>
      <c r="BA101" s="1825">
        <f t="shared" si="167"/>
        <v>147323</v>
      </c>
      <c r="BB101" s="1825">
        <f t="shared" si="167"/>
        <v>2572</v>
      </c>
      <c r="BC101" s="1825">
        <f t="shared" si="167"/>
        <v>152788</v>
      </c>
      <c r="BD101" s="943">
        <f t="shared" si="167"/>
        <v>152013</v>
      </c>
      <c r="BE101" s="1825">
        <v>145536</v>
      </c>
      <c r="BF101" s="1825">
        <f t="shared" si="167"/>
        <v>148355</v>
      </c>
      <c r="BG101" s="1825">
        <f t="shared" si="167"/>
        <v>1952</v>
      </c>
      <c r="BH101" s="1825">
        <f t="shared" si="167"/>
        <v>150310</v>
      </c>
      <c r="BI101" s="943">
        <f t="shared" si="167"/>
        <v>148849</v>
      </c>
      <c r="BJ101" s="1825">
        <v>189427</v>
      </c>
      <c r="BK101" s="1825">
        <f t="shared" si="167"/>
        <v>196437</v>
      </c>
      <c r="BL101" s="1825">
        <f t="shared" si="167"/>
        <v>-456</v>
      </c>
      <c r="BM101" s="1825">
        <f t="shared" si="167"/>
        <v>200325</v>
      </c>
      <c r="BN101" s="943">
        <f t="shared" si="167"/>
        <v>195716</v>
      </c>
      <c r="BO101" s="1825">
        <v>140650</v>
      </c>
      <c r="BP101" s="1825">
        <f t="shared" ref="BP101:BS101" si="169">SUM(BP83+BP100)</f>
        <v>143215</v>
      </c>
      <c r="BQ101" s="1825">
        <f t="shared" si="169"/>
        <v>1741</v>
      </c>
      <c r="BR101" s="1825">
        <f t="shared" si="169"/>
        <v>141796</v>
      </c>
      <c r="BS101" s="943">
        <f t="shared" si="169"/>
        <v>141380</v>
      </c>
      <c r="BT101" s="1825">
        <v>139012</v>
      </c>
      <c r="BU101" s="1825">
        <f t="shared" ref="BU101:CR101" si="170">SUM(BU83+BU100)</f>
        <v>140715</v>
      </c>
      <c r="BV101" s="1825">
        <f t="shared" si="170"/>
        <v>1387</v>
      </c>
      <c r="BW101" s="1825">
        <f t="shared" si="170"/>
        <v>146185</v>
      </c>
      <c r="BX101" s="943">
        <f t="shared" si="170"/>
        <v>144981</v>
      </c>
      <c r="BY101" s="1825">
        <v>154949</v>
      </c>
      <c r="BZ101" s="1825">
        <f t="shared" si="170"/>
        <v>157539</v>
      </c>
      <c r="CA101" s="1825">
        <f t="shared" si="170"/>
        <v>2542</v>
      </c>
      <c r="CB101" s="1825">
        <f t="shared" si="170"/>
        <v>161313</v>
      </c>
      <c r="CC101" s="943">
        <f t="shared" si="170"/>
        <v>159875</v>
      </c>
      <c r="CD101" s="1825">
        <v>125136</v>
      </c>
      <c r="CE101" s="1825">
        <f t="shared" si="170"/>
        <v>127372</v>
      </c>
      <c r="CF101" s="1825">
        <f t="shared" si="170"/>
        <v>2037</v>
      </c>
      <c r="CG101" s="1825">
        <f t="shared" si="170"/>
        <v>130860</v>
      </c>
      <c r="CH101" s="943">
        <f t="shared" si="170"/>
        <v>131320</v>
      </c>
      <c r="CI101" s="1825">
        <v>2422659</v>
      </c>
      <c r="CJ101" s="1825">
        <f t="shared" si="170"/>
        <v>2573249</v>
      </c>
      <c r="CK101" s="1825">
        <f t="shared" si="170"/>
        <v>19622</v>
      </c>
      <c r="CL101" s="1825">
        <f t="shared" si="170"/>
        <v>2505567</v>
      </c>
      <c r="CM101" s="943">
        <f t="shared" si="170"/>
        <v>2363892</v>
      </c>
      <c r="CN101" s="1825">
        <f t="shared" si="170"/>
        <v>7327297</v>
      </c>
      <c r="CO101" s="1825">
        <f t="shared" si="170"/>
        <v>7875185</v>
      </c>
      <c r="CP101" s="1825">
        <f t="shared" si="170"/>
        <v>91577</v>
      </c>
      <c r="CQ101" s="1825">
        <f t="shared" si="170"/>
        <v>7984621</v>
      </c>
      <c r="CR101" s="1825">
        <f t="shared" si="170"/>
        <v>7645788</v>
      </c>
    </row>
    <row r="102" spans="1:181" s="1831" customFormat="1" ht="15" customHeight="1">
      <c r="A102" s="1826" t="s">
        <v>675</v>
      </c>
      <c r="B102" s="1827">
        <f>SUM(B57-B101)</f>
        <v>0</v>
      </c>
      <c r="C102" s="1827">
        <f t="shared" ref="C102:BS102" si="171">SUM(C57-C101)</f>
        <v>0</v>
      </c>
      <c r="D102" s="1827">
        <f t="shared" si="171"/>
        <v>0</v>
      </c>
      <c r="E102" s="1827">
        <f t="shared" si="171"/>
        <v>0</v>
      </c>
      <c r="F102" s="1828">
        <f t="shared" si="171"/>
        <v>-98203</v>
      </c>
      <c r="G102" s="1827">
        <f t="shared" si="171"/>
        <v>0</v>
      </c>
      <c r="H102" s="1827">
        <f t="shared" si="171"/>
        <v>0</v>
      </c>
      <c r="I102" s="1827">
        <f t="shared" si="171"/>
        <v>0</v>
      </c>
      <c r="J102" s="1827">
        <f t="shared" si="171"/>
        <v>0</v>
      </c>
      <c r="K102" s="1829">
        <f t="shared" si="171"/>
        <v>-16236</v>
      </c>
      <c r="L102" s="1827">
        <f t="shared" si="171"/>
        <v>0</v>
      </c>
      <c r="M102" s="1827">
        <f t="shared" si="171"/>
        <v>0</v>
      </c>
      <c r="N102" s="1827">
        <f t="shared" si="171"/>
        <v>0</v>
      </c>
      <c r="O102" s="1827">
        <f t="shared" si="171"/>
        <v>0</v>
      </c>
      <c r="P102" s="1829">
        <f t="shared" si="171"/>
        <v>-18095</v>
      </c>
      <c r="Q102" s="1827">
        <f t="shared" si="171"/>
        <v>0</v>
      </c>
      <c r="R102" s="1827">
        <f t="shared" si="171"/>
        <v>0</v>
      </c>
      <c r="S102" s="1827">
        <f t="shared" si="171"/>
        <v>0</v>
      </c>
      <c r="T102" s="1827">
        <f t="shared" si="171"/>
        <v>0</v>
      </c>
      <c r="U102" s="1828">
        <f t="shared" ref="U102" si="172">SUM(U57-U101)</f>
        <v>-3803</v>
      </c>
      <c r="V102" s="1827">
        <f t="shared" si="171"/>
        <v>0</v>
      </c>
      <c r="W102" s="1827">
        <f t="shared" si="171"/>
        <v>0</v>
      </c>
      <c r="X102" s="1827">
        <f t="shared" si="171"/>
        <v>0</v>
      </c>
      <c r="Y102" s="1827">
        <f t="shared" si="171"/>
        <v>0</v>
      </c>
      <c r="Z102" s="1829">
        <f t="shared" si="171"/>
        <v>-90</v>
      </c>
      <c r="AA102" s="1827">
        <f>SUM(AA57-AA101)</f>
        <v>0</v>
      </c>
      <c r="AB102" s="1827">
        <f>SUM(AB57-AB101)</f>
        <v>0</v>
      </c>
      <c r="AC102" s="1827">
        <f>SUM(AC57-AC101)</f>
        <v>0</v>
      </c>
      <c r="AD102" s="1827">
        <f>SUM(AD57-AD101)</f>
        <v>0</v>
      </c>
      <c r="AE102" s="1828">
        <f>SUM(AE57-AE101)</f>
        <v>-18260</v>
      </c>
      <c r="AF102" s="1827">
        <f t="shared" si="171"/>
        <v>0</v>
      </c>
      <c r="AG102" s="1827">
        <f t="shared" si="171"/>
        <v>0</v>
      </c>
      <c r="AH102" s="1827">
        <f t="shared" si="171"/>
        <v>0</v>
      </c>
      <c r="AI102" s="1827">
        <f t="shared" si="171"/>
        <v>0</v>
      </c>
      <c r="AJ102" s="1829">
        <f t="shared" si="171"/>
        <v>-4242</v>
      </c>
      <c r="AK102" s="1827">
        <f t="shared" si="171"/>
        <v>0</v>
      </c>
      <c r="AL102" s="1827">
        <f t="shared" si="171"/>
        <v>0</v>
      </c>
      <c r="AM102" s="1827">
        <f t="shared" si="171"/>
        <v>0</v>
      </c>
      <c r="AN102" s="1827">
        <f t="shared" si="171"/>
        <v>0</v>
      </c>
      <c r="AO102" s="1829">
        <f t="shared" si="171"/>
        <v>-6536</v>
      </c>
      <c r="AP102" s="1827">
        <f t="shared" si="171"/>
        <v>0</v>
      </c>
      <c r="AQ102" s="1827">
        <f t="shared" si="171"/>
        <v>0</v>
      </c>
      <c r="AR102" s="1827">
        <f t="shared" si="171"/>
        <v>0</v>
      </c>
      <c r="AS102" s="1827">
        <f t="shared" si="171"/>
        <v>0</v>
      </c>
      <c r="AT102" s="1829">
        <f t="shared" si="171"/>
        <v>-6051</v>
      </c>
      <c r="AU102" s="1827">
        <f t="shared" si="171"/>
        <v>0</v>
      </c>
      <c r="AV102" s="1827">
        <f t="shared" si="171"/>
        <v>0</v>
      </c>
      <c r="AW102" s="1827">
        <f t="shared" si="171"/>
        <v>0</v>
      </c>
      <c r="AX102" s="1827">
        <f t="shared" si="171"/>
        <v>0</v>
      </c>
      <c r="AY102" s="1829">
        <f t="shared" si="171"/>
        <v>-8627</v>
      </c>
      <c r="AZ102" s="1827">
        <f t="shared" si="171"/>
        <v>0</v>
      </c>
      <c r="BA102" s="1827">
        <f t="shared" si="171"/>
        <v>0</v>
      </c>
      <c r="BB102" s="1827">
        <f t="shared" si="171"/>
        <v>0</v>
      </c>
      <c r="BC102" s="1827">
        <f t="shared" si="171"/>
        <v>0</v>
      </c>
      <c r="BD102" s="1829">
        <f t="shared" si="171"/>
        <v>-5015</v>
      </c>
      <c r="BE102" s="1827">
        <f t="shared" si="171"/>
        <v>0</v>
      </c>
      <c r="BF102" s="1827">
        <f t="shared" si="171"/>
        <v>0</v>
      </c>
      <c r="BG102" s="1827">
        <f t="shared" si="171"/>
        <v>0</v>
      </c>
      <c r="BH102" s="1827">
        <f t="shared" si="171"/>
        <v>0</v>
      </c>
      <c r="BI102" s="1829">
        <f t="shared" si="171"/>
        <v>-4886</v>
      </c>
      <c r="BJ102" s="1827">
        <f t="shared" si="171"/>
        <v>0</v>
      </c>
      <c r="BK102" s="1827">
        <f t="shared" si="171"/>
        <v>0</v>
      </c>
      <c r="BL102" s="1827">
        <f t="shared" si="171"/>
        <v>0</v>
      </c>
      <c r="BM102" s="1827">
        <f t="shared" si="171"/>
        <v>0</v>
      </c>
      <c r="BN102" s="1829">
        <f t="shared" si="171"/>
        <v>-6180</v>
      </c>
      <c r="BO102" s="1827">
        <f t="shared" si="171"/>
        <v>0</v>
      </c>
      <c r="BP102" s="1827">
        <f t="shared" si="171"/>
        <v>0</v>
      </c>
      <c r="BQ102" s="1827">
        <f t="shared" si="171"/>
        <v>0</v>
      </c>
      <c r="BR102" s="1827">
        <f t="shared" si="171"/>
        <v>0</v>
      </c>
      <c r="BS102" s="1829">
        <f t="shared" si="171"/>
        <v>-4649</v>
      </c>
      <c r="BT102" s="1827">
        <f t="shared" ref="BT102:CR102" si="173">SUM(BT57-BT101)</f>
        <v>0</v>
      </c>
      <c r="BU102" s="1827">
        <f t="shared" si="173"/>
        <v>0</v>
      </c>
      <c r="BV102" s="1827">
        <f t="shared" si="173"/>
        <v>0</v>
      </c>
      <c r="BW102" s="1827">
        <f t="shared" si="173"/>
        <v>0</v>
      </c>
      <c r="BX102" s="1829">
        <f t="shared" si="173"/>
        <v>-4691</v>
      </c>
      <c r="BY102" s="1827">
        <f t="shared" si="173"/>
        <v>0</v>
      </c>
      <c r="BZ102" s="1827">
        <f t="shared" si="173"/>
        <v>0</v>
      </c>
      <c r="CA102" s="1827">
        <f t="shared" si="173"/>
        <v>0</v>
      </c>
      <c r="CB102" s="1827">
        <f t="shared" si="173"/>
        <v>0</v>
      </c>
      <c r="CC102" s="1829">
        <f t="shared" si="173"/>
        <v>-4771</v>
      </c>
      <c r="CD102" s="1827">
        <f t="shared" si="173"/>
        <v>0</v>
      </c>
      <c r="CE102" s="1827">
        <f t="shared" si="173"/>
        <v>0</v>
      </c>
      <c r="CF102" s="1827">
        <f t="shared" si="173"/>
        <v>0</v>
      </c>
      <c r="CG102" s="1827">
        <f t="shared" si="173"/>
        <v>0</v>
      </c>
      <c r="CH102" s="1829">
        <f t="shared" si="173"/>
        <v>-3935</v>
      </c>
      <c r="CI102" s="1827">
        <f t="shared" si="173"/>
        <v>0</v>
      </c>
      <c r="CJ102" s="1827">
        <f t="shared" si="173"/>
        <v>0</v>
      </c>
      <c r="CK102" s="1827">
        <f t="shared" si="173"/>
        <v>0</v>
      </c>
      <c r="CL102" s="1827">
        <f t="shared" si="173"/>
        <v>0</v>
      </c>
      <c r="CM102" s="1829">
        <f t="shared" si="173"/>
        <v>-37401</v>
      </c>
      <c r="CN102" s="1830">
        <f t="shared" si="173"/>
        <v>0</v>
      </c>
      <c r="CO102" s="1830">
        <f t="shared" si="173"/>
        <v>0</v>
      </c>
      <c r="CP102" s="1830">
        <f t="shared" si="173"/>
        <v>0</v>
      </c>
      <c r="CQ102" s="1830">
        <f t="shared" si="173"/>
        <v>0</v>
      </c>
      <c r="CR102" s="1830">
        <f t="shared" si="173"/>
        <v>-251671</v>
      </c>
      <c r="CS102" s="1826"/>
      <c r="CT102" s="1826"/>
      <c r="CU102" s="1826"/>
      <c r="CV102" s="1826"/>
      <c r="CW102" s="1826"/>
      <c r="CX102" s="1826"/>
      <c r="CY102" s="1826"/>
      <c r="CZ102" s="1826"/>
      <c r="DA102" s="1826"/>
      <c r="DB102" s="1826"/>
      <c r="DC102" s="1826"/>
      <c r="DD102" s="1826"/>
      <c r="DE102" s="1826"/>
      <c r="DF102" s="1826"/>
      <c r="DG102" s="1826"/>
      <c r="DH102" s="1826"/>
      <c r="DI102" s="1826"/>
      <c r="DJ102" s="1826"/>
      <c r="FY102" s="1832">
        <f>FY57-FY101</f>
        <v>0</v>
      </c>
    </row>
    <row r="103" spans="1:181" ht="15" customHeight="1">
      <c r="C103" s="1833"/>
      <c r="D103" s="1833"/>
      <c r="E103" s="1833"/>
      <c r="F103" s="1833"/>
      <c r="G103" s="1833"/>
      <c r="H103" s="1689"/>
      <c r="I103" s="1689"/>
      <c r="J103" s="1689"/>
      <c r="K103" s="1689"/>
      <c r="L103" s="1689"/>
      <c r="M103" s="1689"/>
      <c r="N103" s="1689"/>
      <c r="O103" s="1689"/>
      <c r="P103" s="1689"/>
      <c r="Q103" s="1689"/>
      <c r="R103" s="1689"/>
      <c r="S103" s="1689"/>
      <c r="T103" s="1689"/>
      <c r="U103" s="1689"/>
      <c r="V103" s="1689"/>
      <c r="W103" s="1689"/>
      <c r="X103" s="1689"/>
      <c r="Y103" s="1689"/>
      <c r="Z103" s="1689"/>
      <c r="AA103" s="1689"/>
      <c r="AB103" s="1689"/>
      <c r="AC103" s="1689"/>
      <c r="AD103" s="1689"/>
      <c r="AE103" s="1689"/>
      <c r="AF103" s="1689"/>
      <c r="AG103" s="1783"/>
      <c r="AH103" s="1710"/>
      <c r="AI103" s="1710"/>
      <c r="AJ103" s="1710"/>
      <c r="AK103" s="1710"/>
      <c r="AL103" s="1783"/>
      <c r="AM103" s="1710"/>
      <c r="AN103" s="1710"/>
      <c r="AO103" s="1710"/>
      <c r="AP103" s="1710"/>
      <c r="AQ103" s="1783"/>
      <c r="AR103" s="1710"/>
      <c r="AS103" s="1710"/>
      <c r="AT103" s="1710"/>
      <c r="AU103" s="1710"/>
      <c r="AV103" s="1783"/>
      <c r="AW103" s="1710"/>
      <c r="AX103" s="1710"/>
      <c r="AY103" s="1710"/>
      <c r="AZ103" s="1710"/>
      <c r="BA103" s="1783"/>
      <c r="BB103" s="1710"/>
      <c r="BC103" s="1710"/>
      <c r="BD103" s="1710"/>
      <c r="BE103" s="1710"/>
      <c r="BF103" s="1783"/>
      <c r="BG103" s="1710"/>
      <c r="BH103" s="1710"/>
      <c r="BI103" s="1710"/>
      <c r="BJ103" s="1710"/>
      <c r="BK103" s="1783"/>
      <c r="BL103" s="1710"/>
      <c r="BM103" s="1710"/>
      <c r="BN103" s="1710"/>
      <c r="BO103" s="1710"/>
      <c r="BP103" s="1783"/>
      <c r="BQ103" s="1710"/>
      <c r="BR103" s="1710"/>
      <c r="BS103" s="1710"/>
      <c r="BT103" s="1710"/>
      <c r="BU103" s="1783"/>
      <c r="BV103" s="1710"/>
      <c r="BW103" s="1710"/>
      <c r="BX103" s="1710"/>
      <c r="BY103" s="1710"/>
      <c r="BZ103" s="1783"/>
      <c r="CA103" s="1710"/>
      <c r="CB103" s="1710"/>
      <c r="CC103" s="1710"/>
      <c r="CD103" s="1710"/>
      <c r="CE103" s="1783"/>
      <c r="CF103" s="1710"/>
      <c r="CG103" s="1710"/>
      <c r="CH103" s="1710"/>
      <c r="CI103" s="1710"/>
      <c r="CJ103" s="1783"/>
      <c r="CK103" s="1710"/>
      <c r="CL103" s="1710"/>
      <c r="CM103" s="1710"/>
      <c r="CN103" s="1834"/>
      <c r="CO103" s="1835"/>
      <c r="CP103" s="1835"/>
      <c r="CQ103" s="1835"/>
      <c r="CR103" s="1834"/>
      <c r="CS103" s="1689"/>
      <c r="CT103" s="1689"/>
      <c r="CU103" s="1689"/>
      <c r="CV103" s="1689"/>
      <c r="CW103" s="1689"/>
      <c r="CX103" s="1689"/>
      <c r="CY103" s="1689"/>
      <c r="CZ103" s="1689"/>
      <c r="DA103" s="1689"/>
      <c r="DB103" s="1689"/>
      <c r="DC103" s="1689"/>
      <c r="DD103" s="1689"/>
      <c r="DE103" s="1689"/>
      <c r="DF103" s="1689"/>
      <c r="DG103" s="1689"/>
      <c r="DH103" s="1689"/>
      <c r="DI103" s="1689"/>
      <c r="DJ103" s="1689"/>
    </row>
    <row r="104" spans="1:181" ht="15" customHeight="1">
      <c r="E104" s="1836">
        <f>E95+E96+E97+E98</f>
        <v>260618</v>
      </c>
      <c r="F104" s="1836">
        <f>F95+F96+F97+F98</f>
        <v>260618</v>
      </c>
      <c r="G104" s="1836">
        <f t="shared" ref="G104:BR104" si="174">G95+G96+G97+G98</f>
        <v>480200</v>
      </c>
      <c r="H104" s="1836">
        <f t="shared" si="174"/>
        <v>501860</v>
      </c>
      <c r="I104" s="1836">
        <f t="shared" si="174"/>
        <v>5262</v>
      </c>
      <c r="J104" s="1836">
        <f t="shared" si="174"/>
        <v>522949</v>
      </c>
      <c r="K104" s="1836">
        <f t="shared" si="174"/>
        <v>498943</v>
      </c>
      <c r="L104" s="1836">
        <f t="shared" si="174"/>
        <v>564703</v>
      </c>
      <c r="M104" s="1836">
        <f t="shared" si="174"/>
        <v>587011</v>
      </c>
      <c r="N104" s="1836">
        <f t="shared" si="174"/>
        <v>20821</v>
      </c>
      <c r="O104" s="1836">
        <f t="shared" si="174"/>
        <v>640759</v>
      </c>
      <c r="P104" s="1836">
        <f t="shared" si="174"/>
        <v>587753</v>
      </c>
      <c r="Q104" s="1836">
        <f t="shared" si="174"/>
        <v>228513</v>
      </c>
      <c r="R104" s="1836">
        <f t="shared" si="174"/>
        <v>60673</v>
      </c>
      <c r="S104" s="1836">
        <f t="shared" si="174"/>
        <v>0</v>
      </c>
      <c r="T104" s="1836">
        <f t="shared" si="174"/>
        <v>60673</v>
      </c>
      <c r="U104" s="1836">
        <f t="shared" si="174"/>
        <v>56474</v>
      </c>
      <c r="V104" s="1836">
        <f t="shared" si="174"/>
        <v>234935</v>
      </c>
      <c r="W104" s="1836">
        <f t="shared" si="174"/>
        <v>44693</v>
      </c>
      <c r="X104" s="1836">
        <f t="shared" si="174"/>
        <v>0</v>
      </c>
      <c r="Y104" s="1836">
        <f t="shared" si="174"/>
        <v>44693</v>
      </c>
      <c r="Z104" s="1836">
        <f t="shared" si="174"/>
        <v>44537</v>
      </c>
      <c r="AA104" s="1836">
        <f t="shared" si="174"/>
        <v>0</v>
      </c>
      <c r="AB104" s="1836">
        <f t="shared" si="174"/>
        <v>535791</v>
      </c>
      <c r="AC104" s="1836">
        <f t="shared" si="174"/>
        <v>6989</v>
      </c>
      <c r="AD104" s="1836">
        <f t="shared" si="174"/>
        <v>581610</v>
      </c>
      <c r="AE104" s="1836">
        <f t="shared" si="174"/>
        <v>481016</v>
      </c>
      <c r="AF104" s="1836">
        <f t="shared" si="174"/>
        <v>115561</v>
      </c>
      <c r="AG104" s="1836">
        <f t="shared" si="174"/>
        <v>117243</v>
      </c>
      <c r="AH104" s="1836">
        <f t="shared" si="174"/>
        <v>1555</v>
      </c>
      <c r="AI104" s="1836">
        <f t="shared" si="174"/>
        <v>123977</v>
      </c>
      <c r="AJ104" s="1836">
        <f t="shared" si="174"/>
        <v>124079</v>
      </c>
      <c r="AK104" s="1836">
        <f t="shared" si="174"/>
        <v>211952</v>
      </c>
      <c r="AL104" s="1836">
        <f t="shared" si="174"/>
        <v>221649</v>
      </c>
      <c r="AM104" s="1836">
        <f t="shared" si="174"/>
        <v>5444</v>
      </c>
      <c r="AN104" s="1836">
        <f t="shared" si="174"/>
        <v>230741</v>
      </c>
      <c r="AO104" s="1836">
        <f t="shared" si="174"/>
        <v>214625</v>
      </c>
      <c r="AP104" s="1836">
        <f t="shared" si="174"/>
        <v>169160</v>
      </c>
      <c r="AQ104" s="1836">
        <f t="shared" si="174"/>
        <v>172299</v>
      </c>
      <c r="AR104" s="1836">
        <f t="shared" si="174"/>
        <v>1456</v>
      </c>
      <c r="AS104" s="1836">
        <f t="shared" si="174"/>
        <v>172666</v>
      </c>
      <c r="AT104" s="1836">
        <f t="shared" si="174"/>
        <v>170410</v>
      </c>
      <c r="AU104" s="1836">
        <f t="shared" si="174"/>
        <v>221315</v>
      </c>
      <c r="AV104" s="1836">
        <f t="shared" si="174"/>
        <v>231942</v>
      </c>
      <c r="AW104" s="1836">
        <f t="shared" si="174"/>
        <v>3085</v>
      </c>
      <c r="AX104" s="1836">
        <f t="shared" si="174"/>
        <v>237532</v>
      </c>
      <c r="AY104" s="1836">
        <f t="shared" si="174"/>
        <v>239832</v>
      </c>
      <c r="AZ104" s="1836">
        <f t="shared" si="174"/>
        <v>131152</v>
      </c>
      <c r="BA104" s="1836">
        <f t="shared" si="174"/>
        <v>132417</v>
      </c>
      <c r="BB104" s="1836">
        <f t="shared" si="174"/>
        <v>1761</v>
      </c>
      <c r="BC104" s="1836">
        <f t="shared" si="174"/>
        <v>142268</v>
      </c>
      <c r="BD104" s="1836">
        <f t="shared" si="174"/>
        <v>141492</v>
      </c>
      <c r="BE104" s="1836">
        <f t="shared" si="174"/>
        <v>131120</v>
      </c>
      <c r="BF104" s="1836">
        <f t="shared" si="174"/>
        <v>133841</v>
      </c>
      <c r="BG104" s="1836">
        <f t="shared" si="174"/>
        <v>1550</v>
      </c>
      <c r="BH104" s="1836">
        <f t="shared" si="174"/>
        <v>142691</v>
      </c>
      <c r="BI104" s="1836">
        <f t="shared" si="174"/>
        <v>141231</v>
      </c>
      <c r="BJ104" s="1836">
        <f t="shared" si="174"/>
        <v>189426</v>
      </c>
      <c r="BK104" s="1836">
        <f t="shared" si="174"/>
        <v>196436</v>
      </c>
      <c r="BL104" s="1836">
        <f t="shared" si="174"/>
        <v>-1714</v>
      </c>
      <c r="BM104" s="1836">
        <f t="shared" si="174"/>
        <v>198707</v>
      </c>
      <c r="BN104" s="1836">
        <f t="shared" si="174"/>
        <v>194098</v>
      </c>
      <c r="BO104" s="1836">
        <f t="shared" si="174"/>
        <v>127224</v>
      </c>
      <c r="BP104" s="1836">
        <f t="shared" si="174"/>
        <v>129293</v>
      </c>
      <c r="BQ104" s="1836">
        <f t="shared" si="174"/>
        <v>1330</v>
      </c>
      <c r="BR104" s="1836">
        <f t="shared" si="174"/>
        <v>134417</v>
      </c>
      <c r="BS104" s="1836">
        <f t="shared" ref="BS104:CR104" si="175">BS95+BS96+BS97+BS98</f>
        <v>134001</v>
      </c>
      <c r="BT104" s="1836">
        <f t="shared" si="175"/>
        <v>133949</v>
      </c>
      <c r="BU104" s="1836">
        <f t="shared" si="175"/>
        <v>135484</v>
      </c>
      <c r="BV104" s="1836">
        <f t="shared" si="175"/>
        <v>1387</v>
      </c>
      <c r="BW104" s="1836">
        <f t="shared" si="175"/>
        <v>140574</v>
      </c>
      <c r="BX104" s="1836">
        <f t="shared" si="175"/>
        <v>139370</v>
      </c>
      <c r="BY104" s="1836">
        <f t="shared" si="175"/>
        <v>141196</v>
      </c>
      <c r="BZ104" s="1836">
        <f t="shared" si="175"/>
        <v>143620</v>
      </c>
      <c r="CA104" s="1836">
        <f t="shared" si="175"/>
        <v>2384</v>
      </c>
      <c r="CB104" s="1836">
        <f t="shared" si="175"/>
        <v>153550</v>
      </c>
      <c r="CC104" s="1836">
        <f t="shared" si="175"/>
        <v>152113</v>
      </c>
      <c r="CD104" s="1836">
        <f t="shared" si="175"/>
        <v>110122</v>
      </c>
      <c r="CE104" s="1836">
        <f t="shared" si="175"/>
        <v>112098</v>
      </c>
      <c r="CF104" s="1836">
        <f t="shared" si="175"/>
        <v>2037</v>
      </c>
      <c r="CG104" s="1836">
        <f t="shared" si="175"/>
        <v>121076</v>
      </c>
      <c r="CH104" s="1836">
        <f t="shared" si="175"/>
        <v>121536</v>
      </c>
      <c r="CI104" s="1836">
        <f t="shared" si="175"/>
        <v>1892118</v>
      </c>
      <c r="CJ104" s="1836">
        <f t="shared" si="175"/>
        <v>1997784</v>
      </c>
      <c r="CK104" s="1836">
        <f t="shared" si="175"/>
        <v>19622</v>
      </c>
      <c r="CL104" s="1836">
        <f t="shared" si="175"/>
        <v>2047856</v>
      </c>
      <c r="CM104" s="1836">
        <f t="shared" si="175"/>
        <v>1906182</v>
      </c>
      <c r="CN104" s="1836">
        <f t="shared" si="175"/>
        <v>5360644</v>
      </c>
      <c r="CO104" s="1836">
        <f t="shared" si="175"/>
        <v>5750108</v>
      </c>
      <c r="CP104" s="1836">
        <f t="shared" si="175"/>
        <v>78321</v>
      </c>
      <c r="CQ104" s="1836">
        <f t="shared" si="175"/>
        <v>5957357</v>
      </c>
      <c r="CR104" s="1836">
        <f t="shared" si="175"/>
        <v>5608310</v>
      </c>
    </row>
    <row r="105" spans="1:181" ht="15" customHeight="1">
      <c r="F105" s="1836">
        <f>E104-F104</f>
        <v>0</v>
      </c>
      <c r="K105" s="339">
        <f>J104-K104</f>
        <v>24006</v>
      </c>
      <c r="P105" s="339">
        <f>O104-P104</f>
        <v>53006</v>
      </c>
      <c r="U105" s="339">
        <f>T104-U104</f>
        <v>4199</v>
      </c>
      <c r="Z105" s="339">
        <f>Y104-Z104</f>
        <v>156</v>
      </c>
      <c r="AE105" s="339">
        <f>AD104-AE104</f>
        <v>100594</v>
      </c>
      <c r="AJ105" s="339">
        <f>AI104-AJ104</f>
        <v>-102</v>
      </c>
      <c r="AO105" s="339">
        <f>AN104-AO104</f>
        <v>16116</v>
      </c>
      <c r="AT105" s="339">
        <f>AS104-AT104</f>
        <v>2256</v>
      </c>
      <c r="AY105" s="339">
        <f>AX104-AY104</f>
        <v>-2300</v>
      </c>
      <c r="BD105" s="339">
        <f>BC104-BD104</f>
        <v>776</v>
      </c>
      <c r="BI105" s="339">
        <f>BH104-BI104</f>
        <v>1460</v>
      </c>
      <c r="BN105" s="339">
        <f>BM104-BN104</f>
        <v>4609</v>
      </c>
      <c r="BS105" s="339">
        <f>BR104-BS104</f>
        <v>416</v>
      </c>
      <c r="BX105" s="339">
        <f>BW104-BX104</f>
        <v>1204</v>
      </c>
      <c r="CC105" s="339">
        <f>CB104-CC104</f>
        <v>1437</v>
      </c>
      <c r="CH105" s="339">
        <f>CG104-CH104</f>
        <v>-460</v>
      </c>
      <c r="CM105" s="339">
        <f>CL104-CM104</f>
        <v>141674</v>
      </c>
      <c r="CO105" s="1834"/>
      <c r="CR105" s="1757">
        <f>CQ104-CR104</f>
        <v>349047</v>
      </c>
    </row>
    <row r="106" spans="1:181" ht="15" customHeight="1">
      <c r="N106" s="1783"/>
      <c r="S106" s="1783"/>
    </row>
    <row r="107" spans="1:181" ht="15" customHeight="1"/>
    <row r="108" spans="1:181" ht="15" customHeight="1"/>
    <row r="109" spans="1:181" ht="15" customHeight="1"/>
    <row r="110" spans="1:181" ht="15" customHeight="1"/>
    <row r="111" spans="1:181" ht="15" customHeight="1"/>
    <row r="112" spans="1:181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</sheetData>
  <mergeCells count="57">
    <mergeCell ref="CO3:CQ3"/>
    <mergeCell ref="BK3:BM3"/>
    <mergeCell ref="BP3:BR3"/>
    <mergeCell ref="BU3:BW3"/>
    <mergeCell ref="BZ3:CB3"/>
    <mergeCell ref="CE3:CG3"/>
    <mergeCell ref="CJ3:CL3"/>
    <mergeCell ref="BY2:CC2"/>
    <mergeCell ref="CD2:CH2"/>
    <mergeCell ref="CI2:CM2"/>
    <mergeCell ref="CN2:CR2"/>
    <mergeCell ref="BO2:BS2"/>
    <mergeCell ref="BT2:BX2"/>
    <mergeCell ref="C3:E3"/>
    <mergeCell ref="H3:J3"/>
    <mergeCell ref="M3:O3"/>
    <mergeCell ref="R3:T3"/>
    <mergeCell ref="W3:Y3"/>
    <mergeCell ref="AB3:AD3"/>
    <mergeCell ref="AU2:AY2"/>
    <mergeCell ref="AZ2:BD2"/>
    <mergeCell ref="BE2:BI2"/>
    <mergeCell ref="BJ2:BN2"/>
    <mergeCell ref="BF3:BH3"/>
    <mergeCell ref="AG3:AI3"/>
    <mergeCell ref="AL3:AN3"/>
    <mergeCell ref="AQ3:AS3"/>
    <mergeCell ref="AV3:AX3"/>
    <mergeCell ref="BA3:BC3"/>
    <mergeCell ref="CO1:CQ1"/>
    <mergeCell ref="B2:F2"/>
    <mergeCell ref="G2:K2"/>
    <mergeCell ref="L2:P2"/>
    <mergeCell ref="Q2:U2"/>
    <mergeCell ref="V2:Z2"/>
    <mergeCell ref="AA2:AE2"/>
    <mergeCell ref="AF2:AJ2"/>
    <mergeCell ref="AK2:AO2"/>
    <mergeCell ref="AP2:AT2"/>
    <mergeCell ref="BK1:BM1"/>
    <mergeCell ref="BP1:BR1"/>
    <mergeCell ref="BU1:BW1"/>
    <mergeCell ref="BZ1:CB1"/>
    <mergeCell ref="CE1:CG1"/>
    <mergeCell ref="CJ1:CL1"/>
    <mergeCell ref="BF1:BH1"/>
    <mergeCell ref="C1:E1"/>
    <mergeCell ref="H1:J1"/>
    <mergeCell ref="M1:O1"/>
    <mergeCell ref="R1:T1"/>
    <mergeCell ref="W1:Y1"/>
    <mergeCell ref="AB1:AD1"/>
    <mergeCell ref="AG1:AI1"/>
    <mergeCell ref="AL1:AN1"/>
    <mergeCell ref="AQ1:AS1"/>
    <mergeCell ref="AV1:AX1"/>
    <mergeCell ref="BA1:BC1"/>
  </mergeCells>
  <printOptions horizontalCentered="1"/>
  <pageMargins left="0.43307086614173229" right="0.39370078740157483" top="0.98425196850393704" bottom="0.39370078740157483" header="7.874015748031496E-2" footer="0.19685039370078741"/>
  <pageSetup paperSize="9" scale="71" orientation="portrait" verticalDpi="300" r:id="rId1"/>
  <headerFooter alignWithMargins="0">
    <oddHeader xml:space="preserve">&amp;C&amp;"Arial CE,Félkövér"&amp;11
Budapest Főváros XV.ker Önkormányzata költségvetési intézményei  2015. évi  előirányzatának teljesítése (eFt)
&amp;R&amp;8 4.1.m.a 9/2016.(V.04. ) önkormányzati rendelethez.
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B151"/>
  <sheetViews>
    <sheetView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34" sqref="C34"/>
    </sheetView>
  </sheetViews>
  <sheetFormatPr defaultRowHeight="15"/>
  <cols>
    <col min="1" max="1" width="53.7109375" style="534" customWidth="1"/>
    <col min="2" max="4" width="13.7109375" style="1025" customWidth="1"/>
    <col min="5" max="5" width="13.7109375" style="1684" customWidth="1"/>
    <col min="6" max="7" width="13.7109375" style="1025" customWidth="1"/>
    <col min="8" max="8" width="13.7109375" style="1684" customWidth="1"/>
    <col min="9" max="10" width="13.7109375" style="1025" customWidth="1"/>
    <col min="11" max="11" width="13.7109375" style="1684" customWidth="1"/>
    <col min="12" max="13" width="13.7109375" style="1025" customWidth="1"/>
    <col min="14" max="14" width="13.7109375" style="1684" customWidth="1"/>
    <col min="15" max="16" width="13.7109375" style="1025" customWidth="1"/>
    <col min="17" max="17" width="13.7109375" style="1684" customWidth="1"/>
    <col min="18" max="19" width="13.7109375" style="1025" customWidth="1"/>
    <col min="20" max="20" width="13.7109375" style="1684" customWidth="1"/>
    <col min="21" max="25" width="13.7109375" style="1025" customWidth="1"/>
    <col min="26" max="26" width="13.7109375" style="1684" customWidth="1"/>
    <col min="27" max="28" width="13.7109375" style="1025" customWidth="1"/>
    <col min="29" max="29" width="13.7109375" style="1684" customWidth="1"/>
    <col min="30" max="31" width="13.7109375" style="1025" customWidth="1"/>
    <col min="32" max="32" width="13.7109375" style="1684" customWidth="1"/>
    <col min="33" max="43" width="13.7109375" style="1025" customWidth="1"/>
    <col min="44" max="46" width="13.7109375" style="593" customWidth="1"/>
    <col min="47" max="47" width="14" style="593" hidden="1" customWidth="1"/>
    <col min="48" max="16384" width="9.140625" style="534"/>
  </cols>
  <sheetData>
    <row r="1" spans="1:60" s="535" customFormat="1" ht="12" customHeight="1">
      <c r="A1" s="1582" t="s">
        <v>548</v>
      </c>
      <c r="B1" s="2219">
        <v>1</v>
      </c>
      <c r="C1" s="2220"/>
      <c r="D1" s="2221"/>
      <c r="E1" s="2219">
        <v>2</v>
      </c>
      <c r="F1" s="2220"/>
      <c r="G1" s="2221"/>
      <c r="H1" s="2219">
        <v>3</v>
      </c>
      <c r="I1" s="2220"/>
      <c r="J1" s="2221"/>
      <c r="K1" s="2219">
        <v>4</v>
      </c>
      <c r="L1" s="2220"/>
      <c r="M1" s="2221"/>
      <c r="N1" s="2219">
        <v>5</v>
      </c>
      <c r="O1" s="2220"/>
      <c r="P1" s="2221"/>
      <c r="Q1" s="2219">
        <v>6</v>
      </c>
      <c r="R1" s="2220"/>
      <c r="S1" s="2221"/>
      <c r="T1" s="2219">
        <v>7</v>
      </c>
      <c r="U1" s="2220"/>
      <c r="V1" s="2221"/>
      <c r="W1" s="2219">
        <v>8</v>
      </c>
      <c r="X1" s="2220"/>
      <c r="Y1" s="2221"/>
      <c r="Z1" s="2219">
        <v>9</v>
      </c>
      <c r="AA1" s="2220"/>
      <c r="AB1" s="2221"/>
      <c r="AC1" s="2219">
        <v>10</v>
      </c>
      <c r="AD1" s="2220"/>
      <c r="AE1" s="2221"/>
      <c r="AF1" s="2219">
        <v>11</v>
      </c>
      <c r="AG1" s="2220"/>
      <c r="AH1" s="2221"/>
      <c r="AI1" s="2219">
        <v>12</v>
      </c>
      <c r="AJ1" s="2220"/>
      <c r="AK1" s="2221"/>
      <c r="AL1" s="2219">
        <v>13</v>
      </c>
      <c r="AM1" s="2220"/>
      <c r="AN1" s="2221"/>
      <c r="AO1" s="2219">
        <v>14</v>
      </c>
      <c r="AP1" s="2220"/>
      <c r="AQ1" s="2221"/>
      <c r="AR1" s="2222">
        <v>15</v>
      </c>
      <c r="AS1" s="2223"/>
      <c r="AT1" s="2224"/>
      <c r="AU1" s="1583"/>
    </row>
    <row r="2" spans="1:60" s="553" customFormat="1" ht="50.25" customHeight="1">
      <c r="A2" s="1584" t="s">
        <v>549</v>
      </c>
      <c r="B2" s="2225" t="s">
        <v>676</v>
      </c>
      <c r="C2" s="2225"/>
      <c r="D2" s="2225"/>
      <c r="E2" s="2219" t="s">
        <v>677</v>
      </c>
      <c r="F2" s="2220"/>
      <c r="G2" s="2221"/>
      <c r="H2" s="2219" t="s">
        <v>184</v>
      </c>
      <c r="I2" s="2220"/>
      <c r="J2" s="2221"/>
      <c r="K2" s="2219" t="s">
        <v>264</v>
      </c>
      <c r="L2" s="2220"/>
      <c r="M2" s="2221"/>
      <c r="N2" s="2219" t="s">
        <v>185</v>
      </c>
      <c r="O2" s="2220"/>
      <c r="P2" s="2221"/>
      <c r="Q2" s="2219" t="s">
        <v>265</v>
      </c>
      <c r="R2" s="2220"/>
      <c r="S2" s="2221"/>
      <c r="T2" s="2219" t="s">
        <v>678</v>
      </c>
      <c r="U2" s="2220"/>
      <c r="V2" s="2221"/>
      <c r="W2" s="2219" t="s">
        <v>186</v>
      </c>
      <c r="X2" s="2220"/>
      <c r="Y2" s="2221"/>
      <c r="Z2" s="2219" t="s">
        <v>187</v>
      </c>
      <c r="AA2" s="2220"/>
      <c r="AB2" s="2221"/>
      <c r="AC2" s="2219" t="s">
        <v>679</v>
      </c>
      <c r="AD2" s="2231"/>
      <c r="AE2" s="2232"/>
      <c r="AF2" s="2219" t="s">
        <v>680</v>
      </c>
      <c r="AG2" s="2231"/>
      <c r="AH2" s="2232"/>
      <c r="AI2" s="2219" t="s">
        <v>681</v>
      </c>
      <c r="AJ2" s="2220"/>
      <c r="AK2" s="2221"/>
      <c r="AL2" s="2219" t="s">
        <v>682</v>
      </c>
      <c r="AM2" s="2220"/>
      <c r="AN2" s="2221"/>
      <c r="AO2" s="2219" t="s">
        <v>683</v>
      </c>
      <c r="AP2" s="2220"/>
      <c r="AQ2" s="2221"/>
      <c r="AR2" s="2226" t="s">
        <v>684</v>
      </c>
      <c r="AS2" s="2227"/>
      <c r="AT2" s="2228"/>
      <c r="AU2" s="1585"/>
    </row>
    <row r="3" spans="1:60" ht="13.5" customHeight="1">
      <c r="A3" s="1584" t="s">
        <v>556</v>
      </c>
      <c r="B3" s="2229">
        <v>852020</v>
      </c>
      <c r="C3" s="2230"/>
      <c r="D3" s="2230"/>
      <c r="E3" s="2229">
        <v>852010</v>
      </c>
      <c r="F3" s="2230"/>
      <c r="G3" s="2230"/>
      <c r="H3" s="2229">
        <v>852010</v>
      </c>
      <c r="I3" s="2230"/>
      <c r="J3" s="2230"/>
      <c r="K3" s="2229">
        <v>852010</v>
      </c>
      <c r="L3" s="2230"/>
      <c r="M3" s="2230"/>
      <c r="N3" s="2229">
        <v>852010</v>
      </c>
      <c r="O3" s="2230"/>
      <c r="P3" s="2230"/>
      <c r="Q3" s="2229">
        <v>852010</v>
      </c>
      <c r="R3" s="2230"/>
      <c r="S3" s="2230"/>
      <c r="T3" s="2229">
        <v>852010</v>
      </c>
      <c r="U3" s="2230"/>
      <c r="V3" s="2230"/>
      <c r="W3" s="2229">
        <v>852010</v>
      </c>
      <c r="X3" s="2230"/>
      <c r="Y3" s="2230"/>
      <c r="Z3" s="2229">
        <v>852010</v>
      </c>
      <c r="AA3" s="2230"/>
      <c r="AB3" s="2230"/>
      <c r="AC3" s="2229">
        <v>853100</v>
      </c>
      <c r="AD3" s="2230"/>
      <c r="AE3" s="2230"/>
      <c r="AF3" s="2229">
        <v>853200</v>
      </c>
      <c r="AG3" s="2230"/>
      <c r="AH3" s="2230"/>
      <c r="AI3" s="2229">
        <v>856000</v>
      </c>
      <c r="AJ3" s="2230"/>
      <c r="AK3" s="2230"/>
      <c r="AL3" s="2229">
        <v>853100</v>
      </c>
      <c r="AM3" s="2230"/>
      <c r="AN3" s="2230"/>
      <c r="AO3" s="2229">
        <v>853200</v>
      </c>
      <c r="AP3" s="2230"/>
      <c r="AQ3" s="2230"/>
      <c r="AR3" s="2233" t="s">
        <v>557</v>
      </c>
      <c r="AS3" s="2234"/>
      <c r="AT3" s="2234"/>
      <c r="AU3" s="1586"/>
    </row>
    <row r="4" spans="1:60" ht="13.5" hidden="1" customHeight="1">
      <c r="A4" s="1587" t="s">
        <v>558</v>
      </c>
      <c r="B4" s="1588"/>
      <c r="C4" s="1589" t="s">
        <v>560</v>
      </c>
      <c r="D4" s="1590"/>
      <c r="E4" s="1588"/>
      <c r="F4" s="1589" t="s">
        <v>560</v>
      </c>
      <c r="G4" s="1590"/>
      <c r="H4" s="1588"/>
      <c r="I4" s="1589" t="s">
        <v>560</v>
      </c>
      <c r="J4" s="1590"/>
      <c r="K4" s="1588"/>
      <c r="L4" s="1589" t="s">
        <v>560</v>
      </c>
      <c r="M4" s="1590"/>
      <c r="N4" s="1588"/>
      <c r="O4" s="1589" t="s">
        <v>560</v>
      </c>
      <c r="P4" s="1590"/>
      <c r="Q4" s="1588"/>
      <c r="R4" s="1589" t="s">
        <v>560</v>
      </c>
      <c r="S4" s="1590"/>
      <c r="T4" s="1588"/>
      <c r="U4" s="1589" t="s">
        <v>560</v>
      </c>
      <c r="V4" s="1590"/>
      <c r="W4" s="2235" t="s">
        <v>560</v>
      </c>
      <c r="X4" s="2236"/>
      <c r="Y4" s="2237"/>
      <c r="Z4" s="1588"/>
      <c r="AA4" s="1589" t="s">
        <v>560</v>
      </c>
      <c r="AB4" s="1590"/>
      <c r="AC4" s="1588"/>
      <c r="AD4" s="1589" t="s">
        <v>560</v>
      </c>
      <c r="AE4" s="1590"/>
      <c r="AF4" s="1588"/>
      <c r="AG4" s="1589"/>
      <c r="AH4" s="1590"/>
      <c r="AI4" s="1588"/>
      <c r="AJ4" s="1589" t="s">
        <v>560</v>
      </c>
      <c r="AK4" s="1590"/>
      <c r="AL4" s="1588"/>
      <c r="AM4" s="1589" t="s">
        <v>560</v>
      </c>
      <c r="AN4" s="1590"/>
      <c r="AO4" s="1588"/>
      <c r="AP4" s="1589" t="s">
        <v>560</v>
      </c>
      <c r="AQ4" s="1590"/>
      <c r="AR4" s="1591"/>
      <c r="AS4" s="1592"/>
      <c r="AT4" s="1593"/>
    </row>
    <row r="5" spans="1:60" ht="42.75">
      <c r="A5" s="1584" t="s">
        <v>561</v>
      </c>
      <c r="B5" s="1594" t="s">
        <v>1356</v>
      </c>
      <c r="C5" s="1595" t="s">
        <v>562</v>
      </c>
      <c r="D5" s="1594" t="s">
        <v>996</v>
      </c>
      <c r="E5" s="1594" t="s">
        <v>1356</v>
      </c>
      <c r="F5" s="1595" t="s">
        <v>562</v>
      </c>
      <c r="G5" s="1594" t="s">
        <v>996</v>
      </c>
      <c r="H5" s="1594" t="s">
        <v>1356</v>
      </c>
      <c r="I5" s="1595" t="s">
        <v>562</v>
      </c>
      <c r="J5" s="1594" t="s">
        <v>996</v>
      </c>
      <c r="K5" s="1594" t="s">
        <v>1356</v>
      </c>
      <c r="L5" s="1595" t="s">
        <v>562</v>
      </c>
      <c r="M5" s="1594" t="s">
        <v>996</v>
      </c>
      <c r="N5" s="1594" t="s">
        <v>1356</v>
      </c>
      <c r="O5" s="1595" t="s">
        <v>562</v>
      </c>
      <c r="P5" s="1594" t="s">
        <v>996</v>
      </c>
      <c r="Q5" s="1594" t="s">
        <v>1356</v>
      </c>
      <c r="R5" s="1595" t="s">
        <v>562</v>
      </c>
      <c r="S5" s="1594" t="s">
        <v>996</v>
      </c>
      <c r="T5" s="1594" t="s">
        <v>1356</v>
      </c>
      <c r="U5" s="1595" t="s">
        <v>562</v>
      </c>
      <c r="V5" s="1594" t="s">
        <v>996</v>
      </c>
      <c r="W5" s="1594" t="s">
        <v>1356</v>
      </c>
      <c r="X5" s="1595" t="s">
        <v>562</v>
      </c>
      <c r="Y5" s="1594" t="s">
        <v>996</v>
      </c>
      <c r="Z5" s="1594" t="s">
        <v>1356</v>
      </c>
      <c r="AA5" s="1595" t="s">
        <v>562</v>
      </c>
      <c r="AB5" s="1594" t="s">
        <v>996</v>
      </c>
      <c r="AC5" s="1594" t="s">
        <v>1356</v>
      </c>
      <c r="AD5" s="1595" t="s">
        <v>562</v>
      </c>
      <c r="AE5" s="1594" t="s">
        <v>996</v>
      </c>
      <c r="AF5" s="1594" t="s">
        <v>1356</v>
      </c>
      <c r="AG5" s="1595" t="s">
        <v>562</v>
      </c>
      <c r="AH5" s="1594" t="s">
        <v>996</v>
      </c>
      <c r="AI5" s="1594" t="s">
        <v>1356</v>
      </c>
      <c r="AJ5" s="1595" t="s">
        <v>562</v>
      </c>
      <c r="AK5" s="1594" t="s">
        <v>996</v>
      </c>
      <c r="AL5" s="1594" t="s">
        <v>1356</v>
      </c>
      <c r="AM5" s="1595" t="s">
        <v>562</v>
      </c>
      <c r="AN5" s="1594" t="s">
        <v>996</v>
      </c>
      <c r="AO5" s="1594" t="s">
        <v>1356</v>
      </c>
      <c r="AP5" s="1595" t="s">
        <v>562</v>
      </c>
      <c r="AQ5" s="1594" t="s">
        <v>996</v>
      </c>
      <c r="AR5" s="1596" t="s">
        <v>1356</v>
      </c>
      <c r="AS5" s="1596" t="s">
        <v>562</v>
      </c>
      <c r="AT5" s="1596" t="s">
        <v>996</v>
      </c>
      <c r="AU5" s="1597" t="s">
        <v>1357</v>
      </c>
    </row>
    <row r="6" spans="1:60">
      <c r="A6" s="1598"/>
      <c r="B6" s="1599" t="s">
        <v>70</v>
      </c>
      <c r="C6" s="1599" t="s">
        <v>71</v>
      </c>
      <c r="D6" s="1599" t="s">
        <v>791</v>
      </c>
      <c r="E6" s="1599" t="s">
        <v>73</v>
      </c>
      <c r="F6" s="1599" t="s">
        <v>74</v>
      </c>
      <c r="G6" s="1599" t="s">
        <v>904</v>
      </c>
      <c r="H6" s="1599" t="s">
        <v>75</v>
      </c>
      <c r="I6" s="1599" t="s">
        <v>76</v>
      </c>
      <c r="J6" s="1599" t="s">
        <v>827</v>
      </c>
      <c r="K6" s="1599" t="s">
        <v>563</v>
      </c>
      <c r="L6" s="1599" t="s">
        <v>564</v>
      </c>
      <c r="M6" s="1599" t="s">
        <v>1358</v>
      </c>
      <c r="N6" s="1599" t="s">
        <v>565</v>
      </c>
      <c r="O6" s="1599" t="s">
        <v>566</v>
      </c>
      <c r="P6" s="1599" t="s">
        <v>751</v>
      </c>
      <c r="Q6" s="1599" t="s">
        <v>567</v>
      </c>
      <c r="R6" s="1599" t="s">
        <v>568</v>
      </c>
      <c r="S6" s="1599" t="s">
        <v>715</v>
      </c>
      <c r="T6" s="1599" t="s">
        <v>569</v>
      </c>
      <c r="U6" s="1599" t="s">
        <v>570</v>
      </c>
      <c r="V6" s="1599" t="s">
        <v>718</v>
      </c>
      <c r="W6" s="1599" t="s">
        <v>571</v>
      </c>
      <c r="X6" s="1599" t="s">
        <v>572</v>
      </c>
      <c r="Y6" s="1599" t="s">
        <v>794</v>
      </c>
      <c r="Z6" s="1599" t="s">
        <v>573</v>
      </c>
      <c r="AA6" s="1599" t="s">
        <v>574</v>
      </c>
      <c r="AB6" s="1599" t="s">
        <v>797</v>
      </c>
      <c r="AC6" s="1599" t="s">
        <v>575</v>
      </c>
      <c r="AD6" s="1599" t="s">
        <v>576</v>
      </c>
      <c r="AE6" s="1599" t="s">
        <v>754</v>
      </c>
      <c r="AF6" s="1599" t="s">
        <v>577</v>
      </c>
      <c r="AG6" s="1599" t="s">
        <v>578</v>
      </c>
      <c r="AH6" s="1599" t="s">
        <v>757</v>
      </c>
      <c r="AI6" s="1599" t="s">
        <v>579</v>
      </c>
      <c r="AJ6" s="1599" t="s">
        <v>580</v>
      </c>
      <c r="AK6" s="1599" t="s">
        <v>800</v>
      </c>
      <c r="AL6" s="1599" t="s">
        <v>581</v>
      </c>
      <c r="AM6" s="1599" t="s">
        <v>582</v>
      </c>
      <c r="AN6" s="1599" t="s">
        <v>830</v>
      </c>
      <c r="AO6" s="1599" t="s">
        <v>583</v>
      </c>
      <c r="AP6" s="1599" t="s">
        <v>584</v>
      </c>
      <c r="AQ6" s="1599" t="s">
        <v>1359</v>
      </c>
      <c r="AR6" s="1600"/>
      <c r="AS6" s="1600"/>
      <c r="AT6" s="1600"/>
      <c r="AU6" s="1601" t="s">
        <v>761</v>
      </c>
    </row>
    <row r="7" spans="1:60" s="1616" customFormat="1" ht="12" customHeight="1">
      <c r="A7" s="1602"/>
      <c r="B7" s="1603"/>
      <c r="C7" s="1604"/>
      <c r="D7" s="1605"/>
      <c r="E7" s="1606"/>
      <c r="F7" s="1607"/>
      <c r="G7" s="1608"/>
      <c r="H7" s="1606"/>
      <c r="I7" s="1607"/>
      <c r="J7" s="1608"/>
      <c r="K7" s="1606"/>
      <c r="L7" s="1607"/>
      <c r="M7" s="1608"/>
      <c r="N7" s="1606"/>
      <c r="O7" s="1607"/>
      <c r="P7" s="1609"/>
      <c r="Q7" s="1606"/>
      <c r="R7" s="1607"/>
      <c r="S7" s="1609"/>
      <c r="T7" s="1606"/>
      <c r="U7" s="1607"/>
      <c r="V7" s="1608"/>
      <c r="W7" s="1610"/>
      <c r="X7" s="1611"/>
      <c r="Y7" s="1608"/>
      <c r="Z7" s="1606"/>
      <c r="AA7" s="1607"/>
      <c r="AB7" s="1608"/>
      <c r="AC7" s="1606"/>
      <c r="AD7" s="1607"/>
      <c r="AE7" s="1608"/>
      <c r="AF7" s="1606"/>
      <c r="AG7" s="1607"/>
      <c r="AH7" s="1608"/>
      <c r="AI7" s="1606"/>
      <c r="AJ7" s="1607"/>
      <c r="AK7" s="1608"/>
      <c r="AL7" s="1606"/>
      <c r="AM7" s="1607"/>
      <c r="AN7" s="1608"/>
      <c r="AO7" s="1606"/>
      <c r="AP7" s="1607"/>
      <c r="AQ7" s="1608"/>
      <c r="AR7" s="1612"/>
      <c r="AS7" s="1613"/>
      <c r="AT7" s="1614"/>
      <c r="AU7" s="1615"/>
    </row>
    <row r="8" spans="1:60" s="1619" customFormat="1" ht="14.25" customHeight="1">
      <c r="A8" s="1617" t="s">
        <v>1508</v>
      </c>
      <c r="B8" s="1603"/>
      <c r="C8" s="1607"/>
      <c r="D8" s="1608">
        <f>SUM(B8+C8)</f>
        <v>0</v>
      </c>
      <c r="E8" s="1606"/>
      <c r="F8" s="1607"/>
      <c r="G8" s="1608">
        <f>SUM(E8+F8)</f>
        <v>0</v>
      </c>
      <c r="H8" s="1606"/>
      <c r="I8" s="1607"/>
      <c r="J8" s="1608">
        <f>SUM(H8+I8)</f>
        <v>0</v>
      </c>
      <c r="K8" s="1606"/>
      <c r="L8" s="1607"/>
      <c r="M8" s="1608">
        <f>SUM(K8+L8)</f>
        <v>0</v>
      </c>
      <c r="N8" s="1606"/>
      <c r="O8" s="1607"/>
      <c r="P8" s="1609">
        <f>SUM(N8+O8)</f>
        <v>0</v>
      </c>
      <c r="Q8" s="1606"/>
      <c r="R8" s="1607"/>
      <c r="S8" s="1609">
        <f>SUM(Q8:R8)</f>
        <v>0</v>
      </c>
      <c r="T8" s="1606"/>
      <c r="U8" s="1607"/>
      <c r="V8" s="1608">
        <f>SUM(T8+U8)</f>
        <v>0</v>
      </c>
      <c r="W8" s="1610"/>
      <c r="X8" s="1611"/>
      <c r="Y8" s="1608">
        <f>SUM(W8+X8)</f>
        <v>0</v>
      </c>
      <c r="Z8" s="1606"/>
      <c r="AA8" s="1607"/>
      <c r="AB8" s="1608">
        <f>SUM(Z8+AA8)</f>
        <v>0</v>
      </c>
      <c r="AC8" s="1606"/>
      <c r="AD8" s="1607"/>
      <c r="AE8" s="1608">
        <f>SUM(AC8+AD8)</f>
        <v>0</v>
      </c>
      <c r="AF8" s="1606"/>
      <c r="AG8" s="1607"/>
      <c r="AH8" s="1608">
        <f>SUM(AF8+AG8)</f>
        <v>0</v>
      </c>
      <c r="AI8" s="1606"/>
      <c r="AJ8" s="1607"/>
      <c r="AK8" s="1608">
        <f>SUM(AI8+AJ8)</f>
        <v>0</v>
      </c>
      <c r="AL8" s="1606"/>
      <c r="AM8" s="1607"/>
      <c r="AN8" s="1608">
        <f>SUM(AL8+AM8)</f>
        <v>0</v>
      </c>
      <c r="AO8" s="1606"/>
      <c r="AP8" s="1607"/>
      <c r="AQ8" s="1608">
        <f>SUM(AO8+AP8)</f>
        <v>0</v>
      </c>
      <c r="AR8" s="1612">
        <f>SUM(B8+E8+H8+K8+N8+Q8+T8+W8+Z8+AC8+AF8+AI8+AL8+AO8)</f>
        <v>0</v>
      </c>
      <c r="AS8" s="1613">
        <f>SUM(C8+F8+I8+L8+O8+R8+U8+X8+AA8+AD8+AG8+AJ8+AM8+AP8)</f>
        <v>0</v>
      </c>
      <c r="AT8" s="1614">
        <f>SUM(D8+G8+J8+M8+P8+S8+V8+Y8+AB8+AE8+AH8+AK8+AN8+AQ8)</f>
        <v>0</v>
      </c>
      <c r="AU8" s="1618" t="e">
        <f>AR8-#REF!</f>
        <v>#REF!</v>
      </c>
    </row>
    <row r="9" spans="1:60" s="1619" customFormat="1" ht="15" hidden="1" customHeight="1">
      <c r="A9" s="1617" t="s">
        <v>1509</v>
      </c>
      <c r="B9" s="1603"/>
      <c r="C9" s="1607"/>
      <c r="D9" s="1608">
        <f>SUM(B9+C9)</f>
        <v>0</v>
      </c>
      <c r="E9" s="1606"/>
      <c r="F9" s="1607"/>
      <c r="G9" s="1608">
        <f>SUM(E9+F9)</f>
        <v>0</v>
      </c>
      <c r="H9" s="1606"/>
      <c r="I9" s="1607"/>
      <c r="J9" s="1608">
        <f>SUM(H9+I9)</f>
        <v>0</v>
      </c>
      <c r="K9" s="1606"/>
      <c r="L9" s="1607"/>
      <c r="M9" s="1608">
        <f>SUM(K9+L9)</f>
        <v>0</v>
      </c>
      <c r="N9" s="1606"/>
      <c r="O9" s="1607"/>
      <c r="P9" s="1609">
        <f>SUM(N9+O9)</f>
        <v>0</v>
      </c>
      <c r="Q9" s="1606"/>
      <c r="R9" s="1607"/>
      <c r="S9" s="1609">
        <f>SUM(Q9:R9)</f>
        <v>0</v>
      </c>
      <c r="T9" s="1606"/>
      <c r="U9" s="1607"/>
      <c r="V9" s="1608">
        <f>SUM(T9+U9)</f>
        <v>0</v>
      </c>
      <c r="W9" s="1610"/>
      <c r="X9" s="1611"/>
      <c r="Y9" s="1608">
        <f>SUM(W9+X9)</f>
        <v>0</v>
      </c>
      <c r="Z9" s="1606"/>
      <c r="AA9" s="1607"/>
      <c r="AB9" s="1608">
        <f>SUM(Z9+AA9)</f>
        <v>0</v>
      </c>
      <c r="AC9" s="1606"/>
      <c r="AD9" s="1607"/>
      <c r="AE9" s="1608">
        <f>SUM(AC9+AD9)</f>
        <v>0</v>
      </c>
      <c r="AF9" s="1606"/>
      <c r="AG9" s="1607"/>
      <c r="AH9" s="1608">
        <f>SUM(AF9+AG9)</f>
        <v>0</v>
      </c>
      <c r="AI9" s="1606"/>
      <c r="AJ9" s="1607"/>
      <c r="AK9" s="1608">
        <f>SUM(AI9+AJ9)</f>
        <v>0</v>
      </c>
      <c r="AL9" s="1606"/>
      <c r="AM9" s="1607"/>
      <c r="AN9" s="1608">
        <f>SUM(AL9+AM9)</f>
        <v>0</v>
      </c>
      <c r="AO9" s="1606"/>
      <c r="AP9" s="1607"/>
      <c r="AQ9" s="1608">
        <f>SUM(AO9+AP9)</f>
        <v>0</v>
      </c>
      <c r="AR9" s="1612">
        <f t="shared" ref="AR9:AT12" si="0">SUM(E9+H9+K9+N9+Q9+T9+W9+Z9+AC9+AF9+AI9+AL9+AO9)</f>
        <v>0</v>
      </c>
      <c r="AS9" s="1613">
        <f t="shared" si="0"/>
        <v>0</v>
      </c>
      <c r="AT9" s="1614">
        <f t="shared" si="0"/>
        <v>0</v>
      </c>
      <c r="AU9" s="1620"/>
    </row>
    <row r="10" spans="1:60" s="1623" customFormat="1" ht="15" hidden="1" customHeight="1">
      <c r="A10" s="1617" t="s">
        <v>1510</v>
      </c>
      <c r="B10" s="1603"/>
      <c r="C10" s="1607"/>
      <c r="D10" s="1608">
        <f>SUM(B10+C10)</f>
        <v>0</v>
      </c>
      <c r="E10" s="1606"/>
      <c r="F10" s="1607"/>
      <c r="G10" s="1608">
        <f>SUM(E10+F10)</f>
        <v>0</v>
      </c>
      <c r="H10" s="1606"/>
      <c r="I10" s="1607"/>
      <c r="J10" s="1608">
        <f>SUM(H10+I10)</f>
        <v>0</v>
      </c>
      <c r="K10" s="1606"/>
      <c r="L10" s="1607"/>
      <c r="M10" s="1608">
        <f>SUM(K10+L10)</f>
        <v>0</v>
      </c>
      <c r="N10" s="1606"/>
      <c r="O10" s="1607"/>
      <c r="P10" s="1609">
        <f>SUM(N10+O10)</f>
        <v>0</v>
      </c>
      <c r="Q10" s="1606"/>
      <c r="R10" s="1607"/>
      <c r="S10" s="1609">
        <f>SUM(Q10:R10)</f>
        <v>0</v>
      </c>
      <c r="T10" s="1606"/>
      <c r="U10" s="1607"/>
      <c r="V10" s="1608">
        <f>SUM(T10+U10)</f>
        <v>0</v>
      </c>
      <c r="W10" s="1610"/>
      <c r="X10" s="1607"/>
      <c r="Y10" s="1608">
        <f>SUM(W10+X10)</f>
        <v>0</v>
      </c>
      <c r="Z10" s="1606"/>
      <c r="AA10" s="1607"/>
      <c r="AB10" s="1608">
        <f>SUM(Z10+AA10)</f>
        <v>0</v>
      </c>
      <c r="AC10" s="1606"/>
      <c r="AD10" s="1607"/>
      <c r="AE10" s="1608">
        <f>SUM(AC10+AD10)</f>
        <v>0</v>
      </c>
      <c r="AF10" s="1606"/>
      <c r="AG10" s="1607"/>
      <c r="AH10" s="1608">
        <f>SUM(AF10+AG10)</f>
        <v>0</v>
      </c>
      <c r="AI10" s="1606"/>
      <c r="AJ10" s="1607"/>
      <c r="AK10" s="1608">
        <f>SUM(AI10+AJ10)</f>
        <v>0</v>
      </c>
      <c r="AL10" s="1606"/>
      <c r="AM10" s="1607"/>
      <c r="AN10" s="1608">
        <f>SUM(AL10+AM10)</f>
        <v>0</v>
      </c>
      <c r="AO10" s="1606"/>
      <c r="AP10" s="1607"/>
      <c r="AQ10" s="1608">
        <f>SUM(AO10+AP10)</f>
        <v>0</v>
      </c>
      <c r="AR10" s="1612">
        <f t="shared" si="0"/>
        <v>0</v>
      </c>
      <c r="AS10" s="1613">
        <f t="shared" si="0"/>
        <v>0</v>
      </c>
      <c r="AT10" s="1614">
        <f t="shared" si="0"/>
        <v>0</v>
      </c>
      <c r="AU10" s="1621"/>
      <c r="AV10" s="1622"/>
      <c r="AW10" s="1622"/>
      <c r="AX10" s="1622"/>
      <c r="AY10" s="1622"/>
      <c r="AZ10" s="1622"/>
      <c r="BA10" s="1622"/>
      <c r="BB10" s="1622"/>
      <c r="BC10" s="1622"/>
      <c r="BD10" s="1622"/>
      <c r="BE10" s="1622"/>
      <c r="BF10" s="1622"/>
      <c r="BG10" s="1622"/>
      <c r="BH10" s="1622"/>
    </row>
    <row r="11" spans="1:60" s="1623" customFormat="1" ht="15" hidden="1" customHeight="1">
      <c r="A11" s="1617"/>
      <c r="B11" s="1603"/>
      <c r="C11" s="1607"/>
      <c r="D11" s="1608">
        <f>SUM(B11+C11)</f>
        <v>0</v>
      </c>
      <c r="E11" s="1606"/>
      <c r="F11" s="1607"/>
      <c r="G11" s="1608">
        <f>SUM(E11+F11)</f>
        <v>0</v>
      </c>
      <c r="H11" s="1606"/>
      <c r="I11" s="1607"/>
      <c r="J11" s="1608">
        <f>SUM(H11+I11)</f>
        <v>0</v>
      </c>
      <c r="K11" s="1606"/>
      <c r="L11" s="1607"/>
      <c r="M11" s="1608">
        <f>SUM(K11+L11)</f>
        <v>0</v>
      </c>
      <c r="N11" s="1606"/>
      <c r="O11" s="1607"/>
      <c r="P11" s="1609">
        <f>SUM(N11+O11)</f>
        <v>0</v>
      </c>
      <c r="Q11" s="1606"/>
      <c r="R11" s="1607"/>
      <c r="S11" s="1609">
        <f>SUM(Q11:R11)</f>
        <v>0</v>
      </c>
      <c r="T11" s="1606"/>
      <c r="U11" s="1607"/>
      <c r="V11" s="1608">
        <f>SUM(T11+U11)</f>
        <v>0</v>
      </c>
      <c r="W11" s="1610"/>
      <c r="X11" s="1607"/>
      <c r="Y11" s="1608">
        <f>SUM(W11+X11)</f>
        <v>0</v>
      </c>
      <c r="Z11" s="1606"/>
      <c r="AA11" s="1607"/>
      <c r="AB11" s="1608">
        <f>SUM(Z11+AA11)</f>
        <v>0</v>
      </c>
      <c r="AC11" s="1606"/>
      <c r="AD11" s="1607"/>
      <c r="AE11" s="1608">
        <f>SUM(AC11+AD11)</f>
        <v>0</v>
      </c>
      <c r="AF11" s="1606"/>
      <c r="AG11" s="1607"/>
      <c r="AH11" s="1608">
        <f>SUM(AF11+AG11)</f>
        <v>0</v>
      </c>
      <c r="AI11" s="1606"/>
      <c r="AJ11" s="1607"/>
      <c r="AK11" s="1608">
        <f>SUM(AI11+AJ11)</f>
        <v>0</v>
      </c>
      <c r="AL11" s="1606"/>
      <c r="AM11" s="1607"/>
      <c r="AN11" s="1608">
        <f>SUM(AL11+AM11)</f>
        <v>0</v>
      </c>
      <c r="AO11" s="1606"/>
      <c r="AP11" s="1607"/>
      <c r="AQ11" s="1608">
        <f>SUM(AO11+AP11)</f>
        <v>0</v>
      </c>
      <c r="AR11" s="1612">
        <f t="shared" si="0"/>
        <v>0</v>
      </c>
      <c r="AS11" s="1613">
        <f t="shared" si="0"/>
        <v>0</v>
      </c>
      <c r="AT11" s="1614">
        <f t="shared" si="0"/>
        <v>0</v>
      </c>
      <c r="AU11" s="1621"/>
      <c r="AV11" s="1622"/>
      <c r="AW11" s="1622"/>
      <c r="AX11" s="1622"/>
      <c r="AY11" s="1622"/>
      <c r="AZ11" s="1622"/>
      <c r="BA11" s="1622"/>
      <c r="BB11" s="1622"/>
      <c r="BC11" s="1622"/>
      <c r="BD11" s="1622"/>
      <c r="BE11" s="1622"/>
      <c r="BF11" s="1622"/>
      <c r="BG11" s="1622"/>
      <c r="BH11" s="1622"/>
    </row>
    <row r="12" spans="1:60" s="1623" customFormat="1" ht="15" hidden="1" customHeight="1">
      <c r="A12" s="1617"/>
      <c r="B12" s="1603"/>
      <c r="C12" s="1607"/>
      <c r="D12" s="1608">
        <f>SUM(B12+C12)</f>
        <v>0</v>
      </c>
      <c r="E12" s="1606"/>
      <c r="F12" s="1607"/>
      <c r="G12" s="1608">
        <f>SUM(E12+F12)</f>
        <v>0</v>
      </c>
      <c r="H12" s="1606"/>
      <c r="I12" s="1607"/>
      <c r="J12" s="1608">
        <f>SUM(H12+I12)</f>
        <v>0</v>
      </c>
      <c r="K12" s="1606"/>
      <c r="L12" s="1607"/>
      <c r="M12" s="1608">
        <f>SUM(K12+L12)</f>
        <v>0</v>
      </c>
      <c r="N12" s="1606"/>
      <c r="O12" s="1607"/>
      <c r="P12" s="1609">
        <f>SUM(N12+O12)</f>
        <v>0</v>
      </c>
      <c r="Q12" s="1606"/>
      <c r="R12" s="1607"/>
      <c r="S12" s="1609">
        <f>SUM(Q12:R12)</f>
        <v>0</v>
      </c>
      <c r="T12" s="1606"/>
      <c r="U12" s="1607"/>
      <c r="V12" s="1608">
        <f>SUM(T12+U12)</f>
        <v>0</v>
      </c>
      <c r="W12" s="1610"/>
      <c r="X12" s="1607"/>
      <c r="Y12" s="1608">
        <f>SUM(W12+X12)</f>
        <v>0</v>
      </c>
      <c r="Z12" s="1606"/>
      <c r="AA12" s="1607"/>
      <c r="AB12" s="1608">
        <f>SUM(Z12+AA12)</f>
        <v>0</v>
      </c>
      <c r="AC12" s="1606"/>
      <c r="AD12" s="1607"/>
      <c r="AE12" s="1608">
        <f>SUM(AC12+AD12)</f>
        <v>0</v>
      </c>
      <c r="AF12" s="1606"/>
      <c r="AG12" s="1607"/>
      <c r="AH12" s="1608">
        <f>SUM(AF12+AG12)</f>
        <v>0</v>
      </c>
      <c r="AI12" s="1606"/>
      <c r="AJ12" s="1607"/>
      <c r="AK12" s="1608">
        <f>SUM(AI12+AJ12)</f>
        <v>0</v>
      </c>
      <c r="AL12" s="1606"/>
      <c r="AM12" s="1607"/>
      <c r="AN12" s="1608">
        <f>SUM(AL12+AM12)</f>
        <v>0</v>
      </c>
      <c r="AO12" s="1606"/>
      <c r="AP12" s="1607"/>
      <c r="AQ12" s="1608">
        <f>SUM(AO12+AP12)</f>
        <v>0</v>
      </c>
      <c r="AR12" s="1612">
        <f t="shared" si="0"/>
        <v>0</v>
      </c>
      <c r="AS12" s="1613">
        <f t="shared" si="0"/>
        <v>0</v>
      </c>
      <c r="AT12" s="1614">
        <f t="shared" si="0"/>
        <v>0</v>
      </c>
      <c r="AU12" s="1621"/>
      <c r="AV12" s="1622"/>
      <c r="AW12" s="1622"/>
      <c r="AX12" s="1622"/>
      <c r="AY12" s="1622"/>
      <c r="AZ12" s="1622"/>
      <c r="BA12" s="1622"/>
      <c r="BB12" s="1622"/>
      <c r="BC12" s="1622"/>
      <c r="BD12" s="1622"/>
      <c r="BE12" s="1622"/>
      <c r="BF12" s="1622"/>
      <c r="BG12" s="1622"/>
      <c r="BH12" s="1622"/>
    </row>
    <row r="13" spans="1:60" s="1625" customFormat="1" ht="15" customHeight="1">
      <c r="A13" s="1602"/>
      <c r="B13" s="1603"/>
      <c r="C13" s="1607"/>
      <c r="D13" s="1608"/>
      <c r="E13" s="1606"/>
      <c r="F13" s="1607"/>
      <c r="G13" s="1608"/>
      <c r="H13" s="1606"/>
      <c r="I13" s="1607"/>
      <c r="J13" s="1608"/>
      <c r="K13" s="1606"/>
      <c r="L13" s="1607"/>
      <c r="M13" s="1608"/>
      <c r="N13" s="1606"/>
      <c r="O13" s="1607"/>
      <c r="P13" s="1608"/>
      <c r="Q13" s="1606"/>
      <c r="R13" s="1607"/>
      <c r="S13" s="1608"/>
      <c r="T13" s="1606"/>
      <c r="U13" s="1607"/>
      <c r="V13" s="1608"/>
      <c r="W13" s="1610"/>
      <c r="X13" s="1607"/>
      <c r="Y13" s="1608"/>
      <c r="Z13" s="1606"/>
      <c r="AA13" s="1607"/>
      <c r="AB13" s="1608"/>
      <c r="AC13" s="1606"/>
      <c r="AD13" s="1607"/>
      <c r="AE13" s="1608"/>
      <c r="AF13" s="1606"/>
      <c r="AG13" s="1607"/>
      <c r="AH13" s="1608"/>
      <c r="AI13" s="1606"/>
      <c r="AJ13" s="1607"/>
      <c r="AK13" s="1608"/>
      <c r="AL13" s="1606"/>
      <c r="AM13" s="1607"/>
      <c r="AN13" s="1608"/>
      <c r="AO13" s="1606"/>
      <c r="AP13" s="1607"/>
      <c r="AQ13" s="1608"/>
      <c r="AR13" s="1612"/>
      <c r="AS13" s="1613"/>
      <c r="AT13" s="1614"/>
      <c r="AU13" s="1624"/>
      <c r="AV13" s="1622"/>
      <c r="AW13" s="1622"/>
      <c r="AX13" s="1622"/>
      <c r="AY13" s="1622"/>
      <c r="AZ13" s="1622"/>
      <c r="BA13" s="1622"/>
      <c r="BB13" s="1622"/>
      <c r="BC13" s="1622"/>
      <c r="BD13" s="1622"/>
      <c r="BE13" s="1622"/>
      <c r="BF13" s="1622"/>
      <c r="BG13" s="1622"/>
      <c r="BH13" s="1622"/>
    </row>
    <row r="14" spans="1:60" ht="15" customHeight="1">
      <c r="A14" s="593" t="s">
        <v>1511</v>
      </c>
      <c r="B14" s="1626"/>
      <c r="C14" s="1043"/>
      <c r="D14" s="1627"/>
      <c r="E14" s="1628"/>
      <c r="F14" s="1043"/>
      <c r="G14" s="1627"/>
      <c r="H14" s="1628"/>
      <c r="I14" s="1043"/>
      <c r="J14" s="1627"/>
      <c r="K14" s="1628"/>
      <c r="L14" s="1043"/>
      <c r="M14" s="1627"/>
      <c r="N14" s="1628"/>
      <c r="O14" s="1043"/>
      <c r="P14" s="1627"/>
      <c r="Q14" s="1628"/>
      <c r="R14" s="1043"/>
      <c r="S14" s="1627"/>
      <c r="T14" s="1628"/>
      <c r="U14" s="1043"/>
      <c r="V14" s="1627"/>
      <c r="W14" s="1629"/>
      <c r="X14" s="1630"/>
      <c r="Y14" s="1631"/>
      <c r="Z14" s="1628"/>
      <c r="AA14" s="1043"/>
      <c r="AB14" s="1627"/>
      <c r="AC14" s="1628"/>
      <c r="AD14" s="1043"/>
      <c r="AE14" s="1627"/>
      <c r="AF14" s="1628"/>
      <c r="AG14" s="1043"/>
      <c r="AH14" s="1627"/>
      <c r="AI14" s="1628"/>
      <c r="AJ14" s="1043"/>
      <c r="AK14" s="1627"/>
      <c r="AL14" s="1628"/>
      <c r="AM14" s="1043"/>
      <c r="AN14" s="1627"/>
      <c r="AO14" s="1628"/>
      <c r="AP14" s="1043"/>
      <c r="AQ14" s="1627"/>
      <c r="AR14" s="1632"/>
      <c r="AS14" s="1633"/>
      <c r="AT14" s="1634"/>
    </row>
    <row r="15" spans="1:60" s="535" customFormat="1" ht="15" hidden="1" customHeight="1">
      <c r="A15" s="1635" t="s">
        <v>10</v>
      </c>
      <c r="B15" s="1636"/>
      <c r="C15" s="1637"/>
      <c r="D15" s="1638">
        <f>SUM(B15+C15)</f>
        <v>0</v>
      </c>
      <c r="E15" s="1639"/>
      <c r="F15" s="1637"/>
      <c r="G15" s="1638">
        <f>SUM(E15+F15)</f>
        <v>0</v>
      </c>
      <c r="H15" s="1639"/>
      <c r="I15" s="1637"/>
      <c r="J15" s="1638">
        <f>SUM(H15+I15)</f>
        <v>0</v>
      </c>
      <c r="K15" s="1639"/>
      <c r="L15" s="1637"/>
      <c r="M15" s="1638">
        <f>SUM(K15+L15)</f>
        <v>0</v>
      </c>
      <c r="N15" s="1639"/>
      <c r="O15" s="1637"/>
      <c r="P15" s="1638">
        <f>SUM(N15+O15)</f>
        <v>0</v>
      </c>
      <c r="Q15" s="1639"/>
      <c r="R15" s="1637"/>
      <c r="S15" s="1638">
        <f>SUM(Q15+R15)</f>
        <v>0</v>
      </c>
      <c r="T15" s="1639"/>
      <c r="U15" s="1637"/>
      <c r="V15" s="1638">
        <f>SUM(T15+U15)</f>
        <v>0</v>
      </c>
      <c r="W15" s="1640"/>
      <c r="X15" s="1045"/>
      <c r="Y15" s="1638">
        <f>SUM(W15+X15)</f>
        <v>0</v>
      </c>
      <c r="Z15" s="1639"/>
      <c r="AA15" s="1637"/>
      <c r="AB15" s="1638">
        <f>SUM(Z15+AA15)</f>
        <v>0</v>
      </c>
      <c r="AC15" s="1639"/>
      <c r="AD15" s="1637"/>
      <c r="AE15" s="1638">
        <f>SUM(AC15+AD15)</f>
        <v>0</v>
      </c>
      <c r="AF15" s="1639"/>
      <c r="AG15" s="1637"/>
      <c r="AH15" s="1638">
        <f>SUM(AF15+AG15)</f>
        <v>0</v>
      </c>
      <c r="AI15" s="1639"/>
      <c r="AJ15" s="1637"/>
      <c r="AK15" s="1638">
        <f>SUM(AI15+AJ15)</f>
        <v>0</v>
      </c>
      <c r="AL15" s="1639"/>
      <c r="AM15" s="1637"/>
      <c r="AN15" s="1638">
        <f>SUM(AL15+AM15)</f>
        <v>0</v>
      </c>
      <c r="AO15" s="1639"/>
      <c r="AP15" s="1637"/>
      <c r="AQ15" s="1638">
        <f>SUM(AO15+AP15)</f>
        <v>0</v>
      </c>
      <c r="AR15" s="1641">
        <f>SUM(B15+E15+H15+K15+N15+Q15+T15+W15+Z15+AC15+AF15+AI15+AL15+AO15)</f>
        <v>0</v>
      </c>
      <c r="AS15" s="1642">
        <f>SUM(C15+F15+I15+L15+O15+R15+U15+X15+AA15+AD15+AG15+AJ15+AM15+AP15)</f>
        <v>0</v>
      </c>
      <c r="AT15" s="1643">
        <f>SUM(D15+G15+J15+M15+P15+S15+V15+Y15+AB15+AE15+AH15+AK15+AN15+AQ15)</f>
        <v>0</v>
      </c>
      <c r="AU15" s="1583"/>
    </row>
    <row r="16" spans="1:60" s="535" customFormat="1" ht="15" customHeight="1">
      <c r="A16" s="1635" t="s">
        <v>593</v>
      </c>
      <c r="B16" s="1636"/>
      <c r="C16" s="1637">
        <v>10298</v>
      </c>
      <c r="D16" s="1638">
        <v>10298</v>
      </c>
      <c r="E16" s="1639"/>
      <c r="F16" s="1637">
        <v>17831</v>
      </c>
      <c r="G16" s="1638">
        <v>17831</v>
      </c>
      <c r="H16" s="1639"/>
      <c r="I16" s="1637">
        <v>27361</v>
      </c>
      <c r="J16" s="1638">
        <v>27331</v>
      </c>
      <c r="K16" s="1639"/>
      <c r="L16" s="1637">
        <v>13367</v>
      </c>
      <c r="M16" s="1638">
        <v>13367</v>
      </c>
      <c r="N16" s="1639"/>
      <c r="O16" s="1637">
        <v>19671</v>
      </c>
      <c r="P16" s="1638">
        <v>19671</v>
      </c>
      <c r="Q16" s="1639"/>
      <c r="R16" s="1637">
        <v>17554</v>
      </c>
      <c r="S16" s="1638">
        <v>17554</v>
      </c>
      <c r="T16" s="1639"/>
      <c r="U16" s="1637">
        <v>13993</v>
      </c>
      <c r="V16" s="1638">
        <v>13992</v>
      </c>
      <c r="W16" s="1640"/>
      <c r="X16" s="1045">
        <v>4855</v>
      </c>
      <c r="Y16" s="1638">
        <v>4855</v>
      </c>
      <c r="Z16" s="1639"/>
      <c r="AA16" s="1637">
        <v>21430</v>
      </c>
      <c r="AB16" s="1638">
        <v>21426</v>
      </c>
      <c r="AC16" s="1639"/>
      <c r="AD16" s="1637">
        <v>25380</v>
      </c>
      <c r="AE16" s="1638">
        <v>25380</v>
      </c>
      <c r="AF16" s="1639"/>
      <c r="AG16" s="1637">
        <v>14100</v>
      </c>
      <c r="AH16" s="1638">
        <v>14100</v>
      </c>
      <c r="AI16" s="1639"/>
      <c r="AJ16" s="1637">
        <v>1728</v>
      </c>
      <c r="AK16" s="1638">
        <v>1728</v>
      </c>
      <c r="AL16" s="1639"/>
      <c r="AM16" s="1637">
        <v>31258</v>
      </c>
      <c r="AN16" s="1638">
        <v>31258</v>
      </c>
      <c r="AO16" s="1639"/>
      <c r="AP16" s="1637">
        <v>14687</v>
      </c>
      <c r="AQ16" s="1638">
        <v>14657</v>
      </c>
      <c r="AR16" s="1641">
        <f>SUM(B16+E16+H16+K16+N16+Q16+T16+W16+Z16+AC16+AF16+AI16+AL16+AO16)</f>
        <v>0</v>
      </c>
      <c r="AS16" s="1642">
        <f t="shared" ref="AS16:AT18" si="1">SUM(C16+F16+I16+L16+O16+R16+U16+X16+AA16+AD16+AG16+AJ16+AM16+AP16)</f>
        <v>233513</v>
      </c>
      <c r="AT16" s="1643">
        <f>SUM(D16+G16+J16+M16+P16+S16+V16+Y16+AB16+AE16+AH16+AK16+AN16+AQ16)</f>
        <v>233448</v>
      </c>
      <c r="AU16" s="1642" t="e">
        <f>AR16-#REF!</f>
        <v>#REF!</v>
      </c>
    </row>
    <row r="17" spans="1:47" s="535" customFormat="1" ht="15" customHeight="1">
      <c r="A17" s="1635" t="s">
        <v>594</v>
      </c>
      <c r="B17" s="1636"/>
      <c r="C17" s="1637">
        <v>0</v>
      </c>
      <c r="D17" s="1638"/>
      <c r="E17" s="1639"/>
      <c r="F17" s="1637">
        <v>0</v>
      </c>
      <c r="G17" s="1638"/>
      <c r="H17" s="1639"/>
      <c r="I17" s="1637">
        <v>60</v>
      </c>
      <c r="J17" s="1638">
        <v>60</v>
      </c>
      <c r="K17" s="1639"/>
      <c r="L17" s="1637">
        <v>0</v>
      </c>
      <c r="M17" s="1638"/>
      <c r="N17" s="1639"/>
      <c r="O17" s="1637">
        <v>0</v>
      </c>
      <c r="P17" s="1638"/>
      <c r="Q17" s="1639"/>
      <c r="R17" s="1637">
        <v>0</v>
      </c>
      <c r="S17" s="1638"/>
      <c r="T17" s="1639"/>
      <c r="U17" s="1637">
        <v>0</v>
      </c>
      <c r="V17" s="1638"/>
      <c r="W17" s="1640"/>
      <c r="X17" s="1045">
        <v>0</v>
      </c>
      <c r="Y17" s="1638"/>
      <c r="Z17" s="1639"/>
      <c r="AA17" s="1637">
        <v>0</v>
      </c>
      <c r="AB17" s="1638"/>
      <c r="AC17" s="1639"/>
      <c r="AD17" s="1637">
        <v>105</v>
      </c>
      <c r="AE17" s="1638">
        <v>105</v>
      </c>
      <c r="AF17" s="1639"/>
      <c r="AG17" s="1637">
        <v>0</v>
      </c>
      <c r="AH17" s="1638"/>
      <c r="AI17" s="1639"/>
      <c r="AJ17" s="1637">
        <v>0</v>
      </c>
      <c r="AK17" s="1638"/>
      <c r="AL17" s="1639"/>
      <c r="AM17" s="1637">
        <v>0</v>
      </c>
      <c r="AN17" s="1638"/>
      <c r="AO17" s="1639"/>
      <c r="AP17" s="1637">
        <v>570</v>
      </c>
      <c r="AQ17" s="1638">
        <v>510</v>
      </c>
      <c r="AR17" s="1641">
        <f>SUM(B17+E17+H17+K17+N17+Q17+T17+W17+Z17+AC17+AF17+AI17+AL17+AO17)</f>
        <v>0</v>
      </c>
      <c r="AS17" s="1642">
        <f t="shared" si="1"/>
        <v>735</v>
      </c>
      <c r="AT17" s="1643">
        <f t="shared" si="1"/>
        <v>675</v>
      </c>
      <c r="AU17" s="1642" t="e">
        <f>AR17-#REF!</f>
        <v>#REF!</v>
      </c>
    </row>
    <row r="18" spans="1:47" s="535" customFormat="1" ht="15" customHeight="1">
      <c r="A18" s="600" t="s">
        <v>595</v>
      </c>
      <c r="B18" s="1640"/>
      <c r="C18" s="1637">
        <v>2789</v>
      </c>
      <c r="D18" s="1638">
        <v>2769</v>
      </c>
      <c r="E18" s="1639"/>
      <c r="F18" s="1637">
        <v>4996</v>
      </c>
      <c r="G18" s="1638">
        <v>4944</v>
      </c>
      <c r="H18" s="1639"/>
      <c r="I18" s="1637">
        <v>7825</v>
      </c>
      <c r="J18" s="1638">
        <v>7754</v>
      </c>
      <c r="K18" s="1639"/>
      <c r="L18" s="1637">
        <v>3652</v>
      </c>
      <c r="M18" s="1638">
        <v>3636</v>
      </c>
      <c r="N18" s="1639"/>
      <c r="O18" s="1637">
        <v>5379</v>
      </c>
      <c r="P18" s="1638">
        <v>5330</v>
      </c>
      <c r="Q18" s="1639"/>
      <c r="R18" s="1637">
        <v>4913</v>
      </c>
      <c r="S18" s="1638">
        <v>4874</v>
      </c>
      <c r="T18" s="1639"/>
      <c r="U18" s="1637">
        <v>3877</v>
      </c>
      <c r="V18" s="1638">
        <v>3848</v>
      </c>
      <c r="W18" s="1640"/>
      <c r="X18" s="1045">
        <v>1353</v>
      </c>
      <c r="Y18" s="1638">
        <v>1353</v>
      </c>
      <c r="Z18" s="1639"/>
      <c r="AA18" s="1637">
        <v>6104</v>
      </c>
      <c r="AB18" s="1638">
        <v>6053</v>
      </c>
      <c r="AC18" s="1639"/>
      <c r="AD18" s="1637">
        <v>7093</v>
      </c>
      <c r="AE18" s="1638">
        <v>7032</v>
      </c>
      <c r="AF18" s="1639"/>
      <c r="AG18" s="1637">
        <v>3853</v>
      </c>
      <c r="AH18" s="1638">
        <v>3819</v>
      </c>
      <c r="AI18" s="1639"/>
      <c r="AJ18" s="1637">
        <v>481</v>
      </c>
      <c r="AK18" s="1638">
        <v>476</v>
      </c>
      <c r="AL18" s="1639"/>
      <c r="AM18" s="1637">
        <v>8560</v>
      </c>
      <c r="AN18" s="1638">
        <v>8483</v>
      </c>
      <c r="AO18" s="1639"/>
      <c r="AP18" s="1637">
        <v>4073</v>
      </c>
      <c r="AQ18" s="1638">
        <v>4013</v>
      </c>
      <c r="AR18" s="1641">
        <f>SUM(B18+E18+H18+K18+N18+Q18+T18+W18+Z18+AC18+AF18+AI18+AL18+AO18)</f>
        <v>0</v>
      </c>
      <c r="AS18" s="1642">
        <f t="shared" si="1"/>
        <v>64948</v>
      </c>
      <c r="AT18" s="1643">
        <f t="shared" si="1"/>
        <v>64384</v>
      </c>
      <c r="AU18" s="1642" t="e">
        <f>AR18-#REF!</f>
        <v>#REF!</v>
      </c>
    </row>
    <row r="19" spans="1:47" s="535" customFormat="1" ht="15" hidden="1" customHeight="1">
      <c r="A19" s="1644" t="s">
        <v>596</v>
      </c>
      <c r="B19" s="1640"/>
      <c r="C19" s="1637"/>
      <c r="D19" s="1638"/>
      <c r="E19" s="1639"/>
      <c r="F19" s="1637"/>
      <c r="G19" s="1638"/>
      <c r="H19" s="1639"/>
      <c r="I19" s="1637"/>
      <c r="J19" s="1638"/>
      <c r="K19" s="1639"/>
      <c r="L19" s="1637"/>
      <c r="M19" s="1638"/>
      <c r="N19" s="1639"/>
      <c r="O19" s="1637"/>
      <c r="P19" s="1638"/>
      <c r="Q19" s="1639"/>
      <c r="R19" s="1637"/>
      <c r="S19" s="1638"/>
      <c r="T19" s="1639"/>
      <c r="U19" s="1637"/>
      <c r="V19" s="1638"/>
      <c r="W19" s="1640"/>
      <c r="X19" s="1045"/>
      <c r="Y19" s="1638"/>
      <c r="Z19" s="1639"/>
      <c r="AA19" s="1637"/>
      <c r="AB19" s="1638"/>
      <c r="AC19" s="1639"/>
      <c r="AD19" s="1637"/>
      <c r="AE19" s="1638"/>
      <c r="AF19" s="1639"/>
      <c r="AG19" s="1637"/>
      <c r="AH19" s="1638"/>
      <c r="AI19" s="1639"/>
      <c r="AJ19" s="1637"/>
      <c r="AK19" s="1638"/>
      <c r="AL19" s="1639"/>
      <c r="AM19" s="1637"/>
      <c r="AN19" s="1638"/>
      <c r="AO19" s="1639"/>
      <c r="AP19" s="1637"/>
      <c r="AQ19" s="1638"/>
      <c r="AR19" s="1641"/>
      <c r="AS19" s="1642"/>
      <c r="AT19" s="1643"/>
      <c r="AU19" s="1642"/>
    </row>
    <row r="20" spans="1:47" s="535" customFormat="1" ht="15" customHeight="1">
      <c r="A20" s="1635" t="s">
        <v>597</v>
      </c>
      <c r="B20" s="1636"/>
      <c r="C20" s="1637">
        <v>0</v>
      </c>
      <c r="D20" s="1638"/>
      <c r="E20" s="1639"/>
      <c r="F20" s="1637">
        <v>35</v>
      </c>
      <c r="G20" s="1638">
        <v>35</v>
      </c>
      <c r="H20" s="1639">
        <v>44653</v>
      </c>
      <c r="I20" s="1637">
        <v>46339</v>
      </c>
      <c r="J20" s="1638">
        <v>42740</v>
      </c>
      <c r="K20" s="1639"/>
      <c r="L20" s="1637">
        <v>0</v>
      </c>
      <c r="M20" s="1638"/>
      <c r="N20" s="1639">
        <v>28797</v>
      </c>
      <c r="O20" s="1637">
        <v>28166</v>
      </c>
      <c r="P20" s="1638">
        <v>28166</v>
      </c>
      <c r="Q20" s="1639"/>
      <c r="R20" s="1637">
        <v>129</v>
      </c>
      <c r="S20" s="1638">
        <v>129</v>
      </c>
      <c r="T20" s="1639">
        <v>18091</v>
      </c>
      <c r="U20" s="1637">
        <v>16113</v>
      </c>
      <c r="V20" s="1638">
        <v>15647</v>
      </c>
      <c r="W20" s="1640"/>
      <c r="X20" s="1045">
        <v>74</v>
      </c>
      <c r="Y20" s="1638">
        <v>74</v>
      </c>
      <c r="Z20" s="1639">
        <v>26700</v>
      </c>
      <c r="AA20" s="1637">
        <v>25906</v>
      </c>
      <c r="AB20" s="1638">
        <v>25906</v>
      </c>
      <c r="AC20" s="1639">
        <v>11965</v>
      </c>
      <c r="AD20" s="1637">
        <v>9677</v>
      </c>
      <c r="AE20" s="1638">
        <v>9677</v>
      </c>
      <c r="AF20" s="1645">
        <v>25248</v>
      </c>
      <c r="AG20" s="1637">
        <v>30419</v>
      </c>
      <c r="AH20" s="1638">
        <v>29490</v>
      </c>
      <c r="AI20" s="1639"/>
      <c r="AJ20" s="1637">
        <v>0</v>
      </c>
      <c r="AK20" s="1638"/>
      <c r="AL20" s="1639">
        <v>49076</v>
      </c>
      <c r="AM20" s="1637">
        <v>47062</v>
      </c>
      <c r="AN20" s="1638">
        <v>45697</v>
      </c>
      <c r="AO20" s="1639"/>
      <c r="AP20" s="1637">
        <v>0</v>
      </c>
      <c r="AQ20" s="1638"/>
      <c r="AR20" s="1641">
        <f t="shared" ref="AR20:AT31" si="2">SUM(B20+E20+H20+K20+N20+Q20+T20+W20+Z20+AC20+AF20+AI20+AL20+AO20)</f>
        <v>204530</v>
      </c>
      <c r="AS20" s="1642">
        <f t="shared" si="2"/>
        <v>203920</v>
      </c>
      <c r="AT20" s="1643">
        <f t="shared" si="2"/>
        <v>197561</v>
      </c>
      <c r="AU20" s="1642" t="e">
        <f>AR20-#REF!</f>
        <v>#REF!</v>
      </c>
    </row>
    <row r="21" spans="1:47" s="535" customFormat="1" ht="15" customHeight="1">
      <c r="A21" s="1644" t="s">
        <v>598</v>
      </c>
      <c r="B21" s="1636"/>
      <c r="C21" s="1637">
        <v>0</v>
      </c>
      <c r="D21" s="1638"/>
      <c r="E21" s="1639"/>
      <c r="F21" s="1637">
        <v>10</v>
      </c>
      <c r="G21" s="1638">
        <v>10</v>
      </c>
      <c r="H21" s="1639">
        <v>12056</v>
      </c>
      <c r="I21" s="1637">
        <v>12511</v>
      </c>
      <c r="J21" s="1638">
        <v>11540</v>
      </c>
      <c r="K21" s="1639"/>
      <c r="L21" s="1637">
        <v>0</v>
      </c>
      <c r="M21" s="1638"/>
      <c r="N21" s="1639">
        <v>7775</v>
      </c>
      <c r="O21" s="1637">
        <v>7605</v>
      </c>
      <c r="P21" s="1638">
        <v>7605</v>
      </c>
      <c r="Q21" s="1639"/>
      <c r="R21" s="1637">
        <v>35</v>
      </c>
      <c r="S21" s="1638">
        <v>35</v>
      </c>
      <c r="T21" s="1639">
        <v>4884</v>
      </c>
      <c r="U21" s="1637">
        <v>4350</v>
      </c>
      <c r="V21" s="1638">
        <v>4225</v>
      </c>
      <c r="W21" s="1640"/>
      <c r="X21" s="1045">
        <v>20</v>
      </c>
      <c r="Y21" s="1638">
        <v>20</v>
      </c>
      <c r="Z21" s="1639">
        <v>7209</v>
      </c>
      <c r="AA21" s="1637">
        <v>6995</v>
      </c>
      <c r="AB21" s="1638">
        <v>6995</v>
      </c>
      <c r="AC21" s="1639">
        <v>3231</v>
      </c>
      <c r="AD21" s="1637">
        <v>2613</v>
      </c>
      <c r="AE21" s="1638">
        <v>2613</v>
      </c>
      <c r="AF21" s="1645">
        <v>6818</v>
      </c>
      <c r="AG21" s="1637">
        <v>8213</v>
      </c>
      <c r="AH21" s="1638">
        <v>7962</v>
      </c>
      <c r="AI21" s="1639"/>
      <c r="AJ21" s="1637">
        <v>0</v>
      </c>
      <c r="AK21" s="1638"/>
      <c r="AL21" s="1639">
        <v>13251</v>
      </c>
      <c r="AM21" s="1637">
        <v>12707</v>
      </c>
      <c r="AN21" s="1638">
        <v>12338</v>
      </c>
      <c r="AO21" s="1639"/>
      <c r="AP21" s="1637">
        <v>0</v>
      </c>
      <c r="AQ21" s="1638"/>
      <c r="AR21" s="1641">
        <f t="shared" si="2"/>
        <v>55224</v>
      </c>
      <c r="AS21" s="1642">
        <f t="shared" si="2"/>
        <v>55059</v>
      </c>
      <c r="AT21" s="1643">
        <f t="shared" si="2"/>
        <v>53343</v>
      </c>
      <c r="AU21" s="1642" t="e">
        <f>AR21-#REF!</f>
        <v>#REF!</v>
      </c>
    </row>
    <row r="22" spans="1:47" s="535" customFormat="1" ht="15" customHeight="1">
      <c r="A22" s="1644" t="s">
        <v>599</v>
      </c>
      <c r="B22" s="1639">
        <v>17329</v>
      </c>
      <c r="C22" s="1637">
        <v>29408</v>
      </c>
      <c r="D22" s="1638">
        <v>28849</v>
      </c>
      <c r="E22" s="1639">
        <v>33701</v>
      </c>
      <c r="F22" s="1637">
        <v>44902</v>
      </c>
      <c r="G22" s="1638">
        <v>44382</v>
      </c>
      <c r="H22" s="1639">
        <v>33390</v>
      </c>
      <c r="I22" s="1637">
        <v>44924</v>
      </c>
      <c r="J22" s="1638">
        <v>40857</v>
      </c>
      <c r="K22" s="1639">
        <v>53796</v>
      </c>
      <c r="L22" s="1637">
        <v>70671</v>
      </c>
      <c r="M22" s="1638">
        <v>64381</v>
      </c>
      <c r="N22" s="1639">
        <v>24954</v>
      </c>
      <c r="O22" s="1637">
        <v>20851</v>
      </c>
      <c r="P22" s="1638">
        <v>19332</v>
      </c>
      <c r="Q22" s="1639">
        <v>22601</v>
      </c>
      <c r="R22" s="1637">
        <v>38562</v>
      </c>
      <c r="S22" s="1638">
        <v>37055</v>
      </c>
      <c r="T22" s="1639">
        <v>15208</v>
      </c>
      <c r="U22" s="1637">
        <v>28485</v>
      </c>
      <c r="V22" s="1638">
        <v>25746</v>
      </c>
      <c r="W22" s="1640">
        <v>49709</v>
      </c>
      <c r="X22" s="1045">
        <v>43971</v>
      </c>
      <c r="Y22" s="1638">
        <v>41806</v>
      </c>
      <c r="Z22" s="1639">
        <v>19314</v>
      </c>
      <c r="AA22" s="1637">
        <v>33439</v>
      </c>
      <c r="AB22" s="1638">
        <v>32069</v>
      </c>
      <c r="AC22" s="1639">
        <v>42142</v>
      </c>
      <c r="AD22" s="1637">
        <v>69500</v>
      </c>
      <c r="AE22" s="1638">
        <v>67299</v>
      </c>
      <c r="AF22" s="1645">
        <v>44198</v>
      </c>
      <c r="AG22" s="1637">
        <v>46839</v>
      </c>
      <c r="AH22" s="1638">
        <v>43710</v>
      </c>
      <c r="AI22" s="1639">
        <v>5692</v>
      </c>
      <c r="AJ22" s="1637">
        <v>7434</v>
      </c>
      <c r="AK22" s="1638">
        <v>7034</v>
      </c>
      <c r="AL22" s="1639">
        <v>38622</v>
      </c>
      <c r="AM22" s="1637">
        <v>48643</v>
      </c>
      <c r="AN22" s="1638">
        <v>47328</v>
      </c>
      <c r="AO22" s="1639">
        <v>39297</v>
      </c>
      <c r="AP22" s="1637">
        <v>43345</v>
      </c>
      <c r="AQ22" s="1638">
        <v>38124</v>
      </c>
      <c r="AR22" s="1641">
        <f t="shared" si="2"/>
        <v>439953</v>
      </c>
      <c r="AS22" s="1642">
        <f t="shared" si="2"/>
        <v>570974</v>
      </c>
      <c r="AT22" s="1643">
        <f t="shared" si="2"/>
        <v>537972</v>
      </c>
      <c r="AU22" s="1642" t="e">
        <f>AR22-#REF!</f>
        <v>#REF!</v>
      </c>
    </row>
    <row r="23" spans="1:47" ht="15" customHeight="1">
      <c r="A23" s="1635" t="s">
        <v>16</v>
      </c>
      <c r="B23" s="1636"/>
      <c r="C23" s="1637">
        <v>0</v>
      </c>
      <c r="D23" s="1638"/>
      <c r="E23" s="1639"/>
      <c r="F23" s="1637">
        <v>0</v>
      </c>
      <c r="G23" s="1638"/>
      <c r="H23" s="1639">
        <v>14190</v>
      </c>
      <c r="I23" s="1637">
        <v>0</v>
      </c>
      <c r="J23" s="1638"/>
      <c r="K23" s="1639"/>
      <c r="L23" s="1637">
        <v>0</v>
      </c>
      <c r="M23" s="1638"/>
      <c r="N23" s="1639">
        <v>5880</v>
      </c>
      <c r="O23" s="1637">
        <v>0</v>
      </c>
      <c r="P23" s="1638"/>
      <c r="Q23" s="1639"/>
      <c r="R23" s="1637">
        <v>0</v>
      </c>
      <c r="S23" s="1638"/>
      <c r="T23" s="1639">
        <v>4856</v>
      </c>
      <c r="U23" s="1637">
        <v>0</v>
      </c>
      <c r="V23" s="1638"/>
      <c r="W23" s="1640"/>
      <c r="X23" s="1045">
        <v>0</v>
      </c>
      <c r="Y23" s="1638"/>
      <c r="Z23" s="1639">
        <v>9103</v>
      </c>
      <c r="AA23" s="1637">
        <v>0</v>
      </c>
      <c r="AB23" s="1638"/>
      <c r="AC23" s="1639">
        <v>1903</v>
      </c>
      <c r="AD23" s="1637">
        <v>0</v>
      </c>
      <c r="AE23" s="1638"/>
      <c r="AF23" s="1645">
        <v>11397</v>
      </c>
      <c r="AG23" s="1637">
        <v>0</v>
      </c>
      <c r="AH23" s="1638"/>
      <c r="AI23" s="1639"/>
      <c r="AJ23" s="1637">
        <v>0</v>
      </c>
      <c r="AK23" s="1638"/>
      <c r="AL23" s="1639">
        <v>10915</v>
      </c>
      <c r="AM23" s="1637">
        <v>0</v>
      </c>
      <c r="AN23" s="1638"/>
      <c r="AO23" s="1639"/>
      <c r="AP23" s="1637">
        <v>0</v>
      </c>
      <c r="AQ23" s="1638"/>
      <c r="AR23" s="1641">
        <f t="shared" si="2"/>
        <v>58244</v>
      </c>
      <c r="AS23" s="1642">
        <f t="shared" si="2"/>
        <v>0</v>
      </c>
      <c r="AT23" s="1643">
        <f t="shared" si="2"/>
        <v>0</v>
      </c>
      <c r="AU23" s="1642" t="e">
        <f>AR23-#REF!</f>
        <v>#REF!</v>
      </c>
    </row>
    <row r="24" spans="1:47" s="535" customFormat="1" ht="15" hidden="1" customHeight="1">
      <c r="A24" s="1635" t="s">
        <v>18</v>
      </c>
      <c r="B24" s="1636"/>
      <c r="C24" s="1637">
        <v>0</v>
      </c>
      <c r="D24" s="1638"/>
      <c r="E24" s="1639"/>
      <c r="F24" s="1637">
        <v>0</v>
      </c>
      <c r="G24" s="1638"/>
      <c r="H24" s="1639"/>
      <c r="I24" s="1637">
        <v>0</v>
      </c>
      <c r="J24" s="1638"/>
      <c r="K24" s="1639"/>
      <c r="L24" s="1637">
        <v>0</v>
      </c>
      <c r="M24" s="1638"/>
      <c r="N24" s="1639"/>
      <c r="O24" s="1637">
        <v>0</v>
      </c>
      <c r="P24" s="1638"/>
      <c r="Q24" s="1639"/>
      <c r="R24" s="1637">
        <v>0</v>
      </c>
      <c r="S24" s="1638"/>
      <c r="T24" s="1639"/>
      <c r="U24" s="1637">
        <v>0</v>
      </c>
      <c r="V24" s="1638"/>
      <c r="W24" s="1640"/>
      <c r="X24" s="1045">
        <v>0</v>
      </c>
      <c r="Y24" s="1638"/>
      <c r="Z24" s="1639"/>
      <c r="AA24" s="1637">
        <v>0</v>
      </c>
      <c r="AB24" s="1638"/>
      <c r="AC24" s="1639"/>
      <c r="AD24" s="1637">
        <v>0</v>
      </c>
      <c r="AE24" s="1638"/>
      <c r="AF24" s="1639"/>
      <c r="AG24" s="1637">
        <v>0</v>
      </c>
      <c r="AH24" s="1638"/>
      <c r="AI24" s="1639"/>
      <c r="AJ24" s="1637">
        <v>0</v>
      </c>
      <c r="AK24" s="1638"/>
      <c r="AL24" s="1639"/>
      <c r="AM24" s="1637">
        <v>0</v>
      </c>
      <c r="AN24" s="1638"/>
      <c r="AO24" s="1639"/>
      <c r="AP24" s="1637">
        <v>0</v>
      </c>
      <c r="AQ24" s="1638"/>
      <c r="AR24" s="1641">
        <f t="shared" si="2"/>
        <v>0</v>
      </c>
      <c r="AS24" s="1642">
        <f t="shared" si="2"/>
        <v>0</v>
      </c>
      <c r="AT24" s="1643">
        <f t="shared" si="2"/>
        <v>0</v>
      </c>
      <c r="AU24" s="1642" t="e">
        <f>AR24-#REF!</f>
        <v>#REF!</v>
      </c>
    </row>
    <row r="25" spans="1:47" s="535" customFormat="1" ht="15" hidden="1" customHeight="1">
      <c r="A25" s="1635" t="s">
        <v>600</v>
      </c>
      <c r="B25" s="1636"/>
      <c r="C25" s="1637">
        <v>0</v>
      </c>
      <c r="D25" s="1638"/>
      <c r="E25" s="1639"/>
      <c r="F25" s="1637">
        <v>0</v>
      </c>
      <c r="G25" s="1638"/>
      <c r="H25" s="1639"/>
      <c r="I25" s="1637">
        <v>0</v>
      </c>
      <c r="J25" s="1638"/>
      <c r="K25" s="1639"/>
      <c r="L25" s="1637">
        <v>0</v>
      </c>
      <c r="M25" s="1638"/>
      <c r="N25" s="1639"/>
      <c r="O25" s="1637">
        <v>0</v>
      </c>
      <c r="P25" s="1638"/>
      <c r="Q25" s="1639"/>
      <c r="R25" s="1637">
        <v>0</v>
      </c>
      <c r="S25" s="1638"/>
      <c r="T25" s="1639"/>
      <c r="U25" s="1637">
        <v>0</v>
      </c>
      <c r="V25" s="1638"/>
      <c r="W25" s="1640"/>
      <c r="X25" s="1045">
        <v>0</v>
      </c>
      <c r="Y25" s="1638"/>
      <c r="Z25" s="1639"/>
      <c r="AA25" s="1637">
        <v>0</v>
      </c>
      <c r="AB25" s="1638"/>
      <c r="AC25" s="1639"/>
      <c r="AD25" s="1637">
        <v>0</v>
      </c>
      <c r="AE25" s="1638"/>
      <c r="AF25" s="1639"/>
      <c r="AG25" s="1637">
        <v>0</v>
      </c>
      <c r="AH25" s="1638"/>
      <c r="AI25" s="1639"/>
      <c r="AJ25" s="1637">
        <v>0</v>
      </c>
      <c r="AK25" s="1638"/>
      <c r="AL25" s="1639"/>
      <c r="AM25" s="1637">
        <v>0</v>
      </c>
      <c r="AN25" s="1638"/>
      <c r="AO25" s="1639"/>
      <c r="AP25" s="1637">
        <v>0</v>
      </c>
      <c r="AQ25" s="1638"/>
      <c r="AR25" s="1641">
        <f t="shared" si="2"/>
        <v>0</v>
      </c>
      <c r="AS25" s="1642">
        <f t="shared" si="2"/>
        <v>0</v>
      </c>
      <c r="AT25" s="1643">
        <f t="shared" si="2"/>
        <v>0</v>
      </c>
      <c r="AU25" s="1642"/>
    </row>
    <row r="26" spans="1:47" ht="15" customHeight="1">
      <c r="A26" s="1635" t="s">
        <v>601</v>
      </c>
      <c r="B26" s="1636"/>
      <c r="C26" s="1637">
        <v>0</v>
      </c>
      <c r="D26" s="1638"/>
      <c r="E26" s="1639"/>
      <c r="F26" s="1637">
        <v>0</v>
      </c>
      <c r="G26" s="1638"/>
      <c r="H26" s="1639"/>
      <c r="I26" s="1637">
        <v>0</v>
      </c>
      <c r="J26" s="1638"/>
      <c r="K26" s="1639"/>
      <c r="L26" s="1637">
        <v>0</v>
      </c>
      <c r="M26" s="1638"/>
      <c r="N26" s="1639"/>
      <c r="O26" s="1637">
        <v>0</v>
      </c>
      <c r="P26" s="1638"/>
      <c r="Q26" s="1639"/>
      <c r="R26" s="1637">
        <v>0</v>
      </c>
      <c r="S26" s="1638"/>
      <c r="T26" s="1639"/>
      <c r="U26" s="1637">
        <v>0</v>
      </c>
      <c r="V26" s="1638"/>
      <c r="W26" s="1629"/>
      <c r="X26" s="1045">
        <v>0</v>
      </c>
      <c r="Y26" s="1638"/>
      <c r="Z26" s="1639"/>
      <c r="AA26" s="1637">
        <v>0</v>
      </c>
      <c r="AB26" s="1638"/>
      <c r="AC26" s="1639"/>
      <c r="AD26" s="1637">
        <v>0</v>
      </c>
      <c r="AE26" s="1638"/>
      <c r="AF26" s="1639"/>
      <c r="AG26" s="1637">
        <v>0</v>
      </c>
      <c r="AH26" s="1638"/>
      <c r="AI26" s="1639"/>
      <c r="AJ26" s="1637">
        <v>0</v>
      </c>
      <c r="AK26" s="1638"/>
      <c r="AL26" s="1639"/>
      <c r="AM26" s="1637">
        <v>0</v>
      </c>
      <c r="AN26" s="1638"/>
      <c r="AO26" s="1639"/>
      <c r="AP26" s="1637">
        <v>0</v>
      </c>
      <c r="AQ26" s="1638"/>
      <c r="AR26" s="1641">
        <f t="shared" si="2"/>
        <v>0</v>
      </c>
      <c r="AS26" s="1642">
        <f t="shared" si="2"/>
        <v>0</v>
      </c>
      <c r="AT26" s="1643">
        <f t="shared" si="2"/>
        <v>0</v>
      </c>
      <c r="AU26" s="1642" t="e">
        <f>AR26-#REF!</f>
        <v>#REF!</v>
      </c>
    </row>
    <row r="27" spans="1:47" s="535" customFormat="1" ht="15" hidden="1" customHeight="1">
      <c r="A27" s="1635" t="s">
        <v>602</v>
      </c>
      <c r="B27" s="1636"/>
      <c r="C27" s="1637">
        <v>0</v>
      </c>
      <c r="D27" s="1638"/>
      <c r="E27" s="1639"/>
      <c r="F27" s="1637">
        <v>0</v>
      </c>
      <c r="G27" s="1638"/>
      <c r="H27" s="1639"/>
      <c r="I27" s="1637">
        <v>0</v>
      </c>
      <c r="J27" s="1638"/>
      <c r="K27" s="1639"/>
      <c r="L27" s="1637">
        <v>0</v>
      </c>
      <c r="M27" s="1638"/>
      <c r="N27" s="1639"/>
      <c r="O27" s="1637">
        <v>0</v>
      </c>
      <c r="P27" s="1638">
        <f t="shared" ref="P27:P31" si="3">SUM(N27+O27)</f>
        <v>0</v>
      </c>
      <c r="Q27" s="1639"/>
      <c r="R27" s="1637">
        <v>0</v>
      </c>
      <c r="S27" s="1638"/>
      <c r="T27" s="1639"/>
      <c r="U27" s="1637">
        <v>0</v>
      </c>
      <c r="V27" s="1638"/>
      <c r="W27" s="1640"/>
      <c r="X27" s="1045">
        <v>0</v>
      </c>
      <c r="Y27" s="1638"/>
      <c r="Z27" s="1639"/>
      <c r="AA27" s="1637">
        <v>0</v>
      </c>
      <c r="AB27" s="1638"/>
      <c r="AC27" s="1639"/>
      <c r="AD27" s="1637">
        <v>0</v>
      </c>
      <c r="AE27" s="1638"/>
      <c r="AF27" s="1639"/>
      <c r="AG27" s="1637">
        <v>0</v>
      </c>
      <c r="AH27" s="1638"/>
      <c r="AI27" s="1639"/>
      <c r="AJ27" s="1637">
        <v>0</v>
      </c>
      <c r="AK27" s="1638"/>
      <c r="AL27" s="1639"/>
      <c r="AM27" s="1637">
        <v>0</v>
      </c>
      <c r="AN27" s="1638"/>
      <c r="AO27" s="1639"/>
      <c r="AP27" s="1637">
        <v>0</v>
      </c>
      <c r="AQ27" s="1638"/>
      <c r="AR27" s="1641">
        <f t="shared" si="2"/>
        <v>0</v>
      </c>
      <c r="AS27" s="1642">
        <f t="shared" si="2"/>
        <v>0</v>
      </c>
      <c r="AT27" s="1643">
        <f t="shared" si="2"/>
        <v>0</v>
      </c>
      <c r="AU27" s="1642" t="e">
        <f>AR27-#REF!</f>
        <v>#REF!</v>
      </c>
    </row>
    <row r="28" spans="1:47" s="535" customFormat="1" ht="15" customHeight="1">
      <c r="A28" s="1635" t="s">
        <v>603</v>
      </c>
      <c r="B28" s="1636"/>
      <c r="C28" s="1637">
        <v>0</v>
      </c>
      <c r="D28" s="1638"/>
      <c r="E28" s="1639"/>
      <c r="F28" s="1637">
        <v>0</v>
      </c>
      <c r="G28" s="1638"/>
      <c r="H28" s="1639"/>
      <c r="I28" s="1637">
        <v>0</v>
      </c>
      <c r="J28" s="1638"/>
      <c r="K28" s="1639"/>
      <c r="L28" s="1637">
        <v>0</v>
      </c>
      <c r="M28" s="1638"/>
      <c r="N28" s="1639"/>
      <c r="O28" s="1637">
        <v>0</v>
      </c>
      <c r="P28" s="1638"/>
      <c r="Q28" s="1639"/>
      <c r="R28" s="1637">
        <v>0</v>
      </c>
      <c r="S28" s="1638"/>
      <c r="T28" s="1639"/>
      <c r="U28" s="1637">
        <v>0</v>
      </c>
      <c r="V28" s="1638"/>
      <c r="W28" s="1640"/>
      <c r="X28" s="1045">
        <v>0</v>
      </c>
      <c r="Y28" s="1638"/>
      <c r="Z28" s="1639"/>
      <c r="AA28" s="1637">
        <v>0</v>
      </c>
      <c r="AB28" s="1638"/>
      <c r="AC28" s="1639"/>
      <c r="AD28" s="1637">
        <v>0</v>
      </c>
      <c r="AE28" s="1638"/>
      <c r="AF28" s="1639"/>
      <c r="AG28" s="1637">
        <v>0</v>
      </c>
      <c r="AH28" s="1638"/>
      <c r="AI28" s="1639"/>
      <c r="AJ28" s="1637">
        <v>0</v>
      </c>
      <c r="AK28" s="1638"/>
      <c r="AL28" s="1639"/>
      <c r="AM28" s="1637">
        <v>0</v>
      </c>
      <c r="AN28" s="1638"/>
      <c r="AO28" s="1639"/>
      <c r="AP28" s="1637">
        <v>0</v>
      </c>
      <c r="AQ28" s="1638"/>
      <c r="AR28" s="1641">
        <f t="shared" si="2"/>
        <v>0</v>
      </c>
      <c r="AS28" s="1642">
        <f t="shared" si="2"/>
        <v>0</v>
      </c>
      <c r="AT28" s="1643">
        <f t="shared" si="2"/>
        <v>0</v>
      </c>
      <c r="AU28" s="1642" t="e">
        <f>AR28-#REF!</f>
        <v>#REF!</v>
      </c>
    </row>
    <row r="29" spans="1:47" s="535" customFormat="1" ht="15" hidden="1" customHeight="1">
      <c r="A29" s="1635" t="s">
        <v>604</v>
      </c>
      <c r="B29" s="1636"/>
      <c r="C29" s="1637"/>
      <c r="D29" s="1638">
        <f t="shared" ref="D29:D31" si="4">SUM(B29+C29)</f>
        <v>0</v>
      </c>
      <c r="E29" s="1639"/>
      <c r="F29" s="1637"/>
      <c r="G29" s="1638">
        <f t="shared" ref="G29:G31" si="5">SUM(E29+F29)</f>
        <v>0</v>
      </c>
      <c r="H29" s="1639"/>
      <c r="I29" s="1637"/>
      <c r="J29" s="1638">
        <f t="shared" ref="J29:J31" si="6">SUM(H29+I29)</f>
        <v>0</v>
      </c>
      <c r="K29" s="1639"/>
      <c r="L29" s="1637"/>
      <c r="M29" s="1638">
        <f t="shared" ref="M29:M31" si="7">SUM(K29+L29)</f>
        <v>0</v>
      </c>
      <c r="N29" s="1639"/>
      <c r="O29" s="1637"/>
      <c r="P29" s="1638">
        <f t="shared" si="3"/>
        <v>0</v>
      </c>
      <c r="Q29" s="1639"/>
      <c r="R29" s="1637"/>
      <c r="S29" s="1638">
        <f t="shared" ref="S29:S31" si="8">SUM(Q29+R29)</f>
        <v>0</v>
      </c>
      <c r="T29" s="1639"/>
      <c r="U29" s="1637"/>
      <c r="V29" s="1638">
        <f t="shared" ref="V29:V31" si="9">SUM(T29+U29)</f>
        <v>0</v>
      </c>
      <c r="W29" s="1640"/>
      <c r="X29" s="1045"/>
      <c r="Y29" s="1638">
        <f t="shared" ref="Y29:Y31" si="10">SUM(W29+X29)</f>
        <v>0</v>
      </c>
      <c r="Z29" s="1639"/>
      <c r="AA29" s="1637"/>
      <c r="AB29" s="1638">
        <f t="shared" ref="AB29:AB31" si="11">SUM(Z29+AA29)</f>
        <v>0</v>
      </c>
      <c r="AC29" s="1639"/>
      <c r="AD29" s="1637"/>
      <c r="AE29" s="1638">
        <f t="shared" ref="AE29:AE31" si="12">SUM(AC29+AD29)</f>
        <v>0</v>
      </c>
      <c r="AF29" s="1639"/>
      <c r="AG29" s="1637"/>
      <c r="AH29" s="1638">
        <f t="shared" ref="AH29:AH31" si="13">SUM(AF29+AG29)</f>
        <v>0</v>
      </c>
      <c r="AI29" s="1639"/>
      <c r="AJ29" s="1637"/>
      <c r="AK29" s="1638">
        <f t="shared" ref="AK29:AK31" si="14">SUM(AI29+AJ29)</f>
        <v>0</v>
      </c>
      <c r="AL29" s="1639"/>
      <c r="AM29" s="1637"/>
      <c r="AN29" s="1638">
        <f t="shared" ref="AN29:AN31" si="15">SUM(AL29+AM29)</f>
        <v>0</v>
      </c>
      <c r="AO29" s="1639"/>
      <c r="AP29" s="1637"/>
      <c r="AQ29" s="1638">
        <f t="shared" ref="AQ29:AQ31" si="16">SUM(AO29+AP29)</f>
        <v>0</v>
      </c>
      <c r="AR29" s="1641">
        <f t="shared" si="2"/>
        <v>0</v>
      </c>
      <c r="AS29" s="1642">
        <f t="shared" si="2"/>
        <v>0</v>
      </c>
      <c r="AT29" s="1643">
        <f t="shared" si="2"/>
        <v>0</v>
      </c>
      <c r="AU29" s="1583"/>
    </row>
    <row r="30" spans="1:47" s="535" customFormat="1" ht="15" hidden="1" customHeight="1">
      <c r="A30" s="1635" t="s">
        <v>605</v>
      </c>
      <c r="B30" s="1636"/>
      <c r="C30" s="1637"/>
      <c r="D30" s="1638">
        <f t="shared" si="4"/>
        <v>0</v>
      </c>
      <c r="E30" s="1639"/>
      <c r="F30" s="1637"/>
      <c r="G30" s="1638">
        <f t="shared" si="5"/>
        <v>0</v>
      </c>
      <c r="H30" s="1639"/>
      <c r="I30" s="1637"/>
      <c r="J30" s="1638">
        <f t="shared" si="6"/>
        <v>0</v>
      </c>
      <c r="K30" s="1639"/>
      <c r="L30" s="1637"/>
      <c r="M30" s="1638">
        <f t="shared" si="7"/>
        <v>0</v>
      </c>
      <c r="N30" s="1639"/>
      <c r="O30" s="1637"/>
      <c r="P30" s="1638">
        <f t="shared" si="3"/>
        <v>0</v>
      </c>
      <c r="Q30" s="1639"/>
      <c r="R30" s="1637"/>
      <c r="S30" s="1638">
        <f t="shared" si="8"/>
        <v>0</v>
      </c>
      <c r="T30" s="1639"/>
      <c r="U30" s="1637"/>
      <c r="V30" s="1638">
        <f t="shared" si="9"/>
        <v>0</v>
      </c>
      <c r="W30" s="1640"/>
      <c r="X30" s="1045"/>
      <c r="Y30" s="1638">
        <f t="shared" si="10"/>
        <v>0</v>
      </c>
      <c r="Z30" s="1639"/>
      <c r="AA30" s="1637"/>
      <c r="AB30" s="1638">
        <f t="shared" si="11"/>
        <v>0</v>
      </c>
      <c r="AC30" s="1639"/>
      <c r="AD30" s="1637"/>
      <c r="AE30" s="1638">
        <f t="shared" si="12"/>
        <v>0</v>
      </c>
      <c r="AF30" s="1639"/>
      <c r="AG30" s="1637"/>
      <c r="AH30" s="1638">
        <f t="shared" si="13"/>
        <v>0</v>
      </c>
      <c r="AI30" s="1639"/>
      <c r="AJ30" s="1637"/>
      <c r="AK30" s="1638">
        <f t="shared" si="14"/>
        <v>0</v>
      </c>
      <c r="AL30" s="1639"/>
      <c r="AM30" s="1637"/>
      <c r="AN30" s="1638">
        <f t="shared" si="15"/>
        <v>0</v>
      </c>
      <c r="AO30" s="1639"/>
      <c r="AP30" s="1637"/>
      <c r="AQ30" s="1638">
        <f t="shared" si="16"/>
        <v>0</v>
      </c>
      <c r="AR30" s="1641">
        <f t="shared" si="2"/>
        <v>0</v>
      </c>
      <c r="AS30" s="1642">
        <f t="shared" si="2"/>
        <v>0</v>
      </c>
      <c r="AT30" s="1643">
        <f t="shared" si="2"/>
        <v>0</v>
      </c>
      <c r="AU30" s="1583"/>
    </row>
    <row r="31" spans="1:47" s="535" customFormat="1" ht="15" hidden="1" customHeight="1">
      <c r="A31" s="1635" t="s">
        <v>606</v>
      </c>
      <c r="B31" s="1636"/>
      <c r="C31" s="1637"/>
      <c r="D31" s="1638">
        <f t="shared" si="4"/>
        <v>0</v>
      </c>
      <c r="E31" s="1639"/>
      <c r="F31" s="1637"/>
      <c r="G31" s="1638">
        <f t="shared" si="5"/>
        <v>0</v>
      </c>
      <c r="H31" s="1639"/>
      <c r="I31" s="1637"/>
      <c r="J31" s="1638">
        <f t="shared" si="6"/>
        <v>0</v>
      </c>
      <c r="K31" s="1639"/>
      <c r="L31" s="1637"/>
      <c r="M31" s="1638">
        <f t="shared" si="7"/>
        <v>0</v>
      </c>
      <c r="N31" s="1639"/>
      <c r="O31" s="1637"/>
      <c r="P31" s="1638">
        <f t="shared" si="3"/>
        <v>0</v>
      </c>
      <c r="Q31" s="1639"/>
      <c r="R31" s="1637"/>
      <c r="S31" s="1638">
        <f t="shared" si="8"/>
        <v>0</v>
      </c>
      <c r="T31" s="1639"/>
      <c r="U31" s="1637"/>
      <c r="V31" s="1638">
        <f t="shared" si="9"/>
        <v>0</v>
      </c>
      <c r="W31" s="1640"/>
      <c r="X31" s="1045"/>
      <c r="Y31" s="1638">
        <f t="shared" si="10"/>
        <v>0</v>
      </c>
      <c r="Z31" s="1639"/>
      <c r="AA31" s="1637"/>
      <c r="AB31" s="1638">
        <f t="shared" si="11"/>
        <v>0</v>
      </c>
      <c r="AC31" s="1639"/>
      <c r="AD31" s="1637"/>
      <c r="AE31" s="1638">
        <f t="shared" si="12"/>
        <v>0</v>
      </c>
      <c r="AF31" s="1639"/>
      <c r="AG31" s="1637"/>
      <c r="AH31" s="1638">
        <f t="shared" si="13"/>
        <v>0</v>
      </c>
      <c r="AI31" s="1639"/>
      <c r="AJ31" s="1637"/>
      <c r="AK31" s="1638">
        <f t="shared" si="14"/>
        <v>0</v>
      </c>
      <c r="AL31" s="1639"/>
      <c r="AM31" s="1637"/>
      <c r="AN31" s="1638">
        <f t="shared" si="15"/>
        <v>0</v>
      </c>
      <c r="AO31" s="1639"/>
      <c r="AP31" s="1637"/>
      <c r="AQ31" s="1638">
        <f t="shared" si="16"/>
        <v>0</v>
      </c>
      <c r="AR31" s="1641">
        <f t="shared" si="2"/>
        <v>0</v>
      </c>
      <c r="AS31" s="1642">
        <f t="shared" si="2"/>
        <v>0</v>
      </c>
      <c r="AT31" s="1643">
        <f t="shared" si="2"/>
        <v>0</v>
      </c>
      <c r="AU31" s="1583"/>
    </row>
    <row r="32" spans="1:47" s="593" customFormat="1" ht="15" customHeight="1">
      <c r="A32" s="1646" t="s">
        <v>607</v>
      </c>
      <c r="B32" s="1647">
        <v>17329</v>
      </c>
      <c r="C32" s="1647">
        <f t="shared" ref="C32:AN32" si="17">SUM(C15:C31)</f>
        <v>42495</v>
      </c>
      <c r="D32" s="1647">
        <f t="shared" si="17"/>
        <v>41916</v>
      </c>
      <c r="E32" s="1647">
        <v>33701</v>
      </c>
      <c r="F32" s="1647">
        <f t="shared" si="17"/>
        <v>67774</v>
      </c>
      <c r="G32" s="1647">
        <f t="shared" si="17"/>
        <v>67202</v>
      </c>
      <c r="H32" s="1647">
        <v>104289</v>
      </c>
      <c r="I32" s="1647">
        <f t="shared" si="17"/>
        <v>139020</v>
      </c>
      <c r="J32" s="1647">
        <f t="shared" si="17"/>
        <v>130282</v>
      </c>
      <c r="K32" s="1647">
        <v>53796</v>
      </c>
      <c r="L32" s="1647">
        <f t="shared" si="17"/>
        <v>87690</v>
      </c>
      <c r="M32" s="1647">
        <f t="shared" si="17"/>
        <v>81384</v>
      </c>
      <c r="N32" s="1647">
        <v>67406</v>
      </c>
      <c r="O32" s="1647">
        <f t="shared" si="17"/>
        <v>81672</v>
      </c>
      <c r="P32" s="1647">
        <f t="shared" si="17"/>
        <v>80104</v>
      </c>
      <c r="Q32" s="1647">
        <v>22601</v>
      </c>
      <c r="R32" s="1647">
        <f t="shared" si="17"/>
        <v>61193</v>
      </c>
      <c r="S32" s="1647">
        <f t="shared" si="17"/>
        <v>59647</v>
      </c>
      <c r="T32" s="1647">
        <v>43039</v>
      </c>
      <c r="U32" s="1647">
        <f t="shared" si="17"/>
        <v>66818</v>
      </c>
      <c r="V32" s="1647">
        <f t="shared" si="17"/>
        <v>63458</v>
      </c>
      <c r="W32" s="1647">
        <v>49709</v>
      </c>
      <c r="X32" s="1647">
        <f t="shared" si="17"/>
        <v>50273</v>
      </c>
      <c r="Y32" s="1647">
        <f t="shared" si="17"/>
        <v>48108</v>
      </c>
      <c r="Z32" s="1647">
        <v>62326</v>
      </c>
      <c r="AA32" s="1647">
        <f t="shared" si="17"/>
        <v>93874</v>
      </c>
      <c r="AB32" s="1647">
        <f t="shared" si="17"/>
        <v>92449</v>
      </c>
      <c r="AC32" s="1647">
        <v>59241</v>
      </c>
      <c r="AD32" s="1647">
        <f t="shared" si="17"/>
        <v>114368</v>
      </c>
      <c r="AE32" s="1647">
        <f t="shared" si="17"/>
        <v>112106</v>
      </c>
      <c r="AF32" s="1647">
        <v>87661</v>
      </c>
      <c r="AG32" s="1647">
        <f t="shared" si="17"/>
        <v>103424</v>
      </c>
      <c r="AH32" s="1647">
        <f t="shared" si="17"/>
        <v>99081</v>
      </c>
      <c r="AI32" s="1647">
        <v>5692</v>
      </c>
      <c r="AJ32" s="1647">
        <f t="shared" si="17"/>
        <v>9643</v>
      </c>
      <c r="AK32" s="1647">
        <f t="shared" si="17"/>
        <v>9238</v>
      </c>
      <c r="AL32" s="1647">
        <v>111864</v>
      </c>
      <c r="AM32" s="1647">
        <f t="shared" si="17"/>
        <v>148230</v>
      </c>
      <c r="AN32" s="1647">
        <f t="shared" si="17"/>
        <v>145104</v>
      </c>
      <c r="AO32" s="1647">
        <v>39297</v>
      </c>
      <c r="AP32" s="1647">
        <f t="shared" ref="AP32:AU32" si="18">SUM(AP15:AP31)</f>
        <v>62675</v>
      </c>
      <c r="AQ32" s="1647">
        <f t="shared" si="18"/>
        <v>57304</v>
      </c>
      <c r="AR32" s="1648">
        <f t="shared" si="18"/>
        <v>757951</v>
      </c>
      <c r="AS32" s="1648">
        <f t="shared" si="18"/>
        <v>1129149</v>
      </c>
      <c r="AT32" s="1648">
        <f t="shared" si="18"/>
        <v>1087383</v>
      </c>
      <c r="AU32" s="1649" t="e">
        <f t="shared" si="18"/>
        <v>#REF!</v>
      </c>
    </row>
    <row r="33" spans="1:47" ht="14.25" customHeight="1">
      <c r="A33" s="535" t="s">
        <v>23</v>
      </c>
      <c r="B33" s="1629"/>
      <c r="C33" s="1630">
        <v>720</v>
      </c>
      <c r="D33" s="1638">
        <v>663</v>
      </c>
      <c r="E33" s="1639">
        <v>2413</v>
      </c>
      <c r="F33" s="1637">
        <v>429</v>
      </c>
      <c r="G33" s="1638">
        <v>428</v>
      </c>
      <c r="H33" s="1639"/>
      <c r="I33" s="1650">
        <v>1709</v>
      </c>
      <c r="J33" s="1638">
        <v>743</v>
      </c>
      <c r="K33" s="1651">
        <v>2540</v>
      </c>
      <c r="L33" s="1650">
        <v>7739</v>
      </c>
      <c r="M33" s="1638">
        <v>7629</v>
      </c>
      <c r="N33" s="1629"/>
      <c r="O33" s="1630">
        <v>415</v>
      </c>
      <c r="P33" s="1638">
        <v>415</v>
      </c>
      <c r="Q33" s="1629"/>
      <c r="R33" s="1637">
        <v>170</v>
      </c>
      <c r="S33" s="1638">
        <v>169</v>
      </c>
      <c r="T33" s="1645"/>
      <c r="U33" s="1650">
        <v>15459</v>
      </c>
      <c r="V33" s="1638">
        <v>980</v>
      </c>
      <c r="W33" s="1629"/>
      <c r="X33" s="1630">
        <v>83</v>
      </c>
      <c r="Y33" s="1638">
        <v>83</v>
      </c>
      <c r="Z33" s="1629"/>
      <c r="AA33" s="1630">
        <v>359</v>
      </c>
      <c r="AB33" s="1638">
        <v>359</v>
      </c>
      <c r="AC33" s="1651">
        <v>1905</v>
      </c>
      <c r="AD33" s="1650">
        <v>8301</v>
      </c>
      <c r="AE33" s="1638">
        <v>6079</v>
      </c>
      <c r="AF33" s="1645"/>
      <c r="AG33" s="1650">
        <v>1665</v>
      </c>
      <c r="AH33" s="1638">
        <v>1469</v>
      </c>
      <c r="AI33" s="1629"/>
      <c r="AJ33" s="1630">
        <v>1</v>
      </c>
      <c r="AK33" s="1638">
        <v>1</v>
      </c>
      <c r="AL33" s="1629"/>
      <c r="AM33" s="1630">
        <v>345</v>
      </c>
      <c r="AN33" s="1638">
        <v>345</v>
      </c>
      <c r="AO33" s="1629"/>
      <c r="AP33" s="1630">
        <v>407</v>
      </c>
      <c r="AQ33" s="1638">
        <v>407</v>
      </c>
      <c r="AR33" s="1641">
        <f t="shared" ref="AR33:AT41" si="19">SUM(B33+E33+H33+K33+N33+Q33+T33+W33+Z33+AC33+AF33+AI33+AL33+AO33)</f>
        <v>6858</v>
      </c>
      <c r="AS33" s="1642">
        <f t="shared" si="19"/>
        <v>37802</v>
      </c>
      <c r="AT33" s="1643">
        <f t="shared" si="19"/>
        <v>19770</v>
      </c>
      <c r="AU33" s="1642" t="e">
        <f>AR33-#REF!</f>
        <v>#REF!</v>
      </c>
    </row>
    <row r="34" spans="1:47" s="558" customFormat="1" ht="15" customHeight="1">
      <c r="A34" s="600" t="s">
        <v>25</v>
      </c>
      <c r="B34" s="1629"/>
      <c r="C34" s="1630">
        <v>0</v>
      </c>
      <c r="D34" s="1638"/>
      <c r="E34" s="1640"/>
      <c r="F34" s="1637">
        <v>17917</v>
      </c>
      <c r="G34" s="1638">
        <v>2095</v>
      </c>
      <c r="H34" s="1639"/>
      <c r="I34" s="1650">
        <v>19295</v>
      </c>
      <c r="J34" s="1638">
        <v>19295</v>
      </c>
      <c r="K34" s="1651">
        <v>15240</v>
      </c>
      <c r="L34" s="1650">
        <v>15232</v>
      </c>
      <c r="M34" s="1638">
        <v>15232</v>
      </c>
      <c r="N34" s="1640"/>
      <c r="O34" s="1630">
        <v>27254</v>
      </c>
      <c r="P34" s="1638">
        <v>27251</v>
      </c>
      <c r="Q34" s="1629"/>
      <c r="R34" s="1637">
        <v>10160</v>
      </c>
      <c r="S34" s="1638">
        <v>343</v>
      </c>
      <c r="T34" s="1629"/>
      <c r="U34" s="1650">
        <v>578</v>
      </c>
      <c r="V34" s="1638">
        <v>578</v>
      </c>
      <c r="W34" s="1629"/>
      <c r="X34" s="1630">
        <v>0</v>
      </c>
      <c r="Y34" s="1638"/>
      <c r="Z34" s="1629"/>
      <c r="AA34" s="1630">
        <v>0</v>
      </c>
      <c r="AB34" s="1638"/>
      <c r="AC34" s="1652">
        <v>7620</v>
      </c>
      <c r="AD34" s="1650">
        <v>15629</v>
      </c>
      <c r="AE34" s="1638">
        <v>15629</v>
      </c>
      <c r="AF34" s="1629"/>
      <c r="AG34" s="1650">
        <v>0</v>
      </c>
      <c r="AH34" s="1638"/>
      <c r="AI34" s="1629"/>
      <c r="AJ34" s="1630">
        <v>0</v>
      </c>
      <c r="AK34" s="1638"/>
      <c r="AL34" s="1652">
        <v>9525</v>
      </c>
      <c r="AM34" s="1630">
        <v>14487</v>
      </c>
      <c r="AN34" s="1638">
        <v>14485</v>
      </c>
      <c r="AO34" s="1629"/>
      <c r="AP34" s="1630">
        <v>0</v>
      </c>
      <c r="AQ34" s="1638"/>
      <c r="AR34" s="1641">
        <f t="shared" si="19"/>
        <v>32385</v>
      </c>
      <c r="AS34" s="1642">
        <f t="shared" si="19"/>
        <v>120552</v>
      </c>
      <c r="AT34" s="1643">
        <f t="shared" si="19"/>
        <v>94908</v>
      </c>
      <c r="AU34" s="1642" t="e">
        <f>AR34-#REF!</f>
        <v>#REF!</v>
      </c>
    </row>
    <row r="35" spans="1:47" ht="15" hidden="1" customHeight="1">
      <c r="A35" s="535" t="s">
        <v>27</v>
      </c>
      <c r="B35" s="1629"/>
      <c r="C35" s="1630">
        <v>0</v>
      </c>
      <c r="D35" s="1638"/>
      <c r="E35" s="1629"/>
      <c r="F35" s="1637">
        <v>0</v>
      </c>
      <c r="G35" s="1638"/>
      <c r="H35" s="1629"/>
      <c r="I35" s="1650">
        <v>0</v>
      </c>
      <c r="J35" s="1638"/>
      <c r="K35" s="1629"/>
      <c r="L35" s="1650">
        <v>0</v>
      </c>
      <c r="M35" s="1638"/>
      <c r="N35" s="1629"/>
      <c r="O35" s="1630">
        <v>0</v>
      </c>
      <c r="P35" s="1638"/>
      <c r="Q35" s="1629"/>
      <c r="R35" s="1637">
        <v>0</v>
      </c>
      <c r="S35" s="1638"/>
      <c r="T35" s="1629"/>
      <c r="U35" s="1650">
        <v>0</v>
      </c>
      <c r="V35" s="1638"/>
      <c r="W35" s="1629"/>
      <c r="X35" s="1630">
        <v>0</v>
      </c>
      <c r="Y35" s="1638"/>
      <c r="Z35" s="1629"/>
      <c r="AA35" s="1630">
        <v>0</v>
      </c>
      <c r="AB35" s="1638"/>
      <c r="AC35" s="1629"/>
      <c r="AD35" s="1650">
        <v>0</v>
      </c>
      <c r="AE35" s="1638"/>
      <c r="AF35" s="1629"/>
      <c r="AG35" s="1650">
        <v>0</v>
      </c>
      <c r="AH35" s="1638"/>
      <c r="AI35" s="1629"/>
      <c r="AJ35" s="1630">
        <v>0</v>
      </c>
      <c r="AK35" s="1638"/>
      <c r="AL35" s="1629"/>
      <c r="AM35" s="1630">
        <v>0</v>
      </c>
      <c r="AN35" s="1638"/>
      <c r="AO35" s="1629"/>
      <c r="AP35" s="1630">
        <v>0</v>
      </c>
      <c r="AQ35" s="1638"/>
      <c r="AR35" s="1641">
        <f t="shared" si="19"/>
        <v>0</v>
      </c>
      <c r="AS35" s="1642">
        <f t="shared" si="19"/>
        <v>0</v>
      </c>
      <c r="AT35" s="1643">
        <f t="shared" si="19"/>
        <v>0</v>
      </c>
      <c r="AU35" s="1642" t="e">
        <f>AR35-#REF!</f>
        <v>#REF!</v>
      </c>
    </row>
    <row r="36" spans="1:47" ht="15" customHeight="1">
      <c r="A36" s="1635" t="s">
        <v>608</v>
      </c>
      <c r="B36" s="1653"/>
      <c r="C36" s="1654">
        <v>0</v>
      </c>
      <c r="D36" s="1638"/>
      <c r="E36" s="1653"/>
      <c r="F36" s="1637">
        <v>0</v>
      </c>
      <c r="G36" s="1638"/>
      <c r="H36" s="1653"/>
      <c r="I36" s="1650">
        <v>0</v>
      </c>
      <c r="J36" s="1638"/>
      <c r="K36" s="1653"/>
      <c r="L36" s="1650">
        <v>0</v>
      </c>
      <c r="M36" s="1638"/>
      <c r="N36" s="1653"/>
      <c r="O36" s="1654">
        <v>0</v>
      </c>
      <c r="P36" s="1638"/>
      <c r="Q36" s="1653"/>
      <c r="R36" s="1637">
        <v>0</v>
      </c>
      <c r="S36" s="1638"/>
      <c r="T36" s="1653"/>
      <c r="U36" s="1650">
        <v>0</v>
      </c>
      <c r="V36" s="1638"/>
      <c r="W36" s="1653"/>
      <c r="X36" s="1654">
        <v>0</v>
      </c>
      <c r="Y36" s="1638"/>
      <c r="Z36" s="1653"/>
      <c r="AA36" s="1654">
        <v>0</v>
      </c>
      <c r="AB36" s="1638"/>
      <c r="AC36" s="1653"/>
      <c r="AD36" s="1650">
        <v>0</v>
      </c>
      <c r="AE36" s="1638"/>
      <c r="AF36" s="1653"/>
      <c r="AG36" s="1650">
        <v>0</v>
      </c>
      <c r="AH36" s="1638"/>
      <c r="AI36" s="1653"/>
      <c r="AJ36" s="1654">
        <v>0</v>
      </c>
      <c r="AK36" s="1638"/>
      <c r="AL36" s="1653"/>
      <c r="AM36" s="1654">
        <v>0</v>
      </c>
      <c r="AN36" s="1638"/>
      <c r="AO36" s="1653"/>
      <c r="AP36" s="1654">
        <v>0</v>
      </c>
      <c r="AQ36" s="1638"/>
      <c r="AR36" s="1641">
        <f t="shared" si="19"/>
        <v>0</v>
      </c>
      <c r="AS36" s="1642">
        <f t="shared" si="19"/>
        <v>0</v>
      </c>
      <c r="AT36" s="1643">
        <f t="shared" si="19"/>
        <v>0</v>
      </c>
      <c r="AU36" s="1642" t="e">
        <f>AR36-#REF!</f>
        <v>#REF!</v>
      </c>
    </row>
    <row r="37" spans="1:47" ht="15" hidden="1" customHeight="1">
      <c r="A37" s="1635" t="s">
        <v>609</v>
      </c>
      <c r="B37" s="1653"/>
      <c r="C37" s="1654">
        <v>0</v>
      </c>
      <c r="D37" s="1638"/>
      <c r="E37" s="1653"/>
      <c r="F37" s="1637">
        <v>0</v>
      </c>
      <c r="G37" s="1638"/>
      <c r="H37" s="1653"/>
      <c r="I37" s="1650">
        <v>0</v>
      </c>
      <c r="J37" s="1638"/>
      <c r="K37" s="1653"/>
      <c r="L37" s="1650">
        <v>0</v>
      </c>
      <c r="M37" s="1638"/>
      <c r="N37" s="1653"/>
      <c r="O37" s="1654">
        <v>0</v>
      </c>
      <c r="P37" s="1638"/>
      <c r="Q37" s="1653"/>
      <c r="R37" s="1637">
        <v>0</v>
      </c>
      <c r="S37" s="1638"/>
      <c r="T37" s="1653"/>
      <c r="U37" s="1650">
        <v>0</v>
      </c>
      <c r="V37" s="1638"/>
      <c r="W37" s="1653"/>
      <c r="X37" s="1654">
        <v>0</v>
      </c>
      <c r="Y37" s="1638"/>
      <c r="Z37" s="1653"/>
      <c r="AA37" s="1654">
        <v>0</v>
      </c>
      <c r="AB37" s="1638"/>
      <c r="AC37" s="1653"/>
      <c r="AD37" s="1650">
        <v>0</v>
      </c>
      <c r="AE37" s="1638"/>
      <c r="AF37" s="1653"/>
      <c r="AG37" s="1650">
        <v>0</v>
      </c>
      <c r="AH37" s="1638"/>
      <c r="AI37" s="1653"/>
      <c r="AJ37" s="1654">
        <v>0</v>
      </c>
      <c r="AK37" s="1638"/>
      <c r="AL37" s="1653"/>
      <c r="AM37" s="1654">
        <v>0</v>
      </c>
      <c r="AN37" s="1638"/>
      <c r="AO37" s="1653"/>
      <c r="AP37" s="1654">
        <v>0</v>
      </c>
      <c r="AQ37" s="1638"/>
      <c r="AR37" s="1641">
        <f t="shared" si="19"/>
        <v>0</v>
      </c>
      <c r="AS37" s="1642">
        <f t="shared" si="19"/>
        <v>0</v>
      </c>
      <c r="AT37" s="1643">
        <f t="shared" si="19"/>
        <v>0</v>
      </c>
      <c r="AU37" s="1642" t="e">
        <f>AR37-#REF!</f>
        <v>#REF!</v>
      </c>
    </row>
    <row r="38" spans="1:47" ht="15" customHeight="1">
      <c r="A38" s="1635" t="s">
        <v>610</v>
      </c>
      <c r="B38" s="1653"/>
      <c r="C38" s="1654">
        <v>0</v>
      </c>
      <c r="D38" s="1638"/>
      <c r="E38" s="1653"/>
      <c r="F38" s="1637">
        <v>0</v>
      </c>
      <c r="G38" s="1638"/>
      <c r="H38" s="1653"/>
      <c r="I38" s="1650">
        <v>0</v>
      </c>
      <c r="J38" s="1638"/>
      <c r="K38" s="1653"/>
      <c r="L38" s="1650">
        <v>0</v>
      </c>
      <c r="M38" s="1638"/>
      <c r="N38" s="1653"/>
      <c r="O38" s="1654">
        <v>0</v>
      </c>
      <c r="P38" s="1638"/>
      <c r="Q38" s="1653"/>
      <c r="R38" s="1637">
        <v>0</v>
      </c>
      <c r="S38" s="1638"/>
      <c r="T38" s="1653"/>
      <c r="U38" s="1650">
        <v>0</v>
      </c>
      <c r="V38" s="1638"/>
      <c r="W38" s="1653"/>
      <c r="X38" s="1654">
        <v>0</v>
      </c>
      <c r="Y38" s="1638"/>
      <c r="Z38" s="1653"/>
      <c r="AA38" s="1654">
        <v>0</v>
      </c>
      <c r="AB38" s="1638"/>
      <c r="AC38" s="1653"/>
      <c r="AD38" s="1650">
        <v>0</v>
      </c>
      <c r="AE38" s="1638"/>
      <c r="AF38" s="1653"/>
      <c r="AG38" s="1650">
        <v>0</v>
      </c>
      <c r="AH38" s="1638"/>
      <c r="AI38" s="1653"/>
      <c r="AJ38" s="1654">
        <v>0</v>
      </c>
      <c r="AK38" s="1638"/>
      <c r="AL38" s="1653"/>
      <c r="AM38" s="1654">
        <v>0</v>
      </c>
      <c r="AN38" s="1638"/>
      <c r="AO38" s="1653"/>
      <c r="AP38" s="1654">
        <v>0</v>
      </c>
      <c r="AQ38" s="1638"/>
      <c r="AR38" s="1641">
        <f t="shared" si="19"/>
        <v>0</v>
      </c>
      <c r="AS38" s="1642">
        <f t="shared" si="19"/>
        <v>0</v>
      </c>
      <c r="AT38" s="1643">
        <f t="shared" si="19"/>
        <v>0</v>
      </c>
      <c r="AU38" s="1642" t="e">
        <f>AR38-#REF!</f>
        <v>#REF!</v>
      </c>
    </row>
    <row r="39" spans="1:47" ht="15" customHeight="1">
      <c r="A39" s="1635" t="s">
        <v>611</v>
      </c>
      <c r="B39" s="1653"/>
      <c r="C39" s="1654">
        <v>0</v>
      </c>
      <c r="D39" s="1638"/>
      <c r="E39" s="1653"/>
      <c r="F39" s="1637">
        <v>0</v>
      </c>
      <c r="G39" s="1638"/>
      <c r="H39" s="1653"/>
      <c r="I39" s="1650">
        <v>0</v>
      </c>
      <c r="J39" s="1638"/>
      <c r="K39" s="1653"/>
      <c r="L39" s="1650">
        <v>0</v>
      </c>
      <c r="M39" s="1638"/>
      <c r="N39" s="1653"/>
      <c r="O39" s="1654">
        <v>0</v>
      </c>
      <c r="P39" s="1638"/>
      <c r="Q39" s="1653"/>
      <c r="R39" s="1637">
        <v>0</v>
      </c>
      <c r="S39" s="1638"/>
      <c r="T39" s="1653"/>
      <c r="U39" s="1650">
        <v>0</v>
      </c>
      <c r="V39" s="1638"/>
      <c r="W39" s="1653"/>
      <c r="X39" s="1654">
        <v>0</v>
      </c>
      <c r="Y39" s="1638"/>
      <c r="Z39" s="1653"/>
      <c r="AA39" s="1654">
        <v>0</v>
      </c>
      <c r="AB39" s="1638"/>
      <c r="AC39" s="1653"/>
      <c r="AD39" s="1650">
        <v>0</v>
      </c>
      <c r="AE39" s="1638"/>
      <c r="AF39" s="1653"/>
      <c r="AG39" s="1650">
        <v>0</v>
      </c>
      <c r="AH39" s="1638"/>
      <c r="AI39" s="1653"/>
      <c r="AJ39" s="1654">
        <v>0</v>
      </c>
      <c r="AK39" s="1638"/>
      <c r="AL39" s="1653"/>
      <c r="AM39" s="1654">
        <v>0</v>
      </c>
      <c r="AN39" s="1638"/>
      <c r="AO39" s="1653"/>
      <c r="AP39" s="1654">
        <v>0</v>
      </c>
      <c r="AQ39" s="1638"/>
      <c r="AR39" s="1641">
        <f t="shared" si="19"/>
        <v>0</v>
      </c>
      <c r="AS39" s="1642">
        <f t="shared" si="19"/>
        <v>0</v>
      </c>
      <c r="AT39" s="1643">
        <f t="shared" si="19"/>
        <v>0</v>
      </c>
      <c r="AU39" s="1642" t="e">
        <f>AR39-#REF!</f>
        <v>#REF!</v>
      </c>
    </row>
    <row r="40" spans="1:47" ht="15" hidden="1" customHeight="1">
      <c r="A40" s="600" t="s">
        <v>612</v>
      </c>
      <c r="B40" s="1629"/>
      <c r="C40" s="1630"/>
      <c r="D40" s="1631"/>
      <c r="E40" s="1629"/>
      <c r="F40" s="1630"/>
      <c r="G40" s="1631"/>
      <c r="H40" s="1629"/>
      <c r="I40" s="1630"/>
      <c r="J40" s="1631"/>
      <c r="K40" s="1629"/>
      <c r="L40" s="1630"/>
      <c r="M40" s="1631"/>
      <c r="N40" s="1629"/>
      <c r="O40" s="1630"/>
      <c r="P40" s="1631"/>
      <c r="Q40" s="1629"/>
      <c r="R40" s="1630"/>
      <c r="S40" s="1631"/>
      <c r="T40" s="1629"/>
      <c r="U40" s="1630"/>
      <c r="V40" s="1631"/>
      <c r="W40" s="1629"/>
      <c r="X40" s="1630"/>
      <c r="Y40" s="1631"/>
      <c r="Z40" s="1629"/>
      <c r="AA40" s="1630"/>
      <c r="AB40" s="1631"/>
      <c r="AC40" s="1629"/>
      <c r="AD40" s="1630"/>
      <c r="AE40" s="1631"/>
      <c r="AF40" s="1629"/>
      <c r="AG40" s="1630"/>
      <c r="AH40" s="1631"/>
      <c r="AI40" s="1629"/>
      <c r="AJ40" s="1630"/>
      <c r="AK40" s="1631"/>
      <c r="AL40" s="1629"/>
      <c r="AM40" s="1630"/>
      <c r="AN40" s="1631"/>
      <c r="AO40" s="1629"/>
      <c r="AP40" s="1630"/>
      <c r="AQ40" s="1631"/>
      <c r="AR40" s="1641">
        <f t="shared" si="19"/>
        <v>0</v>
      </c>
      <c r="AS40" s="1642">
        <f t="shared" si="19"/>
        <v>0</v>
      </c>
      <c r="AT40" s="1643">
        <f t="shared" si="19"/>
        <v>0</v>
      </c>
    </row>
    <row r="41" spans="1:47" ht="15" hidden="1" customHeight="1">
      <c r="A41" s="600" t="s">
        <v>613</v>
      </c>
      <c r="B41" s="1629"/>
      <c r="C41" s="1630"/>
      <c r="D41" s="1631"/>
      <c r="E41" s="1629"/>
      <c r="F41" s="1630"/>
      <c r="G41" s="1631"/>
      <c r="H41" s="1629"/>
      <c r="I41" s="1630"/>
      <c r="J41" s="1631"/>
      <c r="K41" s="1629"/>
      <c r="L41" s="1630"/>
      <c r="M41" s="1631"/>
      <c r="N41" s="1629"/>
      <c r="O41" s="1630"/>
      <c r="P41" s="1631"/>
      <c r="Q41" s="1629"/>
      <c r="R41" s="1630"/>
      <c r="S41" s="1631"/>
      <c r="T41" s="1629"/>
      <c r="U41" s="1630"/>
      <c r="V41" s="1631"/>
      <c r="W41" s="1629"/>
      <c r="X41" s="1630"/>
      <c r="Y41" s="1631"/>
      <c r="Z41" s="1629"/>
      <c r="AA41" s="1630"/>
      <c r="AB41" s="1631"/>
      <c r="AC41" s="1629"/>
      <c r="AD41" s="1630"/>
      <c r="AE41" s="1631"/>
      <c r="AF41" s="1629"/>
      <c r="AG41" s="1630"/>
      <c r="AH41" s="1631"/>
      <c r="AI41" s="1629"/>
      <c r="AJ41" s="1630"/>
      <c r="AK41" s="1631"/>
      <c r="AL41" s="1629"/>
      <c r="AM41" s="1630"/>
      <c r="AN41" s="1631"/>
      <c r="AO41" s="1629"/>
      <c r="AP41" s="1630"/>
      <c r="AQ41" s="1631"/>
      <c r="AR41" s="1641">
        <f t="shared" si="19"/>
        <v>0</v>
      </c>
      <c r="AS41" s="1642">
        <f t="shared" si="19"/>
        <v>0</v>
      </c>
      <c r="AT41" s="1643">
        <f t="shared" si="19"/>
        <v>0</v>
      </c>
    </row>
    <row r="42" spans="1:47" s="593" customFormat="1" ht="15" customHeight="1">
      <c r="A42" s="1655" t="s">
        <v>614</v>
      </c>
      <c r="B42" s="1656">
        <v>0</v>
      </c>
      <c r="C42" s="1656">
        <f t="shared" ref="C42:AN42" si="20">SUM(C33:C41)</f>
        <v>720</v>
      </c>
      <c r="D42" s="1656">
        <f t="shared" si="20"/>
        <v>663</v>
      </c>
      <c r="E42" s="1656">
        <v>2413</v>
      </c>
      <c r="F42" s="1656">
        <f t="shared" si="20"/>
        <v>18346</v>
      </c>
      <c r="G42" s="1656">
        <f t="shared" si="20"/>
        <v>2523</v>
      </c>
      <c r="H42" s="1656">
        <v>0</v>
      </c>
      <c r="I42" s="1656">
        <f t="shared" si="20"/>
        <v>21004</v>
      </c>
      <c r="J42" s="1656">
        <f t="shared" si="20"/>
        <v>20038</v>
      </c>
      <c r="K42" s="1656">
        <v>17780</v>
      </c>
      <c r="L42" s="1656">
        <f t="shared" si="20"/>
        <v>22971</v>
      </c>
      <c r="M42" s="1656">
        <f t="shared" si="20"/>
        <v>22861</v>
      </c>
      <c r="N42" s="1656">
        <v>0</v>
      </c>
      <c r="O42" s="1656">
        <f t="shared" si="20"/>
        <v>27669</v>
      </c>
      <c r="P42" s="1656">
        <f t="shared" si="20"/>
        <v>27666</v>
      </c>
      <c r="Q42" s="1656">
        <v>0</v>
      </c>
      <c r="R42" s="1656">
        <f t="shared" si="20"/>
        <v>10330</v>
      </c>
      <c r="S42" s="1656">
        <f t="shared" si="20"/>
        <v>512</v>
      </c>
      <c r="T42" s="1656">
        <v>0</v>
      </c>
      <c r="U42" s="1656">
        <f t="shared" si="20"/>
        <v>16037</v>
      </c>
      <c r="V42" s="1656">
        <f t="shared" si="20"/>
        <v>1558</v>
      </c>
      <c r="W42" s="1656">
        <v>0</v>
      </c>
      <c r="X42" s="1656">
        <f t="shared" si="20"/>
        <v>83</v>
      </c>
      <c r="Y42" s="1656">
        <f t="shared" si="20"/>
        <v>83</v>
      </c>
      <c r="Z42" s="1656">
        <v>0</v>
      </c>
      <c r="AA42" s="1656">
        <f t="shared" si="20"/>
        <v>359</v>
      </c>
      <c r="AB42" s="1656">
        <f t="shared" si="20"/>
        <v>359</v>
      </c>
      <c r="AC42" s="1656">
        <v>9525</v>
      </c>
      <c r="AD42" s="1656">
        <f t="shared" si="20"/>
        <v>23930</v>
      </c>
      <c r="AE42" s="1656">
        <f t="shared" si="20"/>
        <v>21708</v>
      </c>
      <c r="AF42" s="1656">
        <v>0</v>
      </c>
      <c r="AG42" s="1656">
        <f t="shared" si="20"/>
        <v>1665</v>
      </c>
      <c r="AH42" s="1656">
        <f t="shared" si="20"/>
        <v>1469</v>
      </c>
      <c r="AI42" s="1656">
        <v>0</v>
      </c>
      <c r="AJ42" s="1656">
        <f t="shared" si="20"/>
        <v>1</v>
      </c>
      <c r="AK42" s="1656">
        <f t="shared" si="20"/>
        <v>1</v>
      </c>
      <c r="AL42" s="1656">
        <v>9525</v>
      </c>
      <c r="AM42" s="1656">
        <f t="shared" si="20"/>
        <v>14832</v>
      </c>
      <c r="AN42" s="1656">
        <f t="shared" si="20"/>
        <v>14830</v>
      </c>
      <c r="AO42" s="1656">
        <v>0</v>
      </c>
      <c r="AP42" s="1656">
        <f t="shared" ref="AP42:AU42" si="21">SUM(AP33:AP41)</f>
        <v>407</v>
      </c>
      <c r="AQ42" s="1656">
        <f t="shared" si="21"/>
        <v>407</v>
      </c>
      <c r="AR42" s="1657">
        <f t="shared" si="21"/>
        <v>39243</v>
      </c>
      <c r="AS42" s="1657">
        <f t="shared" si="21"/>
        <v>158354</v>
      </c>
      <c r="AT42" s="1657">
        <f t="shared" si="21"/>
        <v>114678</v>
      </c>
      <c r="AU42" s="1658" t="e">
        <f t="shared" si="21"/>
        <v>#REF!</v>
      </c>
    </row>
    <row r="43" spans="1:47" s="593" customFormat="1" ht="15" customHeight="1">
      <c r="A43" s="1646" t="s">
        <v>615</v>
      </c>
      <c r="B43" s="1656">
        <v>17329</v>
      </c>
      <c r="C43" s="1656">
        <f t="shared" ref="C43:AN43" si="22">C42+C32</f>
        <v>43215</v>
      </c>
      <c r="D43" s="1656">
        <f t="shared" si="22"/>
        <v>42579</v>
      </c>
      <c r="E43" s="1656">
        <v>36114</v>
      </c>
      <c r="F43" s="1656">
        <f t="shared" si="22"/>
        <v>86120</v>
      </c>
      <c r="G43" s="1656">
        <f t="shared" si="22"/>
        <v>69725</v>
      </c>
      <c r="H43" s="1656">
        <v>104289</v>
      </c>
      <c r="I43" s="1656">
        <f t="shared" si="22"/>
        <v>160024</v>
      </c>
      <c r="J43" s="1656">
        <f t="shared" si="22"/>
        <v>150320</v>
      </c>
      <c r="K43" s="1656">
        <v>71576</v>
      </c>
      <c r="L43" s="1656">
        <f t="shared" si="22"/>
        <v>110661</v>
      </c>
      <c r="M43" s="1656">
        <f t="shared" si="22"/>
        <v>104245</v>
      </c>
      <c r="N43" s="1656">
        <v>67406</v>
      </c>
      <c r="O43" s="1656">
        <f t="shared" si="22"/>
        <v>109341</v>
      </c>
      <c r="P43" s="1656">
        <f t="shared" si="22"/>
        <v>107770</v>
      </c>
      <c r="Q43" s="1656">
        <v>22601</v>
      </c>
      <c r="R43" s="1656">
        <f t="shared" si="22"/>
        <v>71523</v>
      </c>
      <c r="S43" s="1656">
        <f t="shared" si="22"/>
        <v>60159</v>
      </c>
      <c r="T43" s="1656">
        <v>43039</v>
      </c>
      <c r="U43" s="1656">
        <f t="shared" si="22"/>
        <v>82855</v>
      </c>
      <c r="V43" s="1656">
        <f t="shared" si="22"/>
        <v>65016</v>
      </c>
      <c r="W43" s="1656">
        <v>49709</v>
      </c>
      <c r="X43" s="1656">
        <f t="shared" si="22"/>
        <v>50356</v>
      </c>
      <c r="Y43" s="1656">
        <f t="shared" si="22"/>
        <v>48191</v>
      </c>
      <c r="Z43" s="1656">
        <v>62326</v>
      </c>
      <c r="AA43" s="1656">
        <f t="shared" si="22"/>
        <v>94233</v>
      </c>
      <c r="AB43" s="1656">
        <f t="shared" si="22"/>
        <v>92808</v>
      </c>
      <c r="AC43" s="1656">
        <v>68766</v>
      </c>
      <c r="AD43" s="1656">
        <f t="shared" si="22"/>
        <v>138298</v>
      </c>
      <c r="AE43" s="1656">
        <f t="shared" si="22"/>
        <v>133814</v>
      </c>
      <c r="AF43" s="1656">
        <v>87661</v>
      </c>
      <c r="AG43" s="1656">
        <f t="shared" si="22"/>
        <v>105089</v>
      </c>
      <c r="AH43" s="1656">
        <f t="shared" si="22"/>
        <v>100550</v>
      </c>
      <c r="AI43" s="1656">
        <v>5692</v>
      </c>
      <c r="AJ43" s="1656">
        <f t="shared" si="22"/>
        <v>9644</v>
      </c>
      <c r="AK43" s="1656">
        <f t="shared" si="22"/>
        <v>9239</v>
      </c>
      <c r="AL43" s="1656">
        <v>121389</v>
      </c>
      <c r="AM43" s="1656">
        <f t="shared" si="22"/>
        <v>163062</v>
      </c>
      <c r="AN43" s="1656">
        <f t="shared" si="22"/>
        <v>159934</v>
      </c>
      <c r="AO43" s="1656">
        <v>39297</v>
      </c>
      <c r="AP43" s="1656">
        <f t="shared" ref="AP43:AU43" si="23">AP42+AP32</f>
        <v>63082</v>
      </c>
      <c r="AQ43" s="1656">
        <f t="shared" si="23"/>
        <v>57711</v>
      </c>
      <c r="AR43" s="1657">
        <f t="shared" si="23"/>
        <v>797194</v>
      </c>
      <c r="AS43" s="1657">
        <f t="shared" si="23"/>
        <v>1287503</v>
      </c>
      <c r="AT43" s="1657">
        <f t="shared" si="23"/>
        <v>1202061</v>
      </c>
      <c r="AU43" s="1659" t="e">
        <f t="shared" si="23"/>
        <v>#REF!</v>
      </c>
    </row>
    <row r="44" spans="1:47" ht="15" hidden="1" customHeight="1">
      <c r="A44" s="1635" t="s">
        <v>616</v>
      </c>
      <c r="B44" s="1653"/>
      <c r="C44" s="1654"/>
      <c r="D44" s="1660"/>
      <c r="E44" s="1653"/>
      <c r="F44" s="1654"/>
      <c r="G44" s="1660"/>
      <c r="H44" s="1653"/>
      <c r="I44" s="1654"/>
      <c r="J44" s="1660"/>
      <c r="K44" s="1653"/>
      <c r="L44" s="1654"/>
      <c r="M44" s="1660"/>
      <c r="N44" s="1653"/>
      <c r="O44" s="1654"/>
      <c r="P44" s="1660"/>
      <c r="Q44" s="1653"/>
      <c r="R44" s="1654"/>
      <c r="S44" s="1660"/>
      <c r="T44" s="1653"/>
      <c r="U44" s="1654"/>
      <c r="V44" s="1660"/>
      <c r="W44" s="1653"/>
      <c r="X44" s="1654"/>
      <c r="Y44" s="1660"/>
      <c r="Z44" s="1653"/>
      <c r="AA44" s="1654"/>
      <c r="AB44" s="1660"/>
      <c r="AC44" s="1653"/>
      <c r="AD44" s="1654"/>
      <c r="AE44" s="1660"/>
      <c r="AF44" s="1653"/>
      <c r="AG44" s="1654"/>
      <c r="AH44" s="1660"/>
      <c r="AI44" s="1653"/>
      <c r="AJ44" s="1654"/>
      <c r="AK44" s="1660"/>
      <c r="AL44" s="1653"/>
      <c r="AM44" s="1654"/>
      <c r="AN44" s="1660"/>
      <c r="AO44" s="1653"/>
      <c r="AP44" s="1654"/>
      <c r="AQ44" s="1660"/>
      <c r="AR44" s="1641">
        <f t="shared" ref="AR44:AT56" si="24">SUM(B44+E44+H44+K44+N44+Q44+T44+W44+Z44+AC44+AF44+AI44+AL44+AO44)</f>
        <v>0</v>
      </c>
      <c r="AS44" s="1642">
        <f t="shared" si="24"/>
        <v>0</v>
      </c>
      <c r="AT44" s="1643">
        <f t="shared" si="24"/>
        <v>0</v>
      </c>
    </row>
    <row r="45" spans="1:47" ht="15" hidden="1" customHeight="1">
      <c r="A45" s="1635" t="s">
        <v>617</v>
      </c>
      <c r="B45" s="1653"/>
      <c r="C45" s="1654"/>
      <c r="D45" s="1660"/>
      <c r="E45" s="1653"/>
      <c r="F45" s="1654"/>
      <c r="G45" s="1660"/>
      <c r="H45" s="1653"/>
      <c r="I45" s="1654"/>
      <c r="J45" s="1660"/>
      <c r="K45" s="1653"/>
      <c r="L45" s="1654"/>
      <c r="M45" s="1660"/>
      <c r="N45" s="1653"/>
      <c r="O45" s="1654"/>
      <c r="P45" s="1660"/>
      <c r="Q45" s="1653"/>
      <c r="R45" s="1654"/>
      <c r="S45" s="1660"/>
      <c r="T45" s="1653"/>
      <c r="U45" s="1654"/>
      <c r="V45" s="1660"/>
      <c r="W45" s="1653"/>
      <c r="X45" s="1654"/>
      <c r="Y45" s="1660"/>
      <c r="Z45" s="1653"/>
      <c r="AA45" s="1654"/>
      <c r="AB45" s="1660"/>
      <c r="AC45" s="1653"/>
      <c r="AD45" s="1654"/>
      <c r="AE45" s="1660"/>
      <c r="AF45" s="1653"/>
      <c r="AG45" s="1654"/>
      <c r="AH45" s="1660"/>
      <c r="AI45" s="1653"/>
      <c r="AJ45" s="1654"/>
      <c r="AK45" s="1660"/>
      <c r="AL45" s="1653"/>
      <c r="AM45" s="1654"/>
      <c r="AN45" s="1660"/>
      <c r="AO45" s="1653"/>
      <c r="AP45" s="1654"/>
      <c r="AQ45" s="1660"/>
      <c r="AR45" s="1641">
        <f t="shared" si="24"/>
        <v>0</v>
      </c>
      <c r="AS45" s="1642">
        <f t="shared" si="24"/>
        <v>0</v>
      </c>
      <c r="AT45" s="1643">
        <f t="shared" si="24"/>
        <v>0</v>
      </c>
    </row>
    <row r="46" spans="1:47" s="593" customFormat="1" ht="15" hidden="1" customHeight="1">
      <c r="A46" s="1635" t="s">
        <v>618</v>
      </c>
      <c r="B46" s="1653"/>
      <c r="C46" s="1654"/>
      <c r="D46" s="1660"/>
      <c r="E46" s="1653"/>
      <c r="F46" s="1654"/>
      <c r="G46" s="1660"/>
      <c r="H46" s="1653"/>
      <c r="I46" s="1654"/>
      <c r="J46" s="1660"/>
      <c r="K46" s="1653"/>
      <c r="L46" s="1654"/>
      <c r="M46" s="1660"/>
      <c r="N46" s="1653"/>
      <c r="O46" s="1654"/>
      <c r="P46" s="1660"/>
      <c r="Q46" s="1653"/>
      <c r="R46" s="1654"/>
      <c r="S46" s="1660"/>
      <c r="T46" s="1653"/>
      <c r="U46" s="1654"/>
      <c r="V46" s="1660"/>
      <c r="W46" s="1653"/>
      <c r="X46" s="1654"/>
      <c r="Y46" s="1660"/>
      <c r="Z46" s="1653"/>
      <c r="AA46" s="1654"/>
      <c r="AB46" s="1660"/>
      <c r="AC46" s="1653"/>
      <c r="AD46" s="1654"/>
      <c r="AE46" s="1660"/>
      <c r="AF46" s="1653"/>
      <c r="AG46" s="1654"/>
      <c r="AH46" s="1660"/>
      <c r="AI46" s="1653"/>
      <c r="AJ46" s="1654"/>
      <c r="AK46" s="1660"/>
      <c r="AL46" s="1653"/>
      <c r="AM46" s="1654"/>
      <c r="AN46" s="1660"/>
      <c r="AO46" s="1653"/>
      <c r="AP46" s="1654"/>
      <c r="AQ46" s="1660"/>
      <c r="AR46" s="1641">
        <f t="shared" si="24"/>
        <v>0</v>
      </c>
      <c r="AS46" s="1642">
        <f t="shared" si="24"/>
        <v>0</v>
      </c>
      <c r="AT46" s="1643">
        <f t="shared" si="24"/>
        <v>0</v>
      </c>
    </row>
    <row r="47" spans="1:47" s="593" customFormat="1" ht="15" hidden="1" customHeight="1">
      <c r="A47" s="1635" t="s">
        <v>619</v>
      </c>
      <c r="B47" s="1653"/>
      <c r="C47" s="1654"/>
      <c r="D47" s="1660"/>
      <c r="E47" s="1653"/>
      <c r="F47" s="1654"/>
      <c r="G47" s="1660"/>
      <c r="H47" s="1653"/>
      <c r="I47" s="1654"/>
      <c r="J47" s="1660"/>
      <c r="K47" s="1653"/>
      <c r="L47" s="1654"/>
      <c r="M47" s="1660"/>
      <c r="N47" s="1653"/>
      <c r="O47" s="1654"/>
      <c r="P47" s="1660"/>
      <c r="Q47" s="1653"/>
      <c r="R47" s="1654"/>
      <c r="S47" s="1660"/>
      <c r="T47" s="1653"/>
      <c r="U47" s="1654"/>
      <c r="V47" s="1660"/>
      <c r="W47" s="1653"/>
      <c r="X47" s="1654"/>
      <c r="Y47" s="1660"/>
      <c r="Z47" s="1653"/>
      <c r="AA47" s="1654"/>
      <c r="AB47" s="1660"/>
      <c r="AC47" s="1653"/>
      <c r="AD47" s="1654"/>
      <c r="AE47" s="1660"/>
      <c r="AF47" s="1653"/>
      <c r="AG47" s="1654"/>
      <c r="AH47" s="1660"/>
      <c r="AI47" s="1653"/>
      <c r="AJ47" s="1654"/>
      <c r="AK47" s="1660"/>
      <c r="AL47" s="1653"/>
      <c r="AM47" s="1654"/>
      <c r="AN47" s="1660"/>
      <c r="AO47" s="1653"/>
      <c r="AP47" s="1654"/>
      <c r="AQ47" s="1660"/>
      <c r="AR47" s="1641">
        <f t="shared" si="24"/>
        <v>0</v>
      </c>
      <c r="AS47" s="1642">
        <f t="shared" si="24"/>
        <v>0</v>
      </c>
      <c r="AT47" s="1643">
        <f t="shared" si="24"/>
        <v>0</v>
      </c>
    </row>
    <row r="48" spans="1:47" s="593" customFormat="1" ht="15" hidden="1" customHeight="1">
      <c r="A48" s="1635" t="s">
        <v>620</v>
      </c>
      <c r="B48" s="1653"/>
      <c r="C48" s="1654"/>
      <c r="D48" s="1660"/>
      <c r="E48" s="1653"/>
      <c r="F48" s="1654"/>
      <c r="G48" s="1660"/>
      <c r="H48" s="1653"/>
      <c r="I48" s="1654"/>
      <c r="J48" s="1660"/>
      <c r="K48" s="1653"/>
      <c r="L48" s="1654"/>
      <c r="M48" s="1660"/>
      <c r="N48" s="1653"/>
      <c r="O48" s="1654"/>
      <c r="P48" s="1660"/>
      <c r="Q48" s="1653"/>
      <c r="R48" s="1654"/>
      <c r="S48" s="1660"/>
      <c r="T48" s="1653"/>
      <c r="U48" s="1654"/>
      <c r="V48" s="1660"/>
      <c r="W48" s="1653"/>
      <c r="X48" s="1654"/>
      <c r="Y48" s="1660"/>
      <c r="Z48" s="1653"/>
      <c r="AA48" s="1654"/>
      <c r="AB48" s="1660"/>
      <c r="AC48" s="1653"/>
      <c r="AD48" s="1654"/>
      <c r="AE48" s="1660"/>
      <c r="AF48" s="1653"/>
      <c r="AG48" s="1654"/>
      <c r="AH48" s="1660"/>
      <c r="AI48" s="1653"/>
      <c r="AJ48" s="1654"/>
      <c r="AK48" s="1660"/>
      <c r="AL48" s="1653"/>
      <c r="AM48" s="1654"/>
      <c r="AN48" s="1660"/>
      <c r="AO48" s="1653"/>
      <c r="AP48" s="1654"/>
      <c r="AQ48" s="1660"/>
      <c r="AR48" s="1641">
        <f t="shared" si="24"/>
        <v>0</v>
      </c>
      <c r="AS48" s="1642">
        <f t="shared" si="24"/>
        <v>0</v>
      </c>
      <c r="AT48" s="1643">
        <f t="shared" si="24"/>
        <v>0</v>
      </c>
    </row>
    <row r="49" spans="1:47" s="593" customFormat="1" ht="15" hidden="1" customHeight="1">
      <c r="A49" s="1635" t="s">
        <v>621</v>
      </c>
      <c r="B49" s="1653"/>
      <c r="C49" s="1654"/>
      <c r="D49" s="1660"/>
      <c r="E49" s="1653"/>
      <c r="F49" s="1654"/>
      <c r="G49" s="1660"/>
      <c r="H49" s="1653"/>
      <c r="I49" s="1654"/>
      <c r="J49" s="1660"/>
      <c r="K49" s="1653"/>
      <c r="L49" s="1654"/>
      <c r="M49" s="1660"/>
      <c r="N49" s="1653"/>
      <c r="O49" s="1654"/>
      <c r="P49" s="1660"/>
      <c r="Q49" s="1653"/>
      <c r="R49" s="1654"/>
      <c r="S49" s="1660"/>
      <c r="T49" s="1653"/>
      <c r="U49" s="1654"/>
      <c r="V49" s="1660"/>
      <c r="W49" s="1653"/>
      <c r="X49" s="1654"/>
      <c r="Y49" s="1660"/>
      <c r="Z49" s="1653"/>
      <c r="AA49" s="1654"/>
      <c r="AB49" s="1660"/>
      <c r="AC49" s="1653"/>
      <c r="AD49" s="1654"/>
      <c r="AE49" s="1660"/>
      <c r="AF49" s="1653"/>
      <c r="AG49" s="1654"/>
      <c r="AH49" s="1660"/>
      <c r="AI49" s="1653"/>
      <c r="AJ49" s="1654"/>
      <c r="AK49" s="1660"/>
      <c r="AL49" s="1653"/>
      <c r="AM49" s="1654"/>
      <c r="AN49" s="1660"/>
      <c r="AO49" s="1653"/>
      <c r="AP49" s="1654"/>
      <c r="AQ49" s="1660"/>
      <c r="AR49" s="1641">
        <f t="shared" si="24"/>
        <v>0</v>
      </c>
      <c r="AS49" s="1642">
        <f t="shared" si="24"/>
        <v>0</v>
      </c>
      <c r="AT49" s="1643">
        <f t="shared" si="24"/>
        <v>0</v>
      </c>
    </row>
    <row r="50" spans="1:47" s="593" customFormat="1" ht="15" hidden="1" customHeight="1">
      <c r="A50" s="1635" t="s">
        <v>622</v>
      </c>
      <c r="B50" s="1653"/>
      <c r="C50" s="1654"/>
      <c r="D50" s="1660"/>
      <c r="E50" s="1653"/>
      <c r="F50" s="1654"/>
      <c r="G50" s="1660"/>
      <c r="H50" s="1653"/>
      <c r="I50" s="1654"/>
      <c r="J50" s="1660"/>
      <c r="K50" s="1653"/>
      <c r="L50" s="1654"/>
      <c r="M50" s="1660"/>
      <c r="N50" s="1653"/>
      <c r="O50" s="1654"/>
      <c r="P50" s="1660"/>
      <c r="Q50" s="1653"/>
      <c r="R50" s="1654"/>
      <c r="S50" s="1660"/>
      <c r="T50" s="1653"/>
      <c r="U50" s="1654"/>
      <c r="V50" s="1660"/>
      <c r="W50" s="1653"/>
      <c r="X50" s="1654"/>
      <c r="Y50" s="1660"/>
      <c r="Z50" s="1653"/>
      <c r="AA50" s="1654"/>
      <c r="AB50" s="1660"/>
      <c r="AC50" s="1653"/>
      <c r="AD50" s="1654"/>
      <c r="AE50" s="1660"/>
      <c r="AF50" s="1653"/>
      <c r="AG50" s="1654"/>
      <c r="AH50" s="1660"/>
      <c r="AI50" s="1653"/>
      <c r="AJ50" s="1654"/>
      <c r="AK50" s="1660"/>
      <c r="AL50" s="1653"/>
      <c r="AM50" s="1654"/>
      <c r="AN50" s="1660"/>
      <c r="AO50" s="1653"/>
      <c r="AP50" s="1654"/>
      <c r="AQ50" s="1660"/>
      <c r="AR50" s="1641">
        <f t="shared" si="24"/>
        <v>0</v>
      </c>
      <c r="AS50" s="1642">
        <f t="shared" si="24"/>
        <v>0</v>
      </c>
      <c r="AT50" s="1643">
        <f t="shared" si="24"/>
        <v>0</v>
      </c>
    </row>
    <row r="51" spans="1:47" ht="15" hidden="1" customHeight="1">
      <c r="A51" s="1635" t="s">
        <v>623</v>
      </c>
      <c r="B51" s="1653"/>
      <c r="C51" s="1654"/>
      <c r="D51" s="1660"/>
      <c r="E51" s="1653"/>
      <c r="F51" s="1654"/>
      <c r="G51" s="1660"/>
      <c r="H51" s="1653"/>
      <c r="I51" s="1654"/>
      <c r="J51" s="1660"/>
      <c r="K51" s="1653"/>
      <c r="L51" s="1654"/>
      <c r="M51" s="1660"/>
      <c r="N51" s="1653"/>
      <c r="O51" s="1654"/>
      <c r="P51" s="1660"/>
      <c r="Q51" s="1653"/>
      <c r="R51" s="1654"/>
      <c r="S51" s="1660"/>
      <c r="T51" s="1653"/>
      <c r="U51" s="1654"/>
      <c r="V51" s="1660"/>
      <c r="W51" s="1653"/>
      <c r="X51" s="1654"/>
      <c r="Y51" s="1660"/>
      <c r="Z51" s="1653"/>
      <c r="AA51" s="1654"/>
      <c r="AB51" s="1660"/>
      <c r="AC51" s="1653"/>
      <c r="AD51" s="1654"/>
      <c r="AE51" s="1660"/>
      <c r="AF51" s="1653"/>
      <c r="AG51" s="1654"/>
      <c r="AH51" s="1660"/>
      <c r="AI51" s="1653"/>
      <c r="AJ51" s="1654"/>
      <c r="AK51" s="1660"/>
      <c r="AL51" s="1653"/>
      <c r="AM51" s="1654"/>
      <c r="AN51" s="1660"/>
      <c r="AO51" s="1653"/>
      <c r="AP51" s="1654"/>
      <c r="AQ51" s="1660"/>
      <c r="AR51" s="1641">
        <f t="shared" si="24"/>
        <v>0</v>
      </c>
      <c r="AS51" s="1642">
        <f t="shared" si="24"/>
        <v>0</v>
      </c>
      <c r="AT51" s="1643">
        <f t="shared" si="24"/>
        <v>0</v>
      </c>
    </row>
    <row r="52" spans="1:47" ht="15" customHeight="1">
      <c r="A52" s="1635" t="s">
        <v>624</v>
      </c>
      <c r="B52" s="1653"/>
      <c r="C52" s="1654">
        <v>0</v>
      </c>
      <c r="D52" s="1638"/>
      <c r="E52" s="1653"/>
      <c r="F52" s="1637">
        <v>0</v>
      </c>
      <c r="G52" s="1638"/>
      <c r="H52" s="1653"/>
      <c r="I52" s="1654">
        <v>0</v>
      </c>
      <c r="J52" s="1638"/>
      <c r="K52" s="1653"/>
      <c r="L52" s="1654">
        <v>0</v>
      </c>
      <c r="M52" s="1638"/>
      <c r="N52" s="1653"/>
      <c r="O52" s="1654">
        <v>0</v>
      </c>
      <c r="P52" s="1638"/>
      <c r="Q52" s="1653"/>
      <c r="R52" s="1654">
        <v>0</v>
      </c>
      <c r="S52" s="1638"/>
      <c r="T52" s="1653"/>
      <c r="U52" s="1654">
        <v>0</v>
      </c>
      <c r="V52" s="1638"/>
      <c r="W52" s="1653"/>
      <c r="X52" s="1654">
        <v>0</v>
      </c>
      <c r="Y52" s="1638"/>
      <c r="Z52" s="1653"/>
      <c r="AA52" s="1654">
        <v>0</v>
      </c>
      <c r="AB52" s="1638"/>
      <c r="AC52" s="1653"/>
      <c r="AD52" s="1654">
        <v>0</v>
      </c>
      <c r="AE52" s="1638"/>
      <c r="AF52" s="1653"/>
      <c r="AG52" s="1654">
        <v>0</v>
      </c>
      <c r="AH52" s="1638"/>
      <c r="AI52" s="1653"/>
      <c r="AJ52" s="1654">
        <v>0</v>
      </c>
      <c r="AK52" s="1638"/>
      <c r="AL52" s="1653"/>
      <c r="AM52" s="1654">
        <v>0</v>
      </c>
      <c r="AN52" s="1638"/>
      <c r="AO52" s="1653"/>
      <c r="AP52" s="1654">
        <v>0</v>
      </c>
      <c r="AQ52" s="1638"/>
      <c r="AR52" s="1641">
        <f t="shared" si="24"/>
        <v>0</v>
      </c>
      <c r="AS52" s="1642">
        <f t="shared" si="24"/>
        <v>0</v>
      </c>
      <c r="AT52" s="1643">
        <f t="shared" si="24"/>
        <v>0</v>
      </c>
      <c r="AU52" s="1642" t="e">
        <f>AR52-#REF!</f>
        <v>#REF!</v>
      </c>
    </row>
    <row r="53" spans="1:47" s="593" customFormat="1" ht="15" customHeight="1">
      <c r="A53" s="1635" t="s">
        <v>625</v>
      </c>
      <c r="B53" s="1653"/>
      <c r="C53" s="1654">
        <v>0</v>
      </c>
      <c r="D53" s="1638"/>
      <c r="E53" s="1653"/>
      <c r="F53" s="1637">
        <v>0</v>
      </c>
      <c r="G53" s="1638"/>
      <c r="H53" s="1653"/>
      <c r="I53" s="1654">
        <v>0</v>
      </c>
      <c r="J53" s="1638"/>
      <c r="K53" s="1653"/>
      <c r="L53" s="1654">
        <v>0</v>
      </c>
      <c r="M53" s="1638"/>
      <c r="N53" s="1653"/>
      <c r="O53" s="1654">
        <v>0</v>
      </c>
      <c r="P53" s="1638"/>
      <c r="Q53" s="1653"/>
      <c r="R53" s="1654">
        <v>0</v>
      </c>
      <c r="S53" s="1638"/>
      <c r="T53" s="1653"/>
      <c r="U53" s="1654">
        <v>0</v>
      </c>
      <c r="V53" s="1638"/>
      <c r="W53" s="1653"/>
      <c r="X53" s="1654">
        <v>0</v>
      </c>
      <c r="Y53" s="1638"/>
      <c r="Z53" s="1653"/>
      <c r="AA53" s="1654">
        <v>0</v>
      </c>
      <c r="AB53" s="1638"/>
      <c r="AC53" s="1653"/>
      <c r="AD53" s="1654">
        <v>0</v>
      </c>
      <c r="AE53" s="1638"/>
      <c r="AF53" s="1653"/>
      <c r="AG53" s="1654">
        <v>0</v>
      </c>
      <c r="AH53" s="1638"/>
      <c r="AI53" s="1653"/>
      <c r="AJ53" s="1654">
        <v>0</v>
      </c>
      <c r="AK53" s="1638"/>
      <c r="AL53" s="1653"/>
      <c r="AM53" s="1654">
        <v>0</v>
      </c>
      <c r="AN53" s="1638"/>
      <c r="AO53" s="1653"/>
      <c r="AP53" s="1654">
        <v>0</v>
      </c>
      <c r="AQ53" s="1638"/>
      <c r="AR53" s="1641">
        <f t="shared" si="24"/>
        <v>0</v>
      </c>
      <c r="AS53" s="1642">
        <f t="shared" si="24"/>
        <v>0</v>
      </c>
      <c r="AT53" s="1643">
        <f t="shared" si="24"/>
        <v>0</v>
      </c>
      <c r="AU53" s="1642" t="e">
        <f>AR53-#REF!</f>
        <v>#REF!</v>
      </c>
    </row>
    <row r="54" spans="1:47" s="593" customFormat="1" ht="15" customHeight="1">
      <c r="A54" s="1635" t="s">
        <v>626</v>
      </c>
      <c r="B54" s="1653"/>
      <c r="C54" s="1654">
        <v>0</v>
      </c>
      <c r="D54" s="1638"/>
      <c r="E54" s="1653"/>
      <c r="F54" s="1637">
        <v>0</v>
      </c>
      <c r="G54" s="1638"/>
      <c r="H54" s="1653"/>
      <c r="I54" s="1654">
        <v>0</v>
      </c>
      <c r="J54" s="1638"/>
      <c r="K54" s="1653"/>
      <c r="L54" s="1654">
        <v>0</v>
      </c>
      <c r="M54" s="1638"/>
      <c r="N54" s="1653"/>
      <c r="O54" s="1654">
        <v>0</v>
      </c>
      <c r="P54" s="1638"/>
      <c r="Q54" s="1653"/>
      <c r="R54" s="1654">
        <v>0</v>
      </c>
      <c r="S54" s="1638"/>
      <c r="T54" s="1653"/>
      <c r="U54" s="1654">
        <v>0</v>
      </c>
      <c r="V54" s="1638"/>
      <c r="W54" s="1653"/>
      <c r="X54" s="1654">
        <v>0</v>
      </c>
      <c r="Y54" s="1638"/>
      <c r="Z54" s="1653"/>
      <c r="AA54" s="1654">
        <v>0</v>
      </c>
      <c r="AB54" s="1638"/>
      <c r="AC54" s="1653"/>
      <c r="AD54" s="1654">
        <v>0</v>
      </c>
      <c r="AE54" s="1638"/>
      <c r="AF54" s="1653"/>
      <c r="AG54" s="1654">
        <v>0</v>
      </c>
      <c r="AH54" s="1638"/>
      <c r="AI54" s="1653"/>
      <c r="AJ54" s="1654">
        <v>0</v>
      </c>
      <c r="AK54" s="1638"/>
      <c r="AL54" s="1653"/>
      <c r="AM54" s="1654">
        <v>0</v>
      </c>
      <c r="AN54" s="1638"/>
      <c r="AO54" s="1653"/>
      <c r="AP54" s="1654">
        <v>0</v>
      </c>
      <c r="AQ54" s="1638"/>
      <c r="AR54" s="1641">
        <f t="shared" si="24"/>
        <v>0</v>
      </c>
      <c r="AS54" s="1642">
        <f t="shared" si="24"/>
        <v>0</v>
      </c>
      <c r="AT54" s="1643">
        <f t="shared" si="24"/>
        <v>0</v>
      </c>
      <c r="AU54" s="1642" t="e">
        <f>AR54-#REF!</f>
        <v>#REF!</v>
      </c>
    </row>
    <row r="55" spans="1:47" s="593" customFormat="1" ht="15" customHeight="1">
      <c r="A55" s="1635" t="s">
        <v>627</v>
      </c>
      <c r="B55" s="1653"/>
      <c r="C55" s="1654">
        <v>0</v>
      </c>
      <c r="D55" s="1638"/>
      <c r="E55" s="1653"/>
      <c r="F55" s="1637">
        <v>0</v>
      </c>
      <c r="G55" s="1638"/>
      <c r="H55" s="1653"/>
      <c r="I55" s="1654">
        <v>0</v>
      </c>
      <c r="J55" s="1638"/>
      <c r="K55" s="1653"/>
      <c r="L55" s="1654">
        <v>0</v>
      </c>
      <c r="M55" s="1638"/>
      <c r="N55" s="1653"/>
      <c r="O55" s="1654">
        <v>0</v>
      </c>
      <c r="P55" s="1638"/>
      <c r="Q55" s="1653"/>
      <c r="R55" s="1654">
        <v>0</v>
      </c>
      <c r="S55" s="1638"/>
      <c r="T55" s="1653"/>
      <c r="U55" s="1654">
        <v>0</v>
      </c>
      <c r="V55" s="1638"/>
      <c r="W55" s="1653"/>
      <c r="X55" s="1654">
        <v>0</v>
      </c>
      <c r="Y55" s="1638"/>
      <c r="Z55" s="1653"/>
      <c r="AA55" s="1654">
        <v>0</v>
      </c>
      <c r="AB55" s="1638"/>
      <c r="AC55" s="1653"/>
      <c r="AD55" s="1654">
        <v>0</v>
      </c>
      <c r="AE55" s="1638"/>
      <c r="AF55" s="1653"/>
      <c r="AG55" s="1654">
        <v>0</v>
      </c>
      <c r="AH55" s="1638"/>
      <c r="AI55" s="1653"/>
      <c r="AJ55" s="1654">
        <v>0</v>
      </c>
      <c r="AK55" s="1638"/>
      <c r="AL55" s="1653"/>
      <c r="AM55" s="1654">
        <v>0</v>
      </c>
      <c r="AN55" s="1638"/>
      <c r="AO55" s="1653"/>
      <c r="AP55" s="1654">
        <v>0</v>
      </c>
      <c r="AQ55" s="1638"/>
      <c r="AR55" s="1641">
        <f t="shared" si="24"/>
        <v>0</v>
      </c>
      <c r="AS55" s="1642">
        <f t="shared" si="24"/>
        <v>0</v>
      </c>
      <c r="AT55" s="1643">
        <f t="shared" si="24"/>
        <v>0</v>
      </c>
      <c r="AU55" s="1642" t="e">
        <f>AR55-#REF!</f>
        <v>#REF!</v>
      </c>
    </row>
    <row r="56" spans="1:47" s="593" customFormat="1" ht="15" hidden="1" customHeight="1">
      <c r="A56" s="1635" t="s">
        <v>628</v>
      </c>
      <c r="B56" s="1653"/>
      <c r="C56" s="1654"/>
      <c r="D56" s="1660"/>
      <c r="E56" s="1653"/>
      <c r="F56" s="1654"/>
      <c r="G56" s="1660"/>
      <c r="H56" s="1653"/>
      <c r="I56" s="1654"/>
      <c r="J56" s="1660"/>
      <c r="K56" s="1653"/>
      <c r="L56" s="1654"/>
      <c r="M56" s="1660"/>
      <c r="N56" s="1653"/>
      <c r="O56" s="1654"/>
      <c r="P56" s="1660"/>
      <c r="Q56" s="1653"/>
      <c r="R56" s="1654"/>
      <c r="S56" s="1660"/>
      <c r="T56" s="1653"/>
      <c r="U56" s="1654"/>
      <c r="V56" s="1660"/>
      <c r="W56" s="1653"/>
      <c r="X56" s="1654"/>
      <c r="Y56" s="1660"/>
      <c r="Z56" s="1653"/>
      <c r="AA56" s="1654"/>
      <c r="AB56" s="1660"/>
      <c r="AC56" s="1653"/>
      <c r="AD56" s="1654"/>
      <c r="AE56" s="1660"/>
      <c r="AF56" s="1653"/>
      <c r="AG56" s="1654"/>
      <c r="AH56" s="1660"/>
      <c r="AI56" s="1653"/>
      <c r="AJ56" s="1654"/>
      <c r="AK56" s="1660"/>
      <c r="AL56" s="1653"/>
      <c r="AM56" s="1654"/>
      <c r="AN56" s="1660"/>
      <c r="AO56" s="1653"/>
      <c r="AP56" s="1654"/>
      <c r="AQ56" s="1660"/>
      <c r="AR56" s="1641">
        <f t="shared" si="24"/>
        <v>0</v>
      </c>
      <c r="AS56" s="1642">
        <f t="shared" si="24"/>
        <v>0</v>
      </c>
      <c r="AT56" s="1643">
        <f t="shared" si="24"/>
        <v>0</v>
      </c>
    </row>
    <row r="57" spans="1:47" s="593" customFormat="1" ht="15" customHeight="1" thickBot="1">
      <c r="A57" s="1655" t="s">
        <v>629</v>
      </c>
      <c r="B57" s="1656">
        <v>0</v>
      </c>
      <c r="C57" s="1656">
        <f t="shared" ref="C57:AN57" si="25">SUM(C44:C56)</f>
        <v>0</v>
      </c>
      <c r="D57" s="1656">
        <f t="shared" si="25"/>
        <v>0</v>
      </c>
      <c r="E57" s="1656">
        <v>0</v>
      </c>
      <c r="F57" s="1656">
        <f t="shared" si="25"/>
        <v>0</v>
      </c>
      <c r="G57" s="1656">
        <f t="shared" si="25"/>
        <v>0</v>
      </c>
      <c r="H57" s="1656">
        <v>0</v>
      </c>
      <c r="I57" s="1656">
        <f t="shared" si="25"/>
        <v>0</v>
      </c>
      <c r="J57" s="1656">
        <f t="shared" si="25"/>
        <v>0</v>
      </c>
      <c r="K57" s="1656">
        <v>0</v>
      </c>
      <c r="L57" s="1656">
        <f t="shared" si="25"/>
        <v>0</v>
      </c>
      <c r="M57" s="1656">
        <f t="shared" si="25"/>
        <v>0</v>
      </c>
      <c r="N57" s="1656">
        <v>0</v>
      </c>
      <c r="O57" s="1656">
        <f t="shared" si="25"/>
        <v>0</v>
      </c>
      <c r="P57" s="1656">
        <f t="shared" si="25"/>
        <v>0</v>
      </c>
      <c r="Q57" s="1656">
        <v>0</v>
      </c>
      <c r="R57" s="1656">
        <f t="shared" si="25"/>
        <v>0</v>
      </c>
      <c r="S57" s="1656">
        <f t="shared" si="25"/>
        <v>0</v>
      </c>
      <c r="T57" s="1656">
        <v>0</v>
      </c>
      <c r="U57" s="1656">
        <f t="shared" si="25"/>
        <v>0</v>
      </c>
      <c r="V57" s="1656">
        <f t="shared" si="25"/>
        <v>0</v>
      </c>
      <c r="W57" s="1656">
        <v>0</v>
      </c>
      <c r="X57" s="1656">
        <f t="shared" si="25"/>
        <v>0</v>
      </c>
      <c r="Y57" s="1656">
        <f t="shared" si="25"/>
        <v>0</v>
      </c>
      <c r="Z57" s="1656">
        <v>0</v>
      </c>
      <c r="AA57" s="1656">
        <f t="shared" si="25"/>
        <v>0</v>
      </c>
      <c r="AB57" s="1656">
        <f t="shared" si="25"/>
        <v>0</v>
      </c>
      <c r="AC57" s="1656">
        <v>0</v>
      </c>
      <c r="AD57" s="1656">
        <f t="shared" si="25"/>
        <v>0</v>
      </c>
      <c r="AE57" s="1656">
        <f t="shared" si="25"/>
        <v>0</v>
      </c>
      <c r="AF57" s="1656">
        <v>0</v>
      </c>
      <c r="AG57" s="1656">
        <f t="shared" si="25"/>
        <v>0</v>
      </c>
      <c r="AH57" s="1656">
        <f t="shared" si="25"/>
        <v>0</v>
      </c>
      <c r="AI57" s="1656">
        <v>0</v>
      </c>
      <c r="AJ57" s="1656">
        <f t="shared" si="25"/>
        <v>0</v>
      </c>
      <c r="AK57" s="1656">
        <f t="shared" si="25"/>
        <v>0</v>
      </c>
      <c r="AL57" s="1656">
        <v>0</v>
      </c>
      <c r="AM57" s="1656">
        <f t="shared" si="25"/>
        <v>0</v>
      </c>
      <c r="AN57" s="1656">
        <f t="shared" si="25"/>
        <v>0</v>
      </c>
      <c r="AO57" s="1656">
        <v>0</v>
      </c>
      <c r="AP57" s="1656">
        <f t="shared" ref="AP57:AU57" si="26">SUM(AP44:AP56)</f>
        <v>0</v>
      </c>
      <c r="AQ57" s="1656">
        <f t="shared" si="26"/>
        <v>0</v>
      </c>
      <c r="AR57" s="1657">
        <f t="shared" si="26"/>
        <v>0</v>
      </c>
      <c r="AS57" s="1657">
        <f t="shared" si="26"/>
        <v>0</v>
      </c>
      <c r="AT57" s="1657">
        <f t="shared" si="26"/>
        <v>0</v>
      </c>
      <c r="AU57" s="1658" t="e">
        <f t="shared" si="26"/>
        <v>#REF!</v>
      </c>
    </row>
    <row r="58" spans="1:47" s="593" customFormat="1" ht="15" customHeight="1" thickBot="1">
      <c r="A58" s="1661" t="s">
        <v>630</v>
      </c>
      <c r="B58" s="1662">
        <v>17329</v>
      </c>
      <c r="C58" s="1662">
        <f t="shared" ref="C58:AN58" si="27">SUM(C43+C57)</f>
        <v>43215</v>
      </c>
      <c r="D58" s="1662">
        <f t="shared" si="27"/>
        <v>42579</v>
      </c>
      <c r="E58" s="1662">
        <v>36114</v>
      </c>
      <c r="F58" s="1662">
        <f t="shared" si="27"/>
        <v>86120</v>
      </c>
      <c r="G58" s="1662">
        <f t="shared" si="27"/>
        <v>69725</v>
      </c>
      <c r="H58" s="1662">
        <v>104289</v>
      </c>
      <c r="I58" s="1662">
        <f t="shared" si="27"/>
        <v>160024</v>
      </c>
      <c r="J58" s="1662">
        <f t="shared" si="27"/>
        <v>150320</v>
      </c>
      <c r="K58" s="1662">
        <v>71576</v>
      </c>
      <c r="L58" s="1662">
        <f t="shared" si="27"/>
        <v>110661</v>
      </c>
      <c r="M58" s="1662">
        <f t="shared" si="27"/>
        <v>104245</v>
      </c>
      <c r="N58" s="1662">
        <v>67406</v>
      </c>
      <c r="O58" s="1662">
        <f t="shared" si="27"/>
        <v>109341</v>
      </c>
      <c r="P58" s="1662">
        <f t="shared" si="27"/>
        <v>107770</v>
      </c>
      <c r="Q58" s="1662">
        <v>22601</v>
      </c>
      <c r="R58" s="1662">
        <f t="shared" si="27"/>
        <v>71523</v>
      </c>
      <c r="S58" s="1662">
        <f t="shared" si="27"/>
        <v>60159</v>
      </c>
      <c r="T58" s="1662">
        <v>43039</v>
      </c>
      <c r="U58" s="1662">
        <f t="shared" si="27"/>
        <v>82855</v>
      </c>
      <c r="V58" s="1662">
        <f t="shared" si="27"/>
        <v>65016</v>
      </c>
      <c r="W58" s="1662">
        <v>49709</v>
      </c>
      <c r="X58" s="1662">
        <f t="shared" si="27"/>
        <v>50356</v>
      </c>
      <c r="Y58" s="1662">
        <f t="shared" si="27"/>
        <v>48191</v>
      </c>
      <c r="Z58" s="1662">
        <v>62326</v>
      </c>
      <c r="AA58" s="1662">
        <f t="shared" si="27"/>
        <v>94233</v>
      </c>
      <c r="AB58" s="1662">
        <f t="shared" si="27"/>
        <v>92808</v>
      </c>
      <c r="AC58" s="1662">
        <v>68766</v>
      </c>
      <c r="AD58" s="1662">
        <f t="shared" si="27"/>
        <v>138298</v>
      </c>
      <c r="AE58" s="1662">
        <f t="shared" si="27"/>
        <v>133814</v>
      </c>
      <c r="AF58" s="1662">
        <v>87661</v>
      </c>
      <c r="AG58" s="1662">
        <f t="shared" si="27"/>
        <v>105089</v>
      </c>
      <c r="AH58" s="1662">
        <f t="shared" si="27"/>
        <v>100550</v>
      </c>
      <c r="AI58" s="1662">
        <v>5692</v>
      </c>
      <c r="AJ58" s="1662">
        <f t="shared" si="27"/>
        <v>9644</v>
      </c>
      <c r="AK58" s="1662">
        <f t="shared" si="27"/>
        <v>9239</v>
      </c>
      <c r="AL58" s="1662">
        <v>121389</v>
      </c>
      <c r="AM58" s="1662">
        <f t="shared" si="27"/>
        <v>163062</v>
      </c>
      <c r="AN58" s="1662">
        <f t="shared" si="27"/>
        <v>159934</v>
      </c>
      <c r="AO58" s="1662">
        <v>39297</v>
      </c>
      <c r="AP58" s="1662">
        <f t="shared" ref="AP58:AU58" si="28">SUM(AP43+AP57)</f>
        <v>63082</v>
      </c>
      <c r="AQ58" s="1662">
        <f t="shared" si="28"/>
        <v>57711</v>
      </c>
      <c r="AR58" s="1663">
        <f t="shared" si="28"/>
        <v>797194</v>
      </c>
      <c r="AS58" s="1663">
        <f t="shared" si="28"/>
        <v>1287503</v>
      </c>
      <c r="AT58" s="1663">
        <f t="shared" si="28"/>
        <v>1202061</v>
      </c>
      <c r="AU58" s="1664" t="e">
        <f t="shared" si="28"/>
        <v>#REF!</v>
      </c>
    </row>
    <row r="59" spans="1:47" ht="15" customHeight="1">
      <c r="A59" s="573" t="s">
        <v>631</v>
      </c>
      <c r="B59" s="1665"/>
      <c r="C59" s="1063"/>
      <c r="D59" s="1666"/>
      <c r="E59" s="1665"/>
      <c r="F59" s="1063"/>
      <c r="G59" s="1666"/>
      <c r="H59" s="1665"/>
      <c r="I59" s="1063"/>
      <c r="J59" s="1666"/>
      <c r="K59" s="1665"/>
      <c r="L59" s="1063"/>
      <c r="M59" s="1666"/>
      <c r="N59" s="1665"/>
      <c r="O59" s="1063"/>
      <c r="P59" s="1666"/>
      <c r="Q59" s="1665"/>
      <c r="R59" s="1063"/>
      <c r="S59" s="1666"/>
      <c r="T59" s="1665"/>
      <c r="U59" s="1063"/>
      <c r="V59" s="1666"/>
      <c r="W59" s="1665"/>
      <c r="X59" s="1063"/>
      <c r="Y59" s="1666"/>
      <c r="Z59" s="1665"/>
      <c r="AA59" s="1063"/>
      <c r="AB59" s="1666"/>
      <c r="AC59" s="1665"/>
      <c r="AD59" s="1063"/>
      <c r="AE59" s="1666"/>
      <c r="AF59" s="1665"/>
      <c r="AG59" s="1063"/>
      <c r="AH59" s="1666"/>
      <c r="AI59" s="1665"/>
      <c r="AJ59" s="1063"/>
      <c r="AK59" s="1666"/>
      <c r="AL59" s="1665"/>
      <c r="AM59" s="1063"/>
      <c r="AN59" s="1666"/>
      <c r="AO59" s="1665"/>
      <c r="AP59" s="1063"/>
      <c r="AQ59" s="1666"/>
      <c r="AR59" s="1641"/>
      <c r="AS59" s="1642"/>
      <c r="AT59" s="1643"/>
    </row>
    <row r="60" spans="1:47" s="535" customFormat="1" ht="15" hidden="1" customHeight="1">
      <c r="A60" s="1644" t="s">
        <v>632</v>
      </c>
      <c r="B60" s="1667"/>
      <c r="C60" s="1668"/>
      <c r="D60" s="1669"/>
      <c r="E60" s="1667"/>
      <c r="F60" s="1668"/>
      <c r="G60" s="1669"/>
      <c r="H60" s="1667"/>
      <c r="I60" s="1668"/>
      <c r="J60" s="1669"/>
      <c r="K60" s="1667"/>
      <c r="L60" s="1668"/>
      <c r="M60" s="1669"/>
      <c r="N60" s="1667"/>
      <c r="O60" s="1668"/>
      <c r="P60" s="1669"/>
      <c r="Q60" s="1667"/>
      <c r="R60" s="1668"/>
      <c r="S60" s="1669"/>
      <c r="T60" s="1667"/>
      <c r="U60" s="1668"/>
      <c r="V60" s="1669"/>
      <c r="W60" s="1667"/>
      <c r="X60" s="1668"/>
      <c r="Y60" s="1669"/>
      <c r="Z60" s="1667"/>
      <c r="AA60" s="1668"/>
      <c r="AB60" s="1669"/>
      <c r="AC60" s="1667"/>
      <c r="AD60" s="1668"/>
      <c r="AE60" s="1669"/>
      <c r="AF60" s="1667"/>
      <c r="AG60" s="1668"/>
      <c r="AH60" s="1669"/>
      <c r="AI60" s="1667"/>
      <c r="AJ60" s="1668"/>
      <c r="AK60" s="1669"/>
      <c r="AL60" s="1667"/>
      <c r="AM60" s="1668"/>
      <c r="AN60" s="1669"/>
      <c r="AO60" s="1667"/>
      <c r="AP60" s="1668"/>
      <c r="AQ60" s="1669"/>
      <c r="AR60" s="1641">
        <f t="shared" ref="AR60:AT73" si="29">SUM(B60+E60+H60+K60+N60+Q60+T60+W60+Z60+AC60+AF60+AI60+AL60+AO60)</f>
        <v>0</v>
      </c>
      <c r="AS60" s="1642">
        <f t="shared" si="29"/>
        <v>0</v>
      </c>
      <c r="AT60" s="1643">
        <f t="shared" si="29"/>
        <v>0</v>
      </c>
      <c r="AU60" s="1583"/>
    </row>
    <row r="61" spans="1:47" s="535" customFormat="1" ht="15" customHeight="1">
      <c r="A61" s="1670" t="s">
        <v>633</v>
      </c>
      <c r="B61" s="1671"/>
      <c r="C61" s="1650">
        <v>0</v>
      </c>
      <c r="D61" s="1638"/>
      <c r="E61" s="1671"/>
      <c r="F61" s="1637">
        <v>0</v>
      </c>
      <c r="G61" s="1638"/>
      <c r="H61" s="1671"/>
      <c r="I61" s="1650">
        <v>0</v>
      </c>
      <c r="J61" s="1638"/>
      <c r="K61" s="1671"/>
      <c r="L61" s="1650">
        <v>0</v>
      </c>
      <c r="M61" s="1638"/>
      <c r="N61" s="1671"/>
      <c r="O61" s="1650">
        <v>0</v>
      </c>
      <c r="P61" s="1638"/>
      <c r="Q61" s="1671"/>
      <c r="R61" s="1650">
        <v>0</v>
      </c>
      <c r="S61" s="1638"/>
      <c r="T61" s="1671"/>
      <c r="U61" s="1650">
        <v>0</v>
      </c>
      <c r="V61" s="1638"/>
      <c r="W61" s="1671"/>
      <c r="X61" s="1650">
        <v>0</v>
      </c>
      <c r="Y61" s="1638"/>
      <c r="Z61" s="1671"/>
      <c r="AA61" s="1650">
        <v>0</v>
      </c>
      <c r="AB61" s="1638"/>
      <c r="AC61" s="1671"/>
      <c r="AD61" s="1650">
        <v>0</v>
      </c>
      <c r="AE61" s="1638"/>
      <c r="AF61" s="1671"/>
      <c r="AG61" s="1650">
        <v>0</v>
      </c>
      <c r="AH61" s="1638"/>
      <c r="AI61" s="1671"/>
      <c r="AJ61" s="1650">
        <v>0</v>
      </c>
      <c r="AK61" s="1638"/>
      <c r="AL61" s="1671"/>
      <c r="AM61" s="1650">
        <v>0</v>
      </c>
      <c r="AN61" s="1638"/>
      <c r="AO61" s="1671"/>
      <c r="AP61" s="1650">
        <v>0</v>
      </c>
      <c r="AQ61" s="1638"/>
      <c r="AR61" s="1641">
        <f t="shared" si="29"/>
        <v>0</v>
      </c>
      <c r="AS61" s="1642">
        <f t="shared" si="29"/>
        <v>0</v>
      </c>
      <c r="AT61" s="1643">
        <f t="shared" si="29"/>
        <v>0</v>
      </c>
      <c r="AU61" s="1642" t="e">
        <f>AR61-#REF!</f>
        <v>#REF!</v>
      </c>
    </row>
    <row r="62" spans="1:47" s="535" customFormat="1" ht="15" hidden="1" customHeight="1">
      <c r="A62" s="1670" t="s">
        <v>634</v>
      </c>
      <c r="B62" s="1671"/>
      <c r="C62" s="1650">
        <v>0</v>
      </c>
      <c r="D62" s="1638"/>
      <c r="E62" s="1671"/>
      <c r="F62" s="1637">
        <v>0</v>
      </c>
      <c r="G62" s="1638"/>
      <c r="H62" s="1671"/>
      <c r="I62" s="1650">
        <v>0</v>
      </c>
      <c r="J62" s="1638"/>
      <c r="K62" s="1671"/>
      <c r="L62" s="1650">
        <v>0</v>
      </c>
      <c r="M62" s="1638"/>
      <c r="N62" s="1671"/>
      <c r="O62" s="1650">
        <v>0</v>
      </c>
      <c r="P62" s="1638"/>
      <c r="Q62" s="1671"/>
      <c r="R62" s="1650">
        <v>0</v>
      </c>
      <c r="S62" s="1638"/>
      <c r="T62" s="1671"/>
      <c r="U62" s="1650">
        <v>0</v>
      </c>
      <c r="V62" s="1638"/>
      <c r="W62" s="1671"/>
      <c r="X62" s="1650">
        <v>0</v>
      </c>
      <c r="Y62" s="1638"/>
      <c r="Z62" s="1671"/>
      <c r="AA62" s="1650">
        <v>0</v>
      </c>
      <c r="AB62" s="1638"/>
      <c r="AC62" s="1671"/>
      <c r="AD62" s="1650">
        <v>0</v>
      </c>
      <c r="AE62" s="1638"/>
      <c r="AF62" s="1671"/>
      <c r="AG62" s="1650">
        <v>0</v>
      </c>
      <c r="AH62" s="1638"/>
      <c r="AI62" s="1671"/>
      <c r="AJ62" s="1650">
        <v>0</v>
      </c>
      <c r="AK62" s="1638"/>
      <c r="AL62" s="1671"/>
      <c r="AM62" s="1650">
        <v>0</v>
      </c>
      <c r="AN62" s="1638"/>
      <c r="AO62" s="1671"/>
      <c r="AP62" s="1650">
        <v>0</v>
      </c>
      <c r="AQ62" s="1638"/>
      <c r="AR62" s="1641">
        <f t="shared" si="29"/>
        <v>0</v>
      </c>
      <c r="AS62" s="1642">
        <f t="shared" si="29"/>
        <v>0</v>
      </c>
      <c r="AT62" s="1643">
        <f t="shared" si="29"/>
        <v>0</v>
      </c>
      <c r="AU62" s="1642" t="e">
        <f>AR62-#REF!</f>
        <v>#REF!</v>
      </c>
    </row>
    <row r="63" spans="1:47" ht="15" hidden="1" customHeight="1">
      <c r="A63" s="1635" t="s">
        <v>635</v>
      </c>
      <c r="B63" s="1653"/>
      <c r="C63" s="1650">
        <v>0</v>
      </c>
      <c r="D63" s="1638"/>
      <c r="E63" s="1653"/>
      <c r="F63" s="1637">
        <v>0</v>
      </c>
      <c r="G63" s="1638"/>
      <c r="H63" s="1653"/>
      <c r="I63" s="1650">
        <v>0</v>
      </c>
      <c r="J63" s="1638"/>
      <c r="K63" s="1653"/>
      <c r="L63" s="1650">
        <v>0</v>
      </c>
      <c r="M63" s="1638"/>
      <c r="N63" s="1653"/>
      <c r="O63" s="1650">
        <v>0</v>
      </c>
      <c r="P63" s="1638"/>
      <c r="Q63" s="1653"/>
      <c r="R63" s="1650">
        <v>0</v>
      </c>
      <c r="S63" s="1638"/>
      <c r="T63" s="1653"/>
      <c r="U63" s="1650">
        <v>0</v>
      </c>
      <c r="V63" s="1638"/>
      <c r="W63" s="1653"/>
      <c r="X63" s="1650">
        <v>0</v>
      </c>
      <c r="Y63" s="1638"/>
      <c r="Z63" s="1653"/>
      <c r="AA63" s="1650">
        <v>0</v>
      </c>
      <c r="AB63" s="1638"/>
      <c r="AC63" s="1653"/>
      <c r="AD63" s="1650">
        <v>0</v>
      </c>
      <c r="AE63" s="1638"/>
      <c r="AF63" s="1653"/>
      <c r="AG63" s="1650">
        <v>0</v>
      </c>
      <c r="AH63" s="1638"/>
      <c r="AI63" s="1653"/>
      <c r="AJ63" s="1650">
        <v>0</v>
      </c>
      <c r="AK63" s="1638"/>
      <c r="AL63" s="1653"/>
      <c r="AM63" s="1650">
        <v>0</v>
      </c>
      <c r="AN63" s="1638"/>
      <c r="AO63" s="1653"/>
      <c r="AP63" s="1650">
        <v>0</v>
      </c>
      <c r="AQ63" s="1638"/>
      <c r="AR63" s="1641">
        <f t="shared" si="29"/>
        <v>0</v>
      </c>
      <c r="AS63" s="1642">
        <f t="shared" si="29"/>
        <v>0</v>
      </c>
      <c r="AT63" s="1643">
        <f t="shared" si="29"/>
        <v>0</v>
      </c>
      <c r="AU63" s="1642" t="e">
        <f>AR63-#REF!</f>
        <v>#REF!</v>
      </c>
    </row>
    <row r="64" spans="1:47" s="535" customFormat="1" ht="15" customHeight="1">
      <c r="A64" s="535" t="s">
        <v>636</v>
      </c>
      <c r="B64" s="1629"/>
      <c r="C64" s="1650">
        <v>0</v>
      </c>
      <c r="D64" s="1638"/>
      <c r="E64" s="1629"/>
      <c r="F64" s="1637">
        <v>0</v>
      </c>
      <c r="G64" s="1638"/>
      <c r="H64" s="1629"/>
      <c r="I64" s="1650">
        <v>0</v>
      </c>
      <c r="J64" s="1638"/>
      <c r="K64" s="1629"/>
      <c r="L64" s="1650">
        <v>0</v>
      </c>
      <c r="M64" s="1638"/>
      <c r="N64" s="1629"/>
      <c r="O64" s="1650">
        <v>0</v>
      </c>
      <c r="P64" s="1638"/>
      <c r="Q64" s="1629"/>
      <c r="R64" s="1650">
        <v>0</v>
      </c>
      <c r="S64" s="1638"/>
      <c r="T64" s="1629"/>
      <c r="U64" s="1650">
        <v>0</v>
      </c>
      <c r="V64" s="1638"/>
      <c r="W64" s="1629"/>
      <c r="X64" s="1650">
        <v>0</v>
      </c>
      <c r="Y64" s="1638"/>
      <c r="Z64" s="1629"/>
      <c r="AA64" s="1650">
        <v>0</v>
      </c>
      <c r="AB64" s="1638"/>
      <c r="AC64" s="1629"/>
      <c r="AD64" s="1650">
        <v>0</v>
      </c>
      <c r="AE64" s="1638"/>
      <c r="AF64" s="1629"/>
      <c r="AG64" s="1650">
        <v>0</v>
      </c>
      <c r="AH64" s="1638"/>
      <c r="AI64" s="1629"/>
      <c r="AJ64" s="1650">
        <v>0</v>
      </c>
      <c r="AK64" s="1638"/>
      <c r="AL64" s="1629"/>
      <c r="AM64" s="1650">
        <v>0</v>
      </c>
      <c r="AN64" s="1638"/>
      <c r="AO64" s="1629"/>
      <c r="AP64" s="1650">
        <v>0</v>
      </c>
      <c r="AQ64" s="1638"/>
      <c r="AR64" s="1641">
        <f t="shared" si="29"/>
        <v>0</v>
      </c>
      <c r="AS64" s="1642">
        <f t="shared" si="29"/>
        <v>0</v>
      </c>
      <c r="AT64" s="1643">
        <f t="shared" si="29"/>
        <v>0</v>
      </c>
      <c r="AU64" s="1642" t="e">
        <f>AR64-#REF!</f>
        <v>#REF!</v>
      </c>
    </row>
    <row r="65" spans="1:47" ht="15" customHeight="1">
      <c r="A65" s="1644" t="s">
        <v>637</v>
      </c>
      <c r="B65" s="1672"/>
      <c r="C65" s="1650">
        <v>2824</v>
      </c>
      <c r="D65" s="1638">
        <v>2824</v>
      </c>
      <c r="E65" s="1667"/>
      <c r="F65" s="1637">
        <v>0</v>
      </c>
      <c r="G65" s="1638"/>
      <c r="H65" s="1667"/>
      <c r="I65" s="1650">
        <v>0</v>
      </c>
      <c r="J65" s="1638"/>
      <c r="K65" s="1667"/>
      <c r="L65" s="1650">
        <v>0</v>
      </c>
      <c r="M65" s="1638"/>
      <c r="N65" s="1667"/>
      <c r="O65" s="1650">
        <v>0</v>
      </c>
      <c r="P65" s="1638"/>
      <c r="Q65" s="1667"/>
      <c r="R65" s="1650">
        <v>0</v>
      </c>
      <c r="S65" s="1638"/>
      <c r="T65" s="1667"/>
      <c r="U65" s="1650">
        <v>0</v>
      </c>
      <c r="V65" s="1638"/>
      <c r="W65" s="1667"/>
      <c r="X65" s="1650">
        <v>0</v>
      </c>
      <c r="Y65" s="1638"/>
      <c r="Z65" s="1667"/>
      <c r="AA65" s="1650">
        <v>0</v>
      </c>
      <c r="AB65" s="1638"/>
      <c r="AC65" s="1667"/>
      <c r="AD65" s="1650">
        <v>0</v>
      </c>
      <c r="AE65" s="1638"/>
      <c r="AF65" s="1667"/>
      <c r="AG65" s="1650">
        <v>0</v>
      </c>
      <c r="AH65" s="1638"/>
      <c r="AI65" s="1667"/>
      <c r="AJ65" s="1650">
        <v>0</v>
      </c>
      <c r="AK65" s="1638"/>
      <c r="AL65" s="1667"/>
      <c r="AM65" s="1650">
        <v>0</v>
      </c>
      <c r="AN65" s="1638"/>
      <c r="AO65" s="1667"/>
      <c r="AP65" s="1650">
        <v>0</v>
      </c>
      <c r="AQ65" s="1638"/>
      <c r="AR65" s="1641">
        <f t="shared" si="29"/>
        <v>0</v>
      </c>
      <c r="AS65" s="1642">
        <f t="shared" si="29"/>
        <v>2824</v>
      </c>
      <c r="AT65" s="1643">
        <f t="shared" si="29"/>
        <v>2824</v>
      </c>
      <c r="AU65" s="1642" t="e">
        <f>AR65-#REF!</f>
        <v>#REF!</v>
      </c>
    </row>
    <row r="66" spans="1:47" s="535" customFormat="1" ht="15" customHeight="1">
      <c r="A66" s="1670" t="s">
        <v>638</v>
      </c>
      <c r="B66" s="1671"/>
      <c r="C66" s="1650">
        <v>0</v>
      </c>
      <c r="D66" s="1638"/>
      <c r="E66" s="1671"/>
      <c r="F66" s="1637">
        <v>0</v>
      </c>
      <c r="G66" s="1638"/>
      <c r="H66" s="1671"/>
      <c r="I66" s="1650">
        <v>0</v>
      </c>
      <c r="J66" s="1638"/>
      <c r="K66" s="1671"/>
      <c r="L66" s="1650">
        <v>0</v>
      </c>
      <c r="M66" s="1638"/>
      <c r="N66" s="1671"/>
      <c r="O66" s="1650">
        <v>0</v>
      </c>
      <c r="P66" s="1638"/>
      <c r="Q66" s="1671"/>
      <c r="R66" s="1650">
        <v>0</v>
      </c>
      <c r="S66" s="1638"/>
      <c r="T66" s="1671"/>
      <c r="U66" s="1650">
        <v>0</v>
      </c>
      <c r="V66" s="1638"/>
      <c r="W66" s="1671"/>
      <c r="X66" s="1650">
        <v>0</v>
      </c>
      <c r="Y66" s="1638"/>
      <c r="Z66" s="1671"/>
      <c r="AA66" s="1650">
        <v>0</v>
      </c>
      <c r="AB66" s="1638"/>
      <c r="AC66" s="1671"/>
      <c r="AD66" s="1650">
        <v>0</v>
      </c>
      <c r="AE66" s="1638"/>
      <c r="AF66" s="1671"/>
      <c r="AG66" s="1650">
        <v>0</v>
      </c>
      <c r="AH66" s="1638"/>
      <c r="AI66" s="1671"/>
      <c r="AJ66" s="1650">
        <v>0</v>
      </c>
      <c r="AK66" s="1638"/>
      <c r="AL66" s="1671"/>
      <c r="AM66" s="1650">
        <v>0</v>
      </c>
      <c r="AN66" s="1638"/>
      <c r="AO66" s="1671"/>
      <c r="AP66" s="1650">
        <v>0</v>
      </c>
      <c r="AQ66" s="1638"/>
      <c r="AR66" s="1641">
        <f t="shared" si="29"/>
        <v>0</v>
      </c>
      <c r="AS66" s="1642">
        <f t="shared" si="29"/>
        <v>0</v>
      </c>
      <c r="AT66" s="1643">
        <f t="shared" si="29"/>
        <v>0</v>
      </c>
      <c r="AU66" s="1642" t="e">
        <f>AR66-#REF!</f>
        <v>#REF!</v>
      </c>
    </row>
    <row r="67" spans="1:47" s="535" customFormat="1" ht="15" hidden="1" customHeight="1">
      <c r="A67" s="1670" t="s">
        <v>639</v>
      </c>
      <c r="B67" s="1671"/>
      <c r="C67" s="1650">
        <v>0</v>
      </c>
      <c r="D67" s="1638"/>
      <c r="E67" s="1671"/>
      <c r="F67" s="1637">
        <v>0</v>
      </c>
      <c r="G67" s="1638"/>
      <c r="H67" s="1671"/>
      <c r="I67" s="1650">
        <v>0</v>
      </c>
      <c r="J67" s="1638"/>
      <c r="K67" s="1671"/>
      <c r="L67" s="1650">
        <v>0</v>
      </c>
      <c r="M67" s="1638"/>
      <c r="N67" s="1671"/>
      <c r="O67" s="1650">
        <v>0</v>
      </c>
      <c r="P67" s="1638"/>
      <c r="Q67" s="1671"/>
      <c r="R67" s="1650">
        <v>0</v>
      </c>
      <c r="S67" s="1638"/>
      <c r="T67" s="1671"/>
      <c r="U67" s="1650">
        <v>0</v>
      </c>
      <c r="V67" s="1638"/>
      <c r="W67" s="1671"/>
      <c r="X67" s="1650">
        <v>0</v>
      </c>
      <c r="Y67" s="1638"/>
      <c r="Z67" s="1671"/>
      <c r="AA67" s="1650">
        <v>0</v>
      </c>
      <c r="AB67" s="1638"/>
      <c r="AC67" s="1671"/>
      <c r="AD67" s="1650">
        <v>0</v>
      </c>
      <c r="AE67" s="1638"/>
      <c r="AF67" s="1671"/>
      <c r="AG67" s="1650">
        <v>0</v>
      </c>
      <c r="AH67" s="1638"/>
      <c r="AI67" s="1671"/>
      <c r="AJ67" s="1650">
        <v>0</v>
      </c>
      <c r="AK67" s="1638"/>
      <c r="AL67" s="1671"/>
      <c r="AM67" s="1650">
        <v>0</v>
      </c>
      <c r="AN67" s="1638"/>
      <c r="AO67" s="1671"/>
      <c r="AP67" s="1650">
        <v>0</v>
      </c>
      <c r="AQ67" s="1638"/>
      <c r="AR67" s="1641">
        <f t="shared" si="29"/>
        <v>0</v>
      </c>
      <c r="AS67" s="1642">
        <f t="shared" si="29"/>
        <v>0</v>
      </c>
      <c r="AT67" s="1643">
        <f t="shared" si="29"/>
        <v>0</v>
      </c>
      <c r="AU67" s="1642" t="e">
        <f>AR67-#REF!</f>
        <v>#REF!</v>
      </c>
    </row>
    <row r="68" spans="1:47" s="535" customFormat="1" ht="15" customHeight="1">
      <c r="A68" s="1644" t="s">
        <v>640</v>
      </c>
      <c r="B68" s="1667"/>
      <c r="C68" s="1650">
        <v>0</v>
      </c>
      <c r="D68" s="1638"/>
      <c r="E68" s="1636"/>
      <c r="F68" s="1637">
        <v>19</v>
      </c>
      <c r="G68" s="1638">
        <v>19</v>
      </c>
      <c r="H68" s="1639">
        <v>33868</v>
      </c>
      <c r="I68" s="1650">
        <v>22689</v>
      </c>
      <c r="J68" s="1638">
        <v>22689</v>
      </c>
      <c r="K68" s="1667"/>
      <c r="L68" s="1650">
        <v>0</v>
      </c>
      <c r="M68" s="1638"/>
      <c r="N68" s="1639">
        <v>21681</v>
      </c>
      <c r="O68" s="1650">
        <v>15811</v>
      </c>
      <c r="P68" s="1638">
        <v>15812</v>
      </c>
      <c r="Q68" s="1639"/>
      <c r="R68" s="1650">
        <v>124</v>
      </c>
      <c r="S68" s="1638">
        <v>124</v>
      </c>
      <c r="T68" s="1639">
        <v>13764</v>
      </c>
      <c r="U68" s="1650">
        <v>8856</v>
      </c>
      <c r="V68" s="1638">
        <v>8856</v>
      </c>
      <c r="W68" s="1651"/>
      <c r="X68" s="1650">
        <v>46</v>
      </c>
      <c r="Y68" s="1638">
        <v>46</v>
      </c>
      <c r="Z68" s="1639">
        <v>24604</v>
      </c>
      <c r="AA68" s="1650">
        <v>16653</v>
      </c>
      <c r="AB68" s="1638">
        <v>16653</v>
      </c>
      <c r="AC68" s="1639">
        <v>10049</v>
      </c>
      <c r="AD68" s="1650">
        <v>6731</v>
      </c>
      <c r="AE68" s="1638">
        <v>6731</v>
      </c>
      <c r="AF68" s="1639">
        <v>19237</v>
      </c>
      <c r="AG68" s="1650">
        <v>10659</v>
      </c>
      <c r="AH68" s="1638">
        <v>10659</v>
      </c>
      <c r="AI68" s="1667"/>
      <c r="AJ68" s="1650">
        <v>0</v>
      </c>
      <c r="AK68" s="1638"/>
      <c r="AL68" s="1639">
        <v>40351</v>
      </c>
      <c r="AM68" s="1650">
        <v>29598</v>
      </c>
      <c r="AN68" s="1638">
        <v>29598</v>
      </c>
      <c r="AO68" s="1667"/>
      <c r="AP68" s="1650">
        <v>0</v>
      </c>
      <c r="AQ68" s="1638"/>
      <c r="AR68" s="1641">
        <f t="shared" si="29"/>
        <v>163554</v>
      </c>
      <c r="AS68" s="1642">
        <f t="shared" si="29"/>
        <v>111186</v>
      </c>
      <c r="AT68" s="1643">
        <f t="shared" si="29"/>
        <v>111187</v>
      </c>
      <c r="AU68" s="1642" t="e">
        <f>AR68-#REF!</f>
        <v>#REF!</v>
      </c>
    </row>
    <row r="69" spans="1:47" s="535" customFormat="1" ht="15" customHeight="1">
      <c r="A69" s="1644" t="s">
        <v>641</v>
      </c>
      <c r="B69" s="1667"/>
      <c r="C69" s="1650">
        <v>0</v>
      </c>
      <c r="D69" s="1638"/>
      <c r="E69" s="1636"/>
      <c r="F69" s="1637">
        <v>5</v>
      </c>
      <c r="G69" s="1638">
        <v>5</v>
      </c>
      <c r="H69" s="1639">
        <v>9145</v>
      </c>
      <c r="I69" s="1650">
        <v>6126</v>
      </c>
      <c r="J69" s="1638">
        <v>6126</v>
      </c>
      <c r="K69" s="1667"/>
      <c r="L69" s="1650">
        <v>0</v>
      </c>
      <c r="M69" s="1638"/>
      <c r="N69" s="1639">
        <v>5854</v>
      </c>
      <c r="O69" s="1650">
        <v>4269</v>
      </c>
      <c r="P69" s="1638">
        <v>4269</v>
      </c>
      <c r="Q69" s="1639"/>
      <c r="R69" s="1650">
        <v>33</v>
      </c>
      <c r="S69" s="1638">
        <v>33</v>
      </c>
      <c r="T69" s="1639">
        <v>3715</v>
      </c>
      <c r="U69" s="1650">
        <v>2391</v>
      </c>
      <c r="V69" s="1638">
        <v>2391</v>
      </c>
      <c r="W69" s="1651"/>
      <c r="X69" s="1650">
        <v>12</v>
      </c>
      <c r="Y69" s="1638">
        <v>12</v>
      </c>
      <c r="Z69" s="1639">
        <v>6643</v>
      </c>
      <c r="AA69" s="1650">
        <v>4496</v>
      </c>
      <c r="AB69" s="1638">
        <v>4496</v>
      </c>
      <c r="AC69" s="1639">
        <v>2714</v>
      </c>
      <c r="AD69" s="1650">
        <v>1818</v>
      </c>
      <c r="AE69" s="1638">
        <v>1818</v>
      </c>
      <c r="AF69" s="1639">
        <v>5194</v>
      </c>
      <c r="AG69" s="1650">
        <v>2878</v>
      </c>
      <c r="AH69" s="1638">
        <v>2878</v>
      </c>
      <c r="AI69" s="1667"/>
      <c r="AJ69" s="1650">
        <v>0</v>
      </c>
      <c r="AK69" s="1638"/>
      <c r="AL69" s="1639">
        <v>10895</v>
      </c>
      <c r="AM69" s="1650">
        <v>7991</v>
      </c>
      <c r="AN69" s="1638">
        <v>7992</v>
      </c>
      <c r="AO69" s="1667"/>
      <c r="AP69" s="1650">
        <v>0</v>
      </c>
      <c r="AQ69" s="1638"/>
      <c r="AR69" s="1641">
        <f t="shared" si="29"/>
        <v>44160</v>
      </c>
      <c r="AS69" s="1642">
        <f t="shared" si="29"/>
        <v>30019</v>
      </c>
      <c r="AT69" s="1643">
        <f t="shared" si="29"/>
        <v>30020</v>
      </c>
      <c r="AU69" s="1642" t="e">
        <f>AR69-#REF!</f>
        <v>#REF!</v>
      </c>
    </row>
    <row r="70" spans="1:47" s="535" customFormat="1" ht="15" customHeight="1">
      <c r="A70" s="1670" t="s">
        <v>642</v>
      </c>
      <c r="B70" s="1639">
        <v>13673</v>
      </c>
      <c r="C70" s="1650">
        <v>20041</v>
      </c>
      <c r="D70" s="1638">
        <v>20041</v>
      </c>
      <c r="E70" s="1639">
        <v>537</v>
      </c>
      <c r="F70" s="1637">
        <v>926</v>
      </c>
      <c r="G70" s="1638">
        <v>926</v>
      </c>
      <c r="H70" s="1639">
        <v>7312</v>
      </c>
      <c r="I70" s="1650">
        <v>8039</v>
      </c>
      <c r="J70" s="1638">
        <v>8039</v>
      </c>
      <c r="K70" s="1639">
        <v>3147</v>
      </c>
      <c r="L70" s="1650">
        <v>2572</v>
      </c>
      <c r="M70" s="1638">
        <v>2572</v>
      </c>
      <c r="N70" s="1639">
        <v>4756</v>
      </c>
      <c r="O70" s="1650">
        <v>6155</v>
      </c>
      <c r="P70" s="1638">
        <v>6155</v>
      </c>
      <c r="Q70" s="1639">
        <v>2303</v>
      </c>
      <c r="R70" s="1650">
        <v>3663</v>
      </c>
      <c r="S70" s="1638">
        <v>3663</v>
      </c>
      <c r="T70" s="1639">
        <v>810</v>
      </c>
      <c r="U70" s="1650">
        <v>1255</v>
      </c>
      <c r="V70" s="1638">
        <v>1255</v>
      </c>
      <c r="W70" s="1645">
        <v>967</v>
      </c>
      <c r="X70" s="1650">
        <v>1176</v>
      </c>
      <c r="Y70" s="1638">
        <v>1176</v>
      </c>
      <c r="Z70" s="1639">
        <v>1388</v>
      </c>
      <c r="AA70" s="1650">
        <v>1740</v>
      </c>
      <c r="AB70" s="1638">
        <v>1740</v>
      </c>
      <c r="AC70" s="1639">
        <v>9100</v>
      </c>
      <c r="AD70" s="1650">
        <v>8813</v>
      </c>
      <c r="AE70" s="1638">
        <v>8813</v>
      </c>
      <c r="AF70" s="1639">
        <v>12167</v>
      </c>
      <c r="AG70" s="1650">
        <v>11110</v>
      </c>
      <c r="AH70" s="1638">
        <v>11110</v>
      </c>
      <c r="AI70" s="1639">
        <v>0</v>
      </c>
      <c r="AJ70" s="1650">
        <v>178</v>
      </c>
      <c r="AK70" s="1638">
        <v>178</v>
      </c>
      <c r="AL70" s="1639">
        <v>6397</v>
      </c>
      <c r="AM70" s="1650">
        <v>8350</v>
      </c>
      <c r="AN70" s="1638">
        <v>8350</v>
      </c>
      <c r="AO70" s="1639">
        <v>798</v>
      </c>
      <c r="AP70" s="1650">
        <v>1664</v>
      </c>
      <c r="AQ70" s="1638">
        <v>1664</v>
      </c>
      <c r="AR70" s="1641">
        <f t="shared" si="29"/>
        <v>63355</v>
      </c>
      <c r="AS70" s="1642">
        <f t="shared" si="29"/>
        <v>75682</v>
      </c>
      <c r="AT70" s="1643">
        <f t="shared" si="29"/>
        <v>75682</v>
      </c>
      <c r="AU70" s="1642" t="e">
        <f>AR70-#REF!</f>
        <v>#REF!</v>
      </c>
    </row>
    <row r="71" spans="1:47" s="535" customFormat="1" ht="15" hidden="1" customHeight="1">
      <c r="A71" s="1670" t="s">
        <v>643</v>
      </c>
      <c r="B71" s="1671"/>
      <c r="C71" s="1650">
        <v>0</v>
      </c>
      <c r="D71" s="1638"/>
      <c r="E71" s="1671"/>
      <c r="F71" s="1637">
        <v>0</v>
      </c>
      <c r="G71" s="1638"/>
      <c r="H71" s="1671"/>
      <c r="I71" s="1650">
        <v>0</v>
      </c>
      <c r="J71" s="1638"/>
      <c r="K71" s="1671"/>
      <c r="L71" s="1650">
        <v>0</v>
      </c>
      <c r="M71" s="1638"/>
      <c r="N71" s="1671"/>
      <c r="O71" s="1650">
        <v>0</v>
      </c>
      <c r="P71" s="1638"/>
      <c r="Q71" s="1671"/>
      <c r="R71" s="1650">
        <v>0</v>
      </c>
      <c r="S71" s="1638"/>
      <c r="T71" s="1671"/>
      <c r="U71" s="1650">
        <v>0</v>
      </c>
      <c r="V71" s="1638"/>
      <c r="W71" s="1671"/>
      <c r="X71" s="1650">
        <v>0</v>
      </c>
      <c r="Y71" s="1638"/>
      <c r="Z71" s="1671"/>
      <c r="AA71" s="1650">
        <v>0</v>
      </c>
      <c r="AB71" s="1638"/>
      <c r="AC71" s="1671"/>
      <c r="AD71" s="1650">
        <v>0</v>
      </c>
      <c r="AE71" s="1638"/>
      <c r="AF71" s="1671"/>
      <c r="AG71" s="1650">
        <v>0</v>
      </c>
      <c r="AH71" s="1638"/>
      <c r="AI71" s="1671"/>
      <c r="AJ71" s="1650">
        <v>0</v>
      </c>
      <c r="AK71" s="1638"/>
      <c r="AL71" s="1671"/>
      <c r="AM71" s="1650">
        <v>0</v>
      </c>
      <c r="AN71" s="1638"/>
      <c r="AO71" s="1671"/>
      <c r="AP71" s="1650">
        <v>0</v>
      </c>
      <c r="AQ71" s="1638"/>
      <c r="AR71" s="1641">
        <f t="shared" si="29"/>
        <v>0</v>
      </c>
      <c r="AS71" s="1642">
        <f t="shared" si="29"/>
        <v>0</v>
      </c>
      <c r="AT71" s="1643">
        <f t="shared" si="29"/>
        <v>0</v>
      </c>
      <c r="AU71" s="1642" t="e">
        <f>AR71-#REF!</f>
        <v>#REF!</v>
      </c>
    </row>
    <row r="72" spans="1:47" ht="15" hidden="1" customHeight="1">
      <c r="A72" s="535" t="s">
        <v>644</v>
      </c>
      <c r="B72" s="1629"/>
      <c r="C72" s="1650">
        <v>0</v>
      </c>
      <c r="D72" s="1638"/>
      <c r="E72" s="1629"/>
      <c r="F72" s="1637">
        <v>0</v>
      </c>
      <c r="G72" s="1638"/>
      <c r="H72" s="1629"/>
      <c r="I72" s="1650">
        <v>0</v>
      </c>
      <c r="J72" s="1638"/>
      <c r="K72" s="1629"/>
      <c r="L72" s="1650">
        <v>0</v>
      </c>
      <c r="M72" s="1638"/>
      <c r="N72" s="1629"/>
      <c r="O72" s="1650">
        <v>0</v>
      </c>
      <c r="P72" s="1638"/>
      <c r="Q72" s="1629"/>
      <c r="R72" s="1650">
        <v>0</v>
      </c>
      <c r="S72" s="1638"/>
      <c r="T72" s="1629"/>
      <c r="U72" s="1650">
        <v>0</v>
      </c>
      <c r="V72" s="1638"/>
      <c r="W72" s="1629"/>
      <c r="X72" s="1650">
        <v>0</v>
      </c>
      <c r="Y72" s="1638"/>
      <c r="Z72" s="1629"/>
      <c r="AA72" s="1650">
        <v>0</v>
      </c>
      <c r="AB72" s="1638"/>
      <c r="AC72" s="1629"/>
      <c r="AD72" s="1650">
        <v>0</v>
      </c>
      <c r="AE72" s="1638"/>
      <c r="AF72" s="1629"/>
      <c r="AG72" s="1650">
        <v>0</v>
      </c>
      <c r="AH72" s="1638"/>
      <c r="AI72" s="1629"/>
      <c r="AJ72" s="1650">
        <v>0</v>
      </c>
      <c r="AK72" s="1638"/>
      <c r="AL72" s="1629"/>
      <c r="AM72" s="1650">
        <v>0</v>
      </c>
      <c r="AN72" s="1638"/>
      <c r="AO72" s="1629"/>
      <c r="AP72" s="1650">
        <v>0</v>
      </c>
      <c r="AQ72" s="1638"/>
      <c r="AR72" s="1641">
        <f t="shared" si="29"/>
        <v>0</v>
      </c>
      <c r="AS72" s="1642">
        <f t="shared" si="29"/>
        <v>0</v>
      </c>
      <c r="AT72" s="1643">
        <f t="shared" si="29"/>
        <v>0</v>
      </c>
      <c r="AU72" s="1642" t="e">
        <f>AR72-#REF!</f>
        <v>#REF!</v>
      </c>
    </row>
    <row r="73" spans="1:47" s="535" customFormat="1" ht="15" customHeight="1">
      <c r="A73" s="535" t="s">
        <v>645</v>
      </c>
      <c r="B73" s="1629"/>
      <c r="C73" s="1650">
        <v>0</v>
      </c>
      <c r="D73" s="1638"/>
      <c r="E73" s="1629"/>
      <c r="F73" s="1637">
        <v>0</v>
      </c>
      <c r="G73" s="1638"/>
      <c r="H73" s="1629"/>
      <c r="I73" s="1650">
        <v>0</v>
      </c>
      <c r="J73" s="1638"/>
      <c r="K73" s="1629"/>
      <c r="L73" s="1650">
        <v>0</v>
      </c>
      <c r="M73" s="1638"/>
      <c r="N73" s="1629"/>
      <c r="O73" s="1650">
        <v>0</v>
      </c>
      <c r="P73" s="1638"/>
      <c r="Q73" s="1629"/>
      <c r="R73" s="1650">
        <v>0</v>
      </c>
      <c r="S73" s="1638"/>
      <c r="T73" s="1629"/>
      <c r="U73" s="1650">
        <v>0</v>
      </c>
      <c r="V73" s="1638"/>
      <c r="W73" s="1629"/>
      <c r="X73" s="1650">
        <v>0</v>
      </c>
      <c r="Y73" s="1638"/>
      <c r="Z73" s="1629"/>
      <c r="AA73" s="1650">
        <v>0</v>
      </c>
      <c r="AB73" s="1638"/>
      <c r="AC73" s="1629"/>
      <c r="AD73" s="1650">
        <v>0</v>
      </c>
      <c r="AE73" s="1638"/>
      <c r="AF73" s="1629"/>
      <c r="AG73" s="1650">
        <v>0</v>
      </c>
      <c r="AH73" s="1638"/>
      <c r="AI73" s="1629"/>
      <c r="AJ73" s="1650">
        <v>0</v>
      </c>
      <c r="AK73" s="1638"/>
      <c r="AL73" s="1629"/>
      <c r="AM73" s="1650">
        <v>0</v>
      </c>
      <c r="AN73" s="1638"/>
      <c r="AO73" s="1629"/>
      <c r="AP73" s="1650">
        <v>0</v>
      </c>
      <c r="AQ73" s="1638"/>
      <c r="AR73" s="1641">
        <f t="shared" si="29"/>
        <v>0</v>
      </c>
      <c r="AS73" s="1642">
        <f t="shared" si="29"/>
        <v>0</v>
      </c>
      <c r="AT73" s="1643">
        <f t="shared" si="29"/>
        <v>0</v>
      </c>
      <c r="AU73" s="1642" t="e">
        <f>AR73-#REF!</f>
        <v>#REF!</v>
      </c>
    </row>
    <row r="74" spans="1:47" s="593" customFormat="1" ht="15" customHeight="1">
      <c r="A74" s="1673" t="s">
        <v>646</v>
      </c>
      <c r="B74" s="1656">
        <v>13673</v>
      </c>
      <c r="C74" s="1656">
        <f t="shared" ref="C74:AN74" si="30">SUM(C60:C73)</f>
        <v>22865</v>
      </c>
      <c r="D74" s="1656">
        <f t="shared" si="30"/>
        <v>22865</v>
      </c>
      <c r="E74" s="1656">
        <v>537</v>
      </c>
      <c r="F74" s="1656">
        <f>SUM(F61:F73)</f>
        <v>950</v>
      </c>
      <c r="G74" s="1656">
        <f t="shared" si="30"/>
        <v>950</v>
      </c>
      <c r="H74" s="1656">
        <v>50325</v>
      </c>
      <c r="I74" s="1656">
        <f t="shared" si="30"/>
        <v>36854</v>
      </c>
      <c r="J74" s="1656">
        <f t="shared" si="30"/>
        <v>36854</v>
      </c>
      <c r="K74" s="1656">
        <v>3147</v>
      </c>
      <c r="L74" s="1656">
        <f t="shared" si="30"/>
        <v>2572</v>
      </c>
      <c r="M74" s="1656">
        <f t="shared" si="30"/>
        <v>2572</v>
      </c>
      <c r="N74" s="1656">
        <v>32291</v>
      </c>
      <c r="O74" s="1656">
        <f t="shared" si="30"/>
        <v>26235</v>
      </c>
      <c r="P74" s="1656">
        <f t="shared" si="30"/>
        <v>26236</v>
      </c>
      <c r="Q74" s="1656">
        <v>2303</v>
      </c>
      <c r="R74" s="1656">
        <f t="shared" si="30"/>
        <v>3820</v>
      </c>
      <c r="S74" s="1656">
        <f t="shared" si="30"/>
        <v>3820</v>
      </c>
      <c r="T74" s="1656">
        <v>18289</v>
      </c>
      <c r="U74" s="1656">
        <f t="shared" si="30"/>
        <v>12502</v>
      </c>
      <c r="V74" s="1656">
        <f t="shared" si="30"/>
        <v>12502</v>
      </c>
      <c r="W74" s="1656">
        <v>967</v>
      </c>
      <c r="X74" s="1656">
        <f t="shared" si="30"/>
        <v>1234</v>
      </c>
      <c r="Y74" s="1656">
        <f t="shared" si="30"/>
        <v>1234</v>
      </c>
      <c r="Z74" s="1656">
        <v>32635</v>
      </c>
      <c r="AA74" s="1656">
        <f t="shared" si="30"/>
        <v>22889</v>
      </c>
      <c r="AB74" s="1656">
        <f t="shared" si="30"/>
        <v>22889</v>
      </c>
      <c r="AC74" s="1656">
        <v>21863</v>
      </c>
      <c r="AD74" s="1656">
        <f t="shared" si="30"/>
        <v>17362</v>
      </c>
      <c r="AE74" s="1656">
        <f t="shared" si="30"/>
        <v>17362</v>
      </c>
      <c r="AF74" s="1656">
        <v>36598</v>
      </c>
      <c r="AG74" s="1656">
        <f t="shared" si="30"/>
        <v>24647</v>
      </c>
      <c r="AH74" s="1656">
        <f t="shared" si="30"/>
        <v>24647</v>
      </c>
      <c r="AI74" s="1656">
        <v>0</v>
      </c>
      <c r="AJ74" s="1656">
        <f t="shared" si="30"/>
        <v>178</v>
      </c>
      <c r="AK74" s="1656">
        <f t="shared" si="30"/>
        <v>178</v>
      </c>
      <c r="AL74" s="1656">
        <v>57643</v>
      </c>
      <c r="AM74" s="1656">
        <f t="shared" si="30"/>
        <v>45939</v>
      </c>
      <c r="AN74" s="1656">
        <f t="shared" si="30"/>
        <v>45940</v>
      </c>
      <c r="AO74" s="1656">
        <v>798</v>
      </c>
      <c r="AP74" s="1656">
        <f t="shared" ref="AP74:AU74" si="31">SUM(AP60:AP73)</f>
        <v>1664</v>
      </c>
      <c r="AQ74" s="1656">
        <f t="shared" si="31"/>
        <v>1664</v>
      </c>
      <c r="AR74" s="1657">
        <f t="shared" si="31"/>
        <v>271069</v>
      </c>
      <c r="AS74" s="1657">
        <f t="shared" si="31"/>
        <v>219711</v>
      </c>
      <c r="AT74" s="1657">
        <f t="shared" si="31"/>
        <v>219713</v>
      </c>
      <c r="AU74" s="1658" t="e">
        <f t="shared" si="31"/>
        <v>#REF!</v>
      </c>
    </row>
    <row r="75" spans="1:47" ht="15" hidden="1" customHeight="1">
      <c r="A75" s="535" t="s">
        <v>647</v>
      </c>
      <c r="B75" s="1629"/>
      <c r="C75" s="1630"/>
      <c r="D75" s="1631"/>
      <c r="E75" s="1629"/>
      <c r="F75" s="1630"/>
      <c r="G75" s="1631"/>
      <c r="H75" s="1629"/>
      <c r="I75" s="1630"/>
      <c r="J75" s="1631"/>
      <c r="K75" s="1629"/>
      <c r="L75" s="1630"/>
      <c r="M75" s="1631"/>
      <c r="N75" s="1629"/>
      <c r="O75" s="1630"/>
      <c r="P75" s="1631"/>
      <c r="Q75" s="1629"/>
      <c r="R75" s="1630"/>
      <c r="S75" s="1631"/>
      <c r="T75" s="1629"/>
      <c r="U75" s="1630"/>
      <c r="V75" s="1631"/>
      <c r="W75" s="1629"/>
      <c r="X75" s="1630"/>
      <c r="Y75" s="1631"/>
      <c r="Z75" s="1629"/>
      <c r="AA75" s="1630"/>
      <c r="AB75" s="1631"/>
      <c r="AC75" s="1629"/>
      <c r="AD75" s="1630"/>
      <c r="AE75" s="1631"/>
      <c r="AF75" s="1629"/>
      <c r="AG75" s="1630"/>
      <c r="AH75" s="1631"/>
      <c r="AI75" s="1629"/>
      <c r="AJ75" s="1630"/>
      <c r="AK75" s="1631"/>
      <c r="AL75" s="1629"/>
      <c r="AM75" s="1630"/>
      <c r="AN75" s="1631"/>
      <c r="AO75" s="1629"/>
      <c r="AP75" s="1630"/>
      <c r="AQ75" s="1631"/>
      <c r="AR75" s="1641">
        <f t="shared" ref="AR75:AT82" si="32">SUM(B75+E75+H75+K75+N75+Q75+T75+W75+Z75+AC75+AF75+AI75+AL75+AO75)</f>
        <v>0</v>
      </c>
      <c r="AS75" s="1642">
        <f t="shared" si="32"/>
        <v>0</v>
      </c>
      <c r="AT75" s="1643">
        <f t="shared" si="32"/>
        <v>0</v>
      </c>
    </row>
    <row r="76" spans="1:47" ht="15" hidden="1" customHeight="1">
      <c r="A76" s="535" t="s">
        <v>648</v>
      </c>
      <c r="B76" s="1629"/>
      <c r="C76" s="1630"/>
      <c r="D76" s="1631"/>
      <c r="E76" s="1629"/>
      <c r="F76" s="1630"/>
      <c r="G76" s="1631"/>
      <c r="H76" s="1629"/>
      <c r="I76" s="1630"/>
      <c r="J76" s="1631"/>
      <c r="K76" s="1629"/>
      <c r="L76" s="1630"/>
      <c r="M76" s="1631"/>
      <c r="N76" s="1629"/>
      <c r="O76" s="1630"/>
      <c r="P76" s="1631"/>
      <c r="Q76" s="1629"/>
      <c r="R76" s="1630"/>
      <c r="S76" s="1631"/>
      <c r="T76" s="1629"/>
      <c r="U76" s="1630"/>
      <c r="V76" s="1631"/>
      <c r="W76" s="1629"/>
      <c r="X76" s="1630"/>
      <c r="Y76" s="1631"/>
      <c r="Z76" s="1629"/>
      <c r="AA76" s="1630"/>
      <c r="AB76" s="1631"/>
      <c r="AC76" s="1629"/>
      <c r="AD76" s="1630"/>
      <c r="AE76" s="1631"/>
      <c r="AF76" s="1629"/>
      <c r="AG76" s="1630"/>
      <c r="AH76" s="1631"/>
      <c r="AI76" s="1629"/>
      <c r="AJ76" s="1630"/>
      <c r="AK76" s="1631"/>
      <c r="AL76" s="1629"/>
      <c r="AM76" s="1630"/>
      <c r="AN76" s="1631"/>
      <c r="AO76" s="1629"/>
      <c r="AP76" s="1630"/>
      <c r="AQ76" s="1631"/>
      <c r="AR76" s="1641">
        <f t="shared" si="32"/>
        <v>0</v>
      </c>
      <c r="AS76" s="1642">
        <f t="shared" si="32"/>
        <v>0</v>
      </c>
      <c r="AT76" s="1643">
        <f t="shared" si="32"/>
        <v>0</v>
      </c>
    </row>
    <row r="77" spans="1:47" ht="15" customHeight="1">
      <c r="A77" s="535" t="s">
        <v>685</v>
      </c>
      <c r="B77" s="1629"/>
      <c r="C77" s="1630">
        <v>0</v>
      </c>
      <c r="D77" s="1638"/>
      <c r="E77" s="1629"/>
      <c r="F77" s="1637">
        <v>0</v>
      </c>
      <c r="G77" s="1638"/>
      <c r="H77" s="1629"/>
      <c r="I77" s="1630">
        <v>0</v>
      </c>
      <c r="J77" s="1638"/>
      <c r="K77" s="1629"/>
      <c r="L77" s="1630">
        <v>0</v>
      </c>
      <c r="M77" s="1638"/>
      <c r="N77" s="1629"/>
      <c r="O77" s="1630">
        <v>0</v>
      </c>
      <c r="P77" s="1638"/>
      <c r="Q77" s="1629"/>
      <c r="R77" s="1630">
        <v>0</v>
      </c>
      <c r="S77" s="1638"/>
      <c r="T77" s="1629"/>
      <c r="U77" s="1650">
        <v>0</v>
      </c>
      <c r="V77" s="1638"/>
      <c r="W77" s="1629"/>
      <c r="X77" s="1630">
        <v>0</v>
      </c>
      <c r="Y77" s="1638"/>
      <c r="Z77" s="1629"/>
      <c r="AA77" s="1630">
        <v>0</v>
      </c>
      <c r="AB77" s="1638"/>
      <c r="AC77" s="1629"/>
      <c r="AD77" s="1630">
        <v>0</v>
      </c>
      <c r="AE77" s="1638"/>
      <c r="AF77" s="1629"/>
      <c r="AG77" s="1630">
        <v>0</v>
      </c>
      <c r="AH77" s="1638"/>
      <c r="AI77" s="1629"/>
      <c r="AJ77" s="1630">
        <v>0</v>
      </c>
      <c r="AK77" s="1638"/>
      <c r="AL77" s="1629"/>
      <c r="AM77" s="1630">
        <v>0</v>
      </c>
      <c r="AN77" s="1638"/>
      <c r="AO77" s="1629"/>
      <c r="AP77" s="1630">
        <v>0</v>
      </c>
      <c r="AQ77" s="1638"/>
      <c r="AR77" s="1641">
        <f t="shared" si="32"/>
        <v>0</v>
      </c>
      <c r="AS77" s="1642">
        <f t="shared" si="32"/>
        <v>0</v>
      </c>
      <c r="AT77" s="1643">
        <f t="shared" si="32"/>
        <v>0</v>
      </c>
      <c r="AU77" s="1642" t="e">
        <f>AR77-#REF!</f>
        <v>#REF!</v>
      </c>
    </row>
    <row r="78" spans="1:47" ht="15" hidden="1" customHeight="1">
      <c r="A78" s="535" t="s">
        <v>650</v>
      </c>
      <c r="B78" s="1629"/>
      <c r="C78" s="1630">
        <v>0</v>
      </c>
      <c r="D78" s="1638"/>
      <c r="E78" s="1629"/>
      <c r="F78" s="1637">
        <v>0</v>
      </c>
      <c r="G78" s="1638"/>
      <c r="H78" s="1629"/>
      <c r="I78" s="1630">
        <v>0</v>
      </c>
      <c r="J78" s="1638"/>
      <c r="K78" s="1629"/>
      <c r="L78" s="1630">
        <v>0</v>
      </c>
      <c r="M78" s="1638"/>
      <c r="N78" s="1629"/>
      <c r="O78" s="1630">
        <v>0</v>
      </c>
      <c r="P78" s="1638"/>
      <c r="Q78" s="1629"/>
      <c r="R78" s="1630">
        <v>0</v>
      </c>
      <c r="S78" s="1638"/>
      <c r="T78" s="1629"/>
      <c r="U78" s="1650">
        <v>0</v>
      </c>
      <c r="V78" s="1638"/>
      <c r="W78" s="1629"/>
      <c r="X78" s="1630">
        <v>0</v>
      </c>
      <c r="Y78" s="1638"/>
      <c r="Z78" s="1629"/>
      <c r="AA78" s="1630">
        <v>0</v>
      </c>
      <c r="AB78" s="1638"/>
      <c r="AC78" s="1629"/>
      <c r="AD78" s="1630">
        <v>0</v>
      </c>
      <c r="AE78" s="1638"/>
      <c r="AF78" s="1629"/>
      <c r="AG78" s="1630">
        <v>0</v>
      </c>
      <c r="AH78" s="1638"/>
      <c r="AI78" s="1629"/>
      <c r="AJ78" s="1630">
        <v>0</v>
      </c>
      <c r="AK78" s="1638"/>
      <c r="AL78" s="1629"/>
      <c r="AM78" s="1630">
        <v>0</v>
      </c>
      <c r="AN78" s="1638"/>
      <c r="AO78" s="1629"/>
      <c r="AP78" s="1630">
        <v>0</v>
      </c>
      <c r="AQ78" s="1638"/>
      <c r="AR78" s="1641">
        <f t="shared" si="32"/>
        <v>0</v>
      </c>
      <c r="AS78" s="1642">
        <f t="shared" si="32"/>
        <v>0</v>
      </c>
      <c r="AT78" s="1643">
        <f t="shared" si="32"/>
        <v>0</v>
      </c>
      <c r="AU78" s="1642" t="e">
        <f>AR78-#REF!</f>
        <v>#REF!</v>
      </c>
    </row>
    <row r="79" spans="1:47" ht="15" customHeight="1">
      <c r="A79" s="535" t="s">
        <v>651</v>
      </c>
      <c r="B79" s="1629"/>
      <c r="C79" s="1630">
        <v>0</v>
      </c>
      <c r="D79" s="1638"/>
      <c r="E79" s="1629"/>
      <c r="F79" s="1637">
        <v>0</v>
      </c>
      <c r="G79" s="1638"/>
      <c r="H79" s="1629"/>
      <c r="I79" s="1630">
        <v>0</v>
      </c>
      <c r="J79" s="1638"/>
      <c r="K79" s="1629"/>
      <c r="L79" s="1630">
        <v>0</v>
      </c>
      <c r="M79" s="1638"/>
      <c r="N79" s="1629"/>
      <c r="O79" s="1630">
        <v>0</v>
      </c>
      <c r="P79" s="1638"/>
      <c r="Q79" s="1629"/>
      <c r="R79" s="1630">
        <v>0</v>
      </c>
      <c r="S79" s="1638"/>
      <c r="T79" s="1629"/>
      <c r="U79" s="1650">
        <v>0</v>
      </c>
      <c r="V79" s="1638"/>
      <c r="W79" s="1629"/>
      <c r="X79" s="1630">
        <v>0</v>
      </c>
      <c r="Y79" s="1638"/>
      <c r="Z79" s="1629"/>
      <c r="AA79" s="1630">
        <v>0</v>
      </c>
      <c r="AB79" s="1638"/>
      <c r="AC79" s="1629"/>
      <c r="AD79" s="1630">
        <v>0</v>
      </c>
      <c r="AE79" s="1638"/>
      <c r="AF79" s="1629"/>
      <c r="AG79" s="1630">
        <v>0</v>
      </c>
      <c r="AH79" s="1638"/>
      <c r="AI79" s="1629"/>
      <c r="AJ79" s="1630">
        <v>0</v>
      </c>
      <c r="AK79" s="1638"/>
      <c r="AL79" s="1629"/>
      <c r="AM79" s="1630">
        <v>0</v>
      </c>
      <c r="AN79" s="1638"/>
      <c r="AO79" s="1629"/>
      <c r="AP79" s="1630">
        <v>0</v>
      </c>
      <c r="AQ79" s="1638"/>
      <c r="AR79" s="1641">
        <f t="shared" si="32"/>
        <v>0</v>
      </c>
      <c r="AS79" s="1642">
        <f t="shared" si="32"/>
        <v>0</v>
      </c>
      <c r="AT79" s="1643">
        <f t="shared" si="32"/>
        <v>0</v>
      </c>
      <c r="AU79" s="1642" t="e">
        <f>AR79-#REF!</f>
        <v>#REF!</v>
      </c>
    </row>
    <row r="80" spans="1:47" ht="15" hidden="1" customHeight="1">
      <c r="A80" s="535" t="s">
        <v>652</v>
      </c>
      <c r="B80" s="1629"/>
      <c r="C80" s="1630">
        <v>0</v>
      </c>
      <c r="D80" s="1638"/>
      <c r="E80" s="1629"/>
      <c r="F80" s="1637">
        <v>0</v>
      </c>
      <c r="G80" s="1638"/>
      <c r="H80" s="1629"/>
      <c r="I80" s="1630">
        <v>0</v>
      </c>
      <c r="J80" s="1638"/>
      <c r="K80" s="1629"/>
      <c r="L80" s="1630">
        <v>0</v>
      </c>
      <c r="M80" s="1638"/>
      <c r="N80" s="1629"/>
      <c r="O80" s="1630">
        <v>0</v>
      </c>
      <c r="P80" s="1638"/>
      <c r="Q80" s="1629"/>
      <c r="R80" s="1630">
        <v>0</v>
      </c>
      <c r="S80" s="1638"/>
      <c r="T80" s="1629"/>
      <c r="U80" s="1650">
        <v>0</v>
      </c>
      <c r="V80" s="1638"/>
      <c r="W80" s="1629"/>
      <c r="X80" s="1630">
        <v>0</v>
      </c>
      <c r="Y80" s="1638"/>
      <c r="Z80" s="1629"/>
      <c r="AA80" s="1630">
        <v>0</v>
      </c>
      <c r="AB80" s="1638"/>
      <c r="AC80" s="1629"/>
      <c r="AD80" s="1630">
        <v>0</v>
      </c>
      <c r="AE80" s="1638"/>
      <c r="AF80" s="1629"/>
      <c r="AG80" s="1630">
        <v>0</v>
      </c>
      <c r="AH80" s="1638"/>
      <c r="AI80" s="1629"/>
      <c r="AJ80" s="1630">
        <v>0</v>
      </c>
      <c r="AK80" s="1638"/>
      <c r="AL80" s="1629"/>
      <c r="AM80" s="1630">
        <v>0</v>
      </c>
      <c r="AN80" s="1638">
        <f t="shared" ref="AN80:AN81" si="33">SUM(AL80+AM80)</f>
        <v>0</v>
      </c>
      <c r="AO80" s="1629"/>
      <c r="AP80" s="1630">
        <v>0</v>
      </c>
      <c r="AQ80" s="1638"/>
      <c r="AR80" s="1641">
        <f t="shared" si="32"/>
        <v>0</v>
      </c>
      <c r="AS80" s="1642">
        <f t="shared" si="32"/>
        <v>0</v>
      </c>
      <c r="AT80" s="1643">
        <f t="shared" si="32"/>
        <v>0</v>
      </c>
      <c r="AU80" s="1642" t="e">
        <f>AR80-#REF!</f>
        <v>#REF!</v>
      </c>
    </row>
    <row r="81" spans="1:47" ht="15" hidden="1" customHeight="1">
      <c r="A81" s="535" t="s">
        <v>653</v>
      </c>
      <c r="B81" s="1629"/>
      <c r="C81" s="1630">
        <v>0</v>
      </c>
      <c r="D81" s="1638"/>
      <c r="E81" s="1629"/>
      <c r="F81" s="1637">
        <v>0</v>
      </c>
      <c r="G81" s="1638"/>
      <c r="H81" s="1629"/>
      <c r="I81" s="1630">
        <v>0</v>
      </c>
      <c r="J81" s="1638"/>
      <c r="K81" s="1629"/>
      <c r="L81" s="1630">
        <v>0</v>
      </c>
      <c r="M81" s="1638"/>
      <c r="N81" s="1629"/>
      <c r="O81" s="1630">
        <v>0</v>
      </c>
      <c r="P81" s="1638"/>
      <c r="Q81" s="1629"/>
      <c r="R81" s="1630">
        <v>0</v>
      </c>
      <c r="S81" s="1638"/>
      <c r="T81" s="1629"/>
      <c r="U81" s="1650">
        <v>0</v>
      </c>
      <c r="V81" s="1638"/>
      <c r="W81" s="1629"/>
      <c r="X81" s="1630">
        <v>0</v>
      </c>
      <c r="Y81" s="1638"/>
      <c r="Z81" s="1629"/>
      <c r="AA81" s="1630">
        <v>0</v>
      </c>
      <c r="AB81" s="1638"/>
      <c r="AC81" s="1629"/>
      <c r="AD81" s="1630">
        <v>0</v>
      </c>
      <c r="AE81" s="1638"/>
      <c r="AF81" s="1629"/>
      <c r="AG81" s="1630">
        <v>0</v>
      </c>
      <c r="AH81" s="1638"/>
      <c r="AI81" s="1629"/>
      <c r="AJ81" s="1630">
        <v>0</v>
      </c>
      <c r="AK81" s="1638"/>
      <c r="AL81" s="1629"/>
      <c r="AM81" s="1630">
        <v>0</v>
      </c>
      <c r="AN81" s="1638">
        <f t="shared" si="33"/>
        <v>0</v>
      </c>
      <c r="AO81" s="1629"/>
      <c r="AP81" s="1630">
        <v>0</v>
      </c>
      <c r="AQ81" s="1638"/>
      <c r="AR81" s="1641">
        <f t="shared" si="32"/>
        <v>0</v>
      </c>
      <c r="AS81" s="1642">
        <f t="shared" si="32"/>
        <v>0</v>
      </c>
      <c r="AT81" s="1643">
        <f t="shared" si="32"/>
        <v>0</v>
      </c>
      <c r="AU81" s="1642" t="e">
        <f>AR81-#REF!</f>
        <v>#REF!</v>
      </c>
    </row>
    <row r="82" spans="1:47" ht="15" customHeight="1">
      <c r="A82" s="535" t="s">
        <v>654</v>
      </c>
      <c r="B82" s="1629"/>
      <c r="C82" s="1630">
        <v>0</v>
      </c>
      <c r="D82" s="1638"/>
      <c r="E82" s="1629"/>
      <c r="F82" s="1637">
        <v>0</v>
      </c>
      <c r="G82" s="1638"/>
      <c r="H82" s="1629"/>
      <c r="I82" s="1630">
        <v>0</v>
      </c>
      <c r="J82" s="1638"/>
      <c r="K82" s="1629"/>
      <c r="L82" s="1630">
        <v>0</v>
      </c>
      <c r="M82" s="1638"/>
      <c r="N82" s="1629"/>
      <c r="O82" s="1630">
        <v>0</v>
      </c>
      <c r="P82" s="1638"/>
      <c r="Q82" s="1629"/>
      <c r="R82" s="1630">
        <v>0</v>
      </c>
      <c r="S82" s="1638"/>
      <c r="T82" s="1629"/>
      <c r="U82" s="1650">
        <v>0</v>
      </c>
      <c r="V82" s="1638"/>
      <c r="W82" s="1629"/>
      <c r="X82" s="1630">
        <v>0</v>
      </c>
      <c r="Y82" s="1638"/>
      <c r="Z82" s="1629"/>
      <c r="AA82" s="1630">
        <v>0</v>
      </c>
      <c r="AB82" s="1638"/>
      <c r="AC82" s="1629"/>
      <c r="AD82" s="1630">
        <v>0</v>
      </c>
      <c r="AE82" s="1638"/>
      <c r="AF82" s="1629"/>
      <c r="AG82" s="1630">
        <v>0</v>
      </c>
      <c r="AH82" s="1638"/>
      <c r="AI82" s="1629"/>
      <c r="AJ82" s="1630">
        <v>0</v>
      </c>
      <c r="AK82" s="1638"/>
      <c r="AL82" s="1629"/>
      <c r="AM82" s="1630">
        <v>0</v>
      </c>
      <c r="AN82" s="1638"/>
      <c r="AO82" s="1629"/>
      <c r="AP82" s="1630">
        <v>0</v>
      </c>
      <c r="AQ82" s="1638"/>
      <c r="AR82" s="1641">
        <f t="shared" si="32"/>
        <v>0</v>
      </c>
      <c r="AS82" s="1642">
        <f t="shared" si="32"/>
        <v>0</v>
      </c>
      <c r="AT82" s="1643">
        <f t="shared" si="32"/>
        <v>0</v>
      </c>
      <c r="AU82" s="1642" t="e">
        <f>AR82-#REF!</f>
        <v>#REF!</v>
      </c>
    </row>
    <row r="83" spans="1:47" s="593" customFormat="1" ht="15" customHeight="1">
      <c r="A83" s="1674" t="s">
        <v>655</v>
      </c>
      <c r="B83" s="1656">
        <v>0</v>
      </c>
      <c r="C83" s="1656">
        <f t="shared" ref="C83:AN83" si="34">SUM(C75:C82)</f>
        <v>0</v>
      </c>
      <c r="D83" s="1656">
        <f t="shared" si="34"/>
        <v>0</v>
      </c>
      <c r="E83" s="1656">
        <v>0</v>
      </c>
      <c r="F83" s="1656">
        <f t="shared" si="34"/>
        <v>0</v>
      </c>
      <c r="G83" s="1656">
        <f t="shared" si="34"/>
        <v>0</v>
      </c>
      <c r="H83" s="1656">
        <v>0</v>
      </c>
      <c r="I83" s="1656">
        <f t="shared" si="34"/>
        <v>0</v>
      </c>
      <c r="J83" s="1656">
        <f t="shared" si="34"/>
        <v>0</v>
      </c>
      <c r="K83" s="1656">
        <v>0</v>
      </c>
      <c r="L83" s="1656">
        <f t="shared" si="34"/>
        <v>0</v>
      </c>
      <c r="M83" s="1656">
        <f t="shared" si="34"/>
        <v>0</v>
      </c>
      <c r="N83" s="1656">
        <v>0</v>
      </c>
      <c r="O83" s="1656">
        <f t="shared" si="34"/>
        <v>0</v>
      </c>
      <c r="P83" s="1656">
        <f t="shared" si="34"/>
        <v>0</v>
      </c>
      <c r="Q83" s="1656">
        <v>0</v>
      </c>
      <c r="R83" s="1656">
        <f t="shared" si="34"/>
        <v>0</v>
      </c>
      <c r="S83" s="1656">
        <f t="shared" si="34"/>
        <v>0</v>
      </c>
      <c r="T83" s="1656">
        <v>0</v>
      </c>
      <c r="U83" s="1656">
        <f t="shared" si="34"/>
        <v>0</v>
      </c>
      <c r="V83" s="1656">
        <f t="shared" si="34"/>
        <v>0</v>
      </c>
      <c r="W83" s="1656">
        <v>0</v>
      </c>
      <c r="X83" s="1656">
        <f t="shared" si="34"/>
        <v>0</v>
      </c>
      <c r="Y83" s="1656">
        <f t="shared" si="34"/>
        <v>0</v>
      </c>
      <c r="Z83" s="1656">
        <v>0</v>
      </c>
      <c r="AA83" s="1656">
        <f t="shared" si="34"/>
        <v>0</v>
      </c>
      <c r="AB83" s="1656">
        <f t="shared" si="34"/>
        <v>0</v>
      </c>
      <c r="AC83" s="1656">
        <v>0</v>
      </c>
      <c r="AD83" s="1656">
        <f t="shared" si="34"/>
        <v>0</v>
      </c>
      <c r="AE83" s="1656">
        <f t="shared" si="34"/>
        <v>0</v>
      </c>
      <c r="AF83" s="1656">
        <v>0</v>
      </c>
      <c r="AG83" s="1656">
        <f t="shared" si="34"/>
        <v>0</v>
      </c>
      <c r="AH83" s="1656">
        <f t="shared" si="34"/>
        <v>0</v>
      </c>
      <c r="AI83" s="1656">
        <v>0</v>
      </c>
      <c r="AJ83" s="1656">
        <f t="shared" si="34"/>
        <v>0</v>
      </c>
      <c r="AK83" s="1656">
        <f t="shared" si="34"/>
        <v>0</v>
      </c>
      <c r="AL83" s="1656">
        <v>0</v>
      </c>
      <c r="AM83" s="1656">
        <f t="shared" si="34"/>
        <v>0</v>
      </c>
      <c r="AN83" s="1656">
        <f t="shared" si="34"/>
        <v>0</v>
      </c>
      <c r="AO83" s="1656">
        <v>0</v>
      </c>
      <c r="AP83" s="1656">
        <f t="shared" ref="AP83:AU83" si="35">SUM(AP75:AP82)</f>
        <v>0</v>
      </c>
      <c r="AQ83" s="1656">
        <f t="shared" si="35"/>
        <v>0</v>
      </c>
      <c r="AR83" s="1657">
        <f t="shared" si="35"/>
        <v>0</v>
      </c>
      <c r="AS83" s="1657">
        <f t="shared" si="35"/>
        <v>0</v>
      </c>
      <c r="AT83" s="1657">
        <f t="shared" si="35"/>
        <v>0</v>
      </c>
      <c r="AU83" s="1658" t="e">
        <f t="shared" si="35"/>
        <v>#REF!</v>
      </c>
    </row>
    <row r="84" spans="1:47" s="593" customFormat="1" ht="15" customHeight="1">
      <c r="A84" s="1646" t="s">
        <v>656</v>
      </c>
      <c r="B84" s="1656">
        <v>13673</v>
      </c>
      <c r="C84" s="1656">
        <f t="shared" ref="C84:AN84" si="36">C83+C74</f>
        <v>22865</v>
      </c>
      <c r="D84" s="1656">
        <f t="shared" si="36"/>
        <v>22865</v>
      </c>
      <c r="E84" s="1656">
        <v>537</v>
      </c>
      <c r="F84" s="1656">
        <f t="shared" si="36"/>
        <v>950</v>
      </c>
      <c r="G84" s="1656">
        <f t="shared" si="36"/>
        <v>950</v>
      </c>
      <c r="H84" s="1656">
        <v>50325</v>
      </c>
      <c r="I84" s="1656">
        <f t="shared" si="36"/>
        <v>36854</v>
      </c>
      <c r="J84" s="1656">
        <f t="shared" si="36"/>
        <v>36854</v>
      </c>
      <c r="K84" s="1656">
        <v>3147</v>
      </c>
      <c r="L84" s="1656">
        <f t="shared" si="36"/>
        <v>2572</v>
      </c>
      <c r="M84" s="1656">
        <f t="shared" si="36"/>
        <v>2572</v>
      </c>
      <c r="N84" s="1656">
        <v>32291</v>
      </c>
      <c r="O84" s="1656">
        <f t="shared" si="36"/>
        <v>26235</v>
      </c>
      <c r="P84" s="1656">
        <f t="shared" si="36"/>
        <v>26236</v>
      </c>
      <c r="Q84" s="1656">
        <v>2303</v>
      </c>
      <c r="R84" s="1656">
        <f t="shared" si="36"/>
        <v>3820</v>
      </c>
      <c r="S84" s="1656">
        <f t="shared" si="36"/>
        <v>3820</v>
      </c>
      <c r="T84" s="1656">
        <v>18289</v>
      </c>
      <c r="U84" s="1656">
        <f t="shared" si="36"/>
        <v>12502</v>
      </c>
      <c r="V84" s="1656">
        <f t="shared" si="36"/>
        <v>12502</v>
      </c>
      <c r="W84" s="1656">
        <v>967</v>
      </c>
      <c r="X84" s="1656">
        <f t="shared" si="36"/>
        <v>1234</v>
      </c>
      <c r="Y84" s="1656">
        <f t="shared" si="36"/>
        <v>1234</v>
      </c>
      <c r="Z84" s="1656">
        <v>32635</v>
      </c>
      <c r="AA84" s="1656">
        <f t="shared" si="36"/>
        <v>22889</v>
      </c>
      <c r="AB84" s="1656">
        <f t="shared" si="36"/>
        <v>22889</v>
      </c>
      <c r="AC84" s="1656">
        <v>21863</v>
      </c>
      <c r="AD84" s="1656">
        <f t="shared" si="36"/>
        <v>17362</v>
      </c>
      <c r="AE84" s="1656">
        <f t="shared" si="36"/>
        <v>17362</v>
      </c>
      <c r="AF84" s="1656">
        <v>36598</v>
      </c>
      <c r="AG84" s="1656">
        <f t="shared" si="36"/>
        <v>24647</v>
      </c>
      <c r="AH84" s="1656">
        <f t="shared" si="36"/>
        <v>24647</v>
      </c>
      <c r="AI84" s="1656">
        <v>0</v>
      </c>
      <c r="AJ84" s="1656">
        <f t="shared" si="36"/>
        <v>178</v>
      </c>
      <c r="AK84" s="1656">
        <f t="shared" si="36"/>
        <v>178</v>
      </c>
      <c r="AL84" s="1656">
        <v>57643</v>
      </c>
      <c r="AM84" s="1656">
        <f t="shared" si="36"/>
        <v>45939</v>
      </c>
      <c r="AN84" s="1656">
        <f t="shared" si="36"/>
        <v>45940</v>
      </c>
      <c r="AO84" s="1656">
        <v>798</v>
      </c>
      <c r="AP84" s="1656">
        <f t="shared" ref="AP84:AU84" si="37">AP83+AP74</f>
        <v>1664</v>
      </c>
      <c r="AQ84" s="1656">
        <f t="shared" si="37"/>
        <v>1664</v>
      </c>
      <c r="AR84" s="1657">
        <f t="shared" si="37"/>
        <v>271069</v>
      </c>
      <c r="AS84" s="1657">
        <f t="shared" si="37"/>
        <v>219711</v>
      </c>
      <c r="AT84" s="1657">
        <f t="shared" si="37"/>
        <v>219713</v>
      </c>
      <c r="AU84" s="1659" t="e">
        <f t="shared" si="37"/>
        <v>#REF!</v>
      </c>
    </row>
    <row r="85" spans="1:47" ht="15" hidden="1" customHeight="1">
      <c r="A85" s="535" t="s">
        <v>657</v>
      </c>
      <c r="B85" s="1629"/>
      <c r="C85" s="1630"/>
      <c r="D85" s="1631"/>
      <c r="E85" s="1629"/>
      <c r="F85" s="1630"/>
      <c r="G85" s="1631"/>
      <c r="H85" s="1629"/>
      <c r="I85" s="1630"/>
      <c r="J85" s="1631"/>
      <c r="K85" s="1629"/>
      <c r="L85" s="1630"/>
      <c r="M85" s="1631"/>
      <c r="N85" s="1629"/>
      <c r="O85" s="1630"/>
      <c r="P85" s="1631"/>
      <c r="Q85" s="1629"/>
      <c r="R85" s="1630"/>
      <c r="S85" s="1631"/>
      <c r="T85" s="1629"/>
      <c r="U85" s="1630"/>
      <c r="V85" s="1631"/>
      <c r="W85" s="1629"/>
      <c r="X85" s="1630"/>
      <c r="Y85" s="1631"/>
      <c r="Z85" s="1629"/>
      <c r="AA85" s="1630"/>
      <c r="AB85" s="1631"/>
      <c r="AC85" s="1629"/>
      <c r="AD85" s="1630"/>
      <c r="AE85" s="1631"/>
      <c r="AF85" s="1629"/>
      <c r="AG85" s="1630"/>
      <c r="AH85" s="1631"/>
      <c r="AI85" s="1629"/>
      <c r="AJ85" s="1630"/>
      <c r="AK85" s="1631"/>
      <c r="AL85" s="1629"/>
      <c r="AM85" s="1630"/>
      <c r="AN85" s="1631"/>
      <c r="AO85" s="1629"/>
      <c r="AP85" s="1630"/>
      <c r="AQ85" s="1631"/>
      <c r="AR85" s="1641">
        <f t="shared" ref="AR85:AT92" si="38">SUM(E85+H85+K85+N85+Q85+T85+W85+Z85+AC85+AF85+AI85+AL85+AO85)</f>
        <v>0</v>
      </c>
      <c r="AS85" s="1642">
        <f t="shared" si="38"/>
        <v>0</v>
      </c>
      <c r="AT85" s="1643">
        <f t="shared" si="38"/>
        <v>0</v>
      </c>
    </row>
    <row r="86" spans="1:47" ht="15" hidden="1" customHeight="1">
      <c r="A86" s="1635" t="s">
        <v>658</v>
      </c>
      <c r="B86" s="1653"/>
      <c r="C86" s="1654"/>
      <c r="D86" s="1660"/>
      <c r="E86" s="1653"/>
      <c r="F86" s="1654"/>
      <c r="G86" s="1660"/>
      <c r="H86" s="1653"/>
      <c r="I86" s="1654"/>
      <c r="J86" s="1660"/>
      <c r="K86" s="1653"/>
      <c r="L86" s="1654"/>
      <c r="M86" s="1660"/>
      <c r="N86" s="1653"/>
      <c r="O86" s="1654"/>
      <c r="P86" s="1660"/>
      <c r="Q86" s="1653"/>
      <c r="R86" s="1654"/>
      <c r="S86" s="1660"/>
      <c r="T86" s="1653"/>
      <c r="U86" s="1654"/>
      <c r="V86" s="1660"/>
      <c r="W86" s="1653"/>
      <c r="X86" s="1654"/>
      <c r="Y86" s="1660"/>
      <c r="Z86" s="1653"/>
      <c r="AA86" s="1654"/>
      <c r="AB86" s="1660"/>
      <c r="AC86" s="1653"/>
      <c r="AD86" s="1654"/>
      <c r="AE86" s="1660"/>
      <c r="AF86" s="1653"/>
      <c r="AG86" s="1654"/>
      <c r="AH86" s="1660"/>
      <c r="AI86" s="1653"/>
      <c r="AJ86" s="1654"/>
      <c r="AK86" s="1660"/>
      <c r="AL86" s="1653"/>
      <c r="AM86" s="1654"/>
      <c r="AN86" s="1660"/>
      <c r="AO86" s="1653"/>
      <c r="AP86" s="1654"/>
      <c r="AQ86" s="1660"/>
      <c r="AR86" s="1641">
        <f t="shared" si="38"/>
        <v>0</v>
      </c>
      <c r="AS86" s="1642">
        <f t="shared" si="38"/>
        <v>0</v>
      </c>
      <c r="AT86" s="1643">
        <f t="shared" si="38"/>
        <v>0</v>
      </c>
    </row>
    <row r="87" spans="1:47" ht="15" hidden="1" customHeight="1">
      <c r="A87" s="1635" t="s">
        <v>659</v>
      </c>
      <c r="B87" s="1653"/>
      <c r="C87" s="1654"/>
      <c r="D87" s="1660"/>
      <c r="E87" s="1653"/>
      <c r="F87" s="1654"/>
      <c r="G87" s="1660"/>
      <c r="H87" s="1653"/>
      <c r="I87" s="1654"/>
      <c r="J87" s="1660"/>
      <c r="K87" s="1653"/>
      <c r="L87" s="1654"/>
      <c r="M87" s="1660"/>
      <c r="N87" s="1653"/>
      <c r="O87" s="1654"/>
      <c r="P87" s="1660"/>
      <c r="Q87" s="1653"/>
      <c r="R87" s="1654"/>
      <c r="S87" s="1660"/>
      <c r="T87" s="1653"/>
      <c r="U87" s="1654"/>
      <c r="V87" s="1660"/>
      <c r="W87" s="1653"/>
      <c r="X87" s="1654"/>
      <c r="Y87" s="1660"/>
      <c r="Z87" s="1653"/>
      <c r="AA87" s="1654"/>
      <c r="AB87" s="1660"/>
      <c r="AC87" s="1653"/>
      <c r="AD87" s="1654"/>
      <c r="AE87" s="1660"/>
      <c r="AF87" s="1653"/>
      <c r="AG87" s="1654"/>
      <c r="AH87" s="1660"/>
      <c r="AI87" s="1653"/>
      <c r="AJ87" s="1654"/>
      <c r="AK87" s="1660"/>
      <c r="AL87" s="1653"/>
      <c r="AM87" s="1654"/>
      <c r="AN87" s="1660"/>
      <c r="AO87" s="1653"/>
      <c r="AP87" s="1654"/>
      <c r="AQ87" s="1660"/>
      <c r="AR87" s="1641">
        <f t="shared" si="38"/>
        <v>0</v>
      </c>
      <c r="AS87" s="1642">
        <f t="shared" si="38"/>
        <v>0</v>
      </c>
      <c r="AT87" s="1643">
        <f t="shared" si="38"/>
        <v>0</v>
      </c>
    </row>
    <row r="88" spans="1:47" ht="15" hidden="1" customHeight="1">
      <c r="A88" s="1635" t="s">
        <v>660</v>
      </c>
      <c r="B88" s="1653"/>
      <c r="C88" s="1654"/>
      <c r="D88" s="1660"/>
      <c r="E88" s="1653"/>
      <c r="F88" s="1654"/>
      <c r="G88" s="1660"/>
      <c r="H88" s="1653"/>
      <c r="I88" s="1654"/>
      <c r="J88" s="1660"/>
      <c r="K88" s="1653"/>
      <c r="L88" s="1654"/>
      <c r="M88" s="1660"/>
      <c r="N88" s="1653"/>
      <c r="O88" s="1654"/>
      <c r="P88" s="1660"/>
      <c r="Q88" s="1653"/>
      <c r="R88" s="1654"/>
      <c r="S88" s="1660"/>
      <c r="T88" s="1653"/>
      <c r="U88" s="1654"/>
      <c r="V88" s="1660"/>
      <c r="W88" s="1653"/>
      <c r="X88" s="1654"/>
      <c r="Y88" s="1660"/>
      <c r="Z88" s="1653"/>
      <c r="AA88" s="1654"/>
      <c r="AB88" s="1660"/>
      <c r="AC88" s="1653"/>
      <c r="AD88" s="1654"/>
      <c r="AE88" s="1660"/>
      <c r="AF88" s="1653"/>
      <c r="AG88" s="1654"/>
      <c r="AH88" s="1660"/>
      <c r="AI88" s="1653"/>
      <c r="AJ88" s="1654"/>
      <c r="AK88" s="1660"/>
      <c r="AL88" s="1653"/>
      <c r="AM88" s="1654"/>
      <c r="AN88" s="1660"/>
      <c r="AO88" s="1653"/>
      <c r="AP88" s="1654"/>
      <c r="AQ88" s="1660"/>
      <c r="AR88" s="1641">
        <f t="shared" si="38"/>
        <v>0</v>
      </c>
      <c r="AS88" s="1642">
        <f t="shared" si="38"/>
        <v>0</v>
      </c>
      <c r="AT88" s="1643">
        <f t="shared" si="38"/>
        <v>0</v>
      </c>
    </row>
    <row r="89" spans="1:47" ht="15" hidden="1" customHeight="1">
      <c r="A89" s="1635" t="s">
        <v>661</v>
      </c>
      <c r="B89" s="1653"/>
      <c r="C89" s="1654"/>
      <c r="D89" s="1660"/>
      <c r="E89" s="1653"/>
      <c r="F89" s="1654"/>
      <c r="G89" s="1660"/>
      <c r="H89" s="1653"/>
      <c r="I89" s="1654"/>
      <c r="J89" s="1660"/>
      <c r="K89" s="1653"/>
      <c r="L89" s="1654"/>
      <c r="M89" s="1660"/>
      <c r="N89" s="1653"/>
      <c r="O89" s="1654"/>
      <c r="P89" s="1660"/>
      <c r="Q89" s="1653"/>
      <c r="R89" s="1654"/>
      <c r="S89" s="1660"/>
      <c r="T89" s="1653"/>
      <c r="U89" s="1654"/>
      <c r="V89" s="1660"/>
      <c r="W89" s="1653"/>
      <c r="X89" s="1654"/>
      <c r="Y89" s="1660"/>
      <c r="Z89" s="1653"/>
      <c r="AA89" s="1654"/>
      <c r="AB89" s="1660"/>
      <c r="AC89" s="1653"/>
      <c r="AD89" s="1654"/>
      <c r="AE89" s="1660"/>
      <c r="AF89" s="1653"/>
      <c r="AG89" s="1654"/>
      <c r="AH89" s="1660"/>
      <c r="AI89" s="1653"/>
      <c r="AJ89" s="1654"/>
      <c r="AK89" s="1660"/>
      <c r="AL89" s="1653"/>
      <c r="AM89" s="1654"/>
      <c r="AN89" s="1660"/>
      <c r="AO89" s="1653"/>
      <c r="AP89" s="1654"/>
      <c r="AQ89" s="1660"/>
      <c r="AR89" s="1641">
        <f t="shared" si="38"/>
        <v>0</v>
      </c>
      <c r="AS89" s="1642">
        <f t="shared" si="38"/>
        <v>0</v>
      </c>
      <c r="AT89" s="1643">
        <f t="shared" si="38"/>
        <v>0</v>
      </c>
    </row>
    <row r="90" spans="1:47" ht="15" hidden="1" customHeight="1">
      <c r="A90" s="1635" t="s">
        <v>662</v>
      </c>
      <c r="B90" s="1653"/>
      <c r="C90" s="1654"/>
      <c r="D90" s="1660"/>
      <c r="E90" s="1653"/>
      <c r="F90" s="1654"/>
      <c r="G90" s="1660"/>
      <c r="H90" s="1653"/>
      <c r="I90" s="1654"/>
      <c r="J90" s="1660"/>
      <c r="K90" s="1653"/>
      <c r="L90" s="1654"/>
      <c r="M90" s="1660"/>
      <c r="N90" s="1653"/>
      <c r="O90" s="1654"/>
      <c r="P90" s="1660"/>
      <c r="Q90" s="1653"/>
      <c r="R90" s="1654"/>
      <c r="S90" s="1660"/>
      <c r="T90" s="1653"/>
      <c r="U90" s="1654"/>
      <c r="V90" s="1660"/>
      <c r="W90" s="1653"/>
      <c r="X90" s="1654"/>
      <c r="Y90" s="1660"/>
      <c r="Z90" s="1653"/>
      <c r="AA90" s="1654"/>
      <c r="AB90" s="1660"/>
      <c r="AC90" s="1653"/>
      <c r="AD90" s="1654"/>
      <c r="AE90" s="1660"/>
      <c r="AF90" s="1653"/>
      <c r="AG90" s="1654"/>
      <c r="AH90" s="1660"/>
      <c r="AI90" s="1653"/>
      <c r="AJ90" s="1654"/>
      <c r="AK90" s="1660"/>
      <c r="AL90" s="1653"/>
      <c r="AM90" s="1654"/>
      <c r="AN90" s="1660"/>
      <c r="AO90" s="1653"/>
      <c r="AP90" s="1654"/>
      <c r="AQ90" s="1660"/>
      <c r="AR90" s="1641">
        <f t="shared" si="38"/>
        <v>0</v>
      </c>
      <c r="AS90" s="1642">
        <f t="shared" si="38"/>
        <v>0</v>
      </c>
      <c r="AT90" s="1643">
        <f t="shared" si="38"/>
        <v>0</v>
      </c>
    </row>
    <row r="91" spans="1:47" ht="15" hidden="1" customHeight="1">
      <c r="A91" s="1635" t="s">
        <v>663</v>
      </c>
      <c r="B91" s="1653"/>
      <c r="C91" s="1654"/>
      <c r="D91" s="1660"/>
      <c r="E91" s="1653"/>
      <c r="F91" s="1654"/>
      <c r="G91" s="1660"/>
      <c r="H91" s="1653"/>
      <c r="I91" s="1654"/>
      <c r="J91" s="1660"/>
      <c r="K91" s="1653"/>
      <c r="L91" s="1654"/>
      <c r="M91" s="1660"/>
      <c r="N91" s="1653"/>
      <c r="O91" s="1654"/>
      <c r="P91" s="1660"/>
      <c r="Q91" s="1653"/>
      <c r="R91" s="1654"/>
      <c r="S91" s="1660"/>
      <c r="T91" s="1653"/>
      <c r="U91" s="1654"/>
      <c r="V91" s="1660"/>
      <c r="W91" s="1653"/>
      <c r="X91" s="1654"/>
      <c r="Y91" s="1660"/>
      <c r="Z91" s="1653"/>
      <c r="AA91" s="1654"/>
      <c r="AB91" s="1660"/>
      <c r="AC91" s="1653"/>
      <c r="AD91" s="1654"/>
      <c r="AE91" s="1660"/>
      <c r="AF91" s="1653"/>
      <c r="AG91" s="1654"/>
      <c r="AH91" s="1660"/>
      <c r="AI91" s="1653"/>
      <c r="AJ91" s="1654"/>
      <c r="AK91" s="1660"/>
      <c r="AL91" s="1653"/>
      <c r="AM91" s="1654"/>
      <c r="AN91" s="1660"/>
      <c r="AO91" s="1653"/>
      <c r="AP91" s="1654"/>
      <c r="AQ91" s="1660"/>
      <c r="AR91" s="1641">
        <f t="shared" si="38"/>
        <v>0</v>
      </c>
      <c r="AS91" s="1642">
        <f t="shared" si="38"/>
        <v>0</v>
      </c>
      <c r="AT91" s="1643">
        <f t="shared" si="38"/>
        <v>0</v>
      </c>
    </row>
    <row r="92" spans="1:47" ht="15" hidden="1" customHeight="1">
      <c r="A92" s="535" t="s">
        <v>664</v>
      </c>
      <c r="B92" s="1629"/>
      <c r="C92" s="1630"/>
      <c r="D92" s="1631"/>
      <c r="E92" s="1629"/>
      <c r="F92" s="1630"/>
      <c r="G92" s="1631"/>
      <c r="H92" s="1629"/>
      <c r="I92" s="1630"/>
      <c r="J92" s="1631"/>
      <c r="K92" s="1629"/>
      <c r="L92" s="1630"/>
      <c r="M92" s="1631"/>
      <c r="N92" s="1629"/>
      <c r="O92" s="1630"/>
      <c r="P92" s="1631"/>
      <c r="Q92" s="1629"/>
      <c r="R92" s="1630"/>
      <c r="S92" s="1631"/>
      <c r="T92" s="1629"/>
      <c r="U92" s="1630"/>
      <c r="V92" s="1631"/>
      <c r="W92" s="1629"/>
      <c r="X92" s="1630"/>
      <c r="Y92" s="1631"/>
      <c r="Z92" s="1629"/>
      <c r="AA92" s="1630"/>
      <c r="AB92" s="1631"/>
      <c r="AC92" s="1629"/>
      <c r="AD92" s="1630"/>
      <c r="AE92" s="1631"/>
      <c r="AF92" s="1629"/>
      <c r="AG92" s="1630"/>
      <c r="AH92" s="1631"/>
      <c r="AI92" s="1629"/>
      <c r="AJ92" s="1630"/>
      <c r="AK92" s="1631"/>
      <c r="AL92" s="1629"/>
      <c r="AM92" s="1630"/>
      <c r="AN92" s="1631"/>
      <c r="AO92" s="1629"/>
      <c r="AP92" s="1630"/>
      <c r="AQ92" s="1631"/>
      <c r="AR92" s="1641">
        <f t="shared" si="38"/>
        <v>0</v>
      </c>
      <c r="AS92" s="1642">
        <f t="shared" si="38"/>
        <v>0</v>
      </c>
      <c r="AT92" s="1643">
        <f t="shared" si="38"/>
        <v>0</v>
      </c>
    </row>
    <row r="93" spans="1:47" s="535" customFormat="1" ht="15" customHeight="1">
      <c r="A93" s="535" t="s">
        <v>665</v>
      </c>
      <c r="B93" s="1629"/>
      <c r="C93" s="1630">
        <v>0</v>
      </c>
      <c r="D93" s="1638"/>
      <c r="E93" s="1629"/>
      <c r="F93" s="1637">
        <v>0</v>
      </c>
      <c r="G93" s="1638"/>
      <c r="H93" s="1629"/>
      <c r="I93" s="1650">
        <v>0</v>
      </c>
      <c r="J93" s="1638"/>
      <c r="K93" s="1629"/>
      <c r="L93" s="1650">
        <v>0</v>
      </c>
      <c r="M93" s="1638"/>
      <c r="N93" s="1629"/>
      <c r="O93" s="1650">
        <v>0</v>
      </c>
      <c r="P93" s="1638"/>
      <c r="Q93" s="1629"/>
      <c r="R93" s="1650">
        <v>0</v>
      </c>
      <c r="S93" s="1638"/>
      <c r="T93" s="1629"/>
      <c r="U93" s="1650">
        <v>0</v>
      </c>
      <c r="V93" s="1638"/>
      <c r="W93" s="1629"/>
      <c r="X93" s="1630">
        <v>0</v>
      </c>
      <c r="Y93" s="1638"/>
      <c r="Z93" s="1629"/>
      <c r="AA93" s="1650">
        <v>0</v>
      </c>
      <c r="AB93" s="1638"/>
      <c r="AC93" s="1629"/>
      <c r="AD93" s="1650">
        <v>0</v>
      </c>
      <c r="AE93" s="1638"/>
      <c r="AF93" s="1629"/>
      <c r="AG93" s="1650">
        <v>0</v>
      </c>
      <c r="AH93" s="1638"/>
      <c r="AI93" s="1629"/>
      <c r="AJ93" s="1630">
        <v>0</v>
      </c>
      <c r="AK93" s="1638"/>
      <c r="AL93" s="1629"/>
      <c r="AM93" s="1650">
        <v>0</v>
      </c>
      <c r="AN93" s="1638"/>
      <c r="AO93" s="1629"/>
      <c r="AP93" s="1630">
        <v>0</v>
      </c>
      <c r="AQ93" s="1638"/>
      <c r="AR93" s="1641">
        <f t="shared" ref="AR93:AT99" si="39">SUM(B93+E93+H93+K93+N93+Q93+T93+W93+Z93+AC93+AF93+AI93+AL93+AO93)</f>
        <v>0</v>
      </c>
      <c r="AS93" s="1642">
        <f t="shared" si="39"/>
        <v>0</v>
      </c>
      <c r="AT93" s="1643">
        <f t="shared" si="39"/>
        <v>0</v>
      </c>
      <c r="AU93" s="1642" t="e">
        <f>AR93-#REF!</f>
        <v>#REF!</v>
      </c>
    </row>
    <row r="94" spans="1:47" ht="15" customHeight="1">
      <c r="A94" s="535" t="s">
        <v>666</v>
      </c>
      <c r="B94" s="1629"/>
      <c r="C94" s="1630">
        <v>0</v>
      </c>
      <c r="D94" s="1638"/>
      <c r="E94" s="1629"/>
      <c r="F94" s="1637">
        <v>0</v>
      </c>
      <c r="G94" s="1638"/>
      <c r="H94" s="1629"/>
      <c r="I94" s="1650">
        <v>0</v>
      </c>
      <c r="J94" s="1638"/>
      <c r="K94" s="1629"/>
      <c r="L94" s="1650">
        <v>0</v>
      </c>
      <c r="M94" s="1638"/>
      <c r="N94" s="1629"/>
      <c r="O94" s="1650">
        <v>0</v>
      </c>
      <c r="P94" s="1638"/>
      <c r="Q94" s="1629"/>
      <c r="R94" s="1650">
        <v>0</v>
      </c>
      <c r="S94" s="1638"/>
      <c r="T94" s="1629"/>
      <c r="U94" s="1650">
        <v>0</v>
      </c>
      <c r="V94" s="1638"/>
      <c r="W94" s="1629"/>
      <c r="X94" s="1630">
        <v>0</v>
      </c>
      <c r="Y94" s="1638"/>
      <c r="Z94" s="1629"/>
      <c r="AA94" s="1650">
        <v>0</v>
      </c>
      <c r="AB94" s="1638"/>
      <c r="AC94" s="1629"/>
      <c r="AD94" s="1650">
        <v>0</v>
      </c>
      <c r="AE94" s="1638"/>
      <c r="AF94" s="1629"/>
      <c r="AG94" s="1650">
        <v>0</v>
      </c>
      <c r="AH94" s="1638"/>
      <c r="AI94" s="1629"/>
      <c r="AJ94" s="1630">
        <v>0</v>
      </c>
      <c r="AK94" s="1638"/>
      <c r="AL94" s="1629"/>
      <c r="AM94" s="1650">
        <v>0</v>
      </c>
      <c r="AN94" s="1638"/>
      <c r="AO94" s="1629"/>
      <c r="AP94" s="1630">
        <v>0</v>
      </c>
      <c r="AQ94" s="1638"/>
      <c r="AR94" s="1641">
        <f t="shared" si="39"/>
        <v>0</v>
      </c>
      <c r="AS94" s="1642">
        <f t="shared" si="39"/>
        <v>0</v>
      </c>
      <c r="AT94" s="1643">
        <f t="shared" si="39"/>
        <v>0</v>
      </c>
      <c r="AU94" s="1642" t="e">
        <f>AR94-#REF!</f>
        <v>#REF!</v>
      </c>
    </row>
    <row r="95" spans="1:47" ht="15" hidden="1" customHeight="1">
      <c r="A95" s="1635" t="s">
        <v>667</v>
      </c>
      <c r="B95" s="1653"/>
      <c r="C95" s="1654">
        <v>0</v>
      </c>
      <c r="D95" s="1638"/>
      <c r="E95" s="1653"/>
      <c r="F95" s="1637">
        <v>0</v>
      </c>
      <c r="G95" s="1638"/>
      <c r="H95" s="1653"/>
      <c r="I95" s="1650">
        <v>0</v>
      </c>
      <c r="J95" s="1638"/>
      <c r="K95" s="1653"/>
      <c r="L95" s="1650">
        <v>0</v>
      </c>
      <c r="M95" s="1638"/>
      <c r="N95" s="1653"/>
      <c r="O95" s="1650">
        <v>0</v>
      </c>
      <c r="P95" s="1638"/>
      <c r="Q95" s="1653"/>
      <c r="R95" s="1650">
        <v>0</v>
      </c>
      <c r="S95" s="1638"/>
      <c r="T95" s="1653"/>
      <c r="U95" s="1650">
        <v>0</v>
      </c>
      <c r="V95" s="1638"/>
      <c r="W95" s="1653"/>
      <c r="X95" s="1654">
        <v>0</v>
      </c>
      <c r="Y95" s="1638"/>
      <c r="Z95" s="1653"/>
      <c r="AA95" s="1650">
        <v>0</v>
      </c>
      <c r="AB95" s="1638"/>
      <c r="AC95" s="1653"/>
      <c r="AD95" s="1650">
        <v>0</v>
      </c>
      <c r="AE95" s="1638"/>
      <c r="AF95" s="1653"/>
      <c r="AG95" s="1650">
        <v>0</v>
      </c>
      <c r="AH95" s="1638"/>
      <c r="AI95" s="1653"/>
      <c r="AJ95" s="1654">
        <v>0</v>
      </c>
      <c r="AK95" s="1638"/>
      <c r="AL95" s="1653"/>
      <c r="AM95" s="1650">
        <v>0</v>
      </c>
      <c r="AN95" s="1638"/>
      <c r="AO95" s="1653"/>
      <c r="AP95" s="1654">
        <v>0</v>
      </c>
      <c r="AQ95" s="1638"/>
      <c r="AR95" s="1641">
        <f t="shared" si="39"/>
        <v>0</v>
      </c>
      <c r="AS95" s="1642">
        <f t="shared" si="39"/>
        <v>0</v>
      </c>
      <c r="AT95" s="1643">
        <f t="shared" si="39"/>
        <v>0</v>
      </c>
      <c r="AU95" s="1642" t="e">
        <f>AR95-#REF!</f>
        <v>#REF!</v>
      </c>
    </row>
    <row r="96" spans="1:47" ht="15" customHeight="1">
      <c r="A96" s="1635" t="s">
        <v>686</v>
      </c>
      <c r="B96" s="1653"/>
      <c r="C96" s="1654">
        <v>928</v>
      </c>
      <c r="D96" s="1638">
        <v>928</v>
      </c>
      <c r="E96" s="1639">
        <v>3869</v>
      </c>
      <c r="F96" s="1637">
        <v>5004</v>
      </c>
      <c r="G96" s="1638">
        <v>5004</v>
      </c>
      <c r="H96" s="1639">
        <v>12618</v>
      </c>
      <c r="I96" s="1650">
        <v>16020</v>
      </c>
      <c r="J96" s="1638">
        <v>16020</v>
      </c>
      <c r="K96" s="1639">
        <v>7767</v>
      </c>
      <c r="L96" s="1650">
        <v>9791</v>
      </c>
      <c r="M96" s="1638">
        <v>9791</v>
      </c>
      <c r="N96" s="1639">
        <v>7536</v>
      </c>
      <c r="O96" s="1650">
        <v>9586</v>
      </c>
      <c r="P96" s="1638">
        <v>9586</v>
      </c>
      <c r="Q96" s="1639">
        <v>9961</v>
      </c>
      <c r="R96" s="1650">
        <v>12849</v>
      </c>
      <c r="S96" s="1638">
        <v>12849</v>
      </c>
      <c r="T96" s="1639">
        <v>4764</v>
      </c>
      <c r="U96" s="1650">
        <v>5774</v>
      </c>
      <c r="V96" s="1638">
        <v>5774</v>
      </c>
      <c r="W96" s="1645">
        <v>6150</v>
      </c>
      <c r="X96" s="1654">
        <v>2360</v>
      </c>
      <c r="Y96" s="1638">
        <v>2360</v>
      </c>
      <c r="Z96" s="1639">
        <v>8662</v>
      </c>
      <c r="AA96" s="1650">
        <v>10663</v>
      </c>
      <c r="AB96" s="1638">
        <v>10663</v>
      </c>
      <c r="AC96" s="1639">
        <v>3840</v>
      </c>
      <c r="AD96" s="1650">
        <v>3851</v>
      </c>
      <c r="AE96" s="1638">
        <v>3851</v>
      </c>
      <c r="AF96" s="1645">
        <v>6872</v>
      </c>
      <c r="AG96" s="1650">
        <v>11461</v>
      </c>
      <c r="AH96" s="1638">
        <v>11461</v>
      </c>
      <c r="AI96" s="1653"/>
      <c r="AJ96" s="1654">
        <v>0</v>
      </c>
      <c r="AK96" s="1638"/>
      <c r="AL96" s="1639">
        <v>14841</v>
      </c>
      <c r="AM96" s="1650">
        <v>18723</v>
      </c>
      <c r="AN96" s="1638">
        <v>18723</v>
      </c>
      <c r="AO96" s="1639">
        <v>2570</v>
      </c>
      <c r="AP96" s="1654">
        <v>3977</v>
      </c>
      <c r="AQ96" s="1638">
        <v>3977</v>
      </c>
      <c r="AR96" s="1641">
        <f t="shared" si="39"/>
        <v>89450</v>
      </c>
      <c r="AS96" s="1642">
        <f t="shared" si="39"/>
        <v>110987</v>
      </c>
      <c r="AT96" s="1643">
        <f t="shared" si="39"/>
        <v>110987</v>
      </c>
      <c r="AU96" s="1642" t="e">
        <f>AR96-#REF!</f>
        <v>#REF!</v>
      </c>
    </row>
    <row r="97" spans="1:132" ht="15" customHeight="1">
      <c r="A97" s="1675" t="s">
        <v>687</v>
      </c>
      <c r="B97" s="1639">
        <v>3656</v>
      </c>
      <c r="C97" s="1654">
        <v>18702</v>
      </c>
      <c r="D97" s="1638">
        <v>18124</v>
      </c>
      <c r="E97" s="1639">
        <v>29295</v>
      </c>
      <c r="F97" s="1637">
        <v>61820</v>
      </c>
      <c r="G97" s="1638">
        <v>61248</v>
      </c>
      <c r="H97" s="1639">
        <v>41346</v>
      </c>
      <c r="I97" s="1650">
        <v>86146</v>
      </c>
      <c r="J97" s="1638">
        <v>77408</v>
      </c>
      <c r="K97" s="1639">
        <v>42882</v>
      </c>
      <c r="L97" s="1650">
        <v>75327</v>
      </c>
      <c r="M97" s="1638">
        <v>69022</v>
      </c>
      <c r="N97" s="1639">
        <v>27579</v>
      </c>
      <c r="O97" s="1650">
        <v>45851</v>
      </c>
      <c r="P97" s="1638">
        <v>44282</v>
      </c>
      <c r="Q97" s="1639">
        <v>10337</v>
      </c>
      <c r="R97" s="1650">
        <v>44524</v>
      </c>
      <c r="S97" s="1638">
        <v>42978</v>
      </c>
      <c r="T97" s="1639">
        <v>19986</v>
      </c>
      <c r="U97" s="1650">
        <v>48542</v>
      </c>
      <c r="V97" s="1638">
        <v>45182</v>
      </c>
      <c r="W97" s="1645">
        <v>42592</v>
      </c>
      <c r="X97" s="1654">
        <v>46679</v>
      </c>
      <c r="Y97" s="1638">
        <v>44514</v>
      </c>
      <c r="Z97" s="1639">
        <v>21029</v>
      </c>
      <c r="AA97" s="1650">
        <v>60322</v>
      </c>
      <c r="AB97" s="1638">
        <v>58897</v>
      </c>
      <c r="AC97" s="1639">
        <v>33538</v>
      </c>
      <c r="AD97" s="1650">
        <v>93155</v>
      </c>
      <c r="AE97" s="1638">
        <v>90893</v>
      </c>
      <c r="AF97" s="1645">
        <v>44191</v>
      </c>
      <c r="AG97" s="1650">
        <v>67316</v>
      </c>
      <c r="AH97" s="1638">
        <v>62973</v>
      </c>
      <c r="AI97" s="1639">
        <v>5692</v>
      </c>
      <c r="AJ97" s="1637">
        <v>9465</v>
      </c>
      <c r="AK97" s="1638">
        <v>9060</v>
      </c>
      <c r="AL97" s="1639">
        <v>39380</v>
      </c>
      <c r="AM97" s="1650">
        <v>83568</v>
      </c>
      <c r="AN97" s="1638">
        <v>80441</v>
      </c>
      <c r="AO97" s="1639">
        <v>35929</v>
      </c>
      <c r="AP97" s="1654">
        <v>57034</v>
      </c>
      <c r="AQ97" s="1638">
        <v>51662</v>
      </c>
      <c r="AR97" s="1641">
        <f t="shared" si="39"/>
        <v>397432</v>
      </c>
      <c r="AS97" s="1642">
        <f t="shared" si="39"/>
        <v>798451</v>
      </c>
      <c r="AT97" s="1643">
        <f t="shared" si="39"/>
        <v>756684</v>
      </c>
      <c r="AU97" s="1642" t="e">
        <f>AR97-#REF!</f>
        <v>#REF!</v>
      </c>
    </row>
    <row r="98" spans="1:132" ht="15" customHeight="1">
      <c r="A98" s="1635" t="s">
        <v>688</v>
      </c>
      <c r="B98" s="1653"/>
      <c r="C98" s="1654">
        <v>0</v>
      </c>
      <c r="D98" s="1638"/>
      <c r="E98" s="1653"/>
      <c r="F98" s="1637">
        <v>0</v>
      </c>
      <c r="G98" s="1638"/>
      <c r="H98" s="1639"/>
      <c r="I98" s="1650">
        <v>0</v>
      </c>
      <c r="J98" s="1638"/>
      <c r="K98" s="1653"/>
      <c r="L98" s="1650">
        <v>0</v>
      </c>
      <c r="M98" s="1638"/>
      <c r="N98" s="1653"/>
      <c r="O98" s="1650">
        <v>0</v>
      </c>
      <c r="P98" s="1638"/>
      <c r="Q98" s="1653"/>
      <c r="R98" s="1650">
        <v>0</v>
      </c>
      <c r="S98" s="1638"/>
      <c r="T98" s="1653"/>
      <c r="U98" s="1650">
        <v>0</v>
      </c>
      <c r="V98" s="1638"/>
      <c r="W98" s="1653"/>
      <c r="X98" s="1654">
        <v>0</v>
      </c>
      <c r="Y98" s="1638"/>
      <c r="Z98" s="1653"/>
      <c r="AA98" s="1650">
        <v>0</v>
      </c>
      <c r="AB98" s="1638"/>
      <c r="AC98" s="1653"/>
      <c r="AD98" s="1650">
        <v>0</v>
      </c>
      <c r="AE98" s="1638"/>
      <c r="AF98" s="1653"/>
      <c r="AG98" s="1650">
        <v>0</v>
      </c>
      <c r="AH98" s="1638"/>
      <c r="AI98" s="1653"/>
      <c r="AJ98" s="1654">
        <v>0</v>
      </c>
      <c r="AK98" s="1638"/>
      <c r="AL98" s="1653"/>
      <c r="AM98" s="1650">
        <v>0</v>
      </c>
      <c r="AN98" s="1638"/>
      <c r="AO98" s="1653"/>
      <c r="AP98" s="1654">
        <v>0</v>
      </c>
      <c r="AQ98" s="1638"/>
      <c r="AR98" s="1641">
        <f t="shared" si="39"/>
        <v>0</v>
      </c>
      <c r="AS98" s="1642">
        <f t="shared" si="39"/>
        <v>0</v>
      </c>
      <c r="AT98" s="1643">
        <f t="shared" si="39"/>
        <v>0</v>
      </c>
      <c r="AU98" s="1642" t="e">
        <f>AR98-#REF!</f>
        <v>#REF!</v>
      </c>
    </row>
    <row r="99" spans="1:132" ht="15" customHeight="1">
      <c r="A99" s="1635" t="s">
        <v>671</v>
      </c>
      <c r="B99" s="1653"/>
      <c r="C99" s="1654">
        <v>720</v>
      </c>
      <c r="D99" s="1638">
        <v>662</v>
      </c>
      <c r="E99" s="1639">
        <v>2413</v>
      </c>
      <c r="F99" s="1637">
        <v>18346</v>
      </c>
      <c r="G99" s="1638">
        <v>2523</v>
      </c>
      <c r="H99" s="1653"/>
      <c r="I99" s="1650">
        <v>21004</v>
      </c>
      <c r="J99" s="1638">
        <v>20038</v>
      </c>
      <c r="K99" s="1651">
        <v>17780</v>
      </c>
      <c r="L99" s="1650">
        <v>22971</v>
      </c>
      <c r="M99" s="1638">
        <v>22860</v>
      </c>
      <c r="N99" s="1653"/>
      <c r="O99" s="1650">
        <v>27669</v>
      </c>
      <c r="P99" s="1638">
        <v>27666</v>
      </c>
      <c r="Q99" s="1653"/>
      <c r="R99" s="1650">
        <v>10330</v>
      </c>
      <c r="S99" s="1638">
        <v>512</v>
      </c>
      <c r="T99" s="1645"/>
      <c r="U99" s="1650">
        <v>16037</v>
      </c>
      <c r="V99" s="1638">
        <v>1558</v>
      </c>
      <c r="W99" s="1653"/>
      <c r="X99" s="1654">
        <v>83</v>
      </c>
      <c r="Y99" s="1638">
        <v>83</v>
      </c>
      <c r="Z99" s="1653"/>
      <c r="AA99" s="1650">
        <v>359</v>
      </c>
      <c r="AB99" s="1638">
        <v>359</v>
      </c>
      <c r="AC99" s="1651">
        <v>9525</v>
      </c>
      <c r="AD99" s="1650">
        <v>23930</v>
      </c>
      <c r="AE99" s="1638">
        <v>21708</v>
      </c>
      <c r="AF99" s="1653"/>
      <c r="AG99" s="1650">
        <v>1665</v>
      </c>
      <c r="AH99" s="1638">
        <v>1469</v>
      </c>
      <c r="AI99" s="1653"/>
      <c r="AJ99" s="1654">
        <v>1</v>
      </c>
      <c r="AK99" s="1638">
        <v>1</v>
      </c>
      <c r="AL99" s="1651">
        <v>9525</v>
      </c>
      <c r="AM99" s="1650">
        <v>14832</v>
      </c>
      <c r="AN99" s="1638">
        <v>14830</v>
      </c>
      <c r="AO99" s="1653"/>
      <c r="AP99" s="1654">
        <v>407</v>
      </c>
      <c r="AQ99" s="1638">
        <v>408</v>
      </c>
      <c r="AR99" s="1641">
        <f t="shared" si="39"/>
        <v>39243</v>
      </c>
      <c r="AS99" s="1642">
        <f t="shared" si="39"/>
        <v>158354</v>
      </c>
      <c r="AT99" s="1643">
        <f t="shared" si="39"/>
        <v>114677</v>
      </c>
      <c r="AU99" s="1642" t="e">
        <f>AR99-#REF!</f>
        <v>#REF!</v>
      </c>
    </row>
    <row r="100" spans="1:132" ht="15" hidden="1" customHeight="1">
      <c r="A100" s="1635" t="s">
        <v>689</v>
      </c>
      <c r="B100" s="1653"/>
      <c r="C100" s="1654"/>
      <c r="D100" s="1660"/>
      <c r="E100" s="1653"/>
      <c r="F100" s="1654"/>
      <c r="G100" s="1660"/>
      <c r="H100" s="1653"/>
      <c r="I100" s="1654"/>
      <c r="J100" s="1660"/>
      <c r="K100" s="1653"/>
      <c r="L100" s="1654"/>
      <c r="M100" s="1660"/>
      <c r="N100" s="1653"/>
      <c r="O100" s="1654"/>
      <c r="P100" s="1660"/>
      <c r="Q100" s="1653"/>
      <c r="R100" s="1654"/>
      <c r="S100" s="1660"/>
      <c r="T100" s="1653"/>
      <c r="U100" s="1654"/>
      <c r="V100" s="1660"/>
      <c r="W100" s="1653"/>
      <c r="X100" s="1654"/>
      <c r="Y100" s="1660"/>
      <c r="Z100" s="1653"/>
      <c r="AA100" s="1654"/>
      <c r="AB100" s="1660"/>
      <c r="AC100" s="1653"/>
      <c r="AD100" s="1654"/>
      <c r="AE100" s="1660"/>
      <c r="AF100" s="1653"/>
      <c r="AG100" s="1654"/>
      <c r="AH100" s="1660"/>
      <c r="AI100" s="1653"/>
      <c r="AJ100" s="1654"/>
      <c r="AK100" s="1660"/>
      <c r="AL100" s="1653"/>
      <c r="AM100" s="1654"/>
      <c r="AN100" s="1660"/>
      <c r="AO100" s="1653"/>
      <c r="AP100" s="1654"/>
      <c r="AQ100" s="1660"/>
      <c r="AR100" s="1641">
        <f>SUM(E100+H100+K100+N100+Q100+T100+W100+Z100+AC100+AF100+AI100+AL100+AO100)</f>
        <v>0</v>
      </c>
      <c r="AS100" s="1642">
        <f t="shared" ref="AS100:AT100" si="40">SUM(F100+I100+L100+O100+R100+U100+X100+AA100+AD100+AG100+AJ100+AM100+AP100)</f>
        <v>0</v>
      </c>
      <c r="AT100" s="1643">
        <f t="shared" si="40"/>
        <v>0</v>
      </c>
    </row>
    <row r="101" spans="1:132" s="593" customFormat="1" ht="15" customHeight="1" thickBot="1">
      <c r="A101" s="1674" t="s">
        <v>673</v>
      </c>
      <c r="B101" s="1656">
        <v>3656</v>
      </c>
      <c r="C101" s="1656">
        <f t="shared" ref="C101:AN101" si="41">SUM(C85:C100)</f>
        <v>20350</v>
      </c>
      <c r="D101" s="1656">
        <f t="shared" si="41"/>
        <v>19714</v>
      </c>
      <c r="E101" s="1656">
        <v>35577</v>
      </c>
      <c r="F101" s="1656">
        <f t="shared" si="41"/>
        <v>85170</v>
      </c>
      <c r="G101" s="1656">
        <f t="shared" si="41"/>
        <v>68775</v>
      </c>
      <c r="H101" s="1656">
        <v>53964</v>
      </c>
      <c r="I101" s="1656">
        <f t="shared" si="41"/>
        <v>123170</v>
      </c>
      <c r="J101" s="1656">
        <f t="shared" si="41"/>
        <v>113466</v>
      </c>
      <c r="K101" s="1656">
        <v>68429</v>
      </c>
      <c r="L101" s="1656">
        <f t="shared" si="41"/>
        <v>108089</v>
      </c>
      <c r="M101" s="1656">
        <f t="shared" si="41"/>
        <v>101673</v>
      </c>
      <c r="N101" s="1656">
        <v>35115</v>
      </c>
      <c r="O101" s="1656">
        <f t="shared" si="41"/>
        <v>83106</v>
      </c>
      <c r="P101" s="1656">
        <f t="shared" si="41"/>
        <v>81534</v>
      </c>
      <c r="Q101" s="1656">
        <v>20298</v>
      </c>
      <c r="R101" s="1656">
        <f t="shared" si="41"/>
        <v>67703</v>
      </c>
      <c r="S101" s="1656">
        <f t="shared" si="41"/>
        <v>56339</v>
      </c>
      <c r="T101" s="1656">
        <v>24750</v>
      </c>
      <c r="U101" s="1656">
        <f t="shared" si="41"/>
        <v>70353</v>
      </c>
      <c r="V101" s="1656">
        <f t="shared" si="41"/>
        <v>52514</v>
      </c>
      <c r="W101" s="1656">
        <v>48742</v>
      </c>
      <c r="X101" s="1656">
        <f t="shared" si="41"/>
        <v>49122</v>
      </c>
      <c r="Y101" s="1656">
        <f t="shared" si="41"/>
        <v>46957</v>
      </c>
      <c r="Z101" s="1656">
        <v>29691</v>
      </c>
      <c r="AA101" s="1656">
        <f t="shared" si="41"/>
        <v>71344</v>
      </c>
      <c r="AB101" s="1656">
        <f t="shared" si="41"/>
        <v>69919</v>
      </c>
      <c r="AC101" s="1656">
        <v>46903</v>
      </c>
      <c r="AD101" s="1656">
        <f t="shared" si="41"/>
        <v>120936</v>
      </c>
      <c r="AE101" s="1656">
        <f t="shared" si="41"/>
        <v>116452</v>
      </c>
      <c r="AF101" s="1656">
        <v>51063</v>
      </c>
      <c r="AG101" s="1656">
        <f t="shared" si="41"/>
        <v>80442</v>
      </c>
      <c r="AH101" s="1656">
        <f t="shared" si="41"/>
        <v>75903</v>
      </c>
      <c r="AI101" s="1656">
        <v>5692</v>
      </c>
      <c r="AJ101" s="1656">
        <f t="shared" si="41"/>
        <v>9466</v>
      </c>
      <c r="AK101" s="1656">
        <f t="shared" si="41"/>
        <v>9061</v>
      </c>
      <c r="AL101" s="1656">
        <v>63746</v>
      </c>
      <c r="AM101" s="1656">
        <f t="shared" si="41"/>
        <v>117123</v>
      </c>
      <c r="AN101" s="1656">
        <f t="shared" si="41"/>
        <v>113994</v>
      </c>
      <c r="AO101" s="1656">
        <v>38499</v>
      </c>
      <c r="AP101" s="1656">
        <f t="shared" ref="AP101:AU101" si="42">SUM(AP85:AP100)</f>
        <v>61418</v>
      </c>
      <c r="AQ101" s="1656">
        <f t="shared" si="42"/>
        <v>56047</v>
      </c>
      <c r="AR101" s="1657">
        <f t="shared" si="42"/>
        <v>526125</v>
      </c>
      <c r="AS101" s="1657">
        <f t="shared" si="42"/>
        <v>1067792</v>
      </c>
      <c r="AT101" s="1657">
        <f t="shared" si="42"/>
        <v>982348</v>
      </c>
      <c r="AU101" s="1658" t="e">
        <f t="shared" si="42"/>
        <v>#REF!</v>
      </c>
    </row>
    <row r="102" spans="1:132" s="593" customFormat="1" ht="15" customHeight="1" thickBot="1">
      <c r="A102" s="1676" t="s">
        <v>674</v>
      </c>
      <c r="B102" s="1662">
        <v>17329</v>
      </c>
      <c r="C102" s="1662">
        <f t="shared" ref="C102:AN102" si="43">SUM(C84+C101)</f>
        <v>43215</v>
      </c>
      <c r="D102" s="1662">
        <f t="shared" si="43"/>
        <v>42579</v>
      </c>
      <c r="E102" s="1662">
        <v>36114</v>
      </c>
      <c r="F102" s="1662">
        <f t="shared" si="43"/>
        <v>86120</v>
      </c>
      <c r="G102" s="1662">
        <f t="shared" si="43"/>
        <v>69725</v>
      </c>
      <c r="H102" s="1662">
        <v>104289</v>
      </c>
      <c r="I102" s="1662">
        <f t="shared" si="43"/>
        <v>160024</v>
      </c>
      <c r="J102" s="1662">
        <f t="shared" si="43"/>
        <v>150320</v>
      </c>
      <c r="K102" s="1662">
        <v>71576</v>
      </c>
      <c r="L102" s="1662">
        <f t="shared" si="43"/>
        <v>110661</v>
      </c>
      <c r="M102" s="1662">
        <f t="shared" si="43"/>
        <v>104245</v>
      </c>
      <c r="N102" s="1662">
        <v>67406</v>
      </c>
      <c r="O102" s="1662">
        <f t="shared" si="43"/>
        <v>109341</v>
      </c>
      <c r="P102" s="1662">
        <f t="shared" si="43"/>
        <v>107770</v>
      </c>
      <c r="Q102" s="1662">
        <v>22601</v>
      </c>
      <c r="R102" s="1662">
        <f t="shared" si="43"/>
        <v>71523</v>
      </c>
      <c r="S102" s="1662">
        <f t="shared" si="43"/>
        <v>60159</v>
      </c>
      <c r="T102" s="1662">
        <v>43039</v>
      </c>
      <c r="U102" s="1662">
        <f t="shared" si="43"/>
        <v>82855</v>
      </c>
      <c r="V102" s="1662">
        <f t="shared" si="43"/>
        <v>65016</v>
      </c>
      <c r="W102" s="1662">
        <v>49709</v>
      </c>
      <c r="X102" s="1662">
        <f t="shared" si="43"/>
        <v>50356</v>
      </c>
      <c r="Y102" s="1662">
        <f t="shared" si="43"/>
        <v>48191</v>
      </c>
      <c r="Z102" s="1662">
        <v>62326</v>
      </c>
      <c r="AA102" s="1662">
        <f t="shared" si="43"/>
        <v>94233</v>
      </c>
      <c r="AB102" s="1662">
        <f t="shared" si="43"/>
        <v>92808</v>
      </c>
      <c r="AC102" s="1662">
        <v>68766</v>
      </c>
      <c r="AD102" s="1662">
        <f t="shared" si="43"/>
        <v>138298</v>
      </c>
      <c r="AE102" s="1662">
        <f t="shared" si="43"/>
        <v>133814</v>
      </c>
      <c r="AF102" s="1662">
        <v>87661</v>
      </c>
      <c r="AG102" s="1662">
        <f t="shared" si="43"/>
        <v>105089</v>
      </c>
      <c r="AH102" s="1662">
        <f t="shared" si="43"/>
        <v>100550</v>
      </c>
      <c r="AI102" s="1662">
        <v>5692</v>
      </c>
      <c r="AJ102" s="1662">
        <f t="shared" si="43"/>
        <v>9644</v>
      </c>
      <c r="AK102" s="1662">
        <f t="shared" si="43"/>
        <v>9239</v>
      </c>
      <c r="AL102" s="1662">
        <v>121389</v>
      </c>
      <c r="AM102" s="1662">
        <f t="shared" si="43"/>
        <v>163062</v>
      </c>
      <c r="AN102" s="1662">
        <f t="shared" si="43"/>
        <v>159934</v>
      </c>
      <c r="AO102" s="1662">
        <v>39297</v>
      </c>
      <c r="AP102" s="1662">
        <f t="shared" ref="AP102:AU102" si="44">SUM(AP84+AP101)</f>
        <v>63082</v>
      </c>
      <c r="AQ102" s="1662">
        <f t="shared" si="44"/>
        <v>57711</v>
      </c>
      <c r="AR102" s="1663">
        <f t="shared" si="44"/>
        <v>797194</v>
      </c>
      <c r="AS102" s="1663">
        <f t="shared" si="44"/>
        <v>1287503</v>
      </c>
      <c r="AT102" s="1663">
        <f t="shared" si="44"/>
        <v>1202061</v>
      </c>
      <c r="AU102" s="1664" t="e">
        <f t="shared" si="44"/>
        <v>#REF!</v>
      </c>
    </row>
    <row r="103" spans="1:132" ht="15" hidden="1" customHeight="1">
      <c r="A103" s="535" t="s">
        <v>675</v>
      </c>
      <c r="B103" s="1677">
        <f t="shared" ref="B103:AU103" si="45">SUM(B58-B102)</f>
        <v>0</v>
      </c>
      <c r="C103" s="1678">
        <f t="shared" si="45"/>
        <v>0</v>
      </c>
      <c r="D103" s="1679">
        <f t="shared" si="45"/>
        <v>0</v>
      </c>
      <c r="E103" s="1677">
        <f t="shared" si="45"/>
        <v>0</v>
      </c>
      <c r="F103" s="1678">
        <f t="shared" si="45"/>
        <v>0</v>
      </c>
      <c r="G103" s="1679">
        <f t="shared" si="45"/>
        <v>0</v>
      </c>
      <c r="H103" s="1677">
        <f t="shared" si="45"/>
        <v>0</v>
      </c>
      <c r="I103" s="1678">
        <f t="shared" si="45"/>
        <v>0</v>
      </c>
      <c r="J103" s="1679">
        <f t="shared" si="45"/>
        <v>0</v>
      </c>
      <c r="K103" s="1677">
        <f t="shared" si="45"/>
        <v>0</v>
      </c>
      <c r="L103" s="1678">
        <f t="shared" si="45"/>
        <v>0</v>
      </c>
      <c r="M103" s="1679">
        <f t="shared" si="45"/>
        <v>0</v>
      </c>
      <c r="N103" s="1677">
        <f t="shared" si="45"/>
        <v>0</v>
      </c>
      <c r="O103" s="1678">
        <f t="shared" si="45"/>
        <v>0</v>
      </c>
      <c r="P103" s="1679">
        <f t="shared" si="45"/>
        <v>0</v>
      </c>
      <c r="Q103" s="1677">
        <f t="shared" si="45"/>
        <v>0</v>
      </c>
      <c r="R103" s="1678">
        <f t="shared" si="45"/>
        <v>0</v>
      </c>
      <c r="S103" s="1679">
        <f t="shared" si="45"/>
        <v>0</v>
      </c>
      <c r="T103" s="1677">
        <f t="shared" si="45"/>
        <v>0</v>
      </c>
      <c r="U103" s="1678">
        <f t="shared" si="45"/>
        <v>0</v>
      </c>
      <c r="V103" s="1679">
        <f t="shared" si="45"/>
        <v>0</v>
      </c>
      <c r="W103" s="1677">
        <f t="shared" si="45"/>
        <v>0</v>
      </c>
      <c r="X103" s="1678">
        <f t="shared" si="45"/>
        <v>0</v>
      </c>
      <c r="Y103" s="1679">
        <f t="shared" si="45"/>
        <v>0</v>
      </c>
      <c r="Z103" s="1677">
        <f t="shared" si="45"/>
        <v>0</v>
      </c>
      <c r="AA103" s="1678">
        <f t="shared" si="45"/>
        <v>0</v>
      </c>
      <c r="AB103" s="1679">
        <f t="shared" si="45"/>
        <v>0</v>
      </c>
      <c r="AC103" s="1677">
        <f t="shared" si="45"/>
        <v>0</v>
      </c>
      <c r="AD103" s="1678">
        <f t="shared" si="45"/>
        <v>0</v>
      </c>
      <c r="AE103" s="1679">
        <f t="shared" si="45"/>
        <v>0</v>
      </c>
      <c r="AF103" s="1677">
        <f t="shared" si="45"/>
        <v>0</v>
      </c>
      <c r="AG103" s="1678">
        <f t="shared" si="45"/>
        <v>0</v>
      </c>
      <c r="AH103" s="1679">
        <f t="shared" si="45"/>
        <v>0</v>
      </c>
      <c r="AI103" s="1677">
        <f t="shared" si="45"/>
        <v>0</v>
      </c>
      <c r="AJ103" s="1678">
        <f t="shared" si="45"/>
        <v>0</v>
      </c>
      <c r="AK103" s="1679">
        <f t="shared" si="45"/>
        <v>0</v>
      </c>
      <c r="AL103" s="1677">
        <f t="shared" si="45"/>
        <v>0</v>
      </c>
      <c r="AM103" s="1678">
        <f t="shared" si="45"/>
        <v>0</v>
      </c>
      <c r="AN103" s="1679">
        <f t="shared" si="45"/>
        <v>0</v>
      </c>
      <c r="AO103" s="1677">
        <f t="shared" si="45"/>
        <v>0</v>
      </c>
      <c r="AP103" s="1678">
        <f t="shared" si="45"/>
        <v>0</v>
      </c>
      <c r="AQ103" s="1679">
        <f t="shared" si="45"/>
        <v>0</v>
      </c>
      <c r="AR103" s="1680">
        <f t="shared" si="45"/>
        <v>0</v>
      </c>
      <c r="AS103" s="1681">
        <f t="shared" si="45"/>
        <v>0</v>
      </c>
      <c r="AT103" s="1682">
        <f t="shared" si="45"/>
        <v>0</v>
      </c>
      <c r="AU103" s="1683" t="e">
        <f t="shared" si="45"/>
        <v>#REF!</v>
      </c>
      <c r="AV103" s="535"/>
      <c r="AW103" s="535"/>
      <c r="AX103" s="535"/>
      <c r="AY103" s="535"/>
      <c r="AZ103" s="535"/>
      <c r="BA103" s="535"/>
      <c r="BB103" s="535"/>
      <c r="BC103" s="535"/>
      <c r="BD103" s="535"/>
      <c r="BE103" s="535"/>
      <c r="BF103" s="535"/>
      <c r="BG103" s="535"/>
      <c r="BH103" s="535"/>
      <c r="BI103" s="535"/>
      <c r="BJ103" s="535"/>
      <c r="BK103" s="535"/>
      <c r="BL103" s="535"/>
      <c r="BM103" s="535"/>
      <c r="EB103" s="566">
        <f>EB58-EB102</f>
        <v>0</v>
      </c>
    </row>
    <row r="104" spans="1:132" ht="15" hidden="1" customHeight="1">
      <c r="C104" s="1025">
        <f>C96+C97+C98+C99</f>
        <v>20350</v>
      </c>
      <c r="D104" s="1025">
        <f>D96+D97+D98+D99</f>
        <v>19714</v>
      </c>
      <c r="E104" s="1630"/>
      <c r="F104" s="1034">
        <f>F96+F97+F98+F99</f>
        <v>85170</v>
      </c>
      <c r="G104" s="1034">
        <f>G96+G97+G98+G99</f>
        <v>68775</v>
      </c>
      <c r="H104" s="1630"/>
      <c r="I104" s="1034">
        <f>I96+I97+I98+I99</f>
        <v>123170</v>
      </c>
      <c r="J104" s="1034">
        <f>J96+J97+J98+J99</f>
        <v>113466</v>
      </c>
      <c r="K104" s="1630"/>
      <c r="L104" s="1034">
        <f>L96+L97+L98+L99</f>
        <v>108089</v>
      </c>
      <c r="M104" s="1034">
        <f>M96+M97+M98+M99</f>
        <v>101673</v>
      </c>
      <c r="N104" s="1630"/>
      <c r="O104" s="1034">
        <f>O96+O97+O98+O99</f>
        <v>83106</v>
      </c>
      <c r="P104" s="1034">
        <f>P96+P97+P98+P99</f>
        <v>81534</v>
      </c>
      <c r="Q104" s="1630"/>
      <c r="R104" s="1034">
        <f>R96+R97+R98+R99</f>
        <v>67703</v>
      </c>
      <c r="S104" s="1034">
        <f>S96+S97+S98+S99</f>
        <v>56339</v>
      </c>
      <c r="T104" s="1630"/>
      <c r="U104" s="1034">
        <f>U96+U97+U98+U99</f>
        <v>70353</v>
      </c>
      <c r="V104" s="1034">
        <f>V96+V97+V98+V99</f>
        <v>52514</v>
      </c>
      <c r="W104" s="1034"/>
      <c r="X104" s="1034">
        <f>X96+X97+X98+X99</f>
        <v>49122</v>
      </c>
      <c r="Y104" s="1034">
        <f>Y96+Y97+Y98+Y99</f>
        <v>46957</v>
      </c>
      <c r="Z104" s="1630"/>
      <c r="AA104" s="1630">
        <f>AA96+AA97+AA98+AA99</f>
        <v>71344</v>
      </c>
      <c r="AB104" s="1034">
        <f>AB96+AB97+AB98+AB99</f>
        <v>69919</v>
      </c>
      <c r="AC104" s="1630"/>
      <c r="AD104" s="1630">
        <f>AD96+AD97+AD98+AD99</f>
        <v>120936</v>
      </c>
      <c r="AE104" s="1034">
        <f>AE96+AE97+AE98+AE99</f>
        <v>116452</v>
      </c>
      <c r="AF104" s="1630"/>
      <c r="AG104" s="1034">
        <f>AG96+AG97+AG98+AG99</f>
        <v>80442</v>
      </c>
      <c r="AH104" s="1034">
        <f>AH96+AH97+AH98+AH99</f>
        <v>75903</v>
      </c>
      <c r="AI104" s="1034"/>
      <c r="AJ104" s="1034">
        <f>AJ96+AJ97+AJ98+AJ99</f>
        <v>9466</v>
      </c>
      <c r="AK104" s="1034">
        <f>AK96+AK97+AK98+AK99</f>
        <v>9061</v>
      </c>
      <c r="AL104" s="1034"/>
      <c r="AM104" s="1034">
        <f>AM96+AM97+AM98+AM99</f>
        <v>117123</v>
      </c>
      <c r="AN104" s="1034">
        <f>AN96+AN97+AN98+AN99</f>
        <v>113994</v>
      </c>
      <c r="AO104" s="1034"/>
      <c r="AP104" s="1034">
        <f>AP96+AP97+AP98+AP99</f>
        <v>61418</v>
      </c>
      <c r="AQ104" s="1034">
        <f>AQ96+AQ97+AQ98+AQ99</f>
        <v>56047</v>
      </c>
      <c r="AR104" s="1583"/>
      <c r="AS104" s="1583">
        <f>AS96+AS97+AS98+AS99</f>
        <v>1067792</v>
      </c>
      <c r="AT104" s="1583">
        <f>AT96+AT97+AT98+AT99</f>
        <v>982348</v>
      </c>
      <c r="AU104" s="1583"/>
      <c r="AV104" s="535"/>
      <c r="AW104" s="535"/>
      <c r="AX104" s="535"/>
      <c r="AY104" s="535"/>
      <c r="AZ104" s="535"/>
      <c r="BA104" s="535"/>
      <c r="BB104" s="535"/>
      <c r="BC104" s="535"/>
      <c r="BD104" s="535"/>
      <c r="BE104" s="535"/>
      <c r="BF104" s="535"/>
      <c r="BG104" s="535"/>
      <c r="BH104" s="535"/>
      <c r="BI104" s="535"/>
      <c r="BJ104" s="535"/>
      <c r="BK104" s="535"/>
      <c r="BL104" s="535"/>
      <c r="BM104" s="535"/>
    </row>
    <row r="105" spans="1:132" ht="15" hidden="1" customHeight="1">
      <c r="D105" s="1025">
        <f>C104-D104</f>
        <v>636</v>
      </c>
      <c r="G105" s="1025">
        <f>F104-G104</f>
        <v>16395</v>
      </c>
      <c r="J105" s="1025">
        <f>I104-J104</f>
        <v>9704</v>
      </c>
      <c r="M105" s="1025">
        <f>L104-M104</f>
        <v>6416</v>
      </c>
      <c r="P105" s="1025">
        <f>O104-P104</f>
        <v>1572</v>
      </c>
      <c r="S105" s="1025">
        <f>R104-S104</f>
        <v>11364</v>
      </c>
      <c r="V105" s="1025">
        <f>U104-V104</f>
        <v>17839</v>
      </c>
      <c r="Y105" s="1025">
        <f>X104-Y104</f>
        <v>2165</v>
      </c>
      <c r="AB105" s="1025">
        <f>AA104-AB104</f>
        <v>1425</v>
      </c>
      <c r="AE105" s="1025">
        <f>AD104-AE104</f>
        <v>4484</v>
      </c>
      <c r="AH105" s="1025">
        <f>AG104-AH104</f>
        <v>4539</v>
      </c>
      <c r="AK105" s="1025">
        <f>AJ104-AK104</f>
        <v>405</v>
      </c>
      <c r="AN105" s="1025">
        <f>AM104-AN104</f>
        <v>3129</v>
      </c>
      <c r="AQ105" s="1025">
        <f>AP104-AQ104</f>
        <v>5371</v>
      </c>
      <c r="AT105" s="593">
        <f>AS104-AT104</f>
        <v>85444</v>
      </c>
    </row>
    <row r="106" spans="1:132" ht="15" customHeight="1">
      <c r="AR106" s="558"/>
    </row>
    <row r="107" spans="1:132" ht="15" customHeight="1"/>
    <row r="108" spans="1:132" ht="15" customHeight="1"/>
    <row r="109" spans="1:132" ht="15" customHeight="1"/>
    <row r="110" spans="1:132" ht="15" customHeight="1"/>
    <row r="111" spans="1:132" ht="15" customHeight="1"/>
    <row r="112" spans="1:132" ht="15" customHeight="1"/>
    <row r="113" spans="2:47" ht="15" customHeight="1">
      <c r="B113" s="534"/>
      <c r="C113" s="534"/>
      <c r="D113" s="534"/>
      <c r="E113" s="534"/>
      <c r="F113" s="534"/>
      <c r="G113" s="534"/>
      <c r="H113" s="534"/>
      <c r="I113" s="534"/>
      <c r="J113" s="534"/>
      <c r="K113" s="534"/>
      <c r="L113" s="534"/>
      <c r="M113" s="534"/>
      <c r="N113" s="534"/>
      <c r="O113" s="534"/>
      <c r="P113" s="534"/>
      <c r="Q113" s="534"/>
      <c r="R113" s="534"/>
      <c r="S113" s="534"/>
      <c r="T113" s="534"/>
      <c r="U113" s="534"/>
      <c r="V113" s="534"/>
      <c r="W113" s="534"/>
      <c r="X113" s="534"/>
      <c r="Y113" s="534"/>
      <c r="Z113" s="534"/>
      <c r="AA113" s="534"/>
      <c r="AB113" s="534"/>
      <c r="AC113" s="534"/>
      <c r="AD113" s="534"/>
      <c r="AE113" s="534"/>
      <c r="AF113" s="534"/>
      <c r="AG113" s="534"/>
      <c r="AH113" s="534"/>
      <c r="AI113" s="534"/>
      <c r="AJ113" s="534"/>
      <c r="AK113" s="534"/>
      <c r="AL113" s="534"/>
      <c r="AM113" s="534"/>
      <c r="AN113" s="534"/>
      <c r="AO113" s="534"/>
      <c r="AP113" s="534"/>
      <c r="AQ113" s="534"/>
      <c r="AR113" s="534"/>
      <c r="AS113" s="534"/>
      <c r="AT113" s="534"/>
      <c r="AU113" s="534"/>
    </row>
    <row r="114" spans="2:47" ht="15" customHeight="1">
      <c r="B114" s="534"/>
      <c r="C114" s="534"/>
      <c r="D114" s="534"/>
      <c r="E114" s="534"/>
      <c r="F114" s="534"/>
      <c r="G114" s="534"/>
      <c r="H114" s="534"/>
      <c r="I114" s="534"/>
      <c r="J114" s="534"/>
      <c r="K114" s="534"/>
      <c r="L114" s="534"/>
      <c r="M114" s="534"/>
      <c r="N114" s="534"/>
      <c r="O114" s="534"/>
      <c r="P114" s="534"/>
      <c r="Q114" s="534"/>
      <c r="R114" s="534"/>
      <c r="S114" s="534"/>
      <c r="T114" s="534"/>
      <c r="U114" s="534"/>
      <c r="V114" s="534"/>
      <c r="W114" s="534"/>
      <c r="X114" s="534"/>
      <c r="Y114" s="534"/>
      <c r="Z114" s="534"/>
      <c r="AA114" s="534"/>
      <c r="AB114" s="534"/>
      <c r="AC114" s="534"/>
      <c r="AD114" s="534"/>
      <c r="AE114" s="534"/>
      <c r="AF114" s="534"/>
      <c r="AG114" s="534"/>
      <c r="AH114" s="534"/>
      <c r="AI114" s="534"/>
      <c r="AJ114" s="534"/>
      <c r="AK114" s="534"/>
      <c r="AL114" s="534"/>
      <c r="AM114" s="534"/>
      <c r="AN114" s="534"/>
      <c r="AO114" s="534"/>
      <c r="AP114" s="534"/>
      <c r="AQ114" s="534"/>
      <c r="AR114" s="534"/>
      <c r="AS114" s="534"/>
      <c r="AT114" s="534"/>
      <c r="AU114" s="534"/>
    </row>
    <row r="115" spans="2:47" ht="15" customHeight="1">
      <c r="B115" s="534"/>
      <c r="C115" s="534"/>
      <c r="D115" s="534"/>
      <c r="E115" s="534"/>
      <c r="F115" s="534"/>
      <c r="G115" s="534"/>
      <c r="H115" s="534"/>
      <c r="I115" s="534"/>
      <c r="J115" s="534"/>
      <c r="K115" s="534"/>
      <c r="L115" s="534"/>
      <c r="M115" s="534"/>
      <c r="N115" s="534"/>
      <c r="O115" s="534"/>
      <c r="P115" s="534"/>
      <c r="Q115" s="534"/>
      <c r="R115" s="534"/>
      <c r="S115" s="534"/>
      <c r="T115" s="534"/>
      <c r="U115" s="534"/>
      <c r="V115" s="534"/>
      <c r="W115" s="534"/>
      <c r="X115" s="534"/>
      <c r="Y115" s="534"/>
      <c r="Z115" s="534"/>
      <c r="AA115" s="534"/>
      <c r="AB115" s="534"/>
      <c r="AC115" s="534"/>
      <c r="AD115" s="534"/>
      <c r="AE115" s="534"/>
      <c r="AF115" s="534"/>
      <c r="AG115" s="534"/>
      <c r="AH115" s="534"/>
      <c r="AI115" s="534"/>
      <c r="AJ115" s="534"/>
      <c r="AK115" s="534"/>
      <c r="AL115" s="534"/>
      <c r="AM115" s="534"/>
      <c r="AN115" s="534"/>
      <c r="AO115" s="534"/>
      <c r="AP115" s="534"/>
      <c r="AQ115" s="534"/>
      <c r="AR115" s="534"/>
      <c r="AS115" s="534"/>
      <c r="AT115" s="534"/>
      <c r="AU115" s="534"/>
    </row>
    <row r="116" spans="2:47" ht="15" customHeight="1">
      <c r="B116" s="534"/>
      <c r="C116" s="534"/>
      <c r="D116" s="534"/>
      <c r="E116" s="534"/>
      <c r="F116" s="534"/>
      <c r="G116" s="534"/>
      <c r="H116" s="534"/>
      <c r="I116" s="534"/>
      <c r="J116" s="534"/>
      <c r="K116" s="534"/>
      <c r="L116" s="534"/>
      <c r="M116" s="534"/>
      <c r="N116" s="534"/>
      <c r="O116" s="534"/>
      <c r="P116" s="534"/>
      <c r="Q116" s="534"/>
      <c r="R116" s="534"/>
      <c r="S116" s="534"/>
      <c r="T116" s="534"/>
      <c r="U116" s="534"/>
      <c r="V116" s="534"/>
      <c r="W116" s="534"/>
      <c r="X116" s="534"/>
      <c r="Y116" s="534"/>
      <c r="Z116" s="534"/>
      <c r="AA116" s="534"/>
      <c r="AB116" s="534"/>
      <c r="AC116" s="534"/>
      <c r="AD116" s="534"/>
      <c r="AE116" s="534"/>
      <c r="AF116" s="534"/>
      <c r="AG116" s="534"/>
      <c r="AH116" s="534"/>
      <c r="AI116" s="534"/>
      <c r="AJ116" s="534"/>
      <c r="AK116" s="534"/>
      <c r="AL116" s="534"/>
      <c r="AM116" s="534"/>
      <c r="AN116" s="534"/>
      <c r="AO116" s="534"/>
      <c r="AP116" s="534"/>
      <c r="AQ116" s="534"/>
      <c r="AR116" s="534"/>
      <c r="AS116" s="534"/>
      <c r="AT116" s="534"/>
      <c r="AU116" s="534"/>
    </row>
    <row r="117" spans="2:47" ht="15" customHeight="1">
      <c r="B117" s="534"/>
      <c r="C117" s="534"/>
      <c r="D117" s="534"/>
      <c r="E117" s="534"/>
      <c r="F117" s="534"/>
      <c r="G117" s="534"/>
      <c r="H117" s="534"/>
      <c r="I117" s="534"/>
      <c r="J117" s="534"/>
      <c r="K117" s="534"/>
      <c r="L117" s="534"/>
      <c r="M117" s="534"/>
      <c r="N117" s="534"/>
      <c r="O117" s="534"/>
      <c r="P117" s="534"/>
      <c r="Q117" s="534"/>
      <c r="R117" s="534"/>
      <c r="S117" s="534"/>
      <c r="T117" s="534"/>
      <c r="U117" s="534"/>
      <c r="V117" s="534"/>
      <c r="W117" s="534"/>
      <c r="X117" s="534"/>
      <c r="Y117" s="534"/>
      <c r="Z117" s="534"/>
      <c r="AA117" s="534"/>
      <c r="AB117" s="534"/>
      <c r="AC117" s="534"/>
      <c r="AD117" s="534"/>
      <c r="AE117" s="534"/>
      <c r="AF117" s="534"/>
      <c r="AG117" s="534"/>
      <c r="AH117" s="534"/>
      <c r="AI117" s="534"/>
      <c r="AJ117" s="534"/>
      <c r="AK117" s="534"/>
      <c r="AL117" s="534"/>
      <c r="AM117" s="534"/>
      <c r="AN117" s="534"/>
      <c r="AO117" s="534"/>
      <c r="AP117" s="534"/>
      <c r="AQ117" s="534"/>
      <c r="AR117" s="534"/>
      <c r="AS117" s="534"/>
      <c r="AT117" s="534"/>
      <c r="AU117" s="534"/>
    </row>
    <row r="118" spans="2:47" ht="15" customHeight="1">
      <c r="B118" s="534"/>
      <c r="C118" s="534"/>
      <c r="D118" s="534"/>
      <c r="E118" s="534"/>
      <c r="F118" s="534"/>
      <c r="G118" s="534"/>
      <c r="H118" s="534"/>
      <c r="I118" s="534"/>
      <c r="J118" s="534"/>
      <c r="K118" s="534"/>
      <c r="L118" s="534"/>
      <c r="M118" s="534"/>
      <c r="N118" s="534"/>
      <c r="O118" s="534"/>
      <c r="P118" s="534"/>
      <c r="Q118" s="534"/>
      <c r="R118" s="534"/>
      <c r="S118" s="534"/>
      <c r="T118" s="534"/>
      <c r="U118" s="534"/>
      <c r="V118" s="534"/>
      <c r="W118" s="534"/>
      <c r="X118" s="534"/>
      <c r="Y118" s="534"/>
      <c r="Z118" s="534"/>
      <c r="AA118" s="534"/>
      <c r="AB118" s="534"/>
      <c r="AC118" s="534"/>
      <c r="AD118" s="534"/>
      <c r="AE118" s="534"/>
      <c r="AF118" s="534"/>
      <c r="AG118" s="534"/>
      <c r="AH118" s="534"/>
      <c r="AI118" s="534"/>
      <c r="AJ118" s="534"/>
      <c r="AK118" s="534"/>
      <c r="AL118" s="534"/>
      <c r="AM118" s="534"/>
      <c r="AN118" s="534"/>
      <c r="AO118" s="534"/>
      <c r="AP118" s="534"/>
      <c r="AQ118" s="534"/>
      <c r="AR118" s="534"/>
      <c r="AS118" s="534"/>
      <c r="AT118" s="534"/>
      <c r="AU118" s="534"/>
    </row>
    <row r="119" spans="2:47" ht="15" customHeight="1">
      <c r="B119" s="534"/>
      <c r="C119" s="534"/>
      <c r="D119" s="534"/>
      <c r="E119" s="534"/>
      <c r="F119" s="534"/>
      <c r="G119" s="534"/>
      <c r="H119" s="534"/>
      <c r="I119" s="534"/>
      <c r="J119" s="534"/>
      <c r="K119" s="534"/>
      <c r="L119" s="534"/>
      <c r="M119" s="534"/>
      <c r="N119" s="534"/>
      <c r="O119" s="534"/>
      <c r="P119" s="534"/>
      <c r="Q119" s="534"/>
      <c r="R119" s="534"/>
      <c r="S119" s="534"/>
      <c r="T119" s="534"/>
      <c r="U119" s="534"/>
      <c r="V119" s="534"/>
      <c r="W119" s="534"/>
      <c r="X119" s="534"/>
      <c r="Y119" s="534"/>
      <c r="Z119" s="534"/>
      <c r="AA119" s="534"/>
      <c r="AB119" s="534"/>
      <c r="AC119" s="534"/>
      <c r="AD119" s="534"/>
      <c r="AE119" s="534"/>
      <c r="AF119" s="534"/>
      <c r="AG119" s="534"/>
      <c r="AH119" s="534"/>
      <c r="AI119" s="534"/>
      <c r="AJ119" s="534"/>
      <c r="AK119" s="534"/>
      <c r="AL119" s="534"/>
      <c r="AM119" s="534"/>
      <c r="AN119" s="534"/>
      <c r="AO119" s="534"/>
      <c r="AP119" s="534"/>
      <c r="AQ119" s="534"/>
      <c r="AR119" s="534"/>
      <c r="AS119" s="534"/>
      <c r="AT119" s="534"/>
      <c r="AU119" s="534"/>
    </row>
    <row r="120" spans="2:47" ht="15" customHeight="1">
      <c r="B120" s="534"/>
      <c r="C120" s="534"/>
      <c r="D120" s="534"/>
      <c r="E120" s="534"/>
      <c r="F120" s="534"/>
      <c r="G120" s="534"/>
      <c r="H120" s="534"/>
      <c r="I120" s="534"/>
      <c r="J120" s="534"/>
      <c r="K120" s="534"/>
      <c r="L120" s="534"/>
      <c r="M120" s="534"/>
      <c r="N120" s="534"/>
      <c r="O120" s="534"/>
      <c r="P120" s="534"/>
      <c r="Q120" s="534"/>
      <c r="R120" s="534"/>
      <c r="S120" s="534"/>
      <c r="T120" s="534"/>
      <c r="U120" s="534"/>
      <c r="V120" s="534"/>
      <c r="W120" s="534"/>
      <c r="X120" s="534"/>
      <c r="Y120" s="534"/>
      <c r="Z120" s="534"/>
      <c r="AA120" s="534"/>
      <c r="AB120" s="534"/>
      <c r="AC120" s="534"/>
      <c r="AD120" s="534"/>
      <c r="AE120" s="534"/>
      <c r="AF120" s="534"/>
      <c r="AG120" s="534"/>
      <c r="AH120" s="534"/>
      <c r="AI120" s="534"/>
      <c r="AJ120" s="534"/>
      <c r="AK120" s="534"/>
      <c r="AL120" s="534"/>
      <c r="AM120" s="534"/>
      <c r="AN120" s="534"/>
      <c r="AO120" s="534"/>
      <c r="AP120" s="534"/>
      <c r="AQ120" s="534"/>
      <c r="AR120" s="534"/>
      <c r="AS120" s="534"/>
      <c r="AT120" s="534"/>
      <c r="AU120" s="534"/>
    </row>
    <row r="121" spans="2:47" ht="15" customHeight="1">
      <c r="B121" s="534"/>
      <c r="C121" s="534"/>
      <c r="D121" s="534"/>
      <c r="E121" s="534"/>
      <c r="F121" s="534"/>
      <c r="G121" s="534"/>
      <c r="H121" s="534"/>
      <c r="I121" s="534"/>
      <c r="J121" s="534"/>
      <c r="K121" s="534"/>
      <c r="L121" s="534"/>
      <c r="M121" s="534"/>
      <c r="N121" s="534"/>
      <c r="O121" s="534"/>
      <c r="P121" s="534"/>
      <c r="Q121" s="534"/>
      <c r="R121" s="534"/>
      <c r="S121" s="534"/>
      <c r="T121" s="534"/>
      <c r="U121" s="534"/>
      <c r="V121" s="534"/>
      <c r="W121" s="534"/>
      <c r="X121" s="534"/>
      <c r="Y121" s="534"/>
      <c r="Z121" s="534"/>
      <c r="AA121" s="534"/>
      <c r="AB121" s="534"/>
      <c r="AC121" s="534"/>
      <c r="AD121" s="534"/>
      <c r="AE121" s="534"/>
      <c r="AF121" s="534"/>
      <c r="AG121" s="534"/>
      <c r="AH121" s="534"/>
      <c r="AI121" s="534"/>
      <c r="AJ121" s="534"/>
      <c r="AK121" s="534"/>
      <c r="AL121" s="534"/>
      <c r="AM121" s="534"/>
      <c r="AN121" s="534"/>
      <c r="AO121" s="534"/>
      <c r="AP121" s="534"/>
      <c r="AQ121" s="534"/>
      <c r="AR121" s="534"/>
      <c r="AS121" s="534"/>
      <c r="AT121" s="534"/>
      <c r="AU121" s="534"/>
    </row>
    <row r="122" spans="2:47" ht="15" customHeight="1">
      <c r="B122" s="534"/>
      <c r="C122" s="534"/>
      <c r="D122" s="534"/>
      <c r="E122" s="534"/>
      <c r="F122" s="534"/>
      <c r="G122" s="534"/>
      <c r="H122" s="534"/>
      <c r="I122" s="534"/>
      <c r="J122" s="534"/>
      <c r="K122" s="534"/>
      <c r="L122" s="534"/>
      <c r="M122" s="534"/>
      <c r="N122" s="534"/>
      <c r="O122" s="534"/>
      <c r="P122" s="534"/>
      <c r="Q122" s="534"/>
      <c r="R122" s="534"/>
      <c r="S122" s="534"/>
      <c r="T122" s="534"/>
      <c r="U122" s="534"/>
      <c r="V122" s="534"/>
      <c r="W122" s="534"/>
      <c r="X122" s="534"/>
      <c r="Y122" s="534"/>
      <c r="Z122" s="534"/>
      <c r="AA122" s="534"/>
      <c r="AB122" s="534"/>
      <c r="AC122" s="534"/>
      <c r="AD122" s="534"/>
      <c r="AE122" s="534"/>
      <c r="AF122" s="534"/>
      <c r="AG122" s="534"/>
      <c r="AH122" s="534"/>
      <c r="AI122" s="534"/>
      <c r="AJ122" s="534"/>
      <c r="AK122" s="534"/>
      <c r="AL122" s="534"/>
      <c r="AM122" s="534"/>
      <c r="AN122" s="534"/>
      <c r="AO122" s="534"/>
      <c r="AP122" s="534"/>
      <c r="AQ122" s="534"/>
      <c r="AR122" s="534"/>
      <c r="AS122" s="534"/>
      <c r="AT122" s="534"/>
      <c r="AU122" s="534"/>
    </row>
    <row r="123" spans="2:47" ht="15" customHeight="1">
      <c r="B123" s="534"/>
      <c r="C123" s="534"/>
      <c r="D123" s="534"/>
      <c r="E123" s="534"/>
      <c r="F123" s="534"/>
      <c r="G123" s="534"/>
      <c r="H123" s="534"/>
      <c r="I123" s="534"/>
      <c r="J123" s="534"/>
      <c r="K123" s="534"/>
      <c r="L123" s="534"/>
      <c r="M123" s="534"/>
      <c r="N123" s="534"/>
      <c r="O123" s="534"/>
      <c r="P123" s="534"/>
      <c r="Q123" s="534"/>
      <c r="R123" s="534"/>
      <c r="S123" s="534"/>
      <c r="T123" s="534"/>
      <c r="U123" s="534"/>
      <c r="V123" s="534"/>
      <c r="W123" s="534"/>
      <c r="X123" s="534"/>
      <c r="Y123" s="534"/>
      <c r="Z123" s="534"/>
      <c r="AA123" s="534"/>
      <c r="AB123" s="534"/>
      <c r="AC123" s="534"/>
      <c r="AD123" s="534"/>
      <c r="AE123" s="534"/>
      <c r="AF123" s="534"/>
      <c r="AG123" s="534"/>
      <c r="AH123" s="534"/>
      <c r="AI123" s="534"/>
      <c r="AJ123" s="534"/>
      <c r="AK123" s="534"/>
      <c r="AL123" s="534"/>
      <c r="AM123" s="534"/>
      <c r="AN123" s="534"/>
      <c r="AO123" s="534"/>
      <c r="AP123" s="534"/>
      <c r="AQ123" s="534"/>
      <c r="AR123" s="534"/>
      <c r="AS123" s="534"/>
      <c r="AT123" s="534"/>
      <c r="AU123" s="534"/>
    </row>
    <row r="124" spans="2:47" ht="15" customHeight="1">
      <c r="B124" s="534"/>
      <c r="C124" s="534"/>
      <c r="D124" s="534"/>
      <c r="E124" s="534"/>
      <c r="F124" s="534"/>
      <c r="G124" s="534"/>
      <c r="H124" s="534"/>
      <c r="I124" s="534"/>
      <c r="J124" s="534"/>
      <c r="K124" s="534"/>
      <c r="L124" s="534"/>
      <c r="M124" s="534"/>
      <c r="N124" s="534"/>
      <c r="O124" s="534"/>
      <c r="P124" s="534"/>
      <c r="Q124" s="534"/>
      <c r="R124" s="534"/>
      <c r="S124" s="534"/>
      <c r="T124" s="534"/>
      <c r="U124" s="534"/>
      <c r="V124" s="534"/>
      <c r="W124" s="534"/>
      <c r="X124" s="534"/>
      <c r="Y124" s="534"/>
      <c r="Z124" s="534"/>
      <c r="AA124" s="534"/>
      <c r="AB124" s="534"/>
      <c r="AC124" s="534"/>
      <c r="AD124" s="534"/>
      <c r="AE124" s="534"/>
      <c r="AF124" s="534"/>
      <c r="AG124" s="534"/>
      <c r="AH124" s="534"/>
      <c r="AI124" s="534"/>
      <c r="AJ124" s="534"/>
      <c r="AK124" s="534"/>
      <c r="AL124" s="534"/>
      <c r="AM124" s="534"/>
      <c r="AN124" s="534"/>
      <c r="AO124" s="534"/>
      <c r="AP124" s="534"/>
      <c r="AQ124" s="534"/>
      <c r="AR124" s="534"/>
      <c r="AS124" s="534"/>
      <c r="AT124" s="534"/>
      <c r="AU124" s="534"/>
    </row>
    <row r="125" spans="2:47" ht="15" customHeight="1">
      <c r="B125" s="534"/>
      <c r="C125" s="534"/>
      <c r="D125" s="534"/>
      <c r="E125" s="534"/>
      <c r="F125" s="534"/>
      <c r="G125" s="534"/>
      <c r="H125" s="534"/>
      <c r="I125" s="534"/>
      <c r="J125" s="534"/>
      <c r="K125" s="534"/>
      <c r="L125" s="534"/>
      <c r="M125" s="534"/>
      <c r="N125" s="534"/>
      <c r="O125" s="534"/>
      <c r="P125" s="534"/>
      <c r="Q125" s="534"/>
      <c r="R125" s="534"/>
      <c r="S125" s="534"/>
      <c r="T125" s="534"/>
      <c r="U125" s="534"/>
      <c r="V125" s="534"/>
      <c r="W125" s="534"/>
      <c r="X125" s="534"/>
      <c r="Y125" s="534"/>
      <c r="Z125" s="534"/>
      <c r="AA125" s="534"/>
      <c r="AB125" s="534"/>
      <c r="AC125" s="534"/>
      <c r="AD125" s="534"/>
      <c r="AE125" s="534"/>
      <c r="AF125" s="534"/>
      <c r="AG125" s="534"/>
      <c r="AH125" s="534"/>
      <c r="AI125" s="534"/>
      <c r="AJ125" s="534"/>
      <c r="AK125" s="534"/>
      <c r="AL125" s="534"/>
      <c r="AM125" s="534"/>
      <c r="AN125" s="534"/>
      <c r="AO125" s="534"/>
      <c r="AP125" s="534"/>
      <c r="AQ125" s="534"/>
      <c r="AR125" s="534"/>
      <c r="AS125" s="534"/>
      <c r="AT125" s="534"/>
      <c r="AU125" s="534"/>
    </row>
    <row r="126" spans="2:47" ht="15" customHeight="1">
      <c r="B126" s="534"/>
      <c r="C126" s="534"/>
      <c r="D126" s="534"/>
      <c r="E126" s="534"/>
      <c r="F126" s="534"/>
      <c r="G126" s="534"/>
      <c r="H126" s="534"/>
      <c r="I126" s="534"/>
      <c r="J126" s="534"/>
      <c r="K126" s="534"/>
      <c r="L126" s="534"/>
      <c r="M126" s="534"/>
      <c r="N126" s="534"/>
      <c r="O126" s="534"/>
      <c r="P126" s="534"/>
      <c r="Q126" s="534"/>
      <c r="R126" s="534"/>
      <c r="S126" s="534"/>
      <c r="T126" s="534"/>
      <c r="U126" s="534"/>
      <c r="V126" s="534"/>
      <c r="W126" s="534"/>
      <c r="X126" s="534"/>
      <c r="Y126" s="534"/>
      <c r="Z126" s="534"/>
      <c r="AA126" s="534"/>
      <c r="AB126" s="534"/>
      <c r="AC126" s="534"/>
      <c r="AD126" s="534"/>
      <c r="AE126" s="534"/>
      <c r="AF126" s="534"/>
      <c r="AG126" s="534"/>
      <c r="AH126" s="534"/>
      <c r="AI126" s="534"/>
      <c r="AJ126" s="534"/>
      <c r="AK126" s="534"/>
      <c r="AL126" s="534"/>
      <c r="AM126" s="534"/>
      <c r="AN126" s="534"/>
      <c r="AO126" s="534"/>
      <c r="AP126" s="534"/>
      <c r="AQ126" s="534"/>
      <c r="AR126" s="534"/>
      <c r="AS126" s="534"/>
      <c r="AT126" s="534"/>
      <c r="AU126" s="534"/>
    </row>
    <row r="127" spans="2:47" ht="15" customHeight="1">
      <c r="B127" s="534"/>
      <c r="C127" s="534"/>
      <c r="D127" s="534"/>
      <c r="E127" s="534"/>
      <c r="F127" s="534"/>
      <c r="G127" s="534"/>
      <c r="H127" s="534"/>
      <c r="I127" s="534"/>
      <c r="J127" s="534"/>
      <c r="K127" s="534"/>
      <c r="L127" s="534"/>
      <c r="M127" s="534"/>
      <c r="N127" s="534"/>
      <c r="O127" s="534"/>
      <c r="P127" s="534"/>
      <c r="Q127" s="534"/>
      <c r="R127" s="534"/>
      <c r="S127" s="534"/>
      <c r="T127" s="534"/>
      <c r="U127" s="534"/>
      <c r="V127" s="534"/>
      <c r="W127" s="534"/>
      <c r="X127" s="534"/>
      <c r="Y127" s="534"/>
      <c r="Z127" s="534"/>
      <c r="AA127" s="534"/>
      <c r="AB127" s="534"/>
      <c r="AC127" s="534"/>
      <c r="AD127" s="534"/>
      <c r="AE127" s="534"/>
      <c r="AF127" s="534"/>
      <c r="AG127" s="534"/>
      <c r="AH127" s="534"/>
      <c r="AI127" s="534"/>
      <c r="AJ127" s="534"/>
      <c r="AK127" s="534"/>
      <c r="AL127" s="534"/>
      <c r="AM127" s="534"/>
      <c r="AN127" s="534"/>
      <c r="AO127" s="534"/>
      <c r="AP127" s="534"/>
      <c r="AQ127" s="534"/>
      <c r="AR127" s="534"/>
      <c r="AS127" s="534"/>
      <c r="AT127" s="534"/>
      <c r="AU127" s="534"/>
    </row>
    <row r="128" spans="2:47" ht="15" customHeight="1">
      <c r="B128" s="534"/>
      <c r="C128" s="534"/>
      <c r="D128" s="534"/>
      <c r="E128" s="534"/>
      <c r="F128" s="534"/>
      <c r="G128" s="534"/>
      <c r="H128" s="534"/>
      <c r="I128" s="534"/>
      <c r="J128" s="534"/>
      <c r="K128" s="534"/>
      <c r="L128" s="534"/>
      <c r="M128" s="534"/>
      <c r="N128" s="534"/>
      <c r="O128" s="534"/>
      <c r="P128" s="534"/>
      <c r="Q128" s="534"/>
      <c r="R128" s="534"/>
      <c r="S128" s="534"/>
      <c r="T128" s="534"/>
      <c r="U128" s="534"/>
      <c r="V128" s="534"/>
      <c r="W128" s="534"/>
      <c r="X128" s="534"/>
      <c r="Y128" s="534"/>
      <c r="Z128" s="534"/>
      <c r="AA128" s="534"/>
      <c r="AB128" s="534"/>
      <c r="AC128" s="534"/>
      <c r="AD128" s="534"/>
      <c r="AE128" s="534"/>
      <c r="AF128" s="534"/>
      <c r="AG128" s="534"/>
      <c r="AH128" s="534"/>
      <c r="AI128" s="534"/>
      <c r="AJ128" s="534"/>
      <c r="AK128" s="534"/>
      <c r="AL128" s="534"/>
      <c r="AM128" s="534"/>
      <c r="AN128" s="534"/>
      <c r="AO128" s="534"/>
      <c r="AP128" s="534"/>
      <c r="AQ128" s="534"/>
      <c r="AR128" s="534"/>
      <c r="AS128" s="534"/>
      <c r="AT128" s="534"/>
      <c r="AU128" s="534"/>
    </row>
    <row r="129" spans="2:47" ht="15" customHeight="1">
      <c r="B129" s="534"/>
      <c r="C129" s="534"/>
      <c r="D129" s="534"/>
      <c r="E129" s="534"/>
      <c r="F129" s="534"/>
      <c r="G129" s="534"/>
      <c r="H129" s="534"/>
      <c r="I129" s="534"/>
      <c r="J129" s="534"/>
      <c r="K129" s="534"/>
      <c r="L129" s="534"/>
      <c r="M129" s="534"/>
      <c r="N129" s="534"/>
      <c r="O129" s="534"/>
      <c r="P129" s="534"/>
      <c r="Q129" s="534"/>
      <c r="R129" s="534"/>
      <c r="S129" s="534"/>
      <c r="T129" s="534"/>
      <c r="U129" s="534"/>
      <c r="V129" s="534"/>
      <c r="W129" s="534"/>
      <c r="X129" s="534"/>
      <c r="Y129" s="534"/>
      <c r="Z129" s="534"/>
      <c r="AA129" s="534"/>
      <c r="AB129" s="534"/>
      <c r="AC129" s="534"/>
      <c r="AD129" s="534"/>
      <c r="AE129" s="534"/>
      <c r="AF129" s="534"/>
      <c r="AG129" s="534"/>
      <c r="AH129" s="534"/>
      <c r="AI129" s="534"/>
      <c r="AJ129" s="534"/>
      <c r="AK129" s="534"/>
      <c r="AL129" s="534"/>
      <c r="AM129" s="534"/>
      <c r="AN129" s="534"/>
      <c r="AO129" s="534"/>
      <c r="AP129" s="534"/>
      <c r="AQ129" s="534"/>
      <c r="AR129" s="534"/>
      <c r="AS129" s="534"/>
      <c r="AT129" s="534"/>
      <c r="AU129" s="534"/>
    </row>
    <row r="130" spans="2:47" ht="15" customHeight="1">
      <c r="B130" s="534"/>
      <c r="C130" s="534"/>
      <c r="D130" s="534"/>
      <c r="E130" s="534"/>
      <c r="F130" s="534"/>
      <c r="G130" s="534"/>
      <c r="H130" s="534"/>
      <c r="I130" s="534"/>
      <c r="J130" s="534"/>
      <c r="K130" s="534"/>
      <c r="L130" s="534"/>
      <c r="M130" s="534"/>
      <c r="N130" s="534"/>
      <c r="O130" s="534"/>
      <c r="P130" s="534"/>
      <c r="Q130" s="534"/>
      <c r="R130" s="534"/>
      <c r="S130" s="534"/>
      <c r="T130" s="534"/>
      <c r="U130" s="534"/>
      <c r="V130" s="534"/>
      <c r="W130" s="534"/>
      <c r="X130" s="534"/>
      <c r="Y130" s="534"/>
      <c r="Z130" s="534"/>
      <c r="AA130" s="534"/>
      <c r="AB130" s="534"/>
      <c r="AC130" s="534"/>
      <c r="AD130" s="534"/>
      <c r="AE130" s="534"/>
      <c r="AF130" s="534"/>
      <c r="AG130" s="534"/>
      <c r="AH130" s="534"/>
      <c r="AI130" s="534"/>
      <c r="AJ130" s="534"/>
      <c r="AK130" s="534"/>
      <c r="AL130" s="534"/>
      <c r="AM130" s="534"/>
      <c r="AN130" s="534"/>
      <c r="AO130" s="534"/>
      <c r="AP130" s="534"/>
      <c r="AQ130" s="534"/>
      <c r="AR130" s="534"/>
      <c r="AS130" s="534"/>
      <c r="AT130" s="534"/>
      <c r="AU130" s="534"/>
    </row>
    <row r="131" spans="2:47" ht="15" customHeight="1">
      <c r="B131" s="534"/>
      <c r="C131" s="534"/>
      <c r="D131" s="534"/>
      <c r="E131" s="534"/>
      <c r="F131" s="534"/>
      <c r="G131" s="534"/>
      <c r="H131" s="534"/>
      <c r="I131" s="534"/>
      <c r="J131" s="534"/>
      <c r="K131" s="534"/>
      <c r="L131" s="534"/>
      <c r="M131" s="534"/>
      <c r="N131" s="534"/>
      <c r="O131" s="534"/>
      <c r="P131" s="534"/>
      <c r="Q131" s="534"/>
      <c r="R131" s="534"/>
      <c r="S131" s="534"/>
      <c r="T131" s="534"/>
      <c r="U131" s="534"/>
      <c r="V131" s="534"/>
      <c r="W131" s="534"/>
      <c r="X131" s="534"/>
      <c r="Y131" s="534"/>
      <c r="Z131" s="534"/>
      <c r="AA131" s="534"/>
      <c r="AB131" s="534"/>
      <c r="AC131" s="534"/>
      <c r="AD131" s="534"/>
      <c r="AE131" s="534"/>
      <c r="AF131" s="534"/>
      <c r="AG131" s="534"/>
      <c r="AH131" s="534"/>
      <c r="AI131" s="534"/>
      <c r="AJ131" s="534"/>
      <c r="AK131" s="534"/>
      <c r="AL131" s="534"/>
      <c r="AM131" s="534"/>
      <c r="AN131" s="534"/>
      <c r="AO131" s="534"/>
      <c r="AP131" s="534"/>
      <c r="AQ131" s="534"/>
      <c r="AR131" s="534"/>
      <c r="AS131" s="534"/>
      <c r="AT131" s="534"/>
      <c r="AU131" s="534"/>
    </row>
    <row r="132" spans="2:47" ht="15" customHeight="1">
      <c r="B132" s="534"/>
      <c r="C132" s="534"/>
      <c r="D132" s="534"/>
      <c r="E132" s="534"/>
      <c r="F132" s="534"/>
      <c r="G132" s="534"/>
      <c r="H132" s="534"/>
      <c r="I132" s="534"/>
      <c r="J132" s="534"/>
      <c r="K132" s="534"/>
      <c r="L132" s="534"/>
      <c r="M132" s="534"/>
      <c r="N132" s="534"/>
      <c r="O132" s="534"/>
      <c r="P132" s="534"/>
      <c r="Q132" s="534"/>
      <c r="R132" s="534"/>
      <c r="S132" s="534"/>
      <c r="T132" s="534"/>
      <c r="U132" s="534"/>
      <c r="V132" s="534"/>
      <c r="W132" s="534"/>
      <c r="X132" s="534"/>
      <c r="Y132" s="534"/>
      <c r="Z132" s="534"/>
      <c r="AA132" s="534"/>
      <c r="AB132" s="534"/>
      <c r="AC132" s="534"/>
      <c r="AD132" s="534"/>
      <c r="AE132" s="534"/>
      <c r="AF132" s="534"/>
      <c r="AG132" s="534"/>
      <c r="AH132" s="534"/>
      <c r="AI132" s="534"/>
      <c r="AJ132" s="534"/>
      <c r="AK132" s="534"/>
      <c r="AL132" s="534"/>
      <c r="AM132" s="534"/>
      <c r="AN132" s="534"/>
      <c r="AO132" s="534"/>
      <c r="AP132" s="534"/>
      <c r="AQ132" s="534"/>
      <c r="AR132" s="534"/>
      <c r="AS132" s="534"/>
      <c r="AT132" s="534"/>
      <c r="AU132" s="534"/>
    </row>
    <row r="133" spans="2:47" ht="15" customHeight="1">
      <c r="B133" s="534"/>
      <c r="C133" s="534"/>
      <c r="D133" s="534"/>
      <c r="E133" s="534"/>
      <c r="F133" s="534"/>
      <c r="G133" s="534"/>
      <c r="H133" s="534"/>
      <c r="I133" s="534"/>
      <c r="J133" s="534"/>
      <c r="K133" s="534"/>
      <c r="L133" s="534"/>
      <c r="M133" s="534"/>
      <c r="N133" s="534"/>
      <c r="O133" s="534"/>
      <c r="P133" s="534"/>
      <c r="Q133" s="534"/>
      <c r="R133" s="534"/>
      <c r="S133" s="534"/>
      <c r="T133" s="534"/>
      <c r="U133" s="534"/>
      <c r="V133" s="534"/>
      <c r="W133" s="534"/>
      <c r="X133" s="534"/>
      <c r="Y133" s="534"/>
      <c r="Z133" s="534"/>
      <c r="AA133" s="534"/>
      <c r="AB133" s="534"/>
      <c r="AC133" s="534"/>
      <c r="AD133" s="534"/>
      <c r="AE133" s="534"/>
      <c r="AF133" s="534"/>
      <c r="AG133" s="534"/>
      <c r="AH133" s="534"/>
      <c r="AI133" s="534"/>
      <c r="AJ133" s="534"/>
      <c r="AK133" s="534"/>
      <c r="AL133" s="534"/>
      <c r="AM133" s="534"/>
      <c r="AN133" s="534"/>
      <c r="AO133" s="534"/>
      <c r="AP133" s="534"/>
      <c r="AQ133" s="534"/>
      <c r="AR133" s="534"/>
      <c r="AS133" s="534"/>
      <c r="AT133" s="534"/>
      <c r="AU133" s="534"/>
    </row>
    <row r="134" spans="2:47" ht="15" customHeight="1">
      <c r="B134" s="534"/>
      <c r="C134" s="534"/>
      <c r="D134" s="534"/>
      <c r="E134" s="534"/>
      <c r="F134" s="534"/>
      <c r="G134" s="534"/>
      <c r="H134" s="534"/>
      <c r="I134" s="534"/>
      <c r="J134" s="534"/>
      <c r="K134" s="534"/>
      <c r="L134" s="534"/>
      <c r="M134" s="534"/>
      <c r="N134" s="534"/>
      <c r="O134" s="534"/>
      <c r="P134" s="534"/>
      <c r="Q134" s="534"/>
      <c r="R134" s="534"/>
      <c r="S134" s="534"/>
      <c r="T134" s="534"/>
      <c r="U134" s="534"/>
      <c r="V134" s="534"/>
      <c r="W134" s="534"/>
      <c r="X134" s="534"/>
      <c r="Y134" s="534"/>
      <c r="Z134" s="534"/>
      <c r="AA134" s="534"/>
      <c r="AB134" s="534"/>
      <c r="AC134" s="534"/>
      <c r="AD134" s="534"/>
      <c r="AE134" s="534"/>
      <c r="AF134" s="534"/>
      <c r="AG134" s="534"/>
      <c r="AH134" s="534"/>
      <c r="AI134" s="534"/>
      <c r="AJ134" s="534"/>
      <c r="AK134" s="534"/>
      <c r="AL134" s="534"/>
      <c r="AM134" s="534"/>
      <c r="AN134" s="534"/>
      <c r="AO134" s="534"/>
      <c r="AP134" s="534"/>
      <c r="AQ134" s="534"/>
      <c r="AR134" s="534"/>
      <c r="AS134" s="534"/>
      <c r="AT134" s="534"/>
      <c r="AU134" s="534"/>
    </row>
    <row r="135" spans="2:47" ht="15" customHeight="1">
      <c r="B135" s="534"/>
      <c r="C135" s="534"/>
      <c r="D135" s="534"/>
      <c r="E135" s="534"/>
      <c r="F135" s="534"/>
      <c r="G135" s="534"/>
      <c r="H135" s="534"/>
      <c r="I135" s="534"/>
      <c r="J135" s="534"/>
      <c r="K135" s="534"/>
      <c r="L135" s="534"/>
      <c r="M135" s="534"/>
      <c r="N135" s="534"/>
      <c r="O135" s="534"/>
      <c r="P135" s="534"/>
      <c r="Q135" s="534"/>
      <c r="R135" s="534"/>
      <c r="S135" s="534"/>
      <c r="T135" s="534"/>
      <c r="U135" s="534"/>
      <c r="V135" s="534"/>
      <c r="W135" s="534"/>
      <c r="X135" s="534"/>
      <c r="Y135" s="534"/>
      <c r="Z135" s="534"/>
      <c r="AA135" s="534"/>
      <c r="AB135" s="534"/>
      <c r="AC135" s="534"/>
      <c r="AD135" s="534"/>
      <c r="AE135" s="534"/>
      <c r="AF135" s="534"/>
      <c r="AG135" s="534"/>
      <c r="AH135" s="534"/>
      <c r="AI135" s="534"/>
      <c r="AJ135" s="534"/>
      <c r="AK135" s="534"/>
      <c r="AL135" s="534"/>
      <c r="AM135" s="534"/>
      <c r="AN135" s="534"/>
      <c r="AO135" s="534"/>
      <c r="AP135" s="534"/>
      <c r="AQ135" s="534"/>
      <c r="AR135" s="534"/>
      <c r="AS135" s="534"/>
      <c r="AT135" s="534"/>
      <c r="AU135" s="534"/>
    </row>
    <row r="136" spans="2:47" ht="15" customHeight="1">
      <c r="B136" s="534"/>
      <c r="C136" s="534"/>
      <c r="D136" s="534"/>
      <c r="E136" s="534"/>
      <c r="F136" s="534"/>
      <c r="G136" s="534"/>
      <c r="H136" s="534"/>
      <c r="I136" s="534"/>
      <c r="J136" s="534"/>
      <c r="K136" s="534"/>
      <c r="L136" s="534"/>
      <c r="M136" s="534"/>
      <c r="N136" s="534"/>
      <c r="O136" s="534"/>
      <c r="P136" s="534"/>
      <c r="Q136" s="534"/>
      <c r="R136" s="534"/>
      <c r="S136" s="534"/>
      <c r="T136" s="534"/>
      <c r="U136" s="534"/>
      <c r="V136" s="534"/>
      <c r="W136" s="534"/>
      <c r="X136" s="534"/>
      <c r="Y136" s="534"/>
      <c r="Z136" s="534"/>
      <c r="AA136" s="534"/>
      <c r="AB136" s="534"/>
      <c r="AC136" s="534"/>
      <c r="AD136" s="534"/>
      <c r="AE136" s="534"/>
      <c r="AF136" s="534"/>
      <c r="AG136" s="534"/>
      <c r="AH136" s="534"/>
      <c r="AI136" s="534"/>
      <c r="AJ136" s="534"/>
      <c r="AK136" s="534"/>
      <c r="AL136" s="534"/>
      <c r="AM136" s="534"/>
      <c r="AN136" s="534"/>
      <c r="AO136" s="534"/>
      <c r="AP136" s="534"/>
      <c r="AQ136" s="534"/>
      <c r="AR136" s="534"/>
      <c r="AS136" s="534"/>
      <c r="AT136" s="534"/>
      <c r="AU136" s="534"/>
    </row>
    <row r="137" spans="2:47" ht="15" customHeight="1">
      <c r="B137" s="534"/>
      <c r="C137" s="534"/>
      <c r="D137" s="534"/>
      <c r="E137" s="534"/>
      <c r="F137" s="534"/>
      <c r="G137" s="534"/>
      <c r="H137" s="534"/>
      <c r="I137" s="534"/>
      <c r="J137" s="534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34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34"/>
      <c r="AH137" s="534"/>
      <c r="AI137" s="534"/>
      <c r="AJ137" s="534"/>
      <c r="AK137" s="534"/>
      <c r="AL137" s="534"/>
      <c r="AM137" s="534"/>
      <c r="AN137" s="534"/>
      <c r="AO137" s="534"/>
      <c r="AP137" s="534"/>
      <c r="AQ137" s="534"/>
      <c r="AR137" s="534"/>
      <c r="AS137" s="534"/>
      <c r="AT137" s="534"/>
      <c r="AU137" s="534"/>
    </row>
    <row r="138" spans="2:47" ht="15" customHeight="1">
      <c r="B138" s="534"/>
      <c r="C138" s="534"/>
      <c r="D138" s="534"/>
      <c r="E138" s="534"/>
      <c r="F138" s="534"/>
      <c r="G138" s="534"/>
      <c r="H138" s="534"/>
      <c r="I138" s="534"/>
      <c r="J138" s="534"/>
      <c r="K138" s="534"/>
      <c r="L138" s="534"/>
      <c r="M138" s="534"/>
      <c r="N138" s="534"/>
      <c r="O138" s="534"/>
      <c r="P138" s="534"/>
      <c r="Q138" s="534"/>
      <c r="R138" s="534"/>
      <c r="S138" s="534"/>
      <c r="T138" s="534"/>
      <c r="U138" s="534"/>
      <c r="V138" s="534"/>
      <c r="W138" s="534"/>
      <c r="X138" s="534"/>
      <c r="Y138" s="534"/>
      <c r="Z138" s="534"/>
      <c r="AA138" s="534"/>
      <c r="AB138" s="534"/>
      <c r="AC138" s="534"/>
      <c r="AD138" s="534"/>
      <c r="AE138" s="534"/>
      <c r="AF138" s="534"/>
      <c r="AG138" s="534"/>
      <c r="AH138" s="534"/>
      <c r="AI138" s="534"/>
      <c r="AJ138" s="534"/>
      <c r="AK138" s="534"/>
      <c r="AL138" s="534"/>
      <c r="AM138" s="534"/>
      <c r="AN138" s="534"/>
      <c r="AO138" s="534"/>
      <c r="AP138" s="534"/>
      <c r="AQ138" s="534"/>
      <c r="AR138" s="534"/>
      <c r="AS138" s="534"/>
      <c r="AT138" s="534"/>
      <c r="AU138" s="534"/>
    </row>
    <row r="139" spans="2:47" ht="15" customHeight="1">
      <c r="B139" s="534"/>
      <c r="C139" s="534"/>
      <c r="D139" s="534"/>
      <c r="E139" s="534"/>
      <c r="F139" s="534"/>
      <c r="G139" s="534"/>
      <c r="H139" s="534"/>
      <c r="I139" s="534"/>
      <c r="J139" s="534"/>
      <c r="K139" s="534"/>
      <c r="L139" s="534"/>
      <c r="M139" s="534"/>
      <c r="N139" s="534"/>
      <c r="O139" s="534"/>
      <c r="P139" s="534"/>
      <c r="Q139" s="534"/>
      <c r="R139" s="534"/>
      <c r="S139" s="534"/>
      <c r="T139" s="534"/>
      <c r="U139" s="534"/>
      <c r="V139" s="534"/>
      <c r="W139" s="534"/>
      <c r="X139" s="534"/>
      <c r="Y139" s="534"/>
      <c r="Z139" s="534"/>
      <c r="AA139" s="534"/>
      <c r="AB139" s="534"/>
      <c r="AC139" s="534"/>
      <c r="AD139" s="534"/>
      <c r="AE139" s="534"/>
      <c r="AF139" s="534"/>
      <c r="AG139" s="534"/>
      <c r="AH139" s="534"/>
      <c r="AI139" s="534"/>
      <c r="AJ139" s="534"/>
      <c r="AK139" s="534"/>
      <c r="AL139" s="534"/>
      <c r="AM139" s="534"/>
      <c r="AN139" s="534"/>
      <c r="AO139" s="534"/>
      <c r="AP139" s="534"/>
      <c r="AQ139" s="534"/>
      <c r="AR139" s="534"/>
      <c r="AS139" s="534"/>
      <c r="AT139" s="534"/>
      <c r="AU139" s="534"/>
    </row>
    <row r="140" spans="2:47" ht="15" customHeight="1">
      <c r="B140" s="534"/>
      <c r="C140" s="534"/>
      <c r="D140" s="534"/>
      <c r="E140" s="534"/>
      <c r="F140" s="534"/>
      <c r="G140" s="534"/>
      <c r="H140" s="534"/>
      <c r="I140" s="534"/>
      <c r="J140" s="534"/>
      <c r="K140" s="534"/>
      <c r="L140" s="534"/>
      <c r="M140" s="534"/>
      <c r="N140" s="534"/>
      <c r="O140" s="534"/>
      <c r="P140" s="534"/>
      <c r="Q140" s="534"/>
      <c r="R140" s="534"/>
      <c r="S140" s="534"/>
      <c r="T140" s="534"/>
      <c r="U140" s="534"/>
      <c r="V140" s="534"/>
      <c r="W140" s="534"/>
      <c r="X140" s="534"/>
      <c r="Y140" s="534"/>
      <c r="Z140" s="534"/>
      <c r="AA140" s="534"/>
      <c r="AB140" s="534"/>
      <c r="AC140" s="534"/>
      <c r="AD140" s="534"/>
      <c r="AE140" s="534"/>
      <c r="AF140" s="534"/>
      <c r="AG140" s="534"/>
      <c r="AH140" s="534"/>
      <c r="AI140" s="534"/>
      <c r="AJ140" s="534"/>
      <c r="AK140" s="534"/>
      <c r="AL140" s="534"/>
      <c r="AM140" s="534"/>
      <c r="AN140" s="534"/>
      <c r="AO140" s="534"/>
      <c r="AP140" s="534"/>
      <c r="AQ140" s="534"/>
      <c r="AR140" s="534"/>
      <c r="AS140" s="534"/>
      <c r="AT140" s="534"/>
      <c r="AU140" s="534"/>
    </row>
    <row r="141" spans="2:47" ht="15" customHeight="1">
      <c r="B141" s="534"/>
      <c r="C141" s="534"/>
      <c r="D141" s="534"/>
      <c r="E141" s="534"/>
      <c r="F141" s="534"/>
      <c r="G141" s="534"/>
      <c r="H141" s="534"/>
      <c r="I141" s="534"/>
      <c r="J141" s="534"/>
      <c r="K141" s="534"/>
      <c r="L141" s="534"/>
      <c r="M141" s="534"/>
      <c r="N141" s="534"/>
      <c r="O141" s="534"/>
      <c r="P141" s="534"/>
      <c r="Q141" s="534"/>
      <c r="R141" s="534"/>
      <c r="S141" s="534"/>
      <c r="T141" s="534"/>
      <c r="U141" s="534"/>
      <c r="V141" s="534"/>
      <c r="W141" s="534"/>
      <c r="X141" s="534"/>
      <c r="Y141" s="534"/>
      <c r="Z141" s="534"/>
      <c r="AA141" s="534"/>
      <c r="AB141" s="534"/>
      <c r="AC141" s="534"/>
      <c r="AD141" s="534"/>
      <c r="AE141" s="534"/>
      <c r="AF141" s="534"/>
      <c r="AG141" s="534"/>
      <c r="AH141" s="534"/>
      <c r="AI141" s="534"/>
      <c r="AJ141" s="534"/>
      <c r="AK141" s="534"/>
      <c r="AL141" s="534"/>
      <c r="AM141" s="534"/>
      <c r="AN141" s="534"/>
      <c r="AO141" s="534"/>
      <c r="AP141" s="534"/>
      <c r="AQ141" s="534"/>
      <c r="AR141" s="534"/>
      <c r="AS141" s="534"/>
      <c r="AT141" s="534"/>
      <c r="AU141" s="534"/>
    </row>
    <row r="142" spans="2:47" ht="15" customHeight="1">
      <c r="B142" s="534"/>
      <c r="C142" s="534"/>
      <c r="D142" s="534"/>
      <c r="E142" s="534"/>
      <c r="F142" s="534"/>
      <c r="G142" s="534"/>
      <c r="H142" s="534"/>
      <c r="I142" s="534"/>
      <c r="J142" s="534"/>
      <c r="K142" s="534"/>
      <c r="L142" s="534"/>
      <c r="M142" s="534"/>
      <c r="N142" s="534"/>
      <c r="O142" s="534"/>
      <c r="P142" s="534"/>
      <c r="Q142" s="534"/>
      <c r="R142" s="534"/>
      <c r="S142" s="534"/>
      <c r="T142" s="534"/>
      <c r="U142" s="534"/>
      <c r="V142" s="534"/>
      <c r="W142" s="534"/>
      <c r="X142" s="534"/>
      <c r="Y142" s="534"/>
      <c r="Z142" s="534"/>
      <c r="AA142" s="534"/>
      <c r="AB142" s="534"/>
      <c r="AC142" s="534"/>
      <c r="AD142" s="534"/>
      <c r="AE142" s="534"/>
      <c r="AF142" s="534"/>
      <c r="AG142" s="534"/>
      <c r="AH142" s="534"/>
      <c r="AI142" s="534"/>
      <c r="AJ142" s="534"/>
      <c r="AK142" s="534"/>
      <c r="AL142" s="534"/>
      <c r="AM142" s="534"/>
      <c r="AN142" s="534"/>
      <c r="AO142" s="534"/>
      <c r="AP142" s="534"/>
      <c r="AQ142" s="534"/>
      <c r="AR142" s="534"/>
      <c r="AS142" s="534"/>
      <c r="AT142" s="534"/>
      <c r="AU142" s="534"/>
    </row>
    <row r="143" spans="2:47" ht="15" customHeight="1">
      <c r="B143" s="534"/>
      <c r="C143" s="534"/>
      <c r="D143" s="534"/>
      <c r="E143" s="534"/>
      <c r="F143" s="534"/>
      <c r="G143" s="534"/>
      <c r="H143" s="534"/>
      <c r="I143" s="534"/>
      <c r="J143" s="534"/>
      <c r="K143" s="534"/>
      <c r="L143" s="534"/>
      <c r="M143" s="534"/>
      <c r="N143" s="534"/>
      <c r="O143" s="534"/>
      <c r="P143" s="534"/>
      <c r="Q143" s="534"/>
      <c r="R143" s="534"/>
      <c r="S143" s="534"/>
      <c r="T143" s="534"/>
      <c r="U143" s="534"/>
      <c r="V143" s="534"/>
      <c r="W143" s="534"/>
      <c r="X143" s="534"/>
      <c r="Y143" s="534"/>
      <c r="Z143" s="534"/>
      <c r="AA143" s="534"/>
      <c r="AB143" s="534"/>
      <c r="AC143" s="534"/>
      <c r="AD143" s="534"/>
      <c r="AE143" s="534"/>
      <c r="AF143" s="534"/>
      <c r="AG143" s="534"/>
      <c r="AH143" s="534"/>
      <c r="AI143" s="534"/>
      <c r="AJ143" s="534"/>
      <c r="AK143" s="534"/>
      <c r="AL143" s="534"/>
      <c r="AM143" s="534"/>
      <c r="AN143" s="534"/>
      <c r="AO143" s="534"/>
      <c r="AP143" s="534"/>
      <c r="AQ143" s="534"/>
      <c r="AR143" s="534"/>
      <c r="AS143" s="534"/>
      <c r="AT143" s="534"/>
      <c r="AU143" s="534"/>
    </row>
    <row r="144" spans="2:47" ht="15" customHeight="1">
      <c r="B144" s="534"/>
      <c r="C144" s="534"/>
      <c r="D144" s="534"/>
      <c r="E144" s="534"/>
      <c r="F144" s="534"/>
      <c r="G144" s="534"/>
      <c r="H144" s="534"/>
      <c r="I144" s="534"/>
      <c r="J144" s="534"/>
      <c r="K144" s="534"/>
      <c r="L144" s="534"/>
      <c r="M144" s="534"/>
      <c r="N144" s="534"/>
      <c r="O144" s="534"/>
      <c r="P144" s="534"/>
      <c r="Q144" s="534"/>
      <c r="R144" s="534"/>
      <c r="S144" s="534"/>
      <c r="T144" s="534"/>
      <c r="U144" s="534"/>
      <c r="V144" s="534"/>
      <c r="W144" s="534"/>
      <c r="X144" s="534"/>
      <c r="Y144" s="534"/>
      <c r="Z144" s="534"/>
      <c r="AA144" s="534"/>
      <c r="AB144" s="534"/>
      <c r="AC144" s="534"/>
      <c r="AD144" s="534"/>
      <c r="AE144" s="534"/>
      <c r="AF144" s="534"/>
      <c r="AG144" s="534"/>
      <c r="AH144" s="534"/>
      <c r="AI144" s="534"/>
      <c r="AJ144" s="534"/>
      <c r="AK144" s="534"/>
      <c r="AL144" s="534"/>
      <c r="AM144" s="534"/>
      <c r="AN144" s="534"/>
      <c r="AO144" s="534"/>
      <c r="AP144" s="534"/>
      <c r="AQ144" s="534"/>
      <c r="AR144" s="534"/>
      <c r="AS144" s="534"/>
      <c r="AT144" s="534"/>
      <c r="AU144" s="534"/>
    </row>
    <row r="145" spans="2:47" ht="15" customHeight="1">
      <c r="B145" s="534"/>
      <c r="C145" s="534"/>
      <c r="D145" s="534"/>
      <c r="E145" s="534"/>
      <c r="F145" s="534"/>
      <c r="G145" s="534"/>
      <c r="H145" s="534"/>
      <c r="I145" s="534"/>
      <c r="J145" s="534"/>
      <c r="K145" s="534"/>
      <c r="L145" s="534"/>
      <c r="M145" s="534"/>
      <c r="N145" s="534"/>
      <c r="O145" s="534"/>
      <c r="P145" s="534"/>
      <c r="Q145" s="534"/>
      <c r="R145" s="534"/>
      <c r="S145" s="534"/>
      <c r="T145" s="534"/>
      <c r="U145" s="534"/>
      <c r="V145" s="534"/>
      <c r="W145" s="534"/>
      <c r="X145" s="534"/>
      <c r="Y145" s="534"/>
      <c r="Z145" s="534"/>
      <c r="AA145" s="534"/>
      <c r="AB145" s="534"/>
      <c r="AC145" s="534"/>
      <c r="AD145" s="534"/>
      <c r="AE145" s="534"/>
      <c r="AF145" s="534"/>
      <c r="AG145" s="534"/>
      <c r="AH145" s="534"/>
      <c r="AI145" s="534"/>
      <c r="AJ145" s="534"/>
      <c r="AK145" s="534"/>
      <c r="AL145" s="534"/>
      <c r="AM145" s="534"/>
      <c r="AN145" s="534"/>
      <c r="AO145" s="534"/>
      <c r="AP145" s="534"/>
      <c r="AQ145" s="534"/>
      <c r="AR145" s="534"/>
      <c r="AS145" s="534"/>
      <c r="AT145" s="534"/>
      <c r="AU145" s="534"/>
    </row>
    <row r="146" spans="2:47" ht="15" customHeight="1">
      <c r="B146" s="534"/>
      <c r="C146" s="534"/>
      <c r="D146" s="534"/>
      <c r="E146" s="534"/>
      <c r="F146" s="534"/>
      <c r="G146" s="534"/>
      <c r="H146" s="534"/>
      <c r="I146" s="534"/>
      <c r="J146" s="534"/>
      <c r="K146" s="534"/>
      <c r="L146" s="534"/>
      <c r="M146" s="534"/>
      <c r="N146" s="534"/>
      <c r="O146" s="534"/>
      <c r="P146" s="534"/>
      <c r="Q146" s="534"/>
      <c r="R146" s="534"/>
      <c r="S146" s="534"/>
      <c r="T146" s="534"/>
      <c r="U146" s="534"/>
      <c r="V146" s="534"/>
      <c r="W146" s="534"/>
      <c r="X146" s="534"/>
      <c r="Y146" s="534"/>
      <c r="Z146" s="534"/>
      <c r="AA146" s="534"/>
      <c r="AB146" s="534"/>
      <c r="AC146" s="534"/>
      <c r="AD146" s="534"/>
      <c r="AE146" s="534"/>
      <c r="AF146" s="534"/>
      <c r="AG146" s="534"/>
      <c r="AH146" s="534"/>
      <c r="AI146" s="534"/>
      <c r="AJ146" s="534"/>
      <c r="AK146" s="534"/>
      <c r="AL146" s="534"/>
      <c r="AM146" s="534"/>
      <c r="AN146" s="534"/>
      <c r="AO146" s="534"/>
      <c r="AP146" s="534"/>
      <c r="AQ146" s="534"/>
      <c r="AR146" s="534"/>
      <c r="AS146" s="534"/>
      <c r="AT146" s="534"/>
      <c r="AU146" s="534"/>
    </row>
    <row r="147" spans="2:47" ht="15" customHeight="1">
      <c r="B147" s="534"/>
      <c r="C147" s="534"/>
      <c r="D147" s="534"/>
      <c r="E147" s="534"/>
      <c r="F147" s="534"/>
      <c r="G147" s="534"/>
      <c r="H147" s="534"/>
      <c r="I147" s="534"/>
      <c r="J147" s="534"/>
      <c r="K147" s="534"/>
      <c r="L147" s="534"/>
      <c r="M147" s="534"/>
      <c r="N147" s="534"/>
      <c r="O147" s="534"/>
      <c r="P147" s="534"/>
      <c r="Q147" s="534"/>
      <c r="R147" s="534"/>
      <c r="S147" s="534"/>
      <c r="T147" s="534"/>
      <c r="U147" s="534"/>
      <c r="V147" s="534"/>
      <c r="W147" s="534"/>
      <c r="X147" s="534"/>
      <c r="Y147" s="534"/>
      <c r="Z147" s="534"/>
      <c r="AA147" s="534"/>
      <c r="AB147" s="534"/>
      <c r="AC147" s="534"/>
      <c r="AD147" s="534"/>
      <c r="AE147" s="534"/>
      <c r="AF147" s="534"/>
      <c r="AG147" s="534"/>
      <c r="AH147" s="534"/>
      <c r="AI147" s="534"/>
      <c r="AJ147" s="534"/>
      <c r="AK147" s="534"/>
      <c r="AL147" s="534"/>
      <c r="AM147" s="534"/>
      <c r="AN147" s="534"/>
      <c r="AO147" s="534"/>
      <c r="AP147" s="534"/>
      <c r="AQ147" s="534"/>
      <c r="AR147" s="534"/>
      <c r="AS147" s="534"/>
      <c r="AT147" s="534"/>
      <c r="AU147" s="534"/>
    </row>
    <row r="148" spans="2:47" ht="15" customHeight="1">
      <c r="B148" s="534"/>
      <c r="C148" s="534"/>
      <c r="D148" s="534"/>
      <c r="E148" s="534"/>
      <c r="F148" s="534"/>
      <c r="G148" s="534"/>
      <c r="H148" s="534"/>
      <c r="I148" s="534"/>
      <c r="J148" s="534"/>
      <c r="K148" s="534"/>
      <c r="L148" s="534"/>
      <c r="M148" s="534"/>
      <c r="N148" s="534"/>
      <c r="O148" s="534"/>
      <c r="P148" s="534"/>
      <c r="Q148" s="534"/>
      <c r="R148" s="534"/>
      <c r="S148" s="534"/>
      <c r="T148" s="534"/>
      <c r="U148" s="534"/>
      <c r="V148" s="534"/>
      <c r="W148" s="534"/>
      <c r="X148" s="534"/>
      <c r="Y148" s="534"/>
      <c r="Z148" s="534"/>
      <c r="AA148" s="534"/>
      <c r="AB148" s="534"/>
      <c r="AC148" s="534"/>
      <c r="AD148" s="534"/>
      <c r="AE148" s="534"/>
      <c r="AF148" s="534"/>
      <c r="AG148" s="534"/>
      <c r="AH148" s="534"/>
      <c r="AI148" s="534"/>
      <c r="AJ148" s="534"/>
      <c r="AK148" s="534"/>
      <c r="AL148" s="534"/>
      <c r="AM148" s="534"/>
      <c r="AN148" s="534"/>
      <c r="AO148" s="534"/>
      <c r="AP148" s="534"/>
      <c r="AQ148" s="534"/>
      <c r="AR148" s="534"/>
      <c r="AS148" s="534"/>
      <c r="AT148" s="534"/>
      <c r="AU148" s="534"/>
    </row>
    <row r="149" spans="2:47" ht="15" customHeight="1">
      <c r="B149" s="534"/>
      <c r="C149" s="534"/>
      <c r="D149" s="534"/>
      <c r="E149" s="534"/>
      <c r="F149" s="534"/>
      <c r="G149" s="534"/>
      <c r="H149" s="534"/>
      <c r="I149" s="534"/>
      <c r="J149" s="534"/>
      <c r="K149" s="534"/>
      <c r="L149" s="534"/>
      <c r="M149" s="534"/>
      <c r="N149" s="534"/>
      <c r="O149" s="534"/>
      <c r="P149" s="534"/>
      <c r="Q149" s="534"/>
      <c r="R149" s="534"/>
      <c r="S149" s="534"/>
      <c r="T149" s="534"/>
      <c r="U149" s="534"/>
      <c r="V149" s="534"/>
      <c r="W149" s="534"/>
      <c r="X149" s="534"/>
      <c r="Y149" s="534"/>
      <c r="Z149" s="534"/>
      <c r="AA149" s="534"/>
      <c r="AB149" s="534"/>
      <c r="AC149" s="534"/>
      <c r="AD149" s="534"/>
      <c r="AE149" s="534"/>
      <c r="AF149" s="534"/>
      <c r="AG149" s="534"/>
      <c r="AH149" s="534"/>
      <c r="AI149" s="534"/>
      <c r="AJ149" s="534"/>
      <c r="AK149" s="534"/>
      <c r="AL149" s="534"/>
      <c r="AM149" s="534"/>
      <c r="AN149" s="534"/>
      <c r="AO149" s="534"/>
      <c r="AP149" s="534"/>
      <c r="AQ149" s="534"/>
      <c r="AR149" s="534"/>
      <c r="AS149" s="534"/>
      <c r="AT149" s="534"/>
      <c r="AU149" s="534"/>
    </row>
    <row r="150" spans="2:47" ht="15" customHeight="1">
      <c r="B150" s="534"/>
      <c r="C150" s="534"/>
      <c r="D150" s="534"/>
      <c r="E150" s="534"/>
      <c r="F150" s="534"/>
      <c r="G150" s="534"/>
      <c r="H150" s="534"/>
      <c r="I150" s="534"/>
      <c r="J150" s="534"/>
      <c r="K150" s="534"/>
      <c r="L150" s="534"/>
      <c r="M150" s="534"/>
      <c r="N150" s="534"/>
      <c r="O150" s="534"/>
      <c r="P150" s="534"/>
      <c r="Q150" s="534"/>
      <c r="R150" s="534"/>
      <c r="S150" s="534"/>
      <c r="T150" s="534"/>
      <c r="U150" s="534"/>
      <c r="V150" s="534"/>
      <c r="W150" s="534"/>
      <c r="X150" s="534"/>
      <c r="Y150" s="534"/>
      <c r="Z150" s="534"/>
      <c r="AA150" s="534"/>
      <c r="AB150" s="534"/>
      <c r="AC150" s="534"/>
      <c r="AD150" s="534"/>
      <c r="AE150" s="534"/>
      <c r="AF150" s="534"/>
      <c r="AG150" s="534"/>
      <c r="AH150" s="534"/>
      <c r="AI150" s="534"/>
      <c r="AJ150" s="534"/>
      <c r="AK150" s="534"/>
      <c r="AL150" s="534"/>
      <c r="AM150" s="534"/>
      <c r="AN150" s="534"/>
      <c r="AO150" s="534"/>
      <c r="AP150" s="534"/>
      <c r="AQ150" s="534"/>
      <c r="AR150" s="534"/>
      <c r="AS150" s="534"/>
      <c r="AT150" s="534"/>
      <c r="AU150" s="534"/>
    </row>
    <row r="151" spans="2:47" ht="15" customHeight="1">
      <c r="B151" s="534"/>
      <c r="C151" s="534"/>
      <c r="D151" s="534"/>
      <c r="E151" s="534"/>
      <c r="F151" s="534"/>
      <c r="G151" s="534"/>
      <c r="H151" s="534"/>
      <c r="I151" s="534"/>
      <c r="J151" s="534"/>
      <c r="K151" s="534"/>
      <c r="L151" s="534"/>
      <c r="M151" s="534"/>
      <c r="N151" s="534"/>
      <c r="O151" s="534"/>
      <c r="P151" s="534"/>
      <c r="Q151" s="534"/>
      <c r="R151" s="534"/>
      <c r="S151" s="534"/>
      <c r="T151" s="534"/>
      <c r="U151" s="534"/>
      <c r="V151" s="534"/>
      <c r="W151" s="534"/>
      <c r="X151" s="534"/>
      <c r="Y151" s="534"/>
      <c r="Z151" s="534"/>
      <c r="AA151" s="534"/>
      <c r="AB151" s="534"/>
      <c r="AC151" s="534"/>
      <c r="AD151" s="534"/>
      <c r="AE151" s="534"/>
      <c r="AF151" s="534"/>
      <c r="AG151" s="534"/>
      <c r="AH151" s="534"/>
      <c r="AI151" s="534"/>
      <c r="AJ151" s="534"/>
      <c r="AK151" s="534"/>
      <c r="AL151" s="534"/>
      <c r="AM151" s="534"/>
      <c r="AN151" s="534"/>
      <c r="AO151" s="534"/>
      <c r="AP151" s="534"/>
      <c r="AQ151" s="534"/>
      <c r="AR151" s="534"/>
      <c r="AS151" s="534"/>
      <c r="AT151" s="534"/>
      <c r="AU151" s="534"/>
    </row>
  </sheetData>
  <mergeCells count="46">
    <mergeCell ref="AR3:AT3"/>
    <mergeCell ref="W4:Y4"/>
    <mergeCell ref="Z3:AB3"/>
    <mergeCell ref="AC3:AE3"/>
    <mergeCell ref="AF3:AH3"/>
    <mergeCell ref="AI3:AK3"/>
    <mergeCell ref="AL3:AN3"/>
    <mergeCell ref="AO3:AQ3"/>
    <mergeCell ref="AO2:AQ2"/>
    <mergeCell ref="AR2:AT2"/>
    <mergeCell ref="B3:D3"/>
    <mergeCell ref="E3:G3"/>
    <mergeCell ref="H3:J3"/>
    <mergeCell ref="K3:M3"/>
    <mergeCell ref="N3:P3"/>
    <mergeCell ref="Q3:S3"/>
    <mergeCell ref="T3:V3"/>
    <mergeCell ref="W3:Y3"/>
    <mergeCell ref="W2:Y2"/>
    <mergeCell ref="Z2:AB2"/>
    <mergeCell ref="AC2:AE2"/>
    <mergeCell ref="AF2:AH2"/>
    <mergeCell ref="AI2:AK2"/>
    <mergeCell ref="AL2:AN2"/>
    <mergeCell ref="AL1:AN1"/>
    <mergeCell ref="AO1:AQ1"/>
    <mergeCell ref="AR1:AT1"/>
    <mergeCell ref="B2:D2"/>
    <mergeCell ref="E2:G2"/>
    <mergeCell ref="H2:J2"/>
    <mergeCell ref="K2:M2"/>
    <mergeCell ref="N2:P2"/>
    <mergeCell ref="Q2:S2"/>
    <mergeCell ref="T2:V2"/>
    <mergeCell ref="T1:V1"/>
    <mergeCell ref="W1:Y1"/>
    <mergeCell ref="Z1:AB1"/>
    <mergeCell ref="AC1:AE1"/>
    <mergeCell ref="AF1:AH1"/>
    <mergeCell ref="AI1:AK1"/>
    <mergeCell ref="Q1:S1"/>
    <mergeCell ref="B1:D1"/>
    <mergeCell ref="E1:G1"/>
    <mergeCell ref="H1:J1"/>
    <mergeCell ref="K1:M1"/>
    <mergeCell ref="N1:P1"/>
  </mergeCells>
  <printOptions horizontalCentered="1" verticalCentered="1"/>
  <pageMargins left="0.43307086614173229" right="0.39370078740157483" top="0.62992125984251968" bottom="0.39370078740157483" header="7.874015748031496E-2" footer="0.19685039370078741"/>
  <pageSetup paperSize="9" scale="70" orientation="portrait" r:id="rId1"/>
  <headerFooter alignWithMargins="0">
    <oddHeader xml:space="preserve">&amp;C&amp;"Arial CE,Félkövér"&amp;11
Állami fenntartású intézmények  2015. évi önkormányzati költségeinek bemutatása (eFt)
&amp;R&amp;8 4.1. m. a 9/2016.(V.04. ) önkormányzati rendelethez.&amp;10
</oddHeader>
    <oddFooter>&amp;C&amp;P. oldal</oddFooter>
  </headerFooter>
  <colBreaks count="8" manualBreakCount="8">
    <brk id="7" max="1048575" man="1"/>
    <brk id="13" max="1048575" man="1"/>
    <brk id="19" max="1048575" man="1"/>
    <brk id="25" max="1048575" man="1"/>
    <brk id="31" max="1048575" man="1"/>
    <brk id="37" max="1048575" man="1"/>
    <brk id="43" max="1048575" man="1"/>
    <brk id="4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I164"/>
  <sheetViews>
    <sheetView view="pageBreakPreview" zoomScaleNormal="92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33" sqref="E33"/>
    </sheetView>
  </sheetViews>
  <sheetFormatPr defaultRowHeight="12.75"/>
  <cols>
    <col min="1" max="1" width="53.140625" style="92" customWidth="1"/>
    <col min="2" max="2" width="14.140625" style="92" customWidth="1"/>
    <col min="3" max="4" width="0" style="92" hidden="1" customWidth="1"/>
    <col min="5" max="7" width="13.7109375" style="92" customWidth="1"/>
    <col min="8" max="9" width="0" style="92" hidden="1" customWidth="1"/>
    <col min="10" max="12" width="13.7109375" style="92" customWidth="1"/>
    <col min="13" max="14" width="0" style="92" hidden="1" customWidth="1"/>
    <col min="15" max="17" width="13.7109375" style="92" customWidth="1"/>
    <col min="18" max="19" width="0" style="92" hidden="1" customWidth="1"/>
    <col min="20" max="22" width="13.7109375" style="92" customWidth="1"/>
    <col min="23" max="24" width="0" style="92" hidden="1" customWidth="1"/>
    <col min="25" max="26" width="13.7109375" style="92" customWidth="1"/>
    <col min="27" max="30" width="0" style="92" hidden="1" customWidth="1"/>
    <col min="31" max="31" width="13.7109375" style="92" hidden="1" customWidth="1"/>
    <col min="32" max="32" width="13.7109375" style="92" customWidth="1"/>
    <col min="33" max="34" width="0" style="92" hidden="1" customWidth="1"/>
    <col min="35" max="37" width="13.7109375" style="92" customWidth="1"/>
    <col min="38" max="39" width="0" style="92" hidden="1" customWidth="1"/>
    <col min="40" max="42" width="13.7109375" style="92" customWidth="1"/>
    <col min="43" max="44" width="0" style="92" hidden="1" customWidth="1"/>
    <col min="45" max="47" width="13.7109375" style="92" customWidth="1"/>
    <col min="48" max="49" width="0" style="92" hidden="1" customWidth="1"/>
    <col min="50" max="52" width="13.7109375" style="92" customWidth="1"/>
    <col min="53" max="54" width="0" style="88" hidden="1" customWidth="1"/>
    <col min="55" max="55" width="13.7109375" style="92" customWidth="1"/>
    <col min="56" max="56" width="13.140625" style="706" customWidth="1"/>
    <col min="57" max="57" width="11.140625" style="88" customWidth="1"/>
    <col min="58" max="58" width="10.42578125" style="88" customWidth="1"/>
    <col min="59" max="16384" width="9.140625" style="92"/>
  </cols>
  <sheetData>
    <row r="1" spans="1:58" s="1848" customFormat="1" ht="10.5" customHeight="1">
      <c r="A1" s="1837" t="s">
        <v>548</v>
      </c>
      <c r="B1" s="1838"/>
      <c r="C1" s="1839"/>
      <c r="D1" s="1840">
        <v>1</v>
      </c>
      <c r="E1" s="1841"/>
      <c r="F1" s="1840"/>
      <c r="G1" s="1840"/>
      <c r="H1" s="1839"/>
      <c r="I1" s="1840">
        <v>2</v>
      </c>
      <c r="J1" s="1841"/>
      <c r="K1" s="1840"/>
      <c r="L1" s="1840"/>
      <c r="M1" s="1839"/>
      <c r="N1" s="1840">
        <v>3</v>
      </c>
      <c r="O1" s="1841"/>
      <c r="P1" s="1840"/>
      <c r="Q1" s="1840"/>
      <c r="R1" s="1839"/>
      <c r="S1" s="1840">
        <v>4</v>
      </c>
      <c r="T1" s="1841"/>
      <c r="U1" s="1840"/>
      <c r="V1" s="1840"/>
      <c r="W1" s="1839"/>
      <c r="X1" s="1840">
        <v>5</v>
      </c>
      <c r="Y1" s="1841"/>
      <c r="Z1" s="1840"/>
      <c r="AA1" s="1840"/>
      <c r="AB1" s="1839"/>
      <c r="AC1" s="1840">
        <v>6</v>
      </c>
      <c r="AD1" s="1841"/>
      <c r="AE1" s="1840"/>
      <c r="AF1" s="1840"/>
      <c r="AG1" s="1839"/>
      <c r="AH1" s="1840">
        <v>7</v>
      </c>
      <c r="AI1" s="1841"/>
      <c r="AJ1" s="1840"/>
      <c r="AK1" s="1840"/>
      <c r="AL1" s="1839"/>
      <c r="AM1" s="1840">
        <v>8</v>
      </c>
      <c r="AN1" s="1841"/>
      <c r="AO1" s="1840"/>
      <c r="AP1" s="1840"/>
      <c r="AQ1" s="1839"/>
      <c r="AR1" s="1840">
        <v>9</v>
      </c>
      <c r="AS1" s="1841"/>
      <c r="AT1" s="1840"/>
      <c r="AU1" s="1840"/>
      <c r="AV1" s="1839"/>
      <c r="AW1" s="1840">
        <v>10</v>
      </c>
      <c r="AX1" s="1841"/>
      <c r="AY1" s="1840"/>
      <c r="AZ1" s="1842"/>
      <c r="BA1" s="1843"/>
      <c r="BB1" s="1844">
        <v>11</v>
      </c>
      <c r="BC1" s="1845"/>
      <c r="BD1" s="1846"/>
      <c r="BE1" s="1847"/>
      <c r="BF1" s="1847"/>
    </row>
    <row r="2" spans="1:58" s="706" customFormat="1" ht="42" customHeight="1">
      <c r="A2" s="1849" t="s">
        <v>690</v>
      </c>
      <c r="B2" s="2241" t="s">
        <v>691</v>
      </c>
      <c r="C2" s="2241"/>
      <c r="D2" s="2241"/>
      <c r="E2" s="2241"/>
      <c r="F2" s="2241"/>
      <c r="G2" s="2241" t="s">
        <v>692</v>
      </c>
      <c r="H2" s="2241"/>
      <c r="I2" s="2241"/>
      <c r="J2" s="2241"/>
      <c r="K2" s="2241"/>
      <c r="L2" s="2241" t="s">
        <v>693</v>
      </c>
      <c r="M2" s="2241"/>
      <c r="N2" s="2241"/>
      <c r="O2" s="2241"/>
      <c r="P2" s="2241"/>
      <c r="Q2" s="2241" t="s">
        <v>694</v>
      </c>
      <c r="R2" s="2241"/>
      <c r="S2" s="2241"/>
      <c r="T2" s="2241"/>
      <c r="U2" s="2241"/>
      <c r="V2" s="2241" t="s">
        <v>695</v>
      </c>
      <c r="W2" s="2241"/>
      <c r="X2" s="2241"/>
      <c r="Y2" s="2241"/>
      <c r="Z2" s="2241"/>
      <c r="AA2" s="1838" t="s">
        <v>696</v>
      </c>
      <c r="AB2" s="2241"/>
      <c r="AC2" s="2241"/>
      <c r="AD2" s="2241"/>
      <c r="AE2" s="1850"/>
      <c r="AF2" s="2241" t="s">
        <v>697</v>
      </c>
      <c r="AG2" s="2241"/>
      <c r="AH2" s="2241"/>
      <c r="AI2" s="2241"/>
      <c r="AJ2" s="2241"/>
      <c r="AK2" s="2241" t="s">
        <v>698</v>
      </c>
      <c r="AL2" s="2241"/>
      <c r="AM2" s="2241"/>
      <c r="AN2" s="2241"/>
      <c r="AO2" s="2241"/>
      <c r="AP2" s="2241" t="s">
        <v>699</v>
      </c>
      <c r="AQ2" s="2241"/>
      <c r="AR2" s="2241"/>
      <c r="AS2" s="2241"/>
      <c r="AT2" s="2241"/>
      <c r="AU2" s="2241" t="s">
        <v>700</v>
      </c>
      <c r="AV2" s="2241"/>
      <c r="AW2" s="2241"/>
      <c r="AX2" s="2241"/>
      <c r="AY2" s="2241"/>
      <c r="AZ2" s="2242" t="s">
        <v>701</v>
      </c>
      <c r="BA2" s="2242"/>
      <c r="BB2" s="2242"/>
      <c r="BC2" s="2242"/>
      <c r="BD2" s="2242"/>
      <c r="BE2" s="892"/>
      <c r="BF2" s="892"/>
    </row>
    <row r="3" spans="1:58" s="1857" customFormat="1" ht="14.25" customHeight="1">
      <c r="A3" s="1849" t="s">
        <v>556</v>
      </c>
      <c r="B3" s="1849"/>
      <c r="C3" s="2239" t="s">
        <v>702</v>
      </c>
      <c r="D3" s="2239"/>
      <c r="E3" s="2239"/>
      <c r="F3" s="4"/>
      <c r="G3" s="4"/>
      <c r="H3" s="2239" t="s">
        <v>703</v>
      </c>
      <c r="I3" s="2239"/>
      <c r="J3" s="2239"/>
      <c r="K3" s="4"/>
      <c r="L3" s="4"/>
      <c r="M3" s="2239" t="s">
        <v>704</v>
      </c>
      <c r="N3" s="2239"/>
      <c r="O3" s="2239"/>
      <c r="P3" s="4"/>
      <c r="Q3" s="4"/>
      <c r="R3" s="2239" t="s">
        <v>705</v>
      </c>
      <c r="S3" s="2239"/>
      <c r="T3" s="2239"/>
      <c r="U3" s="4"/>
      <c r="V3" s="4"/>
      <c r="W3" s="2239" t="s">
        <v>706</v>
      </c>
      <c r="X3" s="2239"/>
      <c r="Y3" s="2239"/>
      <c r="Z3" s="4"/>
      <c r="AA3" s="4"/>
      <c r="AB3" s="2239" t="s">
        <v>707</v>
      </c>
      <c r="AC3" s="2239"/>
      <c r="AD3" s="2239"/>
      <c r="AE3" s="1851"/>
      <c r="AF3" s="1851"/>
      <c r="AG3" s="2240">
        <v>104051</v>
      </c>
      <c r="AH3" s="2240"/>
      <c r="AI3" s="2240"/>
      <c r="AJ3" s="1852"/>
      <c r="AK3" s="1852"/>
      <c r="AL3" s="2239" t="s">
        <v>708</v>
      </c>
      <c r="AM3" s="2239"/>
      <c r="AN3" s="2239"/>
      <c r="AO3" s="1851"/>
      <c r="AP3" s="1851"/>
      <c r="AQ3" s="2239" t="s">
        <v>709</v>
      </c>
      <c r="AR3" s="2239" t="s">
        <v>709</v>
      </c>
      <c r="AS3" s="2239"/>
      <c r="AT3" s="1851"/>
      <c r="AU3" s="1851"/>
      <c r="AV3" s="2239" t="s">
        <v>710</v>
      </c>
      <c r="AW3" s="2239"/>
      <c r="AX3" s="2239"/>
      <c r="AY3" s="1849"/>
      <c r="AZ3" s="1849"/>
      <c r="BA3" s="1853"/>
      <c r="BB3" s="1854"/>
      <c r="BC3" s="1851"/>
      <c r="BD3" s="1855"/>
      <c r="BE3" s="1856"/>
      <c r="BF3" s="1856"/>
    </row>
    <row r="4" spans="1:58" s="706" customFormat="1" ht="16.5" hidden="1" customHeight="1">
      <c r="A4" s="1858"/>
      <c r="B4" s="1858"/>
      <c r="C4" s="2238"/>
      <c r="D4" s="2238"/>
      <c r="E4" s="2238"/>
      <c r="F4" s="1859"/>
      <c r="G4" s="1859"/>
      <c r="H4" s="2238"/>
      <c r="I4" s="2238"/>
      <c r="J4" s="2238"/>
      <c r="K4" s="1860"/>
      <c r="L4" s="1860"/>
      <c r="M4" s="2238"/>
      <c r="N4" s="2238"/>
      <c r="O4" s="2238"/>
      <c r="P4" s="1860"/>
      <c r="Q4" s="1860"/>
      <c r="R4" s="2238"/>
      <c r="S4" s="2238"/>
      <c r="T4" s="2238"/>
      <c r="U4" s="1860"/>
      <c r="V4" s="1860"/>
      <c r="W4" s="2238"/>
      <c r="X4" s="2238"/>
      <c r="Y4" s="2238"/>
      <c r="Z4" s="1860"/>
      <c r="AA4" s="1860"/>
      <c r="AB4" s="2238"/>
      <c r="AC4" s="2238"/>
      <c r="AD4" s="2238"/>
      <c r="AE4" s="1859"/>
      <c r="AF4" s="1859"/>
      <c r="AG4" s="2238"/>
      <c r="AH4" s="2238"/>
      <c r="AI4" s="2238"/>
      <c r="AJ4" s="1859"/>
      <c r="AK4" s="1859"/>
      <c r="AL4" s="2238"/>
      <c r="AM4" s="2238"/>
      <c r="AN4" s="2238"/>
      <c r="AO4" s="1859"/>
      <c r="AP4" s="1859"/>
      <c r="AQ4" s="2238"/>
      <c r="AR4" s="2238"/>
      <c r="AS4" s="2238"/>
      <c r="AT4" s="1859"/>
      <c r="AU4" s="1859"/>
      <c r="AV4" s="2238"/>
      <c r="AW4" s="2238"/>
      <c r="AX4" s="2238"/>
      <c r="AY4" s="1859"/>
      <c r="AZ4" s="1859"/>
      <c r="BA4" s="2238"/>
      <c r="BB4" s="2238"/>
      <c r="BC4" s="2238"/>
      <c r="BD4" s="1861"/>
      <c r="BE4" s="892"/>
      <c r="BF4" s="892"/>
    </row>
    <row r="5" spans="1:58" s="1846" customFormat="1" ht="24.75" customHeight="1">
      <c r="A5" s="1849" t="s">
        <v>561</v>
      </c>
      <c r="B5" s="1853" t="s">
        <v>1</v>
      </c>
      <c r="C5" s="1853" t="s">
        <v>2</v>
      </c>
      <c r="D5" s="4" t="s">
        <v>3</v>
      </c>
      <c r="E5" s="1853" t="s">
        <v>562</v>
      </c>
      <c r="F5" s="4" t="s">
        <v>5</v>
      </c>
      <c r="G5" s="1853" t="s">
        <v>1</v>
      </c>
      <c r="H5" s="1853" t="s">
        <v>2</v>
      </c>
      <c r="I5" s="4" t="s">
        <v>3</v>
      </c>
      <c r="J5" s="1853" t="s">
        <v>562</v>
      </c>
      <c r="K5" s="4" t="s">
        <v>5</v>
      </c>
      <c r="L5" s="1853" t="s">
        <v>1</v>
      </c>
      <c r="M5" s="1853" t="s">
        <v>2</v>
      </c>
      <c r="N5" s="4" t="s">
        <v>3</v>
      </c>
      <c r="O5" s="1853" t="s">
        <v>562</v>
      </c>
      <c r="P5" s="4" t="s">
        <v>5</v>
      </c>
      <c r="Q5" s="1853" t="s">
        <v>1</v>
      </c>
      <c r="R5" s="1853" t="s">
        <v>2</v>
      </c>
      <c r="S5" s="4" t="s">
        <v>3</v>
      </c>
      <c r="T5" s="1853" t="s">
        <v>562</v>
      </c>
      <c r="U5" s="4" t="s">
        <v>5</v>
      </c>
      <c r="V5" s="1853" t="s">
        <v>1</v>
      </c>
      <c r="W5" s="1853" t="s">
        <v>2</v>
      </c>
      <c r="X5" s="4" t="s">
        <v>3</v>
      </c>
      <c r="Y5" s="1853" t="s">
        <v>562</v>
      </c>
      <c r="Z5" s="4" t="s">
        <v>5</v>
      </c>
      <c r="AA5" s="1853" t="s">
        <v>711</v>
      </c>
      <c r="AB5" s="1853" t="s">
        <v>712</v>
      </c>
      <c r="AC5" s="4" t="s">
        <v>3</v>
      </c>
      <c r="AD5" s="1853" t="s">
        <v>713</v>
      </c>
      <c r="AE5" s="4" t="s">
        <v>3</v>
      </c>
      <c r="AF5" s="1853" t="s">
        <v>1</v>
      </c>
      <c r="AG5" s="1853" t="s">
        <v>2</v>
      </c>
      <c r="AH5" s="4" t="s">
        <v>3</v>
      </c>
      <c r="AI5" s="1853" t="s">
        <v>562</v>
      </c>
      <c r="AJ5" s="4" t="s">
        <v>5</v>
      </c>
      <c r="AK5" s="1853" t="s">
        <v>1</v>
      </c>
      <c r="AL5" s="1853" t="s">
        <v>2</v>
      </c>
      <c r="AM5" s="4" t="s">
        <v>3</v>
      </c>
      <c r="AN5" s="1853" t="s">
        <v>562</v>
      </c>
      <c r="AO5" s="4" t="s">
        <v>5</v>
      </c>
      <c r="AP5" s="1853" t="s">
        <v>1</v>
      </c>
      <c r="AQ5" s="1853" t="s">
        <v>2</v>
      </c>
      <c r="AR5" s="4" t="s">
        <v>3</v>
      </c>
      <c r="AS5" s="1853" t="s">
        <v>562</v>
      </c>
      <c r="AT5" s="4" t="s">
        <v>5</v>
      </c>
      <c r="AU5" s="1853" t="s">
        <v>1</v>
      </c>
      <c r="AV5" s="1853" t="s">
        <v>2</v>
      </c>
      <c r="AW5" s="4" t="s">
        <v>3</v>
      </c>
      <c r="AX5" s="1853" t="s">
        <v>562</v>
      </c>
      <c r="AY5" s="4" t="s">
        <v>5</v>
      </c>
      <c r="AZ5" s="1862" t="s">
        <v>1</v>
      </c>
      <c r="BA5" s="1862" t="s">
        <v>2</v>
      </c>
      <c r="BB5" s="5" t="s">
        <v>3</v>
      </c>
      <c r="BC5" s="1862" t="s">
        <v>562</v>
      </c>
      <c r="BD5" s="5" t="s">
        <v>5</v>
      </c>
      <c r="BE5" s="1863"/>
      <c r="BF5" s="1863"/>
    </row>
    <row r="6" spans="1:58" s="8" customFormat="1" ht="10.5" customHeight="1">
      <c r="A6" s="6"/>
      <c r="B6" s="6" t="s">
        <v>69</v>
      </c>
      <c r="C6" s="6" t="s">
        <v>70</v>
      </c>
      <c r="D6" s="6" t="s">
        <v>71</v>
      </c>
      <c r="E6" s="6">
        <v>2</v>
      </c>
      <c r="F6" s="6">
        <v>3</v>
      </c>
      <c r="G6" s="6">
        <v>4</v>
      </c>
      <c r="H6" s="6" t="s">
        <v>73</v>
      </c>
      <c r="I6" s="6" t="s">
        <v>74</v>
      </c>
      <c r="J6" s="6">
        <v>5</v>
      </c>
      <c r="K6" s="6">
        <v>6</v>
      </c>
      <c r="L6" s="6">
        <v>7</v>
      </c>
      <c r="M6" s="6" t="s">
        <v>75</v>
      </c>
      <c r="N6" s="6" t="s">
        <v>76</v>
      </c>
      <c r="O6" s="6">
        <v>8</v>
      </c>
      <c r="P6" s="6">
        <v>9</v>
      </c>
      <c r="Q6" s="6">
        <v>10</v>
      </c>
      <c r="R6" s="6" t="s">
        <v>563</v>
      </c>
      <c r="S6" s="6" t="s">
        <v>564</v>
      </c>
      <c r="T6" s="6">
        <v>11</v>
      </c>
      <c r="U6" s="6">
        <v>12</v>
      </c>
      <c r="V6" s="6">
        <v>13</v>
      </c>
      <c r="W6" s="6" t="s">
        <v>565</v>
      </c>
      <c r="X6" s="6" t="s">
        <v>566</v>
      </c>
      <c r="Y6" s="6">
        <v>14</v>
      </c>
      <c r="Z6" s="6">
        <v>15</v>
      </c>
      <c r="AA6" s="6" t="s">
        <v>714</v>
      </c>
      <c r="AB6" s="6" t="s">
        <v>567</v>
      </c>
      <c r="AC6" s="6" t="s">
        <v>568</v>
      </c>
      <c r="AD6" s="6" t="s">
        <v>715</v>
      </c>
      <c r="AE6" s="6" t="s">
        <v>716</v>
      </c>
      <c r="AF6" s="6" t="s">
        <v>717</v>
      </c>
      <c r="AG6" s="6" t="s">
        <v>569</v>
      </c>
      <c r="AH6" s="6" t="s">
        <v>570</v>
      </c>
      <c r="AI6" s="6" t="s">
        <v>718</v>
      </c>
      <c r="AJ6" s="6" t="s">
        <v>719</v>
      </c>
      <c r="AK6" s="6">
        <v>16</v>
      </c>
      <c r="AL6" s="6" t="s">
        <v>571</v>
      </c>
      <c r="AM6" s="6" t="s">
        <v>572</v>
      </c>
      <c r="AN6" s="6">
        <v>17</v>
      </c>
      <c r="AO6" s="6">
        <v>18</v>
      </c>
      <c r="AP6" s="6">
        <v>19</v>
      </c>
      <c r="AQ6" s="6" t="s">
        <v>573</v>
      </c>
      <c r="AR6" s="6" t="s">
        <v>574</v>
      </c>
      <c r="AS6" s="6">
        <v>20</v>
      </c>
      <c r="AT6" s="6">
        <v>21</v>
      </c>
      <c r="AU6" s="6">
        <v>22</v>
      </c>
      <c r="AV6" s="6" t="s">
        <v>575</v>
      </c>
      <c r="AW6" s="6" t="s">
        <v>576</v>
      </c>
      <c r="AX6" s="6">
        <v>23</v>
      </c>
      <c r="AY6" s="6">
        <v>24</v>
      </c>
      <c r="AZ6" s="6">
        <v>25</v>
      </c>
      <c r="BA6" s="6" t="s">
        <v>577</v>
      </c>
      <c r="BB6" s="6" t="s">
        <v>578</v>
      </c>
      <c r="BC6" s="6">
        <v>26</v>
      </c>
      <c r="BD6" s="6">
        <v>27</v>
      </c>
      <c r="BE6" s="7"/>
      <c r="BF6" s="7"/>
    </row>
    <row r="7" spans="1:58" s="1866" customFormat="1" ht="9" hidden="1" customHeight="1">
      <c r="A7" s="1864"/>
      <c r="B7" s="1864"/>
      <c r="C7" s="1865"/>
      <c r="D7" s="1865"/>
      <c r="H7" s="1865"/>
      <c r="I7" s="1865"/>
      <c r="M7" s="1865"/>
      <c r="N7" s="1865"/>
      <c r="R7" s="1865"/>
      <c r="S7" s="1865"/>
      <c r="W7" s="1865"/>
      <c r="X7" s="1865"/>
      <c r="AB7" s="1865"/>
      <c r="AC7" s="1865"/>
      <c r="AG7" s="1865"/>
      <c r="AH7" s="1865"/>
      <c r="AL7" s="1865"/>
      <c r="AM7" s="1865"/>
      <c r="AQ7" s="1865"/>
      <c r="AR7" s="1865"/>
      <c r="AV7" s="1865"/>
      <c r="AW7" s="1865"/>
      <c r="BA7" s="1867"/>
      <c r="BB7" s="1867"/>
      <c r="BE7" s="892"/>
      <c r="BF7" s="892"/>
    </row>
    <row r="8" spans="1:58" s="1872" customFormat="1" ht="15" customHeight="1">
      <c r="A8" s="1868" t="s">
        <v>1512</v>
      </c>
      <c r="B8" s="1869">
        <v>171</v>
      </c>
      <c r="C8" s="1870">
        <v>171</v>
      </c>
      <c r="D8" s="1871"/>
      <c r="E8" s="1872">
        <f>SUM(C8+D8)</f>
        <v>171</v>
      </c>
      <c r="F8" s="1872">
        <v>171</v>
      </c>
      <c r="G8" s="1872">
        <v>15</v>
      </c>
      <c r="H8" s="1872">
        <v>15</v>
      </c>
      <c r="I8" s="1873"/>
      <c r="J8" s="1872">
        <f>SUM(H8+I8)</f>
        <v>15</v>
      </c>
      <c r="K8" s="1874">
        <v>15</v>
      </c>
      <c r="L8" s="1872">
        <v>2</v>
      </c>
      <c r="M8" s="1874">
        <v>2</v>
      </c>
      <c r="N8" s="1873"/>
      <c r="O8" s="1872">
        <v>2</v>
      </c>
      <c r="P8" s="1874">
        <v>2</v>
      </c>
      <c r="R8" s="1874"/>
      <c r="S8" s="1873"/>
      <c r="T8" s="1872">
        <f>SUM(R8+S8)</f>
        <v>0</v>
      </c>
      <c r="U8" s="1874"/>
      <c r="V8" s="1872">
        <v>29</v>
      </c>
      <c r="W8" s="1870">
        <v>29</v>
      </c>
      <c r="X8" s="1871"/>
      <c r="Y8" s="1872">
        <f>SUM(W8+X8)</f>
        <v>29</v>
      </c>
      <c r="Z8" s="1872">
        <v>29</v>
      </c>
      <c r="AB8" s="1875"/>
      <c r="AC8" s="1871"/>
      <c r="AD8" s="1872">
        <f>SUM(AB8+AC8)</f>
        <v>0</v>
      </c>
      <c r="AE8" s="1874"/>
      <c r="AG8" s="1870"/>
      <c r="AH8" s="1871"/>
      <c r="AI8" s="1872">
        <f>SUM(AG8+AH8)</f>
        <v>0</v>
      </c>
      <c r="AJ8" s="1874">
        <f>AD8-AC8</f>
        <v>0</v>
      </c>
      <c r="AL8" s="1870"/>
      <c r="AM8" s="1871"/>
      <c r="AN8" s="1872">
        <f>SUM(AL8+AM8)</f>
        <v>0</v>
      </c>
      <c r="AO8" s="1874"/>
      <c r="AQ8" s="1870"/>
      <c r="AR8" s="1871"/>
      <c r="AS8" s="1872">
        <f>SUM(AQ8+AR8)</f>
        <v>0</v>
      </c>
      <c r="AT8" s="1874"/>
      <c r="AV8" s="1870"/>
      <c r="AW8" s="1871"/>
      <c r="AX8" s="1872">
        <f>SUM(AV8+AW8)</f>
        <v>0</v>
      </c>
      <c r="AY8" s="1874"/>
      <c r="AZ8" s="1870">
        <f>B8+G8+L8+Q8+V8+AA8+AF8+AK8+AP8+AU8</f>
        <v>217</v>
      </c>
      <c r="BA8" s="1870">
        <f>C8+H8+M8+R8+W8+AB8+AG8+AL8+AQ8+AV8</f>
        <v>217</v>
      </c>
      <c r="BB8" s="1876">
        <f>D8+I8+N8+S8+X8+AC8+AH8+AM8+AR8+AW8</f>
        <v>0</v>
      </c>
      <c r="BC8" s="1872">
        <f>SUM(BA8+BB8)</f>
        <v>217</v>
      </c>
      <c r="BD8" s="1874">
        <f>F8+K8+P8+U8+Z8+AE8+AJ8+AO8+AT8+AY8</f>
        <v>217</v>
      </c>
    </row>
    <row r="9" spans="1:58" s="1879" customFormat="1" ht="12" customHeight="1">
      <c r="A9" s="1877" t="s">
        <v>1513</v>
      </c>
      <c r="B9" s="1877"/>
      <c r="C9" s="1869">
        <v>171</v>
      </c>
      <c r="D9" s="1878"/>
      <c r="E9" s="1879">
        <f>SUM(C9+D9)</f>
        <v>171</v>
      </c>
      <c r="F9" s="1879">
        <v>171</v>
      </c>
      <c r="H9" s="1872">
        <v>15</v>
      </c>
      <c r="I9" s="1880"/>
      <c r="J9" s="1879">
        <f>SUM(H9+I9)</f>
        <v>15</v>
      </c>
      <c r="K9" s="1879">
        <v>15</v>
      </c>
      <c r="L9" s="1872">
        <v>2</v>
      </c>
      <c r="M9" s="1874">
        <v>2</v>
      </c>
      <c r="N9" s="1873"/>
      <c r="O9" s="1872">
        <v>2</v>
      </c>
      <c r="P9" s="1874">
        <v>2</v>
      </c>
      <c r="S9" s="1880"/>
      <c r="T9" s="1879">
        <f>SUM(R9+S9)</f>
        <v>0</v>
      </c>
      <c r="W9" s="1870">
        <v>29</v>
      </c>
      <c r="X9" s="1878"/>
      <c r="Y9" s="1879">
        <f>SUM(W9+X9)</f>
        <v>29</v>
      </c>
      <c r="Z9" s="1879">
        <v>29</v>
      </c>
      <c r="AB9" s="1865"/>
      <c r="AC9" s="1878"/>
      <c r="AD9" s="1879">
        <f>SUM(AB9+AC9)</f>
        <v>0</v>
      </c>
      <c r="AG9" s="1869"/>
      <c r="AH9" s="1878"/>
      <c r="AI9" s="1879">
        <f>SUM(AG9+AH9)</f>
        <v>0</v>
      </c>
      <c r="AL9" s="1869"/>
      <c r="AM9" s="1878"/>
      <c r="AN9" s="1879">
        <f>SUM(AL9+AM9)</f>
        <v>0</v>
      </c>
      <c r="AQ9" s="1869"/>
      <c r="AR9" s="1878"/>
      <c r="AS9" s="1879">
        <f>SUM(AQ9+AR9)</f>
        <v>0</v>
      </c>
      <c r="AV9" s="1869"/>
      <c r="AW9" s="1878"/>
      <c r="AX9" s="1879">
        <f>SUM(AV9+AW9)</f>
        <v>0</v>
      </c>
      <c r="AZ9" s="1870"/>
      <c r="BA9" s="1870">
        <f t="shared" ref="BA9:BB12" si="0">C9+H9+M9+R9+W9+AB9+AG9+AL9+AQ9+AV9</f>
        <v>217</v>
      </c>
      <c r="BB9" s="1876">
        <f t="shared" si="0"/>
        <v>0</v>
      </c>
      <c r="BC9" s="1879">
        <f>SUM(BA9+BB9)</f>
        <v>217</v>
      </c>
      <c r="BD9" s="1866">
        <f>F9+K9+P9+U9+Z9+AE9+AJ9+AO9+AT9+AY9</f>
        <v>217</v>
      </c>
      <c r="BE9" s="88"/>
      <c r="BF9" s="88"/>
    </row>
    <row r="10" spans="1:58" s="1879" customFormat="1" ht="12" customHeight="1">
      <c r="A10" s="1877" t="s">
        <v>1514</v>
      </c>
      <c r="B10" s="1877"/>
      <c r="C10" s="1869">
        <v>171</v>
      </c>
      <c r="D10" s="1878">
        <v>2</v>
      </c>
      <c r="E10" s="1879">
        <f>SUM(C10+D10)</f>
        <v>173</v>
      </c>
      <c r="F10" s="1879">
        <v>173</v>
      </c>
      <c r="H10" s="1872">
        <v>15</v>
      </c>
      <c r="I10" s="1880">
        <v>1</v>
      </c>
      <c r="J10" s="1879">
        <f>SUM(H10+I10)</f>
        <v>16</v>
      </c>
      <c r="K10" s="1879">
        <v>16</v>
      </c>
      <c r="L10" s="1872">
        <v>2</v>
      </c>
      <c r="M10" s="1874">
        <v>2</v>
      </c>
      <c r="N10" s="1873"/>
      <c r="O10" s="1872">
        <v>2</v>
      </c>
      <c r="P10" s="1874">
        <v>2</v>
      </c>
      <c r="S10" s="1880"/>
      <c r="T10" s="1879">
        <f>SUM(R10+S10)</f>
        <v>0</v>
      </c>
      <c r="W10" s="1870">
        <v>29</v>
      </c>
      <c r="X10" s="1878">
        <v>-3</v>
      </c>
      <c r="Y10" s="1879">
        <f>SUM(W10+X10)</f>
        <v>26</v>
      </c>
      <c r="Z10" s="1879">
        <v>26</v>
      </c>
      <c r="AB10" s="1865"/>
      <c r="AC10" s="1878"/>
      <c r="AD10" s="1879">
        <f>SUM(AB10+AC10)</f>
        <v>0</v>
      </c>
      <c r="AG10" s="1869"/>
      <c r="AH10" s="1878"/>
      <c r="AI10" s="1879">
        <f>SUM(AG10+AH10)</f>
        <v>0</v>
      </c>
      <c r="AL10" s="1869"/>
      <c r="AM10" s="1878"/>
      <c r="AN10" s="1879">
        <f>SUM(AL10+AM10)</f>
        <v>0</v>
      </c>
      <c r="AQ10" s="1869"/>
      <c r="AR10" s="1878"/>
      <c r="AS10" s="1879">
        <f>SUM(AQ10+AR10)</f>
        <v>0</v>
      </c>
      <c r="AV10" s="1869"/>
      <c r="AW10" s="1878"/>
      <c r="AX10" s="1879">
        <f>SUM(AV10+AW10)</f>
        <v>0</v>
      </c>
      <c r="AZ10" s="1870"/>
      <c r="BA10" s="1870">
        <f t="shared" si="0"/>
        <v>217</v>
      </c>
      <c r="BB10" s="1876">
        <f t="shared" si="0"/>
        <v>0</v>
      </c>
      <c r="BC10" s="1879">
        <f>SUM(BA10+BB10)</f>
        <v>217</v>
      </c>
      <c r="BD10" s="1866">
        <f>F10+K10+P10+U10+Z10+AE10+AJ10+AO10+AT10+AY10</f>
        <v>217</v>
      </c>
      <c r="BE10" s="88"/>
      <c r="BF10" s="88"/>
    </row>
    <row r="11" spans="1:58" s="1879" customFormat="1" ht="12" customHeight="1">
      <c r="A11" s="1877" t="s">
        <v>1515</v>
      </c>
      <c r="B11" s="1877"/>
      <c r="C11" s="1869">
        <v>171</v>
      </c>
      <c r="D11" s="1878"/>
      <c r="E11" s="1879">
        <v>173</v>
      </c>
      <c r="F11" s="1866">
        <v>173</v>
      </c>
      <c r="G11" s="1866"/>
      <c r="H11" s="1874">
        <v>15</v>
      </c>
      <c r="I11" s="1866"/>
      <c r="J11" s="1866">
        <v>16</v>
      </c>
      <c r="K11" s="1866">
        <v>10</v>
      </c>
      <c r="M11" s="1874">
        <v>2</v>
      </c>
      <c r="N11" s="1880"/>
      <c r="O11" s="1879">
        <v>2</v>
      </c>
      <c r="P11" s="1879">
        <v>2</v>
      </c>
      <c r="S11" s="1880"/>
      <c r="T11" s="1879">
        <f>SUM(R11+S11)</f>
        <v>0</v>
      </c>
      <c r="W11" s="1870">
        <v>29</v>
      </c>
      <c r="X11" s="1878"/>
      <c r="Y11" s="1879">
        <v>26</v>
      </c>
      <c r="Z11" s="1879">
        <v>25</v>
      </c>
      <c r="AB11" s="1865"/>
      <c r="AC11" s="1878"/>
      <c r="AD11" s="1879">
        <f>SUM(AB11+AC11)</f>
        <v>0</v>
      </c>
      <c r="AG11" s="1869"/>
      <c r="AH11" s="1878"/>
      <c r="AI11" s="1879">
        <f>SUM(AG11+AH11)</f>
        <v>0</v>
      </c>
      <c r="AL11" s="1869"/>
      <c r="AM11" s="1878"/>
      <c r="AN11" s="1879">
        <f>SUM(AL11+AM11)</f>
        <v>0</v>
      </c>
      <c r="AQ11" s="1869"/>
      <c r="AR11" s="1878"/>
      <c r="AS11" s="1879">
        <f>SUM(AQ11+AR11)</f>
        <v>0</v>
      </c>
      <c r="AV11" s="1869"/>
      <c r="AW11" s="1878"/>
      <c r="AX11" s="1879">
        <f>SUM(AV11+AW11)</f>
        <v>0</v>
      </c>
      <c r="AZ11" s="1870"/>
      <c r="BA11" s="1870">
        <f t="shared" si="0"/>
        <v>217</v>
      </c>
      <c r="BB11" s="1876">
        <f t="shared" si="0"/>
        <v>0</v>
      </c>
      <c r="BC11" s="1879">
        <f>SUM(BA11+BB11)</f>
        <v>217</v>
      </c>
      <c r="BD11" s="1866">
        <f>F11+K11+P11+U11+Z11+AE11+AJ11+AO11+AT11+AY11</f>
        <v>210</v>
      </c>
      <c r="BE11" s="88"/>
      <c r="BF11" s="88"/>
    </row>
    <row r="12" spans="1:58" s="1879" customFormat="1" ht="12" hidden="1" customHeight="1">
      <c r="A12" s="1877" t="s">
        <v>720</v>
      </c>
      <c r="B12" s="1877"/>
      <c r="C12" s="1869"/>
      <c r="D12" s="1878"/>
      <c r="I12" s="1880"/>
      <c r="N12" s="1880"/>
      <c r="O12" s="1879">
        <v>2</v>
      </c>
      <c r="S12" s="1880"/>
      <c r="T12" s="1879">
        <f>SUM(R12+S12)</f>
        <v>0</v>
      </c>
      <c r="W12" s="1869"/>
      <c r="X12" s="1878"/>
      <c r="Y12" s="1879">
        <v>26</v>
      </c>
      <c r="AB12" s="1865"/>
      <c r="AC12" s="1878"/>
      <c r="AD12" s="1879">
        <f>SUM(AB12+AC12)</f>
        <v>0</v>
      </c>
      <c r="AG12" s="1869"/>
      <c r="AH12" s="1878"/>
      <c r="AI12" s="1879">
        <f>SUM(AG12+AH12)</f>
        <v>0</v>
      </c>
      <c r="AL12" s="1869"/>
      <c r="AM12" s="1878"/>
      <c r="AN12" s="1879">
        <f>SUM(AL12+AM12)</f>
        <v>0</v>
      </c>
      <c r="AQ12" s="1869"/>
      <c r="AR12" s="1878"/>
      <c r="AS12" s="1879">
        <f>SUM(AQ12+AR12)</f>
        <v>0</v>
      </c>
      <c r="AV12" s="1869"/>
      <c r="AW12" s="1878"/>
      <c r="AX12" s="1879">
        <f>SUM(AV12+AW12)</f>
        <v>0</v>
      </c>
      <c r="AZ12" s="1870"/>
      <c r="BA12" s="1870">
        <f t="shared" si="0"/>
        <v>0</v>
      </c>
      <c r="BB12" s="1876">
        <f t="shared" si="0"/>
        <v>0</v>
      </c>
      <c r="BC12" s="1879">
        <f>SUM(BA12+BB12)</f>
        <v>0</v>
      </c>
      <c r="BD12" s="1866">
        <f>F12+K12+P12+U12+Z12+AE12+AJ12+AO12+AT12+AY12</f>
        <v>0</v>
      </c>
      <c r="BE12" s="88"/>
      <c r="BF12" s="88"/>
    </row>
    <row r="13" spans="1:58" s="1866" customFormat="1" ht="11.25" customHeight="1">
      <c r="A13" s="1864"/>
      <c r="B13" s="1864"/>
      <c r="C13" s="1865"/>
      <c r="D13" s="1865"/>
      <c r="W13" s="1865"/>
      <c r="X13" s="1865"/>
      <c r="AB13" s="1865"/>
      <c r="AC13" s="1865"/>
      <c r="AG13" s="1865"/>
      <c r="AH13" s="1865"/>
      <c r="AL13" s="1865"/>
      <c r="AM13" s="1865"/>
      <c r="AQ13" s="1865"/>
      <c r="AR13" s="1865"/>
      <c r="AV13" s="1865"/>
      <c r="AW13" s="1865"/>
      <c r="BA13" s="1867"/>
      <c r="BB13" s="1867"/>
      <c r="BE13" s="892"/>
      <c r="BF13" s="892"/>
    </row>
    <row r="14" spans="1:58" s="706" customFormat="1" ht="15" customHeight="1">
      <c r="A14" s="93" t="s">
        <v>1517</v>
      </c>
      <c r="B14" s="93"/>
      <c r="C14" s="892"/>
      <c r="D14" s="1867"/>
      <c r="E14" s="892"/>
      <c r="F14" s="892"/>
      <c r="G14" s="892"/>
      <c r="H14" s="892"/>
      <c r="I14" s="892"/>
      <c r="J14" s="892"/>
      <c r="K14" s="892"/>
      <c r="L14" s="892"/>
      <c r="M14" s="892"/>
      <c r="N14" s="892"/>
      <c r="O14" s="892"/>
      <c r="P14" s="892"/>
      <c r="Q14" s="892"/>
      <c r="R14" s="892"/>
      <c r="S14" s="892"/>
      <c r="T14" s="892"/>
      <c r="U14" s="892"/>
      <c r="V14" s="892"/>
      <c r="W14" s="892"/>
      <c r="X14" s="1867"/>
      <c r="Y14" s="892"/>
      <c r="Z14" s="892"/>
      <c r="AA14" s="892"/>
      <c r="AB14" s="892"/>
      <c r="AC14" s="1867"/>
      <c r="AD14" s="892"/>
      <c r="AE14" s="892"/>
      <c r="AF14" s="892"/>
      <c r="AG14" s="892"/>
      <c r="AH14" s="1867"/>
      <c r="AI14" s="892"/>
      <c r="AJ14" s="892"/>
      <c r="AK14" s="892"/>
      <c r="AL14" s="892"/>
      <c r="AM14" s="1867"/>
      <c r="AN14" s="892"/>
      <c r="AO14" s="892"/>
      <c r="AP14" s="892"/>
      <c r="AQ14" s="892"/>
      <c r="AR14" s="1867"/>
      <c r="AS14" s="892"/>
      <c r="AT14" s="892"/>
      <c r="AU14" s="892"/>
      <c r="AV14" s="892"/>
      <c r="AW14" s="1867"/>
      <c r="AX14" s="892"/>
      <c r="AY14" s="892"/>
      <c r="AZ14" s="892"/>
      <c r="BA14" s="892"/>
      <c r="BB14" s="1867"/>
      <c r="BC14" s="892"/>
      <c r="BE14" s="892"/>
      <c r="BF14" s="892"/>
    </row>
    <row r="15" spans="1:58" ht="15" hidden="1" customHeight="1">
      <c r="A15" s="1414" t="s">
        <v>10</v>
      </c>
      <c r="B15" s="1414"/>
      <c r="C15" s="1881"/>
      <c r="D15" s="1882"/>
      <c r="E15" s="1813">
        <f t="shared" ref="E15:E31" si="1">SUM(C15+D15)</f>
        <v>0</v>
      </c>
      <c r="F15" s="1813"/>
      <c r="G15" s="1813"/>
      <c r="H15" s="1813"/>
      <c r="I15" s="1883"/>
      <c r="J15" s="1813">
        <f t="shared" ref="J15:J55" si="2">SUM(H15+I15)</f>
        <v>0</v>
      </c>
      <c r="K15" s="1813"/>
      <c r="L15" s="1813"/>
      <c r="M15" s="1813"/>
      <c r="N15" s="1883"/>
      <c r="O15" s="1813"/>
      <c r="P15" s="1813"/>
      <c r="Q15" s="1813"/>
      <c r="R15" s="1813"/>
      <c r="S15" s="1883"/>
      <c r="T15" s="1813">
        <f>SUM(R15+S15)</f>
        <v>0</v>
      </c>
      <c r="U15" s="1813"/>
      <c r="V15" s="1813"/>
      <c r="W15" s="1881"/>
      <c r="X15" s="1882"/>
      <c r="Y15" s="1813">
        <f t="shared" ref="Y15:Y31" si="3">SUM(W15+X15)</f>
        <v>0</v>
      </c>
      <c r="Z15" s="1813"/>
      <c r="AA15" s="1813"/>
      <c r="AB15" s="1881"/>
      <c r="AC15" s="1882"/>
      <c r="AD15" s="1813">
        <f t="shared" ref="AD15:AD27" si="4">SUM(AB15+AC15)</f>
        <v>0</v>
      </c>
      <c r="AE15" s="1813"/>
      <c r="AF15" s="1813"/>
      <c r="AG15" s="1881"/>
      <c r="AH15" s="1882"/>
      <c r="AI15" s="1813">
        <f t="shared" ref="AI15:AI26" si="5">SUM(AG15+AH15)</f>
        <v>0</v>
      </c>
      <c r="AJ15" s="1813"/>
      <c r="AK15" s="1813"/>
      <c r="AL15" s="1881"/>
      <c r="AM15" s="1882"/>
      <c r="AN15" s="1813">
        <f t="shared" ref="AN15:AN26" si="6">SUM(AL15+AM15)</f>
        <v>0</v>
      </c>
      <c r="AO15" s="1813"/>
      <c r="AP15" s="1813"/>
      <c r="AQ15" s="1881"/>
      <c r="AR15" s="1882"/>
      <c r="AS15" s="1813">
        <f t="shared" ref="AS15:AS26" si="7">SUM(AQ15+AR15)</f>
        <v>0</v>
      </c>
      <c r="AT15" s="1813"/>
      <c r="AU15" s="1813"/>
      <c r="AV15" s="1881"/>
      <c r="AW15" s="1882"/>
      <c r="AX15" s="1813">
        <f t="shared" ref="AX15:AX26" si="8">SUM(AV15+AW15)</f>
        <v>0</v>
      </c>
      <c r="AY15" s="1813"/>
      <c r="AZ15" s="1813"/>
      <c r="BA15" s="1884">
        <f t="shared" ref="BA15:BB18" si="9">C15+H15+M15+R15+W15+AB15+AG15+AL15+AQ15+AV15</f>
        <v>0</v>
      </c>
      <c r="BB15" s="1885">
        <f t="shared" si="9"/>
        <v>0</v>
      </c>
      <c r="BC15" s="1813">
        <f>SUM(BA15+BB15)</f>
        <v>0</v>
      </c>
    </row>
    <row r="16" spans="1:58" ht="15" customHeight="1">
      <c r="A16" s="1414" t="s">
        <v>593</v>
      </c>
      <c r="B16" s="1881">
        <v>795609</v>
      </c>
      <c r="C16" s="1881">
        <v>796651</v>
      </c>
      <c r="D16" s="1882">
        <v>510</v>
      </c>
      <c r="E16" s="1813">
        <v>806745</v>
      </c>
      <c r="F16" s="1813">
        <v>754577</v>
      </c>
      <c r="G16" s="1813">
        <v>57452</v>
      </c>
      <c r="H16" s="1813">
        <v>57452</v>
      </c>
      <c r="I16" s="1883"/>
      <c r="J16" s="1813">
        <f>SUM(H16+I16)</f>
        <v>57452</v>
      </c>
      <c r="K16" s="1813">
        <v>54403</v>
      </c>
      <c r="L16" s="1813">
        <v>10483</v>
      </c>
      <c r="M16" s="1813">
        <v>10483</v>
      </c>
      <c r="N16" s="1883"/>
      <c r="O16" s="1813">
        <v>10516</v>
      </c>
      <c r="P16" s="1813">
        <v>10112</v>
      </c>
      <c r="Q16" s="1813"/>
      <c r="R16" s="1813"/>
      <c r="S16" s="1883"/>
      <c r="T16" s="1813">
        <f>SUM(R16+S16)</f>
        <v>0</v>
      </c>
      <c r="U16" s="1813"/>
      <c r="V16" s="1881">
        <v>57784</v>
      </c>
      <c r="W16" s="1881">
        <v>57784</v>
      </c>
      <c r="X16" s="1882"/>
      <c r="Y16" s="1813">
        <f t="shared" si="3"/>
        <v>57784</v>
      </c>
      <c r="Z16" s="1813">
        <v>50047</v>
      </c>
      <c r="AA16" s="1813"/>
      <c r="AB16" s="1881"/>
      <c r="AC16" s="1882"/>
      <c r="AD16" s="1813">
        <f t="shared" si="4"/>
        <v>0</v>
      </c>
      <c r="AE16" s="1813">
        <f t="shared" ref="AE16:AE29" si="10">AB16-AA16</f>
        <v>0</v>
      </c>
      <c r="AF16" s="1813"/>
      <c r="AG16" s="1881"/>
      <c r="AH16" s="1882"/>
      <c r="AI16" s="1813">
        <f>SUM(AG16+AH16)</f>
        <v>0</v>
      </c>
      <c r="AJ16" s="1813">
        <f t="shared" ref="AJ16:AJ29" si="11">AG16-AF16</f>
        <v>0</v>
      </c>
      <c r="AK16" s="1813"/>
      <c r="AL16" s="1881"/>
      <c r="AM16" s="1882"/>
      <c r="AN16" s="1813">
        <f t="shared" si="6"/>
        <v>0</v>
      </c>
      <c r="AO16" s="1813"/>
      <c r="AP16" s="1813"/>
      <c r="AQ16" s="1881"/>
      <c r="AR16" s="1882"/>
      <c r="AS16" s="1813">
        <f t="shared" si="7"/>
        <v>0</v>
      </c>
      <c r="AT16" s="1813"/>
      <c r="AU16" s="1881"/>
      <c r="AV16" s="1881"/>
      <c r="AW16" s="1882"/>
      <c r="AX16" s="1813">
        <f t="shared" si="8"/>
        <v>0</v>
      </c>
      <c r="AY16" s="1813"/>
      <c r="AZ16" s="1884">
        <f>B16+G16+L16+Q16+V16+AA16+AF16+AK16+AP16+AU16</f>
        <v>921328</v>
      </c>
      <c r="BA16" s="1884">
        <f t="shared" si="9"/>
        <v>922370</v>
      </c>
      <c r="BB16" s="1884">
        <f t="shared" si="9"/>
        <v>510</v>
      </c>
      <c r="BC16" s="1884">
        <f t="shared" ref="BC16:BC21" si="12">E16+J16+O16+T16+Y16+AD16+AI16+AN16+AS16+AX16</f>
        <v>932497</v>
      </c>
      <c r="BD16" s="892">
        <f t="shared" ref="BC16:BD31" si="13">F16+K16+P16+U16+Z16+AE16+AJ16+AO16+AT16+AY16</f>
        <v>869139</v>
      </c>
    </row>
    <row r="17" spans="1:58" ht="15" customHeight="1">
      <c r="A17" s="1414" t="s">
        <v>594</v>
      </c>
      <c r="B17" s="1881">
        <v>18815</v>
      </c>
      <c r="C17" s="1881">
        <v>19483</v>
      </c>
      <c r="D17" s="1882"/>
      <c r="E17" s="1813">
        <v>21970</v>
      </c>
      <c r="F17" s="1813">
        <v>6817</v>
      </c>
      <c r="G17" s="1813"/>
      <c r="H17" s="1813"/>
      <c r="I17" s="1883"/>
      <c r="J17" s="1813">
        <f t="shared" si="2"/>
        <v>0</v>
      </c>
      <c r="K17" s="1813"/>
      <c r="L17" s="1813"/>
      <c r="M17" s="1813"/>
      <c r="N17" s="1883"/>
      <c r="O17" s="1813"/>
      <c r="P17" s="1813"/>
      <c r="Q17" s="1813"/>
      <c r="R17" s="1813"/>
      <c r="S17" s="1883"/>
      <c r="T17" s="1813">
        <f>SUM(R17+S17)</f>
        <v>0</v>
      </c>
      <c r="U17" s="1813"/>
      <c r="V17" s="1881"/>
      <c r="W17" s="1881"/>
      <c r="X17" s="1882"/>
      <c r="Y17" s="1813">
        <f t="shared" si="3"/>
        <v>0</v>
      </c>
      <c r="Z17" s="1813"/>
      <c r="AA17" s="1813"/>
      <c r="AB17" s="1881"/>
      <c r="AC17" s="1882"/>
      <c r="AD17" s="1813">
        <f t="shared" si="4"/>
        <v>0</v>
      </c>
      <c r="AE17" s="1813">
        <f t="shared" si="10"/>
        <v>0</v>
      </c>
      <c r="AF17" s="1813"/>
      <c r="AG17" s="1881"/>
      <c r="AH17" s="1882"/>
      <c r="AI17" s="1813">
        <f t="shared" si="5"/>
        <v>0</v>
      </c>
      <c r="AJ17" s="1813">
        <f t="shared" si="11"/>
        <v>0</v>
      </c>
      <c r="AK17" s="1813"/>
      <c r="AL17" s="1881"/>
      <c r="AM17" s="1882"/>
      <c r="AN17" s="1813">
        <f t="shared" si="6"/>
        <v>0</v>
      </c>
      <c r="AO17" s="1813"/>
      <c r="AP17" s="1813"/>
      <c r="AQ17" s="1881"/>
      <c r="AR17" s="1882"/>
      <c r="AS17" s="1813">
        <f t="shared" si="7"/>
        <v>0</v>
      </c>
      <c r="AT17" s="1813"/>
      <c r="AU17" s="1881"/>
      <c r="AV17" s="1881"/>
      <c r="AW17" s="1882"/>
      <c r="AX17" s="1813">
        <f t="shared" si="8"/>
        <v>0</v>
      </c>
      <c r="AY17" s="1813"/>
      <c r="AZ17" s="1884">
        <f t="shared" ref="AZ17:AZ29" si="14">B17+G17+L17+Q17+V17+AA17+AF17+AK17+AP17+AU17</f>
        <v>18815</v>
      </c>
      <c r="BA17" s="1884">
        <f t="shared" si="9"/>
        <v>19483</v>
      </c>
      <c r="BB17" s="1884">
        <f t="shared" si="9"/>
        <v>0</v>
      </c>
      <c r="BC17" s="1884">
        <f t="shared" si="12"/>
        <v>21970</v>
      </c>
      <c r="BD17" s="892">
        <f t="shared" si="13"/>
        <v>6817</v>
      </c>
    </row>
    <row r="18" spans="1:58" ht="15" customHeight="1">
      <c r="A18" s="737" t="s">
        <v>595</v>
      </c>
      <c r="B18" s="1881">
        <v>238576</v>
      </c>
      <c r="C18" s="1881">
        <v>239147</v>
      </c>
      <c r="D18" s="1882">
        <v>-221</v>
      </c>
      <c r="E18" s="1813">
        <v>241195</v>
      </c>
      <c r="F18" s="1813">
        <v>213996</v>
      </c>
      <c r="G18" s="1813">
        <v>15512</v>
      </c>
      <c r="H18" s="1813">
        <v>15512</v>
      </c>
      <c r="I18" s="1883"/>
      <c r="J18" s="1813">
        <f t="shared" si="2"/>
        <v>15512</v>
      </c>
      <c r="K18" s="1813">
        <v>14533</v>
      </c>
      <c r="L18" s="1813">
        <v>2830</v>
      </c>
      <c r="M18" s="1813">
        <v>2830</v>
      </c>
      <c r="N18" s="1883"/>
      <c r="O18" s="1813">
        <v>2840</v>
      </c>
      <c r="P18" s="1813">
        <v>2650</v>
      </c>
      <c r="Q18" s="1813"/>
      <c r="R18" s="1813"/>
      <c r="S18" s="1883"/>
      <c r="T18" s="1813">
        <f>SUM(R18+S18)</f>
        <v>0</v>
      </c>
      <c r="U18" s="1813"/>
      <c r="V18" s="1881">
        <v>15678</v>
      </c>
      <c r="W18" s="1881">
        <v>15678</v>
      </c>
      <c r="X18" s="1882"/>
      <c r="Y18" s="1813">
        <f t="shared" si="3"/>
        <v>15678</v>
      </c>
      <c r="Z18" s="1813">
        <v>13408</v>
      </c>
      <c r="AA18" s="1813"/>
      <c r="AB18" s="1881"/>
      <c r="AC18" s="1882"/>
      <c r="AD18" s="1813">
        <f t="shared" si="4"/>
        <v>0</v>
      </c>
      <c r="AE18" s="1813">
        <f t="shared" si="10"/>
        <v>0</v>
      </c>
      <c r="AF18" s="1813"/>
      <c r="AG18" s="1881"/>
      <c r="AH18" s="1882"/>
      <c r="AI18" s="1813">
        <f t="shared" si="5"/>
        <v>0</v>
      </c>
      <c r="AJ18" s="1813">
        <f t="shared" si="11"/>
        <v>0</v>
      </c>
      <c r="AK18" s="1813"/>
      <c r="AL18" s="1881"/>
      <c r="AM18" s="1882"/>
      <c r="AN18" s="1813">
        <f t="shared" si="6"/>
        <v>0</v>
      </c>
      <c r="AO18" s="1813"/>
      <c r="AP18" s="1813"/>
      <c r="AQ18" s="1881"/>
      <c r="AR18" s="1882"/>
      <c r="AS18" s="1813">
        <f t="shared" si="7"/>
        <v>0</v>
      </c>
      <c r="AT18" s="1813"/>
      <c r="AU18" s="1881"/>
      <c r="AV18" s="1881"/>
      <c r="AW18" s="1882"/>
      <c r="AX18" s="1813">
        <f t="shared" si="8"/>
        <v>0</v>
      </c>
      <c r="AY18" s="1813"/>
      <c r="AZ18" s="1884">
        <f t="shared" si="14"/>
        <v>272596</v>
      </c>
      <c r="BA18" s="1884">
        <f t="shared" si="9"/>
        <v>273167</v>
      </c>
      <c r="BB18" s="1884">
        <f t="shared" si="9"/>
        <v>-221</v>
      </c>
      <c r="BC18" s="1884">
        <f t="shared" si="12"/>
        <v>275225</v>
      </c>
      <c r="BD18" s="892">
        <f t="shared" si="13"/>
        <v>244587</v>
      </c>
    </row>
    <row r="19" spans="1:58" ht="15" hidden="1" customHeight="1">
      <c r="A19" s="1886" t="s">
        <v>596</v>
      </c>
      <c r="B19" s="1881"/>
      <c r="C19" s="1881"/>
      <c r="D19" s="1882"/>
      <c r="E19" s="1813"/>
      <c r="F19" s="1813"/>
      <c r="G19" s="1813"/>
      <c r="H19" s="1813"/>
      <c r="I19" s="1883"/>
      <c r="J19" s="1813"/>
      <c r="K19" s="1813"/>
      <c r="L19" s="1813"/>
      <c r="M19" s="1813"/>
      <c r="N19" s="1883"/>
      <c r="O19" s="1813"/>
      <c r="P19" s="1813"/>
      <c r="Q19" s="1813"/>
      <c r="R19" s="1813"/>
      <c r="S19" s="1883"/>
      <c r="T19" s="1813"/>
      <c r="U19" s="1813"/>
      <c r="V19" s="1881"/>
      <c r="W19" s="1881"/>
      <c r="X19" s="1882"/>
      <c r="Y19" s="1813"/>
      <c r="Z19" s="1813"/>
      <c r="AA19" s="1813"/>
      <c r="AB19" s="1881"/>
      <c r="AC19" s="1882"/>
      <c r="AD19" s="1813"/>
      <c r="AE19" s="1813"/>
      <c r="AF19" s="1813"/>
      <c r="AG19" s="1881"/>
      <c r="AH19" s="1882"/>
      <c r="AI19" s="1813"/>
      <c r="AJ19" s="1813"/>
      <c r="AK19" s="1813"/>
      <c r="AL19" s="1881"/>
      <c r="AM19" s="1882"/>
      <c r="AN19" s="1813"/>
      <c r="AO19" s="1813"/>
      <c r="AP19" s="1813"/>
      <c r="AQ19" s="1881"/>
      <c r="AR19" s="1882"/>
      <c r="AS19" s="1813"/>
      <c r="AT19" s="1813"/>
      <c r="AU19" s="1881"/>
      <c r="AV19" s="1881"/>
      <c r="AW19" s="1882"/>
      <c r="AX19" s="1813"/>
      <c r="AY19" s="1813"/>
      <c r="AZ19" s="1884">
        <f t="shared" si="14"/>
        <v>0</v>
      </c>
      <c r="BA19" s="1884"/>
      <c r="BB19" s="1884">
        <f t="shared" ref="BB19:BB31" si="15">D19+I19+N19+S19+X19+AC19+AH19+AM19+AR19+AW19</f>
        <v>0</v>
      </c>
      <c r="BC19" s="1884">
        <f t="shared" si="12"/>
        <v>0</v>
      </c>
      <c r="BD19" s="892">
        <f t="shared" si="13"/>
        <v>0</v>
      </c>
    </row>
    <row r="20" spans="1:58" ht="15" hidden="1" customHeight="1">
      <c r="A20" s="1887" t="s">
        <v>721</v>
      </c>
      <c r="B20" s="1887"/>
      <c r="C20" s="1881">
        <v>0</v>
      </c>
      <c r="D20" s="1882"/>
      <c r="E20" s="1813">
        <f t="shared" si="1"/>
        <v>0</v>
      </c>
      <c r="F20" s="1813"/>
      <c r="G20" s="1813"/>
      <c r="H20" s="1881"/>
      <c r="I20" s="1882"/>
      <c r="J20" s="1813">
        <f t="shared" si="2"/>
        <v>0</v>
      </c>
      <c r="K20" s="1813"/>
      <c r="L20" s="1813"/>
      <c r="M20" s="1881"/>
      <c r="N20" s="1882"/>
      <c r="O20" s="1813"/>
      <c r="P20" s="1813"/>
      <c r="Q20" s="1813"/>
      <c r="R20" s="1881"/>
      <c r="S20" s="1882"/>
      <c r="T20" s="1813">
        <f t="shared" ref="T20:T31" si="16">SUM(R20+S20)</f>
        <v>0</v>
      </c>
      <c r="U20" s="1813"/>
      <c r="V20" s="1813"/>
      <c r="W20" s="1881"/>
      <c r="X20" s="1882"/>
      <c r="Y20" s="1813">
        <f t="shared" si="3"/>
        <v>0</v>
      </c>
      <c r="Z20" s="1813"/>
      <c r="AA20" s="1813"/>
      <c r="AB20" s="1881">
        <v>0</v>
      </c>
      <c r="AC20" s="1882"/>
      <c r="AD20" s="1813">
        <f t="shared" si="4"/>
        <v>0</v>
      </c>
      <c r="AE20" s="1813">
        <f t="shared" si="10"/>
        <v>0</v>
      </c>
      <c r="AF20" s="1813"/>
      <c r="AG20" s="1881"/>
      <c r="AH20" s="1882"/>
      <c r="AI20" s="1813">
        <f t="shared" si="5"/>
        <v>0</v>
      </c>
      <c r="AJ20" s="1813">
        <f t="shared" si="11"/>
        <v>0</v>
      </c>
      <c r="AK20" s="1813"/>
      <c r="AL20" s="1881"/>
      <c r="AM20" s="1882"/>
      <c r="AN20" s="1813">
        <f t="shared" si="6"/>
        <v>0</v>
      </c>
      <c r="AO20" s="1813"/>
      <c r="AP20" s="1813"/>
      <c r="AQ20" s="1881"/>
      <c r="AR20" s="1882"/>
      <c r="AS20" s="1813">
        <f t="shared" si="7"/>
        <v>0</v>
      </c>
      <c r="AT20" s="1813"/>
      <c r="AU20" s="1813"/>
      <c r="AV20" s="1881"/>
      <c r="AW20" s="1882"/>
      <c r="AX20" s="1813">
        <f t="shared" si="8"/>
        <v>0</v>
      </c>
      <c r="AY20" s="1813"/>
      <c r="AZ20" s="1884">
        <f t="shared" si="14"/>
        <v>0</v>
      </c>
      <c r="BA20" s="1884">
        <f t="shared" ref="BA20:BA22" si="17">C20+H20+M20+R20+W20+AB20+AG20+AL20+AQ20+AV20</f>
        <v>0</v>
      </c>
      <c r="BB20" s="1884">
        <f t="shared" si="15"/>
        <v>0</v>
      </c>
      <c r="BC20" s="1884">
        <f t="shared" si="12"/>
        <v>0</v>
      </c>
      <c r="BD20" s="892">
        <f t="shared" si="13"/>
        <v>0</v>
      </c>
    </row>
    <row r="21" spans="1:58" ht="15" hidden="1" customHeight="1">
      <c r="A21" s="1887" t="s">
        <v>722</v>
      </c>
      <c r="B21" s="1887"/>
      <c r="C21" s="1881">
        <v>0</v>
      </c>
      <c r="D21" s="1882"/>
      <c r="E21" s="1813">
        <f t="shared" si="1"/>
        <v>0</v>
      </c>
      <c r="F21" s="1813"/>
      <c r="G21" s="1813"/>
      <c r="H21" s="1881"/>
      <c r="I21" s="1882"/>
      <c r="J21" s="1813">
        <f t="shared" si="2"/>
        <v>0</v>
      </c>
      <c r="K21" s="1813"/>
      <c r="L21" s="1813"/>
      <c r="M21" s="1881"/>
      <c r="N21" s="1882"/>
      <c r="O21" s="1813"/>
      <c r="P21" s="1813"/>
      <c r="Q21" s="1813"/>
      <c r="R21" s="1881"/>
      <c r="S21" s="1882"/>
      <c r="T21" s="1813">
        <f t="shared" si="16"/>
        <v>0</v>
      </c>
      <c r="U21" s="1813"/>
      <c r="V21" s="1813"/>
      <c r="W21" s="1881"/>
      <c r="X21" s="1882"/>
      <c r="Y21" s="1813">
        <f t="shared" si="3"/>
        <v>0</v>
      </c>
      <c r="Z21" s="1813"/>
      <c r="AA21" s="1813"/>
      <c r="AB21" s="1881">
        <v>0</v>
      </c>
      <c r="AC21" s="1882"/>
      <c r="AD21" s="1813">
        <f t="shared" si="4"/>
        <v>0</v>
      </c>
      <c r="AE21" s="1813">
        <f t="shared" si="10"/>
        <v>0</v>
      </c>
      <c r="AF21" s="1813"/>
      <c r="AG21" s="1881"/>
      <c r="AH21" s="1882"/>
      <c r="AI21" s="1813">
        <f t="shared" si="5"/>
        <v>0</v>
      </c>
      <c r="AJ21" s="1813">
        <f t="shared" si="11"/>
        <v>0</v>
      </c>
      <c r="AK21" s="1813"/>
      <c r="AL21" s="1881"/>
      <c r="AM21" s="1882"/>
      <c r="AN21" s="1813">
        <f t="shared" si="6"/>
        <v>0</v>
      </c>
      <c r="AO21" s="1813"/>
      <c r="AP21" s="1813"/>
      <c r="AQ21" s="1881"/>
      <c r="AR21" s="1882"/>
      <c r="AS21" s="1813">
        <f t="shared" si="7"/>
        <v>0</v>
      </c>
      <c r="AT21" s="1813"/>
      <c r="AU21" s="1813"/>
      <c r="AV21" s="1881"/>
      <c r="AW21" s="1882"/>
      <c r="AX21" s="1813">
        <f t="shared" si="8"/>
        <v>0</v>
      </c>
      <c r="AY21" s="1813"/>
      <c r="AZ21" s="1884">
        <f t="shared" si="14"/>
        <v>0</v>
      </c>
      <c r="BA21" s="1884">
        <f t="shared" si="17"/>
        <v>0</v>
      </c>
      <c r="BB21" s="1884">
        <f t="shared" si="15"/>
        <v>0</v>
      </c>
      <c r="BC21" s="1884">
        <f t="shared" si="12"/>
        <v>0</v>
      </c>
      <c r="BD21" s="892">
        <f t="shared" si="13"/>
        <v>0</v>
      </c>
    </row>
    <row r="22" spans="1:58" ht="15" customHeight="1">
      <c r="A22" s="1886" t="s">
        <v>599</v>
      </c>
      <c r="B22" s="1881">
        <v>383130</v>
      </c>
      <c r="C22" s="1881">
        <v>391490</v>
      </c>
      <c r="D22" s="1882"/>
      <c r="E22" s="1813">
        <v>388029</v>
      </c>
      <c r="F22" s="1813">
        <v>267416</v>
      </c>
      <c r="G22" s="1813">
        <v>17265</v>
      </c>
      <c r="H22" s="1813">
        <v>17265</v>
      </c>
      <c r="I22" s="1883"/>
      <c r="J22" s="1813">
        <v>17266</v>
      </c>
      <c r="K22" s="1813">
        <v>12593</v>
      </c>
      <c r="L22" s="1813">
        <v>1652</v>
      </c>
      <c r="M22" s="1813">
        <v>1733</v>
      </c>
      <c r="N22" s="1883"/>
      <c r="O22" s="1813">
        <v>1733</v>
      </c>
      <c r="P22" s="1813">
        <v>1142</v>
      </c>
      <c r="Q22" s="1813"/>
      <c r="R22" s="1813"/>
      <c r="S22" s="1883"/>
      <c r="T22" s="1813">
        <f>SUM(R22+S22)</f>
        <v>0</v>
      </c>
      <c r="U22" s="1813"/>
      <c r="V22" s="1813">
        <v>25461</v>
      </c>
      <c r="W22" s="1813">
        <v>25477</v>
      </c>
      <c r="X22" s="1882"/>
      <c r="Y22" s="1813">
        <f>SUM(W22+X22)</f>
        <v>25477</v>
      </c>
      <c r="Z22" s="1813">
        <v>18866</v>
      </c>
      <c r="AA22" s="1813"/>
      <c r="AB22" s="1881"/>
      <c r="AC22" s="1882"/>
      <c r="AD22" s="1813">
        <f>SUM(AB22+AC22)</f>
        <v>0</v>
      </c>
      <c r="AE22" s="1813">
        <f t="shared" si="10"/>
        <v>0</v>
      </c>
      <c r="AF22" s="1881"/>
      <c r="AG22" s="1881"/>
      <c r="AH22" s="1882"/>
      <c r="AI22" s="1813">
        <v>2</v>
      </c>
      <c r="AJ22" s="1813">
        <v>2</v>
      </c>
      <c r="AK22" s="1881">
        <v>800</v>
      </c>
      <c r="AL22" s="1881">
        <v>800</v>
      </c>
      <c r="AM22" s="1882"/>
      <c r="AN22" s="1813">
        <v>798</v>
      </c>
      <c r="AO22" s="1813">
        <v>459</v>
      </c>
      <c r="AP22" s="1881">
        <v>100</v>
      </c>
      <c r="AQ22" s="1881">
        <v>100</v>
      </c>
      <c r="AR22" s="1882"/>
      <c r="AS22" s="1813">
        <f>SUM(AQ22+AR22)</f>
        <v>100</v>
      </c>
      <c r="AT22" s="1813"/>
      <c r="AU22" s="1881"/>
      <c r="AV22" s="1881"/>
      <c r="AW22" s="1882"/>
      <c r="AX22" s="1813">
        <f>SUM(AV22+AW22)</f>
        <v>0</v>
      </c>
      <c r="AY22" s="1813"/>
      <c r="AZ22" s="1884">
        <f t="shared" si="14"/>
        <v>428408</v>
      </c>
      <c r="BA22" s="1884">
        <f t="shared" si="17"/>
        <v>436865</v>
      </c>
      <c r="BB22" s="1884">
        <f t="shared" si="15"/>
        <v>0</v>
      </c>
      <c r="BC22" s="892">
        <f t="shared" si="13"/>
        <v>433405</v>
      </c>
      <c r="BD22" s="892">
        <f t="shared" si="13"/>
        <v>300478</v>
      </c>
    </row>
    <row r="23" spans="1:58" ht="15" customHeight="1">
      <c r="A23" s="1414" t="s">
        <v>16</v>
      </c>
      <c r="B23" s="1414"/>
      <c r="C23" s="1881"/>
      <c r="D23" s="1882"/>
      <c r="E23" s="1813">
        <v>217</v>
      </c>
      <c r="F23" s="1813">
        <v>39</v>
      </c>
      <c r="G23" s="1813"/>
      <c r="H23" s="1881"/>
      <c r="I23" s="1882"/>
      <c r="J23" s="1813">
        <f t="shared" si="2"/>
        <v>0</v>
      </c>
      <c r="K23" s="1813"/>
      <c r="L23" s="1813"/>
      <c r="M23" s="1881"/>
      <c r="N23" s="1882"/>
      <c r="O23" s="1813"/>
      <c r="P23" s="1813"/>
      <c r="Q23" s="1813"/>
      <c r="R23" s="1881"/>
      <c r="S23" s="1882"/>
      <c r="T23" s="1813">
        <f t="shared" si="16"/>
        <v>0</v>
      </c>
      <c r="U23" s="1813"/>
      <c r="V23" s="1813"/>
      <c r="W23" s="1881"/>
      <c r="X23" s="1882"/>
      <c r="Y23" s="1813">
        <f t="shared" si="3"/>
        <v>0</v>
      </c>
      <c r="Z23" s="1813"/>
      <c r="AA23" s="1813"/>
      <c r="AB23" s="1881"/>
      <c r="AC23" s="1882"/>
      <c r="AD23" s="1813">
        <f t="shared" si="4"/>
        <v>0</v>
      </c>
      <c r="AE23" s="1813">
        <f t="shared" si="10"/>
        <v>0</v>
      </c>
      <c r="AF23" s="1881"/>
      <c r="AG23" s="1881"/>
      <c r="AH23" s="1882"/>
      <c r="AI23" s="1813">
        <v>60</v>
      </c>
      <c r="AJ23" s="1813">
        <v>60</v>
      </c>
      <c r="AK23" s="1881">
        <v>31544</v>
      </c>
      <c r="AL23" s="1881">
        <v>31544</v>
      </c>
      <c r="AM23" s="1882"/>
      <c r="AN23" s="1813">
        <v>35814</v>
      </c>
      <c r="AO23" s="1813">
        <v>26457</v>
      </c>
      <c r="AP23" s="1881">
        <v>13021</v>
      </c>
      <c r="AQ23" s="1881">
        <v>13021</v>
      </c>
      <c r="AR23" s="1882"/>
      <c r="AS23" s="1813">
        <v>14504</v>
      </c>
      <c r="AT23" s="1813">
        <v>12212</v>
      </c>
      <c r="AU23" s="1813"/>
      <c r="AV23" s="1881"/>
      <c r="AW23" s="1882"/>
      <c r="AX23" s="1813">
        <f t="shared" si="8"/>
        <v>0</v>
      </c>
      <c r="AY23" s="1813"/>
      <c r="AZ23" s="1884">
        <f t="shared" si="14"/>
        <v>44565</v>
      </c>
      <c r="BA23" s="1884">
        <f t="shared" ref="BA23:BA31" si="18">C23+H23+M23+R23+W23+AB23+AG23+AL23+AQ23+AV23</f>
        <v>44565</v>
      </c>
      <c r="BB23" s="1884">
        <f t="shared" si="15"/>
        <v>0</v>
      </c>
      <c r="BC23" s="1884">
        <f t="shared" ref="BC23:BC31" si="19">E23+J23+O23+T23+Y23+AD23+AI23+AN23+AS23+AX23</f>
        <v>50595</v>
      </c>
      <c r="BD23" s="892">
        <f t="shared" si="13"/>
        <v>38768</v>
      </c>
    </row>
    <row r="24" spans="1:58" ht="15" hidden="1" customHeight="1">
      <c r="A24" s="1414" t="s">
        <v>18</v>
      </c>
      <c r="B24" s="1414"/>
      <c r="C24" s="1881"/>
      <c r="D24" s="1882"/>
      <c r="E24" s="1813">
        <f t="shared" si="1"/>
        <v>0</v>
      </c>
      <c r="F24" s="1813"/>
      <c r="G24" s="1813"/>
      <c r="H24" s="1881"/>
      <c r="I24" s="1882"/>
      <c r="J24" s="1813">
        <f t="shared" si="2"/>
        <v>0</v>
      </c>
      <c r="K24" s="1813"/>
      <c r="L24" s="1813"/>
      <c r="M24" s="1881"/>
      <c r="N24" s="1882"/>
      <c r="O24" s="1813"/>
      <c r="P24" s="1813"/>
      <c r="Q24" s="1813"/>
      <c r="R24" s="1881"/>
      <c r="S24" s="1882"/>
      <c r="T24" s="1813">
        <f t="shared" si="16"/>
        <v>0</v>
      </c>
      <c r="U24" s="1813"/>
      <c r="V24" s="1813"/>
      <c r="W24" s="1881"/>
      <c r="X24" s="1882"/>
      <c r="Y24" s="1813">
        <f t="shared" si="3"/>
        <v>0</v>
      </c>
      <c r="Z24" s="1813"/>
      <c r="AA24" s="1813"/>
      <c r="AB24" s="1881"/>
      <c r="AC24" s="1882"/>
      <c r="AD24" s="1813">
        <f t="shared" si="4"/>
        <v>0</v>
      </c>
      <c r="AE24" s="1813">
        <f t="shared" si="10"/>
        <v>0</v>
      </c>
      <c r="AF24" s="1813"/>
      <c r="AG24" s="1888"/>
      <c r="AH24" s="1882"/>
      <c r="AI24" s="1813">
        <f t="shared" si="5"/>
        <v>0</v>
      </c>
      <c r="AJ24" s="1813">
        <f t="shared" si="11"/>
        <v>0</v>
      </c>
      <c r="AK24" s="1813"/>
      <c r="AL24" s="1888"/>
      <c r="AM24" s="1882"/>
      <c r="AN24" s="1813">
        <f t="shared" si="6"/>
        <v>0</v>
      </c>
      <c r="AO24" s="1813"/>
      <c r="AP24" s="1813"/>
      <c r="AQ24" s="1888"/>
      <c r="AR24" s="1882"/>
      <c r="AS24" s="1813">
        <f t="shared" si="7"/>
        <v>0</v>
      </c>
      <c r="AT24" s="1813"/>
      <c r="AU24" s="1813"/>
      <c r="AV24" s="1888"/>
      <c r="AW24" s="1882"/>
      <c r="AX24" s="1813">
        <f t="shared" si="8"/>
        <v>0</v>
      </c>
      <c r="AY24" s="1813"/>
      <c r="AZ24" s="1884">
        <f t="shared" si="14"/>
        <v>0</v>
      </c>
      <c r="BA24" s="1884">
        <f t="shared" si="18"/>
        <v>0</v>
      </c>
      <c r="BB24" s="1884">
        <f t="shared" si="15"/>
        <v>0</v>
      </c>
      <c r="BC24" s="1884">
        <f t="shared" si="19"/>
        <v>0</v>
      </c>
      <c r="BD24" s="892">
        <f t="shared" si="13"/>
        <v>0</v>
      </c>
    </row>
    <row r="25" spans="1:58" ht="15" customHeight="1">
      <c r="A25" s="1414" t="s">
        <v>600</v>
      </c>
      <c r="B25" s="1414"/>
      <c r="C25" s="1881"/>
      <c r="D25" s="1882">
        <v>358</v>
      </c>
      <c r="E25" s="1813">
        <v>358</v>
      </c>
      <c r="F25" s="1813">
        <v>357</v>
      </c>
      <c r="G25" s="1813"/>
      <c r="H25" s="1881"/>
      <c r="I25" s="1882"/>
      <c r="J25" s="1813">
        <f>SUM(H25+I25)</f>
        <v>0</v>
      </c>
      <c r="K25" s="1813"/>
      <c r="L25" s="1813"/>
      <c r="M25" s="1881"/>
      <c r="N25" s="1882"/>
      <c r="O25" s="1813"/>
      <c r="P25" s="1813"/>
      <c r="Q25" s="1813"/>
      <c r="R25" s="1881"/>
      <c r="S25" s="1882"/>
      <c r="T25" s="1813">
        <f>SUM(R25+S25)</f>
        <v>0</v>
      </c>
      <c r="U25" s="1813"/>
      <c r="V25" s="1813"/>
      <c r="W25" s="1881"/>
      <c r="X25" s="1882"/>
      <c r="Y25" s="1813">
        <f>SUM(W25+X25)</f>
        <v>0</v>
      </c>
      <c r="Z25" s="1813"/>
      <c r="AA25" s="1813"/>
      <c r="AB25" s="1881"/>
      <c r="AC25" s="1882"/>
      <c r="AD25" s="1813">
        <f>SUM(AB25+AC25)</f>
        <v>0</v>
      </c>
      <c r="AE25" s="1813">
        <f>AB25-AA25</f>
        <v>0</v>
      </c>
      <c r="AF25" s="1813"/>
      <c r="AG25" s="1888"/>
      <c r="AH25" s="1882"/>
      <c r="AI25" s="1813">
        <f>SUM(AG25+AH25)</f>
        <v>0</v>
      </c>
      <c r="AJ25" s="1813">
        <f>AG25-AF25</f>
        <v>0</v>
      </c>
      <c r="AK25" s="1813"/>
      <c r="AL25" s="1888"/>
      <c r="AM25" s="1882"/>
      <c r="AN25" s="1813">
        <f>SUM(AL25+AM25)</f>
        <v>0</v>
      </c>
      <c r="AO25" s="1813"/>
      <c r="AP25" s="1813"/>
      <c r="AQ25" s="1888"/>
      <c r="AR25" s="1882"/>
      <c r="AS25" s="1813">
        <f>SUM(AQ25+AR25)</f>
        <v>0</v>
      </c>
      <c r="AT25" s="1813"/>
      <c r="AU25" s="1813"/>
      <c r="AV25" s="1888"/>
      <c r="AW25" s="1882"/>
      <c r="AX25" s="1813">
        <f>SUM(AV25+AW25)</f>
        <v>0</v>
      </c>
      <c r="AY25" s="1813"/>
      <c r="AZ25" s="1884">
        <f>B25+G25+L25+Q25+V25+AA25+AF25+AK25+AP25+AU25</f>
        <v>0</v>
      </c>
      <c r="BA25" s="1884">
        <f>C25+H25+M25+R25+W25+AB25+AG25+AL25+AQ25+AV25</f>
        <v>0</v>
      </c>
      <c r="BB25" s="1884">
        <f t="shared" si="15"/>
        <v>358</v>
      </c>
      <c r="BC25" s="1884">
        <f t="shared" si="19"/>
        <v>358</v>
      </c>
      <c r="BD25" s="892">
        <f t="shared" si="13"/>
        <v>357</v>
      </c>
    </row>
    <row r="26" spans="1:58" ht="15.75" customHeight="1">
      <c r="A26" s="1414" t="s">
        <v>601</v>
      </c>
      <c r="B26" s="1881">
        <v>300</v>
      </c>
      <c r="C26" s="1881">
        <v>300</v>
      </c>
      <c r="D26" s="1882"/>
      <c r="E26" s="1813">
        <f t="shared" si="1"/>
        <v>300</v>
      </c>
      <c r="F26" s="1813"/>
      <c r="G26" s="1813"/>
      <c r="H26" s="1881"/>
      <c r="I26" s="1882"/>
      <c r="J26" s="1813">
        <f t="shared" si="2"/>
        <v>0</v>
      </c>
      <c r="K26" s="1813"/>
      <c r="L26" s="1813"/>
      <c r="M26" s="1881"/>
      <c r="N26" s="1882"/>
      <c r="O26" s="1813"/>
      <c r="P26" s="1813"/>
      <c r="Q26" s="1813"/>
      <c r="R26" s="1881"/>
      <c r="S26" s="1882"/>
      <c r="T26" s="1813">
        <f t="shared" si="16"/>
        <v>0</v>
      </c>
      <c r="U26" s="1813"/>
      <c r="V26" s="1813"/>
      <c r="W26" s="1881"/>
      <c r="X26" s="1882"/>
      <c r="Y26" s="1813">
        <f t="shared" si="3"/>
        <v>0</v>
      </c>
      <c r="Z26" s="1813"/>
      <c r="AA26" s="1813"/>
      <c r="AB26" s="1881"/>
      <c r="AC26" s="1882"/>
      <c r="AD26" s="1813">
        <f t="shared" si="4"/>
        <v>0</v>
      </c>
      <c r="AE26" s="1813">
        <f t="shared" si="10"/>
        <v>0</v>
      </c>
      <c r="AF26" s="1813"/>
      <c r="AG26" s="1888"/>
      <c r="AH26" s="1882"/>
      <c r="AI26" s="1813">
        <f t="shared" si="5"/>
        <v>0</v>
      </c>
      <c r="AJ26" s="1813">
        <f t="shared" si="11"/>
        <v>0</v>
      </c>
      <c r="AK26" s="1813"/>
      <c r="AL26" s="1888"/>
      <c r="AM26" s="1882"/>
      <c r="AN26" s="1813">
        <f t="shared" si="6"/>
        <v>0</v>
      </c>
      <c r="AO26" s="1813"/>
      <c r="AP26" s="1813"/>
      <c r="AQ26" s="1888"/>
      <c r="AR26" s="1882"/>
      <c r="AS26" s="1813">
        <f t="shared" si="7"/>
        <v>0</v>
      </c>
      <c r="AT26" s="1813"/>
      <c r="AU26" s="1813"/>
      <c r="AV26" s="1888">
        <v>261</v>
      </c>
      <c r="AW26" s="1882"/>
      <c r="AX26" s="1813">
        <f t="shared" si="8"/>
        <v>261</v>
      </c>
      <c r="AY26" s="1813">
        <v>261</v>
      </c>
      <c r="AZ26" s="1884">
        <f t="shared" si="14"/>
        <v>300</v>
      </c>
      <c r="BA26" s="1884">
        <f t="shared" si="18"/>
        <v>561</v>
      </c>
      <c r="BB26" s="1884">
        <f t="shared" si="15"/>
        <v>0</v>
      </c>
      <c r="BC26" s="1884">
        <f t="shared" si="19"/>
        <v>561</v>
      </c>
      <c r="BD26" s="892">
        <f t="shared" si="13"/>
        <v>261</v>
      </c>
    </row>
    <row r="27" spans="1:58" ht="15" hidden="1" customHeight="1">
      <c r="A27" s="1414" t="s">
        <v>602</v>
      </c>
      <c r="B27" s="1414"/>
      <c r="C27" s="1881"/>
      <c r="D27" s="1882"/>
      <c r="E27" s="1813">
        <f t="shared" si="1"/>
        <v>0</v>
      </c>
      <c r="F27" s="1813"/>
      <c r="G27" s="1813"/>
      <c r="H27" s="1881"/>
      <c r="I27" s="1882"/>
      <c r="J27" s="1813">
        <f t="shared" si="2"/>
        <v>0</v>
      </c>
      <c r="K27" s="1813"/>
      <c r="L27" s="1813"/>
      <c r="M27" s="1881"/>
      <c r="N27" s="1882"/>
      <c r="O27" s="1813"/>
      <c r="P27" s="1813"/>
      <c r="Q27" s="1813"/>
      <c r="R27" s="1881"/>
      <c r="S27" s="1882"/>
      <c r="T27" s="1813">
        <f t="shared" si="16"/>
        <v>0</v>
      </c>
      <c r="U27" s="1813"/>
      <c r="V27" s="1813"/>
      <c r="W27" s="1881"/>
      <c r="X27" s="1882"/>
      <c r="Y27" s="1813">
        <f t="shared" si="3"/>
        <v>0</v>
      </c>
      <c r="Z27" s="1813"/>
      <c r="AA27" s="1813"/>
      <c r="AB27" s="1881"/>
      <c r="AC27" s="1882"/>
      <c r="AD27" s="1813">
        <f t="shared" si="4"/>
        <v>0</v>
      </c>
      <c r="AE27" s="1813">
        <f t="shared" si="10"/>
        <v>0</v>
      </c>
      <c r="AF27" s="1813"/>
      <c r="AG27" s="1881"/>
      <c r="AH27" s="1882"/>
      <c r="AI27" s="1813">
        <f>SUM(AG27:AH27)</f>
        <v>0</v>
      </c>
      <c r="AJ27" s="1813">
        <f t="shared" si="11"/>
        <v>0</v>
      </c>
      <c r="AK27" s="1813"/>
      <c r="AL27" s="1881"/>
      <c r="AM27" s="1882"/>
      <c r="AN27" s="1813">
        <f>SUM(AL27:AM27)</f>
        <v>0</v>
      </c>
      <c r="AO27" s="1813"/>
      <c r="AP27" s="1813"/>
      <c r="AQ27" s="1881"/>
      <c r="AR27" s="1882"/>
      <c r="AS27" s="1813">
        <f>SUM(AQ27:AR27)</f>
        <v>0</v>
      </c>
      <c r="AT27" s="1813"/>
      <c r="AU27" s="1813"/>
      <c r="AV27" s="1881">
        <v>0</v>
      </c>
      <c r="AW27" s="1882"/>
      <c r="AX27" s="1813">
        <f>SUM(AV27:AW27)</f>
        <v>0</v>
      </c>
      <c r="AY27" s="1813"/>
      <c r="AZ27" s="1884">
        <f t="shared" si="14"/>
        <v>0</v>
      </c>
      <c r="BA27" s="1884">
        <f t="shared" si="18"/>
        <v>0</v>
      </c>
      <c r="BB27" s="1884">
        <f t="shared" si="15"/>
        <v>0</v>
      </c>
      <c r="BC27" s="1884">
        <f t="shared" si="19"/>
        <v>0</v>
      </c>
      <c r="BD27" s="892">
        <f t="shared" si="13"/>
        <v>0</v>
      </c>
    </row>
    <row r="28" spans="1:58" ht="15" customHeight="1">
      <c r="A28" s="1414" t="s">
        <v>603</v>
      </c>
      <c r="B28" s="1414"/>
      <c r="C28" s="1881"/>
      <c r="D28" s="1882"/>
      <c r="E28" s="1813">
        <f t="shared" si="1"/>
        <v>0</v>
      </c>
      <c r="F28" s="1813"/>
      <c r="G28" s="1813"/>
      <c r="H28" s="1881"/>
      <c r="I28" s="1882"/>
      <c r="J28" s="1813">
        <f t="shared" si="2"/>
        <v>0</v>
      </c>
      <c r="K28" s="1813"/>
      <c r="L28" s="1813"/>
      <c r="M28" s="1881"/>
      <c r="N28" s="1882"/>
      <c r="O28" s="1813"/>
      <c r="P28" s="1813"/>
      <c r="Q28" s="1813"/>
      <c r="R28" s="1881"/>
      <c r="S28" s="1882"/>
      <c r="T28" s="1813">
        <f t="shared" si="16"/>
        <v>0</v>
      </c>
      <c r="U28" s="1813"/>
      <c r="V28" s="1813"/>
      <c r="W28" s="1881"/>
      <c r="X28" s="1882"/>
      <c r="Y28" s="1813">
        <f t="shared" si="3"/>
        <v>0</v>
      </c>
      <c r="Z28" s="1813"/>
      <c r="AA28" s="1813"/>
      <c r="AB28" s="1881"/>
      <c r="AC28" s="1882"/>
      <c r="AD28" s="1813"/>
      <c r="AE28" s="1813">
        <f t="shared" si="10"/>
        <v>0</v>
      </c>
      <c r="AF28" s="1813"/>
      <c r="AG28" s="1881"/>
      <c r="AH28" s="1882"/>
      <c r="AI28" s="1813">
        <f>SUM(AG28:AH28)</f>
        <v>0</v>
      </c>
      <c r="AJ28" s="1813">
        <f t="shared" si="11"/>
        <v>0</v>
      </c>
      <c r="AK28" s="1813"/>
      <c r="AL28" s="1881"/>
      <c r="AM28" s="1882"/>
      <c r="AN28" s="1813">
        <f>SUM(AL28:AM28)</f>
        <v>0</v>
      </c>
      <c r="AO28" s="1813"/>
      <c r="AP28" s="1813"/>
      <c r="AQ28" s="1881"/>
      <c r="AR28" s="1882"/>
      <c r="AS28" s="1813">
        <f>SUM(AQ28:AR28)</f>
        <v>0</v>
      </c>
      <c r="AT28" s="1813"/>
      <c r="AU28" s="1813"/>
      <c r="AV28" s="1881">
        <v>349</v>
      </c>
      <c r="AW28" s="1882"/>
      <c r="AX28" s="1813">
        <f>SUM(AV28:AW28)</f>
        <v>349</v>
      </c>
      <c r="AY28" s="1813">
        <v>349</v>
      </c>
      <c r="AZ28" s="1884">
        <f t="shared" si="14"/>
        <v>0</v>
      </c>
      <c r="BA28" s="1884">
        <f t="shared" si="18"/>
        <v>349</v>
      </c>
      <c r="BB28" s="1884">
        <f t="shared" si="15"/>
        <v>0</v>
      </c>
      <c r="BC28" s="1884">
        <f t="shared" si="19"/>
        <v>349</v>
      </c>
      <c r="BD28" s="892">
        <f t="shared" si="13"/>
        <v>349</v>
      </c>
    </row>
    <row r="29" spans="1:58" ht="15" customHeight="1">
      <c r="A29" s="1414" t="s">
        <v>604</v>
      </c>
      <c r="B29" s="1414"/>
      <c r="C29" s="1881"/>
      <c r="D29" s="1882"/>
      <c r="E29" s="1813">
        <f t="shared" si="1"/>
        <v>0</v>
      </c>
      <c r="F29" s="1813"/>
      <c r="G29" s="1813"/>
      <c r="H29" s="1881"/>
      <c r="I29" s="1882"/>
      <c r="J29" s="1813">
        <f t="shared" si="2"/>
        <v>0</v>
      </c>
      <c r="K29" s="1813"/>
      <c r="L29" s="1813"/>
      <c r="M29" s="1881"/>
      <c r="N29" s="1882"/>
      <c r="O29" s="1813"/>
      <c r="P29" s="1813"/>
      <c r="Q29" s="1813"/>
      <c r="R29" s="1881"/>
      <c r="S29" s="1882"/>
      <c r="T29" s="1813">
        <f t="shared" si="16"/>
        <v>0</v>
      </c>
      <c r="U29" s="1813"/>
      <c r="V29" s="1813"/>
      <c r="W29" s="1881"/>
      <c r="X29" s="1882"/>
      <c r="Y29" s="1813">
        <f t="shared" si="3"/>
        <v>0</v>
      </c>
      <c r="Z29" s="1813"/>
      <c r="AA29" s="1813"/>
      <c r="AB29" s="1881"/>
      <c r="AC29" s="1882"/>
      <c r="AD29" s="1813">
        <f>SUM(AB29+AC29)</f>
        <v>0</v>
      </c>
      <c r="AE29" s="1813">
        <f t="shared" si="10"/>
        <v>0</v>
      </c>
      <c r="AF29" s="1813"/>
      <c r="AG29" s="1881"/>
      <c r="AH29" s="1882"/>
      <c r="AI29" s="1813">
        <f>SUM(AG29+AH29)</f>
        <v>0</v>
      </c>
      <c r="AJ29" s="1813">
        <f t="shared" si="11"/>
        <v>0</v>
      </c>
      <c r="AK29" s="1813"/>
      <c r="AL29" s="1881"/>
      <c r="AM29" s="1882"/>
      <c r="AN29" s="1813">
        <f>SUM(AL29+AM29)</f>
        <v>0</v>
      </c>
      <c r="AO29" s="1813"/>
      <c r="AP29" s="1813"/>
      <c r="AQ29" s="1881"/>
      <c r="AR29" s="1882"/>
      <c r="AS29" s="1813">
        <f>SUM(AQ29+AR29)</f>
        <v>0</v>
      </c>
      <c r="AT29" s="1813"/>
      <c r="AU29" s="1813"/>
      <c r="AV29" s="1881"/>
      <c r="AW29" s="1882"/>
      <c r="AX29" s="1813">
        <f>SUM(AV29+AW29)</f>
        <v>0</v>
      </c>
      <c r="AY29" s="1813"/>
      <c r="AZ29" s="1881">
        <f t="shared" si="14"/>
        <v>0</v>
      </c>
      <c r="BA29" s="1881">
        <f t="shared" si="18"/>
        <v>0</v>
      </c>
      <c r="BB29" s="1884">
        <f t="shared" si="15"/>
        <v>0</v>
      </c>
      <c r="BC29" s="1884">
        <f t="shared" si="19"/>
        <v>0</v>
      </c>
      <c r="BD29" s="892">
        <f t="shared" si="13"/>
        <v>0</v>
      </c>
    </row>
    <row r="30" spans="1:58" ht="15" customHeight="1">
      <c r="A30" s="1414" t="s">
        <v>605</v>
      </c>
      <c r="B30" s="1414"/>
      <c r="C30" s="1881"/>
      <c r="D30" s="1882"/>
      <c r="E30" s="1813">
        <f t="shared" si="1"/>
        <v>0</v>
      </c>
      <c r="F30" s="1813"/>
      <c r="G30" s="1813"/>
      <c r="H30" s="1881"/>
      <c r="I30" s="1882"/>
      <c r="J30" s="1813">
        <f t="shared" si="2"/>
        <v>0</v>
      </c>
      <c r="K30" s="1813"/>
      <c r="L30" s="1813"/>
      <c r="M30" s="1881"/>
      <c r="N30" s="1882"/>
      <c r="O30" s="1813"/>
      <c r="P30" s="1813"/>
      <c r="Q30" s="1813"/>
      <c r="R30" s="1881"/>
      <c r="S30" s="1882"/>
      <c r="T30" s="1813">
        <f t="shared" si="16"/>
        <v>0</v>
      </c>
      <c r="U30" s="1813"/>
      <c r="V30" s="1813"/>
      <c r="W30" s="1881"/>
      <c r="X30" s="1882"/>
      <c r="Y30" s="1813">
        <f t="shared" si="3"/>
        <v>0</v>
      </c>
      <c r="Z30" s="1813"/>
      <c r="AA30" s="1813"/>
      <c r="AB30" s="1881"/>
      <c r="AC30" s="1882"/>
      <c r="AD30" s="1813">
        <f>SUM(AB30+AC30)</f>
        <v>0</v>
      </c>
      <c r="AE30" s="1813"/>
      <c r="AF30" s="1813"/>
      <c r="AG30" s="1881"/>
      <c r="AH30" s="1882"/>
      <c r="AI30" s="1813">
        <f>SUM(AG30+AH30)</f>
        <v>0</v>
      </c>
      <c r="AJ30" s="1813"/>
      <c r="AK30" s="1813"/>
      <c r="AL30" s="1881"/>
      <c r="AM30" s="1882"/>
      <c r="AN30" s="1813">
        <f>SUM(AL30+AM30)</f>
        <v>0</v>
      </c>
      <c r="AO30" s="1813"/>
      <c r="AP30" s="1813"/>
      <c r="AQ30" s="1881"/>
      <c r="AR30" s="1882"/>
      <c r="AS30" s="1813">
        <f>SUM(AQ30+AR30)</f>
        <v>0</v>
      </c>
      <c r="AT30" s="1813"/>
      <c r="AU30" s="1813"/>
      <c r="AV30" s="1881"/>
      <c r="AW30" s="1882"/>
      <c r="AX30" s="1813">
        <f>SUM(AV30+AW30)</f>
        <v>0</v>
      </c>
      <c r="AY30" s="1813"/>
      <c r="AZ30" s="1813"/>
      <c r="BA30" s="1881">
        <f t="shared" si="18"/>
        <v>0</v>
      </c>
      <c r="BB30" s="1884">
        <f t="shared" si="15"/>
        <v>0</v>
      </c>
      <c r="BC30" s="1884">
        <f t="shared" si="19"/>
        <v>0</v>
      </c>
      <c r="BD30" s="706">
        <f t="shared" si="13"/>
        <v>0</v>
      </c>
    </row>
    <row r="31" spans="1:58" ht="15" customHeight="1">
      <c r="A31" s="1414" t="s">
        <v>606</v>
      </c>
      <c r="B31" s="1414"/>
      <c r="C31" s="1881"/>
      <c r="D31" s="1882"/>
      <c r="E31" s="1813">
        <f t="shared" si="1"/>
        <v>0</v>
      </c>
      <c r="F31" s="1813"/>
      <c r="G31" s="1813"/>
      <c r="H31" s="1881"/>
      <c r="I31" s="1882"/>
      <c r="J31" s="1813">
        <f t="shared" si="2"/>
        <v>0</v>
      </c>
      <c r="K31" s="1813"/>
      <c r="L31" s="1813"/>
      <c r="M31" s="1881"/>
      <c r="N31" s="1882"/>
      <c r="O31" s="1813"/>
      <c r="P31" s="1813"/>
      <c r="Q31" s="1813"/>
      <c r="R31" s="1881"/>
      <c r="S31" s="1882"/>
      <c r="T31" s="1813">
        <f t="shared" si="16"/>
        <v>0</v>
      </c>
      <c r="U31" s="1813"/>
      <c r="V31" s="1813"/>
      <c r="W31" s="1881"/>
      <c r="X31" s="1882"/>
      <c r="Y31" s="1813">
        <f t="shared" si="3"/>
        <v>0</v>
      </c>
      <c r="Z31" s="1813"/>
      <c r="AA31" s="1813"/>
      <c r="AB31" s="1881"/>
      <c r="AC31" s="1882"/>
      <c r="AD31" s="1813">
        <f>SUM(AB31+AC31)</f>
        <v>0</v>
      </c>
      <c r="AE31" s="1813"/>
      <c r="AF31" s="1813"/>
      <c r="AG31" s="1881"/>
      <c r="AH31" s="1882"/>
      <c r="AI31" s="1813">
        <f>SUM(AG31+AH31)</f>
        <v>0</v>
      </c>
      <c r="AJ31" s="1813"/>
      <c r="AK31" s="1813"/>
      <c r="AL31" s="1881"/>
      <c r="AM31" s="1882"/>
      <c r="AN31" s="1813">
        <f>SUM(AL31+AM31)</f>
        <v>0</v>
      </c>
      <c r="AO31" s="1813"/>
      <c r="AP31" s="1813"/>
      <c r="AQ31" s="1881"/>
      <c r="AR31" s="1882"/>
      <c r="AS31" s="1813">
        <f>SUM(AQ31+AR31)</f>
        <v>0</v>
      </c>
      <c r="AT31" s="1813"/>
      <c r="AU31" s="1813"/>
      <c r="AV31" s="1881"/>
      <c r="AW31" s="1882"/>
      <c r="AX31" s="1813">
        <f>SUM(AV31+AW31)</f>
        <v>0</v>
      </c>
      <c r="AY31" s="1813"/>
      <c r="AZ31" s="1813"/>
      <c r="BA31" s="1881">
        <f t="shared" si="18"/>
        <v>0</v>
      </c>
      <c r="BB31" s="1884">
        <f t="shared" si="15"/>
        <v>0</v>
      </c>
      <c r="BC31" s="1884">
        <f t="shared" si="19"/>
        <v>0</v>
      </c>
      <c r="BD31" s="706">
        <f t="shared" si="13"/>
        <v>0</v>
      </c>
    </row>
    <row r="32" spans="1:58" s="1892" customFormat="1" ht="15" customHeight="1">
      <c r="A32" s="1889" t="s">
        <v>607</v>
      </c>
      <c r="B32" s="1890">
        <v>1436430</v>
      </c>
      <c r="C32" s="1890">
        <f t="shared" ref="C32:BD32" si="20">SUM(C15:C31)</f>
        <v>1447071</v>
      </c>
      <c r="D32" s="1890">
        <f t="shared" si="20"/>
        <v>647</v>
      </c>
      <c r="E32" s="1890">
        <f t="shared" si="20"/>
        <v>1458814</v>
      </c>
      <c r="F32" s="1890">
        <f t="shared" si="20"/>
        <v>1243202</v>
      </c>
      <c r="G32" s="1890">
        <f t="shared" si="20"/>
        <v>90229</v>
      </c>
      <c r="H32" s="1890">
        <f t="shared" si="20"/>
        <v>90229</v>
      </c>
      <c r="I32" s="1890">
        <f t="shared" si="20"/>
        <v>0</v>
      </c>
      <c r="J32" s="1890">
        <f t="shared" si="20"/>
        <v>90230</v>
      </c>
      <c r="K32" s="1890">
        <f t="shared" si="20"/>
        <v>81529</v>
      </c>
      <c r="L32" s="1890">
        <f t="shared" si="20"/>
        <v>14965</v>
      </c>
      <c r="M32" s="1890">
        <f t="shared" si="20"/>
        <v>15046</v>
      </c>
      <c r="N32" s="1890">
        <f t="shared" si="20"/>
        <v>0</v>
      </c>
      <c r="O32" s="1890">
        <f t="shared" si="20"/>
        <v>15089</v>
      </c>
      <c r="P32" s="1890">
        <f t="shared" si="20"/>
        <v>13904</v>
      </c>
      <c r="Q32" s="1890">
        <f t="shared" si="20"/>
        <v>0</v>
      </c>
      <c r="R32" s="1890">
        <f t="shared" si="20"/>
        <v>0</v>
      </c>
      <c r="S32" s="1890">
        <f t="shared" si="20"/>
        <v>0</v>
      </c>
      <c r="T32" s="1890">
        <f t="shared" si="20"/>
        <v>0</v>
      </c>
      <c r="U32" s="1890">
        <f t="shared" si="20"/>
        <v>0</v>
      </c>
      <c r="V32" s="1890">
        <f t="shared" si="20"/>
        <v>98923</v>
      </c>
      <c r="W32" s="1890">
        <f t="shared" si="20"/>
        <v>98939</v>
      </c>
      <c r="X32" s="1890">
        <f t="shared" si="20"/>
        <v>0</v>
      </c>
      <c r="Y32" s="1890">
        <f t="shared" si="20"/>
        <v>98939</v>
      </c>
      <c r="Z32" s="1890">
        <f t="shared" si="20"/>
        <v>82321</v>
      </c>
      <c r="AA32" s="1890">
        <f t="shared" si="20"/>
        <v>0</v>
      </c>
      <c r="AB32" s="1890">
        <f t="shared" si="20"/>
        <v>0</v>
      </c>
      <c r="AC32" s="1890">
        <f t="shared" si="20"/>
        <v>0</v>
      </c>
      <c r="AD32" s="1890">
        <f t="shared" si="20"/>
        <v>0</v>
      </c>
      <c r="AE32" s="1890">
        <f t="shared" si="20"/>
        <v>0</v>
      </c>
      <c r="AF32" s="1890">
        <f t="shared" si="20"/>
        <v>0</v>
      </c>
      <c r="AG32" s="1890">
        <f t="shared" si="20"/>
        <v>0</v>
      </c>
      <c r="AH32" s="1890">
        <f t="shared" si="20"/>
        <v>0</v>
      </c>
      <c r="AI32" s="1890">
        <f t="shared" si="20"/>
        <v>62</v>
      </c>
      <c r="AJ32" s="1890">
        <f t="shared" si="20"/>
        <v>62</v>
      </c>
      <c r="AK32" s="1890">
        <f t="shared" si="20"/>
        <v>32344</v>
      </c>
      <c r="AL32" s="1890">
        <f t="shared" si="20"/>
        <v>32344</v>
      </c>
      <c r="AM32" s="1890">
        <f t="shared" si="20"/>
        <v>0</v>
      </c>
      <c r="AN32" s="1890">
        <f t="shared" si="20"/>
        <v>36612</v>
      </c>
      <c r="AO32" s="1890">
        <f t="shared" si="20"/>
        <v>26916</v>
      </c>
      <c r="AP32" s="1890">
        <f t="shared" si="20"/>
        <v>13121</v>
      </c>
      <c r="AQ32" s="1890">
        <f t="shared" si="20"/>
        <v>13121</v>
      </c>
      <c r="AR32" s="1890">
        <f t="shared" si="20"/>
        <v>0</v>
      </c>
      <c r="AS32" s="1890">
        <f t="shared" si="20"/>
        <v>14604</v>
      </c>
      <c r="AT32" s="1890">
        <f t="shared" si="20"/>
        <v>12212</v>
      </c>
      <c r="AU32" s="1890">
        <f t="shared" si="20"/>
        <v>0</v>
      </c>
      <c r="AV32" s="1890">
        <f t="shared" si="20"/>
        <v>610</v>
      </c>
      <c r="AW32" s="1890">
        <f t="shared" si="20"/>
        <v>0</v>
      </c>
      <c r="AX32" s="1890">
        <f t="shared" si="20"/>
        <v>610</v>
      </c>
      <c r="AY32" s="1890">
        <f t="shared" si="20"/>
        <v>610</v>
      </c>
      <c r="AZ32" s="1890">
        <f t="shared" si="20"/>
        <v>1686012</v>
      </c>
      <c r="BA32" s="1890">
        <f t="shared" si="20"/>
        <v>1697360</v>
      </c>
      <c r="BB32" s="1890">
        <f t="shared" si="20"/>
        <v>647</v>
      </c>
      <c r="BC32" s="1890">
        <f t="shared" si="20"/>
        <v>1714960</v>
      </c>
      <c r="BD32" s="1890">
        <f t="shared" si="20"/>
        <v>1460756</v>
      </c>
      <c r="BE32" s="1891"/>
      <c r="BF32" s="1891"/>
    </row>
    <row r="33" spans="1:58" ht="15" customHeight="1">
      <c r="A33" s="706" t="s">
        <v>23</v>
      </c>
      <c r="B33" s="1881">
        <v>67311</v>
      </c>
      <c r="C33" s="1881">
        <v>120408</v>
      </c>
      <c r="D33" s="1882"/>
      <c r="E33" s="1797">
        <v>106543</v>
      </c>
      <c r="F33" s="1813">
        <v>94736</v>
      </c>
      <c r="G33" s="1797"/>
      <c r="H33" s="1881"/>
      <c r="I33" s="1882"/>
      <c r="J33" s="1797">
        <f>SUM(H33+I33)</f>
        <v>0</v>
      </c>
      <c r="K33" s="1813"/>
      <c r="L33" s="1797"/>
      <c r="M33" s="1881"/>
      <c r="N33" s="1882"/>
      <c r="O33" s="1797"/>
      <c r="P33" s="1813"/>
      <c r="Q33" s="1797"/>
      <c r="R33" s="1881"/>
      <c r="S33" s="1882"/>
      <c r="T33" s="1797">
        <f t="shared" ref="T33:T41" si="21">SUM(R33+S33)</f>
        <v>0</v>
      </c>
      <c r="U33" s="1813">
        <v>0</v>
      </c>
      <c r="V33" s="1797"/>
      <c r="W33" s="1881"/>
      <c r="X33" s="1882"/>
      <c r="Y33" s="1797">
        <f t="shared" ref="Y33:Y40" si="22">SUM(W33+X33)</f>
        <v>0</v>
      </c>
      <c r="Z33" s="1797"/>
      <c r="AA33" s="1797"/>
      <c r="AB33" s="1881"/>
      <c r="AC33" s="1882"/>
      <c r="AD33" s="1797">
        <f t="shared" ref="AD33:AD40" si="23">SUM(AB33+AC33)</f>
        <v>0</v>
      </c>
      <c r="AE33" s="1813">
        <f t="shared" ref="AE33:AE39" si="24">AB33-AA33</f>
        <v>0</v>
      </c>
      <c r="AF33" s="1797"/>
      <c r="AG33" s="1888"/>
      <c r="AH33" s="1882"/>
      <c r="AI33" s="1797">
        <f t="shared" ref="AI33:AI40" si="25">SUM(AG33+AH33)</f>
        <v>0</v>
      </c>
      <c r="AJ33" s="1813">
        <f t="shared" ref="AJ33:AJ39" si="26">AG33-AF33</f>
        <v>0</v>
      </c>
      <c r="AK33" s="1797"/>
      <c r="AL33" s="1888"/>
      <c r="AM33" s="1882"/>
      <c r="AN33" s="1797">
        <f t="shared" ref="AN33:AN40" si="27">SUM(AL33+AM33)</f>
        <v>0</v>
      </c>
      <c r="AO33" s="1813"/>
      <c r="AP33" s="1797"/>
      <c r="AQ33" s="1888"/>
      <c r="AR33" s="1882"/>
      <c r="AS33" s="1797">
        <f t="shared" ref="AS33:AS40" si="28">SUM(AQ33+AR33)</f>
        <v>0</v>
      </c>
      <c r="AT33" s="1813"/>
      <c r="AU33" s="1797"/>
      <c r="AV33" s="1888"/>
      <c r="AW33" s="1882"/>
      <c r="AX33" s="1797">
        <f t="shared" ref="AX33:AX40" si="29">SUM(AV33+AW33)</f>
        <v>0</v>
      </c>
      <c r="AY33" s="1813"/>
      <c r="AZ33" s="1884">
        <f t="shared" ref="AZ33:AZ39" si="30">B33+G33+L33+Q33+V33+AA33+AF33+AK33+AP33+AU33</f>
        <v>67311</v>
      </c>
      <c r="BA33" s="1884">
        <f t="shared" ref="BA33:BA41" si="31">C33+H33+M33+R33+W33+AB33+AG33+AL33+AQ33+AV33</f>
        <v>120408</v>
      </c>
      <c r="BB33" s="1893">
        <f t="shared" ref="BB33:BC41" si="32">D33+I33+N33+S33+X33+AC33+AH33+AM33+AR33+AW33</f>
        <v>0</v>
      </c>
      <c r="BC33" s="1867">
        <f t="shared" si="32"/>
        <v>106543</v>
      </c>
      <c r="BD33" s="892">
        <f t="shared" ref="BD33:BD39" si="33">F33+K33+P33+U33+Z33+AE33+AJ33+AO33+AT33+AY33</f>
        <v>94736</v>
      </c>
    </row>
    <row r="34" spans="1:58" ht="15" customHeight="1">
      <c r="A34" s="706" t="s">
        <v>25</v>
      </c>
      <c r="B34" s="1881">
        <v>1270</v>
      </c>
      <c r="C34" s="1881">
        <v>5192</v>
      </c>
      <c r="D34" s="1882"/>
      <c r="E34" s="1797">
        <v>1592</v>
      </c>
      <c r="F34" s="1813">
        <v>825</v>
      </c>
      <c r="G34" s="1797"/>
      <c r="H34" s="1881"/>
      <c r="I34" s="1882"/>
      <c r="J34" s="1797">
        <f>SUM(H34+I34)</f>
        <v>0</v>
      </c>
      <c r="K34" s="1813"/>
      <c r="L34" s="1797"/>
      <c r="M34" s="1881"/>
      <c r="N34" s="1882"/>
      <c r="O34" s="1797"/>
      <c r="P34" s="1813"/>
      <c r="Q34" s="1797"/>
      <c r="R34" s="1881"/>
      <c r="S34" s="1882"/>
      <c r="T34" s="1797">
        <f t="shared" si="21"/>
        <v>0</v>
      </c>
      <c r="U34" s="1813">
        <v>0</v>
      </c>
      <c r="V34" s="1797"/>
      <c r="W34" s="1881"/>
      <c r="X34" s="1882"/>
      <c r="Y34" s="1797">
        <f t="shared" si="22"/>
        <v>0</v>
      </c>
      <c r="Z34" s="1797"/>
      <c r="AA34" s="1797"/>
      <c r="AB34" s="1881"/>
      <c r="AC34" s="1882"/>
      <c r="AD34" s="1797">
        <f t="shared" si="23"/>
        <v>0</v>
      </c>
      <c r="AE34" s="1813">
        <f t="shared" si="24"/>
        <v>0</v>
      </c>
      <c r="AF34" s="1797"/>
      <c r="AG34" s="1888"/>
      <c r="AH34" s="1882"/>
      <c r="AI34" s="1797">
        <f t="shared" si="25"/>
        <v>0</v>
      </c>
      <c r="AJ34" s="1813">
        <f t="shared" si="26"/>
        <v>0</v>
      </c>
      <c r="AK34" s="1797"/>
      <c r="AL34" s="1888"/>
      <c r="AM34" s="1882"/>
      <c r="AN34" s="1797">
        <f t="shared" si="27"/>
        <v>0</v>
      </c>
      <c r="AO34" s="1813"/>
      <c r="AP34" s="1797"/>
      <c r="AQ34" s="1888"/>
      <c r="AR34" s="1882"/>
      <c r="AS34" s="1797">
        <f t="shared" si="28"/>
        <v>0</v>
      </c>
      <c r="AT34" s="1813"/>
      <c r="AU34" s="1797"/>
      <c r="AV34" s="1888"/>
      <c r="AW34" s="1882"/>
      <c r="AX34" s="1797">
        <f t="shared" si="29"/>
        <v>0</v>
      </c>
      <c r="AY34" s="1813"/>
      <c r="AZ34" s="1884">
        <f t="shared" si="30"/>
        <v>1270</v>
      </c>
      <c r="BA34" s="1884">
        <f t="shared" si="31"/>
        <v>5192</v>
      </c>
      <c r="BB34" s="1893">
        <f t="shared" si="32"/>
        <v>0</v>
      </c>
      <c r="BC34" s="1867">
        <f t="shared" si="32"/>
        <v>1592</v>
      </c>
      <c r="BD34" s="892">
        <f t="shared" si="33"/>
        <v>825</v>
      </c>
    </row>
    <row r="35" spans="1:58" ht="15" hidden="1" customHeight="1">
      <c r="A35" s="706" t="s">
        <v>27</v>
      </c>
      <c r="B35" s="1881"/>
      <c r="C35" s="1881"/>
      <c r="D35" s="1882"/>
      <c r="E35" s="1797">
        <f t="shared" ref="E35:E40" si="34">SUM(C35+D35)</f>
        <v>0</v>
      </c>
      <c r="F35" s="1813"/>
      <c r="G35" s="1797"/>
      <c r="H35" s="1881"/>
      <c r="I35" s="1882"/>
      <c r="J35" s="1797">
        <f t="shared" si="2"/>
        <v>0</v>
      </c>
      <c r="K35" s="1813"/>
      <c r="L35" s="1797"/>
      <c r="M35" s="1881"/>
      <c r="N35" s="1882"/>
      <c r="O35" s="1797"/>
      <c r="P35" s="1813"/>
      <c r="Q35" s="1797"/>
      <c r="R35" s="1881"/>
      <c r="S35" s="1882"/>
      <c r="T35" s="1797">
        <f t="shared" si="21"/>
        <v>0</v>
      </c>
      <c r="U35" s="1813">
        <v>0</v>
      </c>
      <c r="V35" s="1797"/>
      <c r="W35" s="1881"/>
      <c r="X35" s="1882"/>
      <c r="Y35" s="1797">
        <f t="shared" si="22"/>
        <v>0</v>
      </c>
      <c r="Z35" s="1797"/>
      <c r="AA35" s="1797"/>
      <c r="AB35" s="1881"/>
      <c r="AC35" s="1882"/>
      <c r="AD35" s="1797">
        <f t="shared" si="23"/>
        <v>0</v>
      </c>
      <c r="AE35" s="1813">
        <f t="shared" si="24"/>
        <v>0</v>
      </c>
      <c r="AF35" s="1797"/>
      <c r="AG35" s="1888"/>
      <c r="AH35" s="1882"/>
      <c r="AI35" s="1797">
        <f t="shared" si="25"/>
        <v>0</v>
      </c>
      <c r="AJ35" s="1813">
        <f t="shared" si="26"/>
        <v>0</v>
      </c>
      <c r="AK35" s="1797"/>
      <c r="AL35" s="1888"/>
      <c r="AM35" s="1882"/>
      <c r="AN35" s="1797">
        <f t="shared" si="27"/>
        <v>0</v>
      </c>
      <c r="AO35" s="1813"/>
      <c r="AP35" s="1797"/>
      <c r="AQ35" s="1888"/>
      <c r="AR35" s="1882"/>
      <c r="AS35" s="1797">
        <f t="shared" si="28"/>
        <v>0</v>
      </c>
      <c r="AT35" s="1813"/>
      <c r="AU35" s="1797"/>
      <c r="AV35" s="1888"/>
      <c r="AW35" s="1882"/>
      <c r="AX35" s="1797">
        <f t="shared" si="29"/>
        <v>0</v>
      </c>
      <c r="AY35" s="1813"/>
      <c r="AZ35" s="1884">
        <f t="shared" si="30"/>
        <v>0</v>
      </c>
      <c r="BA35" s="1884">
        <f t="shared" si="31"/>
        <v>0</v>
      </c>
      <c r="BB35" s="1893">
        <f t="shared" si="32"/>
        <v>0</v>
      </c>
      <c r="BC35" s="1867">
        <f t="shared" si="32"/>
        <v>0</v>
      </c>
      <c r="BD35" s="892">
        <f t="shared" si="33"/>
        <v>0</v>
      </c>
    </row>
    <row r="36" spans="1:58" ht="15" customHeight="1">
      <c r="A36" s="1414" t="s">
        <v>608</v>
      </c>
      <c r="B36" s="1881"/>
      <c r="C36" s="1881"/>
      <c r="D36" s="1882"/>
      <c r="E36" s="1797">
        <f t="shared" si="34"/>
        <v>0</v>
      </c>
      <c r="F36" s="1813"/>
      <c r="G36" s="1797"/>
      <c r="H36" s="1881"/>
      <c r="I36" s="1882"/>
      <c r="J36" s="1797">
        <f t="shared" si="2"/>
        <v>0</v>
      </c>
      <c r="K36" s="1813"/>
      <c r="L36" s="1797"/>
      <c r="M36" s="1881"/>
      <c r="N36" s="1882"/>
      <c r="O36" s="1797"/>
      <c r="P36" s="1813"/>
      <c r="Q36" s="1797"/>
      <c r="R36" s="1881"/>
      <c r="S36" s="1882"/>
      <c r="T36" s="1797">
        <f t="shared" si="21"/>
        <v>0</v>
      </c>
      <c r="U36" s="1813">
        <v>0</v>
      </c>
      <c r="V36" s="1797"/>
      <c r="W36" s="1881"/>
      <c r="X36" s="1882"/>
      <c r="Y36" s="1797">
        <f t="shared" si="22"/>
        <v>0</v>
      </c>
      <c r="Z36" s="1797"/>
      <c r="AA36" s="1797"/>
      <c r="AB36" s="1881"/>
      <c r="AC36" s="1882"/>
      <c r="AD36" s="1797">
        <f t="shared" si="23"/>
        <v>0</v>
      </c>
      <c r="AE36" s="1813">
        <f t="shared" si="24"/>
        <v>0</v>
      </c>
      <c r="AF36" s="1797"/>
      <c r="AG36" s="1888"/>
      <c r="AH36" s="1882"/>
      <c r="AI36" s="1797">
        <f t="shared" si="25"/>
        <v>0</v>
      </c>
      <c r="AJ36" s="1813">
        <f t="shared" si="26"/>
        <v>0</v>
      </c>
      <c r="AK36" s="1797"/>
      <c r="AL36" s="1888"/>
      <c r="AM36" s="1882"/>
      <c r="AN36" s="1797">
        <f t="shared" si="27"/>
        <v>0</v>
      </c>
      <c r="AO36" s="1813"/>
      <c r="AP36" s="1797"/>
      <c r="AQ36" s="1888"/>
      <c r="AR36" s="1882"/>
      <c r="AS36" s="1797">
        <f t="shared" si="28"/>
        <v>0</v>
      </c>
      <c r="AT36" s="1813"/>
      <c r="AU36" s="1797"/>
      <c r="AV36" s="1888"/>
      <c r="AW36" s="1882"/>
      <c r="AX36" s="1797">
        <f t="shared" si="29"/>
        <v>0</v>
      </c>
      <c r="AY36" s="1813"/>
      <c r="AZ36" s="1884">
        <f t="shared" si="30"/>
        <v>0</v>
      </c>
      <c r="BA36" s="1884">
        <f t="shared" si="31"/>
        <v>0</v>
      </c>
      <c r="BB36" s="1893">
        <f t="shared" si="32"/>
        <v>0</v>
      </c>
      <c r="BC36" s="1867">
        <f t="shared" si="32"/>
        <v>0</v>
      </c>
      <c r="BD36" s="892">
        <f t="shared" si="33"/>
        <v>0</v>
      </c>
    </row>
    <row r="37" spans="1:58" ht="15" hidden="1" customHeight="1">
      <c r="A37" s="1414" t="s">
        <v>609</v>
      </c>
      <c r="B37" s="1881"/>
      <c r="C37" s="1881"/>
      <c r="D37" s="1882"/>
      <c r="E37" s="1797">
        <f t="shared" si="34"/>
        <v>0</v>
      </c>
      <c r="F37" s="1813"/>
      <c r="G37" s="1797"/>
      <c r="H37" s="1881"/>
      <c r="I37" s="1882"/>
      <c r="J37" s="1797">
        <f t="shared" si="2"/>
        <v>0</v>
      </c>
      <c r="K37" s="1813"/>
      <c r="L37" s="1797"/>
      <c r="M37" s="1881"/>
      <c r="N37" s="1882"/>
      <c r="O37" s="1797"/>
      <c r="P37" s="1813"/>
      <c r="Q37" s="1797"/>
      <c r="R37" s="1881"/>
      <c r="S37" s="1882"/>
      <c r="T37" s="1797">
        <f t="shared" si="21"/>
        <v>0</v>
      </c>
      <c r="U37" s="1813">
        <v>0</v>
      </c>
      <c r="V37" s="1797"/>
      <c r="W37" s="1881"/>
      <c r="X37" s="1882"/>
      <c r="Y37" s="1797">
        <f t="shared" si="22"/>
        <v>0</v>
      </c>
      <c r="Z37" s="1797"/>
      <c r="AA37" s="1797"/>
      <c r="AB37" s="1881"/>
      <c r="AC37" s="1882"/>
      <c r="AD37" s="1797">
        <f t="shared" si="23"/>
        <v>0</v>
      </c>
      <c r="AE37" s="1813">
        <f t="shared" si="24"/>
        <v>0</v>
      </c>
      <c r="AF37" s="1797"/>
      <c r="AG37" s="1888"/>
      <c r="AH37" s="1882"/>
      <c r="AI37" s="1797">
        <f t="shared" si="25"/>
        <v>0</v>
      </c>
      <c r="AJ37" s="1813">
        <f t="shared" si="26"/>
        <v>0</v>
      </c>
      <c r="AK37" s="1797"/>
      <c r="AL37" s="1888"/>
      <c r="AM37" s="1882"/>
      <c r="AN37" s="1797">
        <f t="shared" si="27"/>
        <v>0</v>
      </c>
      <c r="AO37" s="1813"/>
      <c r="AP37" s="1797"/>
      <c r="AQ37" s="1888"/>
      <c r="AR37" s="1882"/>
      <c r="AS37" s="1797">
        <f t="shared" si="28"/>
        <v>0</v>
      </c>
      <c r="AT37" s="1813"/>
      <c r="AU37" s="1797"/>
      <c r="AV37" s="1888"/>
      <c r="AW37" s="1882"/>
      <c r="AX37" s="1797">
        <f t="shared" si="29"/>
        <v>0</v>
      </c>
      <c r="AY37" s="1813"/>
      <c r="AZ37" s="1884">
        <f t="shared" si="30"/>
        <v>0</v>
      </c>
      <c r="BA37" s="1884">
        <f t="shared" si="31"/>
        <v>0</v>
      </c>
      <c r="BB37" s="1893">
        <f t="shared" si="32"/>
        <v>0</v>
      </c>
      <c r="BC37" s="1867">
        <f t="shared" si="32"/>
        <v>0</v>
      </c>
      <c r="BD37" s="892">
        <f t="shared" si="33"/>
        <v>0</v>
      </c>
    </row>
    <row r="38" spans="1:58" ht="15" customHeight="1">
      <c r="A38" s="1414" t="s">
        <v>610</v>
      </c>
      <c r="B38" s="1881"/>
      <c r="C38" s="1881"/>
      <c r="D38" s="1882"/>
      <c r="E38" s="1797">
        <f t="shared" si="34"/>
        <v>0</v>
      </c>
      <c r="F38" s="1813"/>
      <c r="G38" s="1797"/>
      <c r="H38" s="1881"/>
      <c r="I38" s="1882"/>
      <c r="J38" s="1797">
        <f t="shared" si="2"/>
        <v>0</v>
      </c>
      <c r="K38" s="1813"/>
      <c r="L38" s="1797"/>
      <c r="M38" s="1881"/>
      <c r="N38" s="1882"/>
      <c r="O38" s="1797"/>
      <c r="P38" s="1813"/>
      <c r="Q38" s="1797"/>
      <c r="R38" s="1881"/>
      <c r="S38" s="1882"/>
      <c r="T38" s="1797">
        <f t="shared" si="21"/>
        <v>0</v>
      </c>
      <c r="U38" s="1813">
        <v>0</v>
      </c>
      <c r="V38" s="1797"/>
      <c r="W38" s="1881"/>
      <c r="X38" s="1882"/>
      <c r="Y38" s="1797">
        <f t="shared" si="22"/>
        <v>0</v>
      </c>
      <c r="Z38" s="1797"/>
      <c r="AA38" s="1797"/>
      <c r="AB38" s="1881"/>
      <c r="AC38" s="1882"/>
      <c r="AD38" s="1797">
        <f t="shared" si="23"/>
        <v>0</v>
      </c>
      <c r="AE38" s="1813">
        <f t="shared" si="24"/>
        <v>0</v>
      </c>
      <c r="AF38" s="1797"/>
      <c r="AG38" s="1881"/>
      <c r="AH38" s="1882"/>
      <c r="AI38" s="1797">
        <f t="shared" si="25"/>
        <v>0</v>
      </c>
      <c r="AJ38" s="1813">
        <f t="shared" si="26"/>
        <v>0</v>
      </c>
      <c r="AK38" s="1797"/>
      <c r="AL38" s="1881"/>
      <c r="AM38" s="1882"/>
      <c r="AN38" s="1797">
        <f t="shared" si="27"/>
        <v>0</v>
      </c>
      <c r="AO38" s="1813"/>
      <c r="AP38" s="1797"/>
      <c r="AQ38" s="1881"/>
      <c r="AR38" s="1882"/>
      <c r="AS38" s="1797">
        <f t="shared" si="28"/>
        <v>0</v>
      </c>
      <c r="AT38" s="1813"/>
      <c r="AU38" s="1797"/>
      <c r="AV38" s="1881"/>
      <c r="AW38" s="1882"/>
      <c r="AX38" s="1797">
        <f t="shared" si="29"/>
        <v>0</v>
      </c>
      <c r="AY38" s="1813"/>
      <c r="AZ38" s="1884">
        <f t="shared" si="30"/>
        <v>0</v>
      </c>
      <c r="BA38" s="1884">
        <f t="shared" si="31"/>
        <v>0</v>
      </c>
      <c r="BB38" s="1893">
        <f t="shared" si="32"/>
        <v>0</v>
      </c>
      <c r="BC38" s="1867">
        <f t="shared" si="32"/>
        <v>0</v>
      </c>
      <c r="BD38" s="892">
        <f t="shared" si="33"/>
        <v>0</v>
      </c>
    </row>
    <row r="39" spans="1:58" ht="15" customHeight="1">
      <c r="A39" s="1414" t="s">
        <v>611</v>
      </c>
      <c r="B39" s="1881"/>
      <c r="C39" s="1881"/>
      <c r="D39" s="1882"/>
      <c r="E39" s="1797">
        <f t="shared" si="34"/>
        <v>0</v>
      </c>
      <c r="F39" s="1813"/>
      <c r="G39" s="1797"/>
      <c r="H39" s="1881"/>
      <c r="I39" s="1882"/>
      <c r="J39" s="1797">
        <f t="shared" si="2"/>
        <v>0</v>
      </c>
      <c r="K39" s="1813"/>
      <c r="L39" s="1797"/>
      <c r="M39" s="1881"/>
      <c r="N39" s="1882"/>
      <c r="O39" s="1797"/>
      <c r="P39" s="1813"/>
      <c r="Q39" s="1797"/>
      <c r="R39" s="1881"/>
      <c r="S39" s="1882"/>
      <c r="T39" s="1797">
        <f t="shared" si="21"/>
        <v>0</v>
      </c>
      <c r="U39" s="1813">
        <v>0</v>
      </c>
      <c r="V39" s="1797"/>
      <c r="W39" s="1881"/>
      <c r="X39" s="1882"/>
      <c r="Y39" s="1797">
        <f t="shared" si="22"/>
        <v>0</v>
      </c>
      <c r="Z39" s="1797"/>
      <c r="AA39" s="1797"/>
      <c r="AB39" s="1881"/>
      <c r="AC39" s="1882"/>
      <c r="AD39" s="1797">
        <f t="shared" si="23"/>
        <v>0</v>
      </c>
      <c r="AE39" s="1813">
        <f t="shared" si="24"/>
        <v>0</v>
      </c>
      <c r="AF39" s="1797"/>
      <c r="AG39" s="1881"/>
      <c r="AH39" s="1882"/>
      <c r="AI39" s="1797">
        <f t="shared" si="25"/>
        <v>0</v>
      </c>
      <c r="AJ39" s="1813">
        <f t="shared" si="26"/>
        <v>0</v>
      </c>
      <c r="AK39" s="1797"/>
      <c r="AL39" s="1881"/>
      <c r="AM39" s="1882"/>
      <c r="AN39" s="1797">
        <f t="shared" si="27"/>
        <v>0</v>
      </c>
      <c r="AO39" s="1813"/>
      <c r="AP39" s="1797"/>
      <c r="AQ39" s="1881"/>
      <c r="AR39" s="1882"/>
      <c r="AS39" s="1797">
        <f t="shared" si="28"/>
        <v>0</v>
      </c>
      <c r="AT39" s="1813"/>
      <c r="AU39" s="1797"/>
      <c r="AV39" s="1881"/>
      <c r="AW39" s="1882"/>
      <c r="AX39" s="1797">
        <f t="shared" si="29"/>
        <v>0</v>
      </c>
      <c r="AY39" s="1813"/>
      <c r="AZ39" s="1884">
        <f t="shared" si="30"/>
        <v>0</v>
      </c>
      <c r="BA39" s="1884">
        <f t="shared" si="31"/>
        <v>0</v>
      </c>
      <c r="BB39" s="1893">
        <f t="shared" si="32"/>
        <v>0</v>
      </c>
      <c r="BC39" s="1867">
        <f t="shared" si="32"/>
        <v>0</v>
      </c>
      <c r="BD39" s="892">
        <f t="shared" si="33"/>
        <v>0</v>
      </c>
    </row>
    <row r="40" spans="1:58" ht="15" hidden="1" customHeight="1">
      <c r="A40" s="737" t="s">
        <v>612</v>
      </c>
      <c r="B40" s="1881"/>
      <c r="C40" s="1881"/>
      <c r="D40" s="1882"/>
      <c r="E40" s="1797">
        <f t="shared" si="34"/>
        <v>0</v>
      </c>
      <c r="F40" s="1797"/>
      <c r="G40" s="1797"/>
      <c r="H40" s="1881"/>
      <c r="I40" s="1882"/>
      <c r="J40" s="1797">
        <f>SUM(H40+I40)</f>
        <v>0</v>
      </c>
      <c r="K40" s="1797"/>
      <c r="L40" s="1797"/>
      <c r="M40" s="1881"/>
      <c r="N40" s="1882"/>
      <c r="O40" s="1797"/>
      <c r="P40" s="1797"/>
      <c r="Q40" s="1797"/>
      <c r="R40" s="1881"/>
      <c r="S40" s="1882"/>
      <c r="T40" s="1797">
        <f t="shared" si="21"/>
        <v>0</v>
      </c>
      <c r="U40" s="1797"/>
      <c r="V40" s="1797"/>
      <c r="W40" s="1881"/>
      <c r="X40" s="1882"/>
      <c r="Y40" s="1797">
        <f t="shared" si="22"/>
        <v>0</v>
      </c>
      <c r="Z40" s="1797"/>
      <c r="AA40" s="1797"/>
      <c r="AB40" s="1881"/>
      <c r="AC40" s="1882"/>
      <c r="AD40" s="1797">
        <f t="shared" si="23"/>
        <v>0</v>
      </c>
      <c r="AE40" s="1797"/>
      <c r="AF40" s="1797"/>
      <c r="AG40" s="1881"/>
      <c r="AH40" s="1882"/>
      <c r="AI40" s="1797">
        <f t="shared" si="25"/>
        <v>0</v>
      </c>
      <c r="AJ40" s="1797"/>
      <c r="AK40" s="1797"/>
      <c r="AL40" s="1881"/>
      <c r="AM40" s="1882"/>
      <c r="AN40" s="1797">
        <f t="shared" si="27"/>
        <v>0</v>
      </c>
      <c r="AO40" s="1797"/>
      <c r="AP40" s="1797"/>
      <c r="AQ40" s="1881"/>
      <c r="AR40" s="1882"/>
      <c r="AS40" s="1797">
        <f t="shared" si="28"/>
        <v>0</v>
      </c>
      <c r="AT40" s="1797"/>
      <c r="AU40" s="1797"/>
      <c r="AV40" s="1881"/>
      <c r="AW40" s="1882"/>
      <c r="AX40" s="1797">
        <f t="shared" si="29"/>
        <v>0</v>
      </c>
      <c r="AY40" s="1797"/>
      <c r="AZ40" s="1797"/>
      <c r="BA40" s="1884">
        <f t="shared" si="31"/>
        <v>0</v>
      </c>
      <c r="BB40" s="1885">
        <f t="shared" si="32"/>
        <v>0</v>
      </c>
      <c r="BC40" s="1780">
        <f>SUM(BA40+BB40)</f>
        <v>0</v>
      </c>
      <c r="BD40" s="1368"/>
    </row>
    <row r="41" spans="1:58" ht="15" hidden="1" customHeight="1">
      <c r="A41" s="737" t="s">
        <v>613</v>
      </c>
      <c r="B41" s="1894"/>
      <c r="C41" s="1894"/>
      <c r="D41" s="1882"/>
      <c r="E41" s="1797">
        <f>SUM(C41+D41)</f>
        <v>0</v>
      </c>
      <c r="F41" s="1797"/>
      <c r="G41" s="1797"/>
      <c r="H41" s="1894"/>
      <c r="I41" s="1882"/>
      <c r="J41" s="1797">
        <f>SUM(H41+I41)</f>
        <v>0</v>
      </c>
      <c r="K41" s="1797"/>
      <c r="L41" s="1797"/>
      <c r="M41" s="1894"/>
      <c r="N41" s="1882"/>
      <c r="O41" s="1797"/>
      <c r="P41" s="1797"/>
      <c r="Q41" s="1797"/>
      <c r="R41" s="1894"/>
      <c r="S41" s="1882"/>
      <c r="T41" s="1797">
        <f t="shared" si="21"/>
        <v>0</v>
      </c>
      <c r="U41" s="1797"/>
      <c r="V41" s="1797"/>
      <c r="W41" s="1894"/>
      <c r="X41" s="1882"/>
      <c r="Y41" s="1797">
        <f>SUM(W41+X41)</f>
        <v>0</v>
      </c>
      <c r="Z41" s="1797"/>
      <c r="AA41" s="1797"/>
      <c r="AB41" s="1894"/>
      <c r="AC41" s="1882"/>
      <c r="AD41" s="1797">
        <f>SUM(AB41+AC41)</f>
        <v>0</v>
      </c>
      <c r="AE41" s="1797"/>
      <c r="AF41" s="1797"/>
      <c r="AG41" s="1894"/>
      <c r="AH41" s="1882"/>
      <c r="AI41" s="1797">
        <f>SUM(AG41+AH41)</f>
        <v>0</v>
      </c>
      <c r="AJ41" s="1797"/>
      <c r="AK41" s="1797"/>
      <c r="AL41" s="1894"/>
      <c r="AM41" s="1882"/>
      <c r="AN41" s="1797">
        <f>SUM(AL41+AM41)</f>
        <v>0</v>
      </c>
      <c r="AO41" s="1797"/>
      <c r="AP41" s="1797"/>
      <c r="AQ41" s="1894"/>
      <c r="AR41" s="1882"/>
      <c r="AS41" s="1797">
        <f>SUM(AQ41+AR41)</f>
        <v>0</v>
      </c>
      <c r="AT41" s="1797"/>
      <c r="AU41" s="1797"/>
      <c r="AV41" s="1894"/>
      <c r="AW41" s="1882"/>
      <c r="AX41" s="1797">
        <f>SUM(AV41+AW41)</f>
        <v>0</v>
      </c>
      <c r="AY41" s="1797"/>
      <c r="AZ41" s="1797"/>
      <c r="BA41" s="1884">
        <f t="shared" si="31"/>
        <v>0</v>
      </c>
      <c r="BB41" s="1885">
        <f t="shared" si="32"/>
        <v>0</v>
      </c>
      <c r="BC41" s="1780">
        <f>SUM(BA41+BB41)</f>
        <v>0</v>
      </c>
      <c r="BD41" s="737"/>
    </row>
    <row r="42" spans="1:58" s="1892" customFormat="1" ht="15" customHeight="1">
      <c r="A42" s="1895" t="s">
        <v>614</v>
      </c>
      <c r="B42" s="1890">
        <v>68581</v>
      </c>
      <c r="C42" s="1890">
        <f t="shared" ref="C42:BD42" si="35">SUM(C33:C41)</f>
        <v>125600</v>
      </c>
      <c r="D42" s="1890">
        <f t="shared" si="35"/>
        <v>0</v>
      </c>
      <c r="E42" s="1890">
        <f t="shared" si="35"/>
        <v>108135</v>
      </c>
      <c r="F42" s="1890">
        <f t="shared" si="35"/>
        <v>95561</v>
      </c>
      <c r="G42" s="1890">
        <f t="shared" si="35"/>
        <v>0</v>
      </c>
      <c r="H42" s="1890">
        <f t="shared" si="35"/>
        <v>0</v>
      </c>
      <c r="I42" s="1890">
        <f t="shared" si="35"/>
        <v>0</v>
      </c>
      <c r="J42" s="1890">
        <f t="shared" si="35"/>
        <v>0</v>
      </c>
      <c r="K42" s="1890">
        <f t="shared" si="35"/>
        <v>0</v>
      </c>
      <c r="L42" s="1890">
        <f t="shared" si="35"/>
        <v>0</v>
      </c>
      <c r="M42" s="1890">
        <f t="shared" si="35"/>
        <v>0</v>
      </c>
      <c r="N42" s="1890">
        <f t="shared" si="35"/>
        <v>0</v>
      </c>
      <c r="O42" s="1890">
        <f t="shared" si="35"/>
        <v>0</v>
      </c>
      <c r="P42" s="1890">
        <f t="shared" si="35"/>
        <v>0</v>
      </c>
      <c r="Q42" s="1890">
        <f t="shared" si="35"/>
        <v>0</v>
      </c>
      <c r="R42" s="1890">
        <f t="shared" si="35"/>
        <v>0</v>
      </c>
      <c r="S42" s="1890">
        <f t="shared" si="35"/>
        <v>0</v>
      </c>
      <c r="T42" s="1890">
        <f t="shared" si="35"/>
        <v>0</v>
      </c>
      <c r="U42" s="1890">
        <f t="shared" si="35"/>
        <v>0</v>
      </c>
      <c r="V42" s="1890">
        <f t="shared" si="35"/>
        <v>0</v>
      </c>
      <c r="W42" s="1890">
        <f t="shared" si="35"/>
        <v>0</v>
      </c>
      <c r="X42" s="1890">
        <f t="shared" si="35"/>
        <v>0</v>
      </c>
      <c r="Y42" s="1890">
        <f t="shared" si="35"/>
        <v>0</v>
      </c>
      <c r="Z42" s="1890">
        <f t="shared" si="35"/>
        <v>0</v>
      </c>
      <c r="AA42" s="1890">
        <f t="shared" si="35"/>
        <v>0</v>
      </c>
      <c r="AB42" s="1890">
        <f t="shared" si="35"/>
        <v>0</v>
      </c>
      <c r="AC42" s="1890">
        <f t="shared" si="35"/>
        <v>0</v>
      </c>
      <c r="AD42" s="1890">
        <f t="shared" si="35"/>
        <v>0</v>
      </c>
      <c r="AE42" s="1890">
        <f t="shared" si="35"/>
        <v>0</v>
      </c>
      <c r="AF42" s="1890">
        <f t="shared" si="35"/>
        <v>0</v>
      </c>
      <c r="AG42" s="1890">
        <f t="shared" si="35"/>
        <v>0</v>
      </c>
      <c r="AH42" s="1890">
        <f t="shared" si="35"/>
        <v>0</v>
      </c>
      <c r="AI42" s="1890">
        <f t="shared" si="35"/>
        <v>0</v>
      </c>
      <c r="AJ42" s="1890">
        <f t="shared" si="35"/>
        <v>0</v>
      </c>
      <c r="AK42" s="1890">
        <f t="shared" si="35"/>
        <v>0</v>
      </c>
      <c r="AL42" s="1890">
        <f t="shared" si="35"/>
        <v>0</v>
      </c>
      <c r="AM42" s="1890">
        <f t="shared" si="35"/>
        <v>0</v>
      </c>
      <c r="AN42" s="1890">
        <f t="shared" si="35"/>
        <v>0</v>
      </c>
      <c r="AO42" s="1890">
        <f t="shared" si="35"/>
        <v>0</v>
      </c>
      <c r="AP42" s="1890">
        <f t="shared" si="35"/>
        <v>0</v>
      </c>
      <c r="AQ42" s="1890">
        <f t="shared" si="35"/>
        <v>0</v>
      </c>
      <c r="AR42" s="1890">
        <f t="shared" si="35"/>
        <v>0</v>
      </c>
      <c r="AS42" s="1890">
        <f t="shared" si="35"/>
        <v>0</v>
      </c>
      <c r="AT42" s="1890">
        <f t="shared" si="35"/>
        <v>0</v>
      </c>
      <c r="AU42" s="1890">
        <f t="shared" si="35"/>
        <v>0</v>
      </c>
      <c r="AV42" s="1890">
        <f t="shared" si="35"/>
        <v>0</v>
      </c>
      <c r="AW42" s="1890">
        <f t="shared" si="35"/>
        <v>0</v>
      </c>
      <c r="AX42" s="1890">
        <f t="shared" si="35"/>
        <v>0</v>
      </c>
      <c r="AY42" s="1890">
        <f t="shared" si="35"/>
        <v>0</v>
      </c>
      <c r="AZ42" s="1890">
        <f t="shared" si="35"/>
        <v>68581</v>
      </c>
      <c r="BA42" s="1890">
        <f t="shared" si="35"/>
        <v>125600</v>
      </c>
      <c r="BB42" s="1890">
        <f t="shared" si="35"/>
        <v>0</v>
      </c>
      <c r="BC42" s="1890">
        <f t="shared" si="35"/>
        <v>108135</v>
      </c>
      <c r="BD42" s="1890">
        <f t="shared" si="35"/>
        <v>95561</v>
      </c>
      <c r="BE42" s="1891"/>
      <c r="BF42" s="1891"/>
    </row>
    <row r="43" spans="1:58" s="1892" customFormat="1" ht="15" customHeight="1">
      <c r="A43" s="1889" t="s">
        <v>723</v>
      </c>
      <c r="B43" s="1896">
        <v>1505011</v>
      </c>
      <c r="C43" s="1896">
        <f t="shared" ref="C43:BD43" si="36">C42+C32</f>
        <v>1572671</v>
      </c>
      <c r="D43" s="1896">
        <f t="shared" si="36"/>
        <v>647</v>
      </c>
      <c r="E43" s="1896">
        <f t="shared" si="36"/>
        <v>1566949</v>
      </c>
      <c r="F43" s="1896">
        <f t="shared" si="36"/>
        <v>1338763</v>
      </c>
      <c r="G43" s="1896">
        <f t="shared" si="36"/>
        <v>90229</v>
      </c>
      <c r="H43" s="1896">
        <f t="shared" si="36"/>
        <v>90229</v>
      </c>
      <c r="I43" s="1896">
        <f t="shared" si="36"/>
        <v>0</v>
      </c>
      <c r="J43" s="1896">
        <f t="shared" si="36"/>
        <v>90230</v>
      </c>
      <c r="K43" s="1896">
        <f t="shared" si="36"/>
        <v>81529</v>
      </c>
      <c r="L43" s="1896">
        <f t="shared" si="36"/>
        <v>14965</v>
      </c>
      <c r="M43" s="1896">
        <f t="shared" si="36"/>
        <v>15046</v>
      </c>
      <c r="N43" s="1896">
        <f t="shared" si="36"/>
        <v>0</v>
      </c>
      <c r="O43" s="1896">
        <f t="shared" si="36"/>
        <v>15089</v>
      </c>
      <c r="P43" s="1896">
        <f t="shared" si="36"/>
        <v>13904</v>
      </c>
      <c r="Q43" s="1896">
        <f t="shared" si="36"/>
        <v>0</v>
      </c>
      <c r="R43" s="1896">
        <f t="shared" si="36"/>
        <v>0</v>
      </c>
      <c r="S43" s="1896">
        <f t="shared" si="36"/>
        <v>0</v>
      </c>
      <c r="T43" s="1896">
        <f t="shared" si="36"/>
        <v>0</v>
      </c>
      <c r="U43" s="1896">
        <f t="shared" si="36"/>
        <v>0</v>
      </c>
      <c r="V43" s="1896">
        <f t="shared" si="36"/>
        <v>98923</v>
      </c>
      <c r="W43" s="1896">
        <f t="shared" si="36"/>
        <v>98939</v>
      </c>
      <c r="X43" s="1896">
        <f t="shared" si="36"/>
        <v>0</v>
      </c>
      <c r="Y43" s="1896">
        <f t="shared" si="36"/>
        <v>98939</v>
      </c>
      <c r="Z43" s="1896">
        <f t="shared" si="36"/>
        <v>82321</v>
      </c>
      <c r="AA43" s="1896">
        <f t="shared" si="36"/>
        <v>0</v>
      </c>
      <c r="AB43" s="1896">
        <f t="shared" si="36"/>
        <v>0</v>
      </c>
      <c r="AC43" s="1896">
        <f t="shared" si="36"/>
        <v>0</v>
      </c>
      <c r="AD43" s="1896">
        <f t="shared" si="36"/>
        <v>0</v>
      </c>
      <c r="AE43" s="1896">
        <f t="shared" si="36"/>
        <v>0</v>
      </c>
      <c r="AF43" s="1896">
        <f t="shared" si="36"/>
        <v>0</v>
      </c>
      <c r="AG43" s="1896">
        <f t="shared" si="36"/>
        <v>0</v>
      </c>
      <c r="AH43" s="1896">
        <f t="shared" si="36"/>
        <v>0</v>
      </c>
      <c r="AI43" s="1896">
        <f t="shared" si="36"/>
        <v>62</v>
      </c>
      <c r="AJ43" s="1896">
        <f t="shared" si="36"/>
        <v>62</v>
      </c>
      <c r="AK43" s="1896">
        <f t="shared" si="36"/>
        <v>32344</v>
      </c>
      <c r="AL43" s="1896">
        <f t="shared" si="36"/>
        <v>32344</v>
      </c>
      <c r="AM43" s="1896">
        <f t="shared" si="36"/>
        <v>0</v>
      </c>
      <c r="AN43" s="1896">
        <f t="shared" si="36"/>
        <v>36612</v>
      </c>
      <c r="AO43" s="1896">
        <f t="shared" si="36"/>
        <v>26916</v>
      </c>
      <c r="AP43" s="1896">
        <f t="shared" si="36"/>
        <v>13121</v>
      </c>
      <c r="AQ43" s="1896">
        <f t="shared" si="36"/>
        <v>13121</v>
      </c>
      <c r="AR43" s="1896">
        <f t="shared" si="36"/>
        <v>0</v>
      </c>
      <c r="AS43" s="1896">
        <f t="shared" si="36"/>
        <v>14604</v>
      </c>
      <c r="AT43" s="1896">
        <f t="shared" si="36"/>
        <v>12212</v>
      </c>
      <c r="AU43" s="1896">
        <f t="shared" si="36"/>
        <v>0</v>
      </c>
      <c r="AV43" s="1896">
        <f t="shared" si="36"/>
        <v>610</v>
      </c>
      <c r="AW43" s="1896">
        <f t="shared" si="36"/>
        <v>0</v>
      </c>
      <c r="AX43" s="1896">
        <f t="shared" si="36"/>
        <v>610</v>
      </c>
      <c r="AY43" s="1896">
        <f t="shared" si="36"/>
        <v>610</v>
      </c>
      <c r="AZ43" s="1896">
        <f t="shared" si="36"/>
        <v>1754593</v>
      </c>
      <c r="BA43" s="1896">
        <f t="shared" si="36"/>
        <v>1822960</v>
      </c>
      <c r="BB43" s="1896">
        <f t="shared" si="36"/>
        <v>647</v>
      </c>
      <c r="BC43" s="1890">
        <f t="shared" si="36"/>
        <v>1823095</v>
      </c>
      <c r="BD43" s="1896">
        <f t="shared" si="36"/>
        <v>1556317</v>
      </c>
      <c r="BE43" s="1891"/>
      <c r="BF43" s="1891"/>
    </row>
    <row r="44" spans="1:58" ht="15" hidden="1" customHeight="1">
      <c r="A44" s="1414" t="s">
        <v>616</v>
      </c>
      <c r="B44" s="1881"/>
      <c r="C44" s="1881"/>
      <c r="D44" s="1882"/>
      <c r="E44" s="1797">
        <f t="shared" ref="E44:E56" si="37">SUM(C44+D44)</f>
        <v>0</v>
      </c>
      <c r="F44" s="1797"/>
      <c r="G44" s="1797"/>
      <c r="H44" s="1881"/>
      <c r="I44" s="1897"/>
      <c r="J44" s="1797">
        <f t="shared" si="2"/>
        <v>0</v>
      </c>
      <c r="K44" s="1797"/>
      <c r="L44" s="1797"/>
      <c r="M44" s="1881"/>
      <c r="N44" s="1897"/>
      <c r="O44" s="1797"/>
      <c r="P44" s="1797"/>
      <c r="Q44" s="1797"/>
      <c r="R44" s="1881"/>
      <c r="S44" s="1897"/>
      <c r="T44" s="1797">
        <f t="shared" ref="T44:T55" si="38">SUM(R44+S44)</f>
        <v>0</v>
      </c>
      <c r="U44" s="1797"/>
      <c r="V44" s="1797"/>
      <c r="W44" s="1881"/>
      <c r="X44" s="1882"/>
      <c r="Y44" s="1797">
        <f t="shared" ref="Y44:Y56" si="39">SUM(W44+X44)</f>
        <v>0</v>
      </c>
      <c r="Z44" s="1797"/>
      <c r="AA44" s="1797"/>
      <c r="AB44" s="1881"/>
      <c r="AC44" s="1882"/>
      <c r="AD44" s="1797">
        <f t="shared" ref="AD44:AD56" si="40">SUM(AB44+AC44)</f>
        <v>0</v>
      </c>
      <c r="AE44" s="1797"/>
      <c r="AF44" s="1797"/>
      <c r="AG44" s="1881"/>
      <c r="AH44" s="1882"/>
      <c r="AI44" s="1797">
        <f t="shared" ref="AI44:AI56" si="41">SUM(AG44+AH44)</f>
        <v>0</v>
      </c>
      <c r="AJ44" s="1797"/>
      <c r="AK44" s="1797"/>
      <c r="AL44" s="1881"/>
      <c r="AM44" s="1882"/>
      <c r="AN44" s="1797">
        <f t="shared" ref="AN44:AN49" si="42">SUM(AL44+AM44)</f>
        <v>0</v>
      </c>
      <c r="AO44" s="1797"/>
      <c r="AP44" s="1797"/>
      <c r="AQ44" s="1881"/>
      <c r="AR44" s="1882"/>
      <c r="AS44" s="1797">
        <f t="shared" ref="AS44:AS49" si="43">SUM(AQ44+AR44)</f>
        <v>0</v>
      </c>
      <c r="AT44" s="1797"/>
      <c r="AU44" s="1797"/>
      <c r="AV44" s="1881"/>
      <c r="AW44" s="1882"/>
      <c r="AX44" s="1797">
        <f t="shared" ref="AX44:AX49" si="44">SUM(AV44+AW44)</f>
        <v>0</v>
      </c>
      <c r="AY44" s="1797"/>
      <c r="AZ44" s="1797"/>
      <c r="BA44" s="1884">
        <f t="shared" ref="BA44:BA50" si="45">C44+H44+M44+R44+W44+AB44+AG44+AL44+AQ44+AV44</f>
        <v>0</v>
      </c>
      <c r="BB44" s="1885">
        <f t="shared" ref="BB44:BB50" si="46">D44+I44+N44+S44+X44+AC44+AH44+AM44+AR44+AW44</f>
        <v>0</v>
      </c>
      <c r="BC44" s="1780">
        <f t="shared" ref="BC44:BC56" si="47">SUM(BA44+BB44)</f>
        <v>0</v>
      </c>
      <c r="BD44" s="737"/>
    </row>
    <row r="45" spans="1:58" ht="15" hidden="1" customHeight="1">
      <c r="A45" s="1414" t="s">
        <v>617</v>
      </c>
      <c r="B45" s="1881"/>
      <c r="C45" s="1881"/>
      <c r="D45" s="1882"/>
      <c r="E45" s="1797">
        <f t="shared" si="37"/>
        <v>0</v>
      </c>
      <c r="F45" s="1797"/>
      <c r="G45" s="1797"/>
      <c r="H45" s="1881"/>
      <c r="I45" s="1882"/>
      <c r="J45" s="1797">
        <f t="shared" si="2"/>
        <v>0</v>
      </c>
      <c r="K45" s="1797"/>
      <c r="L45" s="1797"/>
      <c r="M45" s="1881"/>
      <c r="N45" s="1882"/>
      <c r="O45" s="1797"/>
      <c r="P45" s="1797"/>
      <c r="Q45" s="1797"/>
      <c r="R45" s="1881"/>
      <c r="S45" s="1882"/>
      <c r="T45" s="1797">
        <f t="shared" si="38"/>
        <v>0</v>
      </c>
      <c r="U45" s="1797"/>
      <c r="V45" s="1797"/>
      <c r="W45" s="1881"/>
      <c r="X45" s="1882"/>
      <c r="Y45" s="1797">
        <f t="shared" si="39"/>
        <v>0</v>
      </c>
      <c r="Z45" s="1797"/>
      <c r="AA45" s="1797"/>
      <c r="AB45" s="1881"/>
      <c r="AC45" s="1882"/>
      <c r="AD45" s="1797">
        <f t="shared" si="40"/>
        <v>0</v>
      </c>
      <c r="AE45" s="1797"/>
      <c r="AF45" s="1797"/>
      <c r="AG45" s="1881"/>
      <c r="AH45" s="1882"/>
      <c r="AI45" s="1797">
        <f t="shared" si="41"/>
        <v>0</v>
      </c>
      <c r="AJ45" s="1797"/>
      <c r="AK45" s="1797"/>
      <c r="AL45" s="1881"/>
      <c r="AM45" s="1882"/>
      <c r="AN45" s="1797">
        <f t="shared" si="42"/>
        <v>0</v>
      </c>
      <c r="AO45" s="1797"/>
      <c r="AP45" s="1797"/>
      <c r="AQ45" s="1881"/>
      <c r="AR45" s="1882"/>
      <c r="AS45" s="1797">
        <f t="shared" si="43"/>
        <v>0</v>
      </c>
      <c r="AT45" s="1797"/>
      <c r="AU45" s="1797"/>
      <c r="AV45" s="1881"/>
      <c r="AW45" s="1882"/>
      <c r="AX45" s="1797">
        <f t="shared" si="44"/>
        <v>0</v>
      </c>
      <c r="AY45" s="1797"/>
      <c r="AZ45" s="1797"/>
      <c r="BA45" s="1884">
        <f t="shared" si="45"/>
        <v>0</v>
      </c>
      <c r="BB45" s="1885">
        <f t="shared" si="46"/>
        <v>0</v>
      </c>
      <c r="BC45" s="1780">
        <f t="shared" si="47"/>
        <v>0</v>
      </c>
      <c r="BD45" s="737"/>
    </row>
    <row r="46" spans="1:58" ht="15" hidden="1" customHeight="1">
      <c r="A46" s="1414" t="s">
        <v>618</v>
      </c>
      <c r="B46" s="1881"/>
      <c r="C46" s="1881"/>
      <c r="D46" s="1882"/>
      <c r="E46" s="1797">
        <f t="shared" si="37"/>
        <v>0</v>
      </c>
      <c r="F46" s="1797"/>
      <c r="G46" s="1797"/>
      <c r="H46" s="1881"/>
      <c r="I46" s="1882"/>
      <c r="J46" s="1797">
        <f t="shared" si="2"/>
        <v>0</v>
      </c>
      <c r="K46" s="1797"/>
      <c r="L46" s="1797"/>
      <c r="M46" s="1881"/>
      <c r="N46" s="1882"/>
      <c r="O46" s="1797"/>
      <c r="P46" s="1797"/>
      <c r="Q46" s="1797"/>
      <c r="R46" s="1881"/>
      <c r="S46" s="1882"/>
      <c r="T46" s="1797">
        <f t="shared" si="38"/>
        <v>0</v>
      </c>
      <c r="U46" s="1797"/>
      <c r="V46" s="1797"/>
      <c r="W46" s="1881"/>
      <c r="X46" s="1882"/>
      <c r="Y46" s="1797">
        <f t="shared" si="39"/>
        <v>0</v>
      </c>
      <c r="Z46" s="1797"/>
      <c r="AA46" s="1797"/>
      <c r="AB46" s="1881"/>
      <c r="AC46" s="1882"/>
      <c r="AD46" s="1797">
        <f t="shared" si="40"/>
        <v>0</v>
      </c>
      <c r="AE46" s="1797"/>
      <c r="AF46" s="1797"/>
      <c r="AG46" s="1881"/>
      <c r="AH46" s="1882"/>
      <c r="AI46" s="1797">
        <f t="shared" si="41"/>
        <v>0</v>
      </c>
      <c r="AJ46" s="1797"/>
      <c r="AK46" s="1797"/>
      <c r="AL46" s="1881"/>
      <c r="AM46" s="1882"/>
      <c r="AN46" s="1797">
        <f t="shared" si="42"/>
        <v>0</v>
      </c>
      <c r="AO46" s="1797"/>
      <c r="AP46" s="1797"/>
      <c r="AQ46" s="1881"/>
      <c r="AR46" s="1882"/>
      <c r="AS46" s="1797">
        <f t="shared" si="43"/>
        <v>0</v>
      </c>
      <c r="AT46" s="1797"/>
      <c r="AU46" s="1797"/>
      <c r="AV46" s="1881"/>
      <c r="AW46" s="1882"/>
      <c r="AX46" s="1797">
        <f t="shared" si="44"/>
        <v>0</v>
      </c>
      <c r="AY46" s="1797"/>
      <c r="AZ46" s="1797"/>
      <c r="BA46" s="1884">
        <f t="shared" si="45"/>
        <v>0</v>
      </c>
      <c r="BB46" s="1885">
        <f t="shared" si="46"/>
        <v>0</v>
      </c>
      <c r="BC46" s="1780">
        <f t="shared" si="47"/>
        <v>0</v>
      </c>
      <c r="BD46" s="737"/>
    </row>
    <row r="47" spans="1:58" ht="15" hidden="1" customHeight="1">
      <c r="A47" s="1414" t="s">
        <v>619</v>
      </c>
      <c r="B47" s="1881"/>
      <c r="C47" s="1881"/>
      <c r="D47" s="1882"/>
      <c r="E47" s="1797">
        <f t="shared" si="37"/>
        <v>0</v>
      </c>
      <c r="F47" s="1797"/>
      <c r="G47" s="1797"/>
      <c r="H47" s="1881"/>
      <c r="I47" s="1882"/>
      <c r="J47" s="1797">
        <f t="shared" si="2"/>
        <v>0</v>
      </c>
      <c r="K47" s="1797"/>
      <c r="L47" s="1797"/>
      <c r="M47" s="1881"/>
      <c r="N47" s="1882"/>
      <c r="O47" s="1797"/>
      <c r="P47" s="1797"/>
      <c r="Q47" s="1797"/>
      <c r="R47" s="1881"/>
      <c r="S47" s="1882"/>
      <c r="T47" s="1797">
        <f t="shared" si="38"/>
        <v>0</v>
      </c>
      <c r="U47" s="1797"/>
      <c r="V47" s="1797"/>
      <c r="W47" s="1881"/>
      <c r="X47" s="1882"/>
      <c r="Y47" s="1797">
        <f t="shared" si="39"/>
        <v>0</v>
      </c>
      <c r="Z47" s="1797"/>
      <c r="AA47" s="1797"/>
      <c r="AB47" s="1881"/>
      <c r="AC47" s="1882"/>
      <c r="AD47" s="1797">
        <f t="shared" si="40"/>
        <v>0</v>
      </c>
      <c r="AE47" s="1797"/>
      <c r="AF47" s="1797"/>
      <c r="AG47" s="1881"/>
      <c r="AH47" s="1882"/>
      <c r="AI47" s="1797">
        <f t="shared" si="41"/>
        <v>0</v>
      </c>
      <c r="AJ47" s="1797"/>
      <c r="AK47" s="1797"/>
      <c r="AL47" s="1881"/>
      <c r="AM47" s="1882"/>
      <c r="AN47" s="1797">
        <f t="shared" si="42"/>
        <v>0</v>
      </c>
      <c r="AO47" s="1797"/>
      <c r="AP47" s="1797"/>
      <c r="AQ47" s="1881"/>
      <c r="AR47" s="1882"/>
      <c r="AS47" s="1797">
        <f t="shared" si="43"/>
        <v>0</v>
      </c>
      <c r="AT47" s="1797"/>
      <c r="AU47" s="1797"/>
      <c r="AV47" s="1881"/>
      <c r="AW47" s="1882"/>
      <c r="AX47" s="1797">
        <f t="shared" si="44"/>
        <v>0</v>
      </c>
      <c r="AY47" s="1797"/>
      <c r="AZ47" s="1797"/>
      <c r="BA47" s="1884">
        <f t="shared" si="45"/>
        <v>0</v>
      </c>
      <c r="BB47" s="1885">
        <f t="shared" si="46"/>
        <v>0</v>
      </c>
      <c r="BC47" s="1780">
        <f t="shared" si="47"/>
        <v>0</v>
      </c>
      <c r="BD47" s="1368"/>
    </row>
    <row r="48" spans="1:58" ht="15" hidden="1" customHeight="1">
      <c r="A48" s="1414" t="s">
        <v>620</v>
      </c>
      <c r="B48" s="1881"/>
      <c r="C48" s="1881"/>
      <c r="D48" s="1882"/>
      <c r="E48" s="1797">
        <f t="shared" si="37"/>
        <v>0</v>
      </c>
      <c r="F48" s="1797"/>
      <c r="G48" s="1797"/>
      <c r="H48" s="1881"/>
      <c r="I48" s="1897"/>
      <c r="J48" s="1797">
        <f t="shared" ref="J48:J53" si="48">SUM(H48+I48)</f>
        <v>0</v>
      </c>
      <c r="K48" s="1797"/>
      <c r="L48" s="1797"/>
      <c r="M48" s="1881"/>
      <c r="N48" s="1897"/>
      <c r="O48" s="1797"/>
      <c r="P48" s="1797"/>
      <c r="Q48" s="1797"/>
      <c r="R48" s="1881"/>
      <c r="S48" s="1897"/>
      <c r="T48" s="1797">
        <f t="shared" si="38"/>
        <v>0</v>
      </c>
      <c r="U48" s="1797"/>
      <c r="V48" s="1797"/>
      <c r="W48" s="1881"/>
      <c r="X48" s="1882"/>
      <c r="Y48" s="1797">
        <f t="shared" si="39"/>
        <v>0</v>
      </c>
      <c r="Z48" s="1797"/>
      <c r="AA48" s="1797"/>
      <c r="AB48" s="1881"/>
      <c r="AC48" s="1882"/>
      <c r="AD48" s="1797">
        <f t="shared" si="40"/>
        <v>0</v>
      </c>
      <c r="AE48" s="1797"/>
      <c r="AF48" s="1797"/>
      <c r="AG48" s="1881"/>
      <c r="AH48" s="1882"/>
      <c r="AI48" s="1797">
        <f t="shared" si="41"/>
        <v>0</v>
      </c>
      <c r="AJ48" s="1797"/>
      <c r="AK48" s="1797"/>
      <c r="AL48" s="1881"/>
      <c r="AM48" s="1882"/>
      <c r="AN48" s="1797">
        <f t="shared" si="42"/>
        <v>0</v>
      </c>
      <c r="AO48" s="1797"/>
      <c r="AP48" s="1797"/>
      <c r="AQ48" s="1881"/>
      <c r="AR48" s="1882"/>
      <c r="AS48" s="1797">
        <f t="shared" si="43"/>
        <v>0</v>
      </c>
      <c r="AT48" s="1797"/>
      <c r="AU48" s="1797"/>
      <c r="AV48" s="1881"/>
      <c r="AW48" s="1882"/>
      <c r="AX48" s="1797">
        <f t="shared" si="44"/>
        <v>0</v>
      </c>
      <c r="AY48" s="1797"/>
      <c r="AZ48" s="1797"/>
      <c r="BA48" s="1884">
        <f t="shared" si="45"/>
        <v>0</v>
      </c>
      <c r="BB48" s="1885">
        <f t="shared" si="46"/>
        <v>0</v>
      </c>
      <c r="BC48" s="1780">
        <f t="shared" si="47"/>
        <v>0</v>
      </c>
      <c r="BD48" s="737"/>
    </row>
    <row r="49" spans="1:61" ht="15" hidden="1" customHeight="1">
      <c r="A49" s="1414" t="s">
        <v>621</v>
      </c>
      <c r="B49" s="1881"/>
      <c r="C49" s="1881"/>
      <c r="D49" s="1882"/>
      <c r="E49" s="1797">
        <f t="shared" si="37"/>
        <v>0</v>
      </c>
      <c r="F49" s="1797"/>
      <c r="G49" s="1797"/>
      <c r="H49" s="1881"/>
      <c r="I49" s="1897"/>
      <c r="J49" s="1797">
        <f t="shared" si="48"/>
        <v>0</v>
      </c>
      <c r="K49" s="1797"/>
      <c r="L49" s="1797"/>
      <c r="M49" s="1881"/>
      <c r="N49" s="1897"/>
      <c r="O49" s="1797"/>
      <c r="P49" s="1797"/>
      <c r="Q49" s="1797"/>
      <c r="R49" s="1881"/>
      <c r="S49" s="1897"/>
      <c r="T49" s="1797">
        <f t="shared" si="38"/>
        <v>0</v>
      </c>
      <c r="U49" s="1797"/>
      <c r="V49" s="1797"/>
      <c r="W49" s="1881"/>
      <c r="X49" s="1882"/>
      <c r="Y49" s="1797">
        <f t="shared" si="39"/>
        <v>0</v>
      </c>
      <c r="Z49" s="1797"/>
      <c r="AA49" s="1797"/>
      <c r="AB49" s="1881"/>
      <c r="AC49" s="1882"/>
      <c r="AD49" s="1797">
        <f t="shared" si="40"/>
        <v>0</v>
      </c>
      <c r="AE49" s="1797"/>
      <c r="AF49" s="1797"/>
      <c r="AG49" s="1881"/>
      <c r="AH49" s="1882"/>
      <c r="AI49" s="1797">
        <f t="shared" si="41"/>
        <v>0</v>
      </c>
      <c r="AJ49" s="1797"/>
      <c r="AK49" s="1797"/>
      <c r="AL49" s="1881"/>
      <c r="AM49" s="1882"/>
      <c r="AN49" s="1797">
        <f t="shared" si="42"/>
        <v>0</v>
      </c>
      <c r="AO49" s="1797"/>
      <c r="AP49" s="1797"/>
      <c r="AQ49" s="1881"/>
      <c r="AR49" s="1882"/>
      <c r="AS49" s="1797">
        <f t="shared" si="43"/>
        <v>0</v>
      </c>
      <c r="AT49" s="1797"/>
      <c r="AU49" s="1797"/>
      <c r="AV49" s="1881"/>
      <c r="AW49" s="1882"/>
      <c r="AX49" s="1797">
        <f t="shared" si="44"/>
        <v>0</v>
      </c>
      <c r="AY49" s="1797"/>
      <c r="AZ49" s="1797"/>
      <c r="BA49" s="1884">
        <f t="shared" si="45"/>
        <v>0</v>
      </c>
      <c r="BB49" s="1885">
        <f t="shared" si="46"/>
        <v>0</v>
      </c>
      <c r="BC49" s="1780">
        <f t="shared" si="47"/>
        <v>0</v>
      </c>
      <c r="BD49" s="737"/>
    </row>
    <row r="50" spans="1:61" ht="15" hidden="1" customHeight="1">
      <c r="A50" s="1414" t="s">
        <v>622</v>
      </c>
      <c r="B50" s="1881"/>
      <c r="C50" s="1881"/>
      <c r="D50" s="1882"/>
      <c r="E50" s="1797">
        <f>SUM(C50+D50)</f>
        <v>0</v>
      </c>
      <c r="F50" s="1797"/>
      <c r="G50" s="1797"/>
      <c r="H50" s="1881"/>
      <c r="I50" s="1882"/>
      <c r="J50" s="1797">
        <f t="shared" si="48"/>
        <v>0</v>
      </c>
      <c r="K50" s="1797"/>
      <c r="L50" s="1797"/>
      <c r="M50" s="1881"/>
      <c r="N50" s="1882"/>
      <c r="O50" s="1797"/>
      <c r="P50" s="1797"/>
      <c r="Q50" s="1797"/>
      <c r="R50" s="1881"/>
      <c r="S50" s="1882"/>
      <c r="T50" s="1797">
        <f t="shared" si="38"/>
        <v>0</v>
      </c>
      <c r="U50" s="1797"/>
      <c r="V50" s="1797"/>
      <c r="W50" s="1881"/>
      <c r="X50" s="1882"/>
      <c r="Y50" s="1797">
        <f>SUM(W50+X50)</f>
        <v>0</v>
      </c>
      <c r="Z50" s="1797"/>
      <c r="AA50" s="1797"/>
      <c r="AB50" s="1881"/>
      <c r="AC50" s="1882"/>
      <c r="AD50" s="1797">
        <f>SUM(AB50+AC50)</f>
        <v>0</v>
      </c>
      <c r="AE50" s="1797"/>
      <c r="AF50" s="1797"/>
      <c r="AG50" s="1881"/>
      <c r="AH50" s="1882"/>
      <c r="AI50" s="1797">
        <f>SUM(AG50+AH50)</f>
        <v>0</v>
      </c>
      <c r="AJ50" s="1797"/>
      <c r="AK50" s="1797"/>
      <c r="AL50" s="1881"/>
      <c r="AM50" s="1882"/>
      <c r="AN50" s="1797">
        <f t="shared" ref="AN50:AN56" si="49">SUM(AL50+AM50)</f>
        <v>0</v>
      </c>
      <c r="AO50" s="1797"/>
      <c r="AP50" s="1797"/>
      <c r="AQ50" s="1881"/>
      <c r="AR50" s="1882"/>
      <c r="AS50" s="1797">
        <f t="shared" ref="AS50:AS56" si="50">SUM(AQ50+AR50)</f>
        <v>0</v>
      </c>
      <c r="AT50" s="1797"/>
      <c r="AU50" s="1797"/>
      <c r="AV50" s="1881"/>
      <c r="AW50" s="1882"/>
      <c r="AX50" s="1797">
        <f t="shared" ref="AX50:AX56" si="51">SUM(AV50+AW50)</f>
        <v>0</v>
      </c>
      <c r="AY50" s="1797"/>
      <c r="AZ50" s="1797"/>
      <c r="BA50" s="1884">
        <f t="shared" si="45"/>
        <v>0</v>
      </c>
      <c r="BB50" s="1885">
        <f t="shared" si="46"/>
        <v>0</v>
      </c>
      <c r="BC50" s="1780">
        <f>SUM(BA50+BB50)</f>
        <v>0</v>
      </c>
      <c r="BD50" s="737"/>
    </row>
    <row r="51" spans="1:61" ht="15" hidden="1" customHeight="1">
      <c r="A51" s="1414" t="s">
        <v>623</v>
      </c>
      <c r="B51" s="1881"/>
      <c r="C51" s="1881"/>
      <c r="D51" s="1882"/>
      <c r="E51" s="1797">
        <f>SUM(C51+D51)</f>
        <v>0</v>
      </c>
      <c r="F51" s="1797"/>
      <c r="G51" s="1797"/>
      <c r="H51" s="1881"/>
      <c r="I51" s="1882"/>
      <c r="J51" s="1797">
        <f t="shared" si="48"/>
        <v>0</v>
      </c>
      <c r="K51" s="1797"/>
      <c r="L51" s="1797"/>
      <c r="M51" s="1881"/>
      <c r="N51" s="1882"/>
      <c r="O51" s="1797"/>
      <c r="P51" s="1797"/>
      <c r="Q51" s="1797"/>
      <c r="R51" s="1881"/>
      <c r="S51" s="1882"/>
      <c r="T51" s="1797">
        <f t="shared" si="38"/>
        <v>0</v>
      </c>
      <c r="U51" s="1797"/>
      <c r="V51" s="1797"/>
      <c r="W51" s="1881"/>
      <c r="X51" s="1882"/>
      <c r="Y51" s="1797">
        <f>SUM(W51+X51)</f>
        <v>0</v>
      </c>
      <c r="Z51" s="1797"/>
      <c r="AA51" s="1797"/>
      <c r="AB51" s="1881"/>
      <c r="AC51" s="1882"/>
      <c r="AD51" s="1797">
        <f>SUM(AB51+AC51)</f>
        <v>0</v>
      </c>
      <c r="AE51" s="1797"/>
      <c r="AF51" s="1797"/>
      <c r="AG51" s="1881"/>
      <c r="AH51" s="1882"/>
      <c r="AI51" s="1797">
        <f>SUM(AG51+AH51)</f>
        <v>0</v>
      </c>
      <c r="AJ51" s="1797"/>
      <c r="AK51" s="1797"/>
      <c r="AL51" s="1881"/>
      <c r="AM51" s="1882"/>
      <c r="AN51" s="1797">
        <f t="shared" si="49"/>
        <v>0</v>
      </c>
      <c r="AO51" s="1797"/>
      <c r="AP51" s="1797"/>
      <c r="AQ51" s="1881"/>
      <c r="AR51" s="1882"/>
      <c r="AS51" s="1797">
        <f t="shared" si="50"/>
        <v>0</v>
      </c>
      <c r="AT51" s="1797"/>
      <c r="AU51" s="1797"/>
      <c r="AV51" s="1881"/>
      <c r="AW51" s="1882"/>
      <c r="AX51" s="1797">
        <f t="shared" si="51"/>
        <v>0</v>
      </c>
      <c r="AY51" s="1797"/>
      <c r="AZ51" s="1797"/>
      <c r="BA51" s="1884">
        <f t="shared" ref="BA51:BA56" si="52">C51+H51+M51+R51+W51+AB51+AG51+AL51+AQ51+AV51</f>
        <v>0</v>
      </c>
      <c r="BB51" s="1885">
        <f t="shared" ref="BB51:BC56" si="53">D51+I51+N51+S51+X51+AC51+AH51+AM51+AR51+AW51</f>
        <v>0</v>
      </c>
      <c r="BC51" s="1780">
        <f>SUM(BA51+BB51)</f>
        <v>0</v>
      </c>
      <c r="BD51" s="1368"/>
    </row>
    <row r="52" spans="1:61" ht="15" customHeight="1">
      <c r="A52" s="1414" t="s">
        <v>624</v>
      </c>
      <c r="B52" s="1881"/>
      <c r="C52" s="1881"/>
      <c r="D52" s="1882"/>
      <c r="E52" s="1797">
        <f>SUM(C52+D52)</f>
        <v>0</v>
      </c>
      <c r="F52" s="1813"/>
      <c r="G52" s="1797"/>
      <c r="H52" s="1881"/>
      <c r="I52" s="1897"/>
      <c r="J52" s="1797">
        <f t="shared" si="48"/>
        <v>0</v>
      </c>
      <c r="K52" s="1813"/>
      <c r="L52" s="1797"/>
      <c r="M52" s="1881"/>
      <c r="N52" s="1897"/>
      <c r="O52" s="1797"/>
      <c r="P52" s="1813"/>
      <c r="Q52" s="1797"/>
      <c r="R52" s="1881"/>
      <c r="S52" s="1897"/>
      <c r="T52" s="1797">
        <f t="shared" si="38"/>
        <v>0</v>
      </c>
      <c r="U52" s="1813">
        <v>0</v>
      </c>
      <c r="V52" s="1797"/>
      <c r="W52" s="1881"/>
      <c r="X52" s="1882"/>
      <c r="Y52" s="1797">
        <f>SUM(W52+X52)</f>
        <v>0</v>
      </c>
      <c r="Z52" s="1797"/>
      <c r="AA52" s="1797"/>
      <c r="AB52" s="1881"/>
      <c r="AC52" s="1882"/>
      <c r="AD52" s="1797">
        <f>SUM(AB52+AC52)</f>
        <v>0</v>
      </c>
      <c r="AE52" s="1813">
        <f>AB52-AA52</f>
        <v>0</v>
      </c>
      <c r="AF52" s="1797"/>
      <c r="AG52" s="1881"/>
      <c r="AH52" s="1882"/>
      <c r="AI52" s="1797">
        <f>SUM(AG52+AH52)</f>
        <v>0</v>
      </c>
      <c r="AJ52" s="1813">
        <f>AG52-AF52</f>
        <v>0</v>
      </c>
      <c r="AK52" s="1797"/>
      <c r="AL52" s="1881"/>
      <c r="AM52" s="1882"/>
      <c r="AN52" s="1797">
        <f t="shared" si="49"/>
        <v>0</v>
      </c>
      <c r="AO52" s="1813"/>
      <c r="AP52" s="1797"/>
      <c r="AQ52" s="1881"/>
      <c r="AR52" s="1882"/>
      <c r="AS52" s="1797">
        <f t="shared" si="50"/>
        <v>0</v>
      </c>
      <c r="AT52" s="1813"/>
      <c r="AU52" s="1797"/>
      <c r="AV52" s="1881"/>
      <c r="AW52" s="1882"/>
      <c r="AX52" s="1797">
        <f t="shared" si="51"/>
        <v>0</v>
      </c>
      <c r="AY52" s="1813"/>
      <c r="AZ52" s="1884">
        <f>B52+G52+L52+Q52+V52+AA52+AF52+AK52+AP52+AU52</f>
        <v>0</v>
      </c>
      <c r="BA52" s="1884">
        <f t="shared" si="52"/>
        <v>0</v>
      </c>
      <c r="BB52" s="1893">
        <f t="shared" si="53"/>
        <v>0</v>
      </c>
      <c r="BC52" s="1867">
        <f t="shared" si="53"/>
        <v>0</v>
      </c>
      <c r="BD52" s="892">
        <f>F52+K52+P52+U52+Z52+AE52+AJ52+AO52+AT52+AY52</f>
        <v>0</v>
      </c>
    </row>
    <row r="53" spans="1:61" ht="15" customHeight="1">
      <c r="A53" s="1414" t="s">
        <v>625</v>
      </c>
      <c r="B53" s="1881"/>
      <c r="C53" s="1881"/>
      <c r="D53" s="1882"/>
      <c r="E53" s="1797">
        <f>SUM(C53+D53)</f>
        <v>0</v>
      </c>
      <c r="F53" s="1813"/>
      <c r="G53" s="1797"/>
      <c r="H53" s="1881"/>
      <c r="I53" s="1897"/>
      <c r="J53" s="1797">
        <f t="shared" si="48"/>
        <v>0</v>
      </c>
      <c r="K53" s="1813"/>
      <c r="L53" s="1797"/>
      <c r="M53" s="1881"/>
      <c r="N53" s="1897"/>
      <c r="O53" s="1797"/>
      <c r="P53" s="1813"/>
      <c r="Q53" s="1797"/>
      <c r="R53" s="1881"/>
      <c r="S53" s="1897"/>
      <c r="T53" s="1797">
        <f t="shared" si="38"/>
        <v>0</v>
      </c>
      <c r="U53" s="1813">
        <v>0</v>
      </c>
      <c r="V53" s="1797"/>
      <c r="W53" s="1881"/>
      <c r="X53" s="1882"/>
      <c r="Y53" s="1797">
        <f>SUM(W53+X53)</f>
        <v>0</v>
      </c>
      <c r="Z53" s="1797"/>
      <c r="AA53" s="1797"/>
      <c r="AB53" s="1881"/>
      <c r="AC53" s="1882"/>
      <c r="AD53" s="1797">
        <f>SUM(AB53+AC53)</f>
        <v>0</v>
      </c>
      <c r="AE53" s="1813">
        <f>AB53-AA53</f>
        <v>0</v>
      </c>
      <c r="AF53" s="1797"/>
      <c r="AG53" s="1881"/>
      <c r="AH53" s="1882"/>
      <c r="AI53" s="1797">
        <f>SUM(AG53+AH53)</f>
        <v>0</v>
      </c>
      <c r="AJ53" s="1813">
        <f>AG53-AF53</f>
        <v>0</v>
      </c>
      <c r="AK53" s="1797"/>
      <c r="AL53" s="1881"/>
      <c r="AM53" s="1882"/>
      <c r="AN53" s="1797">
        <f t="shared" si="49"/>
        <v>0</v>
      </c>
      <c r="AO53" s="1813"/>
      <c r="AP53" s="1797"/>
      <c r="AQ53" s="1881"/>
      <c r="AR53" s="1882"/>
      <c r="AS53" s="1797">
        <f t="shared" si="50"/>
        <v>0</v>
      </c>
      <c r="AT53" s="1813"/>
      <c r="AU53" s="1797"/>
      <c r="AV53" s="1881"/>
      <c r="AW53" s="1882"/>
      <c r="AX53" s="1797">
        <f t="shared" si="51"/>
        <v>0</v>
      </c>
      <c r="AY53" s="1813"/>
      <c r="AZ53" s="1884">
        <f>B53+G53+L53+Q53+V53+AA53+AF53+AK53+AP53+AU53</f>
        <v>0</v>
      </c>
      <c r="BA53" s="1884">
        <f t="shared" si="52"/>
        <v>0</v>
      </c>
      <c r="BB53" s="1893">
        <f t="shared" si="53"/>
        <v>0</v>
      </c>
      <c r="BC53" s="1867">
        <f t="shared" si="53"/>
        <v>0</v>
      </c>
      <c r="BD53" s="892">
        <f>F53+K53+P53+U53+Z53+AE53+AJ53+AO53+AT53+AY53</f>
        <v>0</v>
      </c>
    </row>
    <row r="54" spans="1:61" ht="15" customHeight="1">
      <c r="A54" s="1414" t="s">
        <v>626</v>
      </c>
      <c r="B54" s="1881"/>
      <c r="C54" s="1881"/>
      <c r="D54" s="1882"/>
      <c r="E54" s="1797">
        <f t="shared" si="37"/>
        <v>0</v>
      </c>
      <c r="F54" s="1813"/>
      <c r="G54" s="1797"/>
      <c r="H54" s="1881"/>
      <c r="I54" s="1882"/>
      <c r="J54" s="1797">
        <f t="shared" si="2"/>
        <v>0</v>
      </c>
      <c r="K54" s="1813"/>
      <c r="L54" s="1797"/>
      <c r="M54" s="1881"/>
      <c r="N54" s="1882"/>
      <c r="O54" s="1797"/>
      <c r="P54" s="1813"/>
      <c r="Q54" s="1797"/>
      <c r="R54" s="1881"/>
      <c r="S54" s="1882"/>
      <c r="T54" s="1797">
        <f t="shared" si="38"/>
        <v>0</v>
      </c>
      <c r="U54" s="1813">
        <v>0</v>
      </c>
      <c r="V54" s="1797"/>
      <c r="W54" s="1881"/>
      <c r="X54" s="1882"/>
      <c r="Y54" s="1797">
        <f t="shared" si="39"/>
        <v>0</v>
      </c>
      <c r="Z54" s="1797"/>
      <c r="AA54" s="1797"/>
      <c r="AB54" s="1881"/>
      <c r="AC54" s="1882"/>
      <c r="AD54" s="1797">
        <f t="shared" si="40"/>
        <v>0</v>
      </c>
      <c r="AE54" s="1813">
        <f>AB54-AA54</f>
        <v>0</v>
      </c>
      <c r="AF54" s="1797"/>
      <c r="AG54" s="1881"/>
      <c r="AH54" s="1882"/>
      <c r="AI54" s="1797">
        <f t="shared" si="41"/>
        <v>0</v>
      </c>
      <c r="AJ54" s="1813">
        <f>AG54-AF54</f>
        <v>0</v>
      </c>
      <c r="AK54" s="1797"/>
      <c r="AL54" s="1881"/>
      <c r="AM54" s="1882"/>
      <c r="AN54" s="1797">
        <f t="shared" si="49"/>
        <v>0</v>
      </c>
      <c r="AO54" s="1813"/>
      <c r="AP54" s="1797"/>
      <c r="AQ54" s="1881"/>
      <c r="AR54" s="1882"/>
      <c r="AS54" s="1797">
        <f t="shared" si="50"/>
        <v>0</v>
      </c>
      <c r="AT54" s="1813"/>
      <c r="AU54" s="1797"/>
      <c r="AV54" s="1881"/>
      <c r="AW54" s="1882"/>
      <c r="AX54" s="1797">
        <f t="shared" si="51"/>
        <v>0</v>
      </c>
      <c r="AY54" s="1813"/>
      <c r="AZ54" s="1884">
        <f>B54+G54+L54+Q54+V54+AA54+AF54+AK54+AP54+AU54</f>
        <v>0</v>
      </c>
      <c r="BA54" s="1884">
        <f t="shared" si="52"/>
        <v>0</v>
      </c>
      <c r="BB54" s="1893">
        <f t="shared" si="53"/>
        <v>0</v>
      </c>
      <c r="BC54" s="1867">
        <f t="shared" si="53"/>
        <v>0</v>
      </c>
      <c r="BD54" s="892">
        <f>F54+K54+P54+U54+Z54+AE54+AJ54+AO54+AT54+AY54</f>
        <v>0</v>
      </c>
    </row>
    <row r="55" spans="1:61" ht="15" customHeight="1">
      <c r="A55" s="1414" t="s">
        <v>627</v>
      </c>
      <c r="B55" s="1881"/>
      <c r="C55" s="1881"/>
      <c r="D55" s="1882"/>
      <c r="E55" s="1797">
        <f t="shared" si="37"/>
        <v>0</v>
      </c>
      <c r="F55" s="1813"/>
      <c r="G55" s="1797"/>
      <c r="H55" s="1881"/>
      <c r="I55" s="1882"/>
      <c r="J55" s="1797">
        <f t="shared" si="2"/>
        <v>0</v>
      </c>
      <c r="K55" s="1813"/>
      <c r="L55" s="1797"/>
      <c r="M55" s="1881"/>
      <c r="N55" s="1882"/>
      <c r="O55" s="1797"/>
      <c r="P55" s="1813"/>
      <c r="Q55" s="1797"/>
      <c r="R55" s="1881"/>
      <c r="S55" s="1882"/>
      <c r="T55" s="1797">
        <f t="shared" si="38"/>
        <v>0</v>
      </c>
      <c r="U55" s="1813">
        <v>0</v>
      </c>
      <c r="V55" s="1797"/>
      <c r="W55" s="1881"/>
      <c r="X55" s="1882"/>
      <c r="Y55" s="1797">
        <f t="shared" si="39"/>
        <v>0</v>
      </c>
      <c r="Z55" s="1797"/>
      <c r="AA55" s="1797"/>
      <c r="AB55" s="1881"/>
      <c r="AC55" s="1882"/>
      <c r="AD55" s="1797">
        <f t="shared" si="40"/>
        <v>0</v>
      </c>
      <c r="AE55" s="1813">
        <f>AB55-AA55</f>
        <v>0</v>
      </c>
      <c r="AF55" s="1797"/>
      <c r="AG55" s="1881"/>
      <c r="AH55" s="1882"/>
      <c r="AI55" s="1797">
        <f t="shared" si="41"/>
        <v>0</v>
      </c>
      <c r="AJ55" s="1813">
        <f>AG55-AF55</f>
        <v>0</v>
      </c>
      <c r="AK55" s="1797"/>
      <c r="AL55" s="1881"/>
      <c r="AM55" s="1882"/>
      <c r="AN55" s="1797">
        <f t="shared" si="49"/>
        <v>0</v>
      </c>
      <c r="AO55" s="1813"/>
      <c r="AP55" s="1797"/>
      <c r="AQ55" s="1881"/>
      <c r="AR55" s="1882"/>
      <c r="AS55" s="1797">
        <f t="shared" si="50"/>
        <v>0</v>
      </c>
      <c r="AT55" s="1813"/>
      <c r="AU55" s="1797"/>
      <c r="AV55" s="1881"/>
      <c r="AW55" s="1882"/>
      <c r="AX55" s="1797">
        <f t="shared" si="51"/>
        <v>0</v>
      </c>
      <c r="AY55" s="1813"/>
      <c r="AZ55" s="1884">
        <f>B55+G55+L55+Q55+V55+AA55+AF55+AK55+AP55+AU55</f>
        <v>0</v>
      </c>
      <c r="BA55" s="1884">
        <f t="shared" si="52"/>
        <v>0</v>
      </c>
      <c r="BB55" s="1893">
        <f t="shared" si="53"/>
        <v>0</v>
      </c>
      <c r="BC55" s="1867">
        <f t="shared" si="53"/>
        <v>0</v>
      </c>
      <c r="BD55" s="892">
        <f>F55+K55+P55+U55+Z55+AE55+AJ55+AO55+AT55+AY55</f>
        <v>0</v>
      </c>
    </row>
    <row r="56" spans="1:61" ht="15" hidden="1" customHeight="1">
      <c r="A56" s="1414" t="s">
        <v>628</v>
      </c>
      <c r="B56" s="1881"/>
      <c r="C56" s="1881"/>
      <c r="D56" s="1882"/>
      <c r="E56" s="1797">
        <f t="shared" si="37"/>
        <v>0</v>
      </c>
      <c r="F56" s="1797"/>
      <c r="G56" s="1797"/>
      <c r="H56" s="1881"/>
      <c r="I56" s="1897"/>
      <c r="J56" s="1797">
        <f>SUM(H56+I56)</f>
        <v>0</v>
      </c>
      <c r="K56" s="1797"/>
      <c r="L56" s="1797"/>
      <c r="M56" s="1881"/>
      <c r="N56" s="1897"/>
      <c r="O56" s="1797"/>
      <c r="P56" s="1797"/>
      <c r="Q56" s="1797"/>
      <c r="R56" s="1881"/>
      <c r="S56" s="1897"/>
      <c r="T56" s="1797">
        <f>SUM(R56+S56)</f>
        <v>0</v>
      </c>
      <c r="U56" s="1797"/>
      <c r="V56" s="1797"/>
      <c r="W56" s="1881"/>
      <c r="X56" s="1882"/>
      <c r="Y56" s="1797">
        <f t="shared" si="39"/>
        <v>0</v>
      </c>
      <c r="Z56" s="1797"/>
      <c r="AA56" s="1797"/>
      <c r="AB56" s="1881"/>
      <c r="AC56" s="1882"/>
      <c r="AD56" s="1797">
        <f t="shared" si="40"/>
        <v>0</v>
      </c>
      <c r="AE56" s="1797"/>
      <c r="AF56" s="1797"/>
      <c r="AG56" s="1881"/>
      <c r="AH56" s="1882"/>
      <c r="AI56" s="1797">
        <f t="shared" si="41"/>
        <v>0</v>
      </c>
      <c r="AJ56" s="1797"/>
      <c r="AK56" s="1797"/>
      <c r="AL56" s="1881"/>
      <c r="AM56" s="1882"/>
      <c r="AN56" s="1797">
        <f t="shared" si="49"/>
        <v>0</v>
      </c>
      <c r="AO56" s="1797"/>
      <c r="AP56" s="1797"/>
      <c r="AQ56" s="1881"/>
      <c r="AR56" s="1882"/>
      <c r="AS56" s="1797">
        <f t="shared" si="50"/>
        <v>0</v>
      </c>
      <c r="AT56" s="1797"/>
      <c r="AU56" s="1797"/>
      <c r="AV56" s="1881"/>
      <c r="AW56" s="1882"/>
      <c r="AX56" s="1797">
        <f t="shared" si="51"/>
        <v>0</v>
      </c>
      <c r="AY56" s="1797"/>
      <c r="AZ56" s="1797"/>
      <c r="BA56" s="1884">
        <f t="shared" si="52"/>
        <v>0</v>
      </c>
      <c r="BB56" s="1885">
        <f t="shared" si="53"/>
        <v>0</v>
      </c>
      <c r="BC56" s="1780">
        <f t="shared" si="47"/>
        <v>0</v>
      </c>
      <c r="BD56" s="737"/>
    </row>
    <row r="57" spans="1:61" s="1892" customFormat="1" ht="15" customHeight="1">
      <c r="A57" s="1895" t="s">
        <v>724</v>
      </c>
      <c r="B57" s="1890">
        <v>0</v>
      </c>
      <c r="C57" s="1890">
        <f t="shared" ref="C57:BD57" si="54">SUM(C44:C56)</f>
        <v>0</v>
      </c>
      <c r="D57" s="1890">
        <f t="shared" si="54"/>
        <v>0</v>
      </c>
      <c r="E57" s="1890">
        <f t="shared" si="54"/>
        <v>0</v>
      </c>
      <c r="F57" s="1890">
        <f t="shared" si="54"/>
        <v>0</v>
      </c>
      <c r="G57" s="1890">
        <f t="shared" si="54"/>
        <v>0</v>
      </c>
      <c r="H57" s="1890">
        <f t="shared" si="54"/>
        <v>0</v>
      </c>
      <c r="I57" s="1890">
        <f t="shared" si="54"/>
        <v>0</v>
      </c>
      <c r="J57" s="1890">
        <f t="shared" si="54"/>
        <v>0</v>
      </c>
      <c r="K57" s="1890">
        <f t="shared" si="54"/>
        <v>0</v>
      </c>
      <c r="L57" s="1890">
        <f t="shared" si="54"/>
        <v>0</v>
      </c>
      <c r="M57" s="1890">
        <f t="shared" si="54"/>
        <v>0</v>
      </c>
      <c r="N57" s="1890">
        <f t="shared" si="54"/>
        <v>0</v>
      </c>
      <c r="O57" s="1890">
        <f t="shared" si="54"/>
        <v>0</v>
      </c>
      <c r="P57" s="1890">
        <f t="shared" si="54"/>
        <v>0</v>
      </c>
      <c r="Q57" s="1890">
        <f t="shared" si="54"/>
        <v>0</v>
      </c>
      <c r="R57" s="1890">
        <f t="shared" si="54"/>
        <v>0</v>
      </c>
      <c r="S57" s="1890">
        <f t="shared" si="54"/>
        <v>0</v>
      </c>
      <c r="T57" s="1890">
        <f t="shared" si="54"/>
        <v>0</v>
      </c>
      <c r="U57" s="1890">
        <f t="shared" si="54"/>
        <v>0</v>
      </c>
      <c r="V57" s="1890">
        <f t="shared" si="54"/>
        <v>0</v>
      </c>
      <c r="W57" s="1890">
        <f t="shared" si="54"/>
        <v>0</v>
      </c>
      <c r="X57" s="1890">
        <f t="shared" si="54"/>
        <v>0</v>
      </c>
      <c r="Y57" s="1890">
        <f t="shared" si="54"/>
        <v>0</v>
      </c>
      <c r="Z57" s="1890">
        <f t="shared" si="54"/>
        <v>0</v>
      </c>
      <c r="AA57" s="1890">
        <f t="shared" si="54"/>
        <v>0</v>
      </c>
      <c r="AB57" s="1890">
        <f t="shared" si="54"/>
        <v>0</v>
      </c>
      <c r="AC57" s="1890">
        <f t="shared" si="54"/>
        <v>0</v>
      </c>
      <c r="AD57" s="1890">
        <f t="shared" si="54"/>
        <v>0</v>
      </c>
      <c r="AE57" s="1890">
        <f t="shared" si="54"/>
        <v>0</v>
      </c>
      <c r="AF57" s="1890">
        <f t="shared" si="54"/>
        <v>0</v>
      </c>
      <c r="AG57" s="1890">
        <f t="shared" si="54"/>
        <v>0</v>
      </c>
      <c r="AH57" s="1890">
        <f t="shared" si="54"/>
        <v>0</v>
      </c>
      <c r="AI57" s="1890">
        <f t="shared" si="54"/>
        <v>0</v>
      </c>
      <c r="AJ57" s="1890">
        <f t="shared" si="54"/>
        <v>0</v>
      </c>
      <c r="AK57" s="1890">
        <f t="shared" si="54"/>
        <v>0</v>
      </c>
      <c r="AL57" s="1890">
        <f t="shared" si="54"/>
        <v>0</v>
      </c>
      <c r="AM57" s="1890">
        <f t="shared" si="54"/>
        <v>0</v>
      </c>
      <c r="AN57" s="1890">
        <f t="shared" si="54"/>
        <v>0</v>
      </c>
      <c r="AO57" s="1890">
        <f t="shared" si="54"/>
        <v>0</v>
      </c>
      <c r="AP57" s="1890">
        <f t="shared" si="54"/>
        <v>0</v>
      </c>
      <c r="AQ57" s="1890">
        <f t="shared" si="54"/>
        <v>0</v>
      </c>
      <c r="AR57" s="1890">
        <f t="shared" si="54"/>
        <v>0</v>
      </c>
      <c r="AS57" s="1890">
        <f t="shared" si="54"/>
        <v>0</v>
      </c>
      <c r="AT57" s="1890">
        <f t="shared" si="54"/>
        <v>0</v>
      </c>
      <c r="AU57" s="1890">
        <f t="shared" si="54"/>
        <v>0</v>
      </c>
      <c r="AV57" s="1890">
        <f t="shared" si="54"/>
        <v>0</v>
      </c>
      <c r="AW57" s="1890">
        <f t="shared" si="54"/>
        <v>0</v>
      </c>
      <c r="AX57" s="1890">
        <f t="shared" si="54"/>
        <v>0</v>
      </c>
      <c r="AY57" s="1890">
        <f t="shared" si="54"/>
        <v>0</v>
      </c>
      <c r="AZ57" s="1890">
        <f t="shared" si="54"/>
        <v>0</v>
      </c>
      <c r="BA57" s="1890">
        <f t="shared" si="54"/>
        <v>0</v>
      </c>
      <c r="BB57" s="1890">
        <f t="shared" si="54"/>
        <v>0</v>
      </c>
      <c r="BC57" s="1890">
        <f t="shared" si="54"/>
        <v>0</v>
      </c>
      <c r="BD57" s="1890">
        <f t="shared" si="54"/>
        <v>0</v>
      </c>
      <c r="BE57" s="88"/>
      <c r="BF57" s="88"/>
      <c r="BG57" s="92"/>
    </row>
    <row r="58" spans="1:61" s="1900" customFormat="1" ht="15" customHeight="1">
      <c r="A58" s="1898" t="s">
        <v>630</v>
      </c>
      <c r="B58" s="1899">
        <v>1505011</v>
      </c>
      <c r="C58" s="1899">
        <f t="shared" ref="C58:BD58" si="55">SUM(C43+C57)</f>
        <v>1572671</v>
      </c>
      <c r="D58" s="1899">
        <f t="shared" si="55"/>
        <v>647</v>
      </c>
      <c r="E58" s="1899">
        <f t="shared" si="55"/>
        <v>1566949</v>
      </c>
      <c r="F58" s="1899">
        <f t="shared" si="55"/>
        <v>1338763</v>
      </c>
      <c r="G58" s="1899">
        <f t="shared" si="55"/>
        <v>90229</v>
      </c>
      <c r="H58" s="1899">
        <f t="shared" si="55"/>
        <v>90229</v>
      </c>
      <c r="I58" s="1899">
        <f t="shared" si="55"/>
        <v>0</v>
      </c>
      <c r="J58" s="1899">
        <f t="shared" si="55"/>
        <v>90230</v>
      </c>
      <c r="K58" s="1899">
        <f t="shared" si="55"/>
        <v>81529</v>
      </c>
      <c r="L58" s="1899">
        <f t="shared" si="55"/>
        <v>14965</v>
      </c>
      <c r="M58" s="1899">
        <f t="shared" si="55"/>
        <v>15046</v>
      </c>
      <c r="N58" s="1899">
        <f t="shared" si="55"/>
        <v>0</v>
      </c>
      <c r="O58" s="1899">
        <f t="shared" si="55"/>
        <v>15089</v>
      </c>
      <c r="P58" s="1899">
        <f t="shared" si="55"/>
        <v>13904</v>
      </c>
      <c r="Q58" s="1899">
        <f t="shared" si="55"/>
        <v>0</v>
      </c>
      <c r="R58" s="1899">
        <f t="shared" si="55"/>
        <v>0</v>
      </c>
      <c r="S58" s="1899">
        <f t="shared" si="55"/>
        <v>0</v>
      </c>
      <c r="T58" s="1899">
        <f t="shared" si="55"/>
        <v>0</v>
      </c>
      <c r="U58" s="1899">
        <f t="shared" si="55"/>
        <v>0</v>
      </c>
      <c r="V58" s="1899">
        <f t="shared" si="55"/>
        <v>98923</v>
      </c>
      <c r="W58" s="1899">
        <f t="shared" si="55"/>
        <v>98939</v>
      </c>
      <c r="X58" s="1899">
        <f t="shared" si="55"/>
        <v>0</v>
      </c>
      <c r="Y58" s="1899">
        <f t="shared" si="55"/>
        <v>98939</v>
      </c>
      <c r="Z58" s="1899">
        <f t="shared" si="55"/>
        <v>82321</v>
      </c>
      <c r="AA58" s="1899">
        <f t="shared" si="55"/>
        <v>0</v>
      </c>
      <c r="AB58" s="1899">
        <f t="shared" si="55"/>
        <v>0</v>
      </c>
      <c r="AC58" s="1899">
        <f t="shared" si="55"/>
        <v>0</v>
      </c>
      <c r="AD58" s="1899">
        <f t="shared" si="55"/>
        <v>0</v>
      </c>
      <c r="AE58" s="1899">
        <f t="shared" si="55"/>
        <v>0</v>
      </c>
      <c r="AF58" s="1899">
        <f t="shared" si="55"/>
        <v>0</v>
      </c>
      <c r="AG58" s="1899">
        <f t="shared" si="55"/>
        <v>0</v>
      </c>
      <c r="AH58" s="1899">
        <f t="shared" si="55"/>
        <v>0</v>
      </c>
      <c r="AI58" s="1899">
        <f t="shared" si="55"/>
        <v>62</v>
      </c>
      <c r="AJ58" s="1899">
        <f t="shared" si="55"/>
        <v>62</v>
      </c>
      <c r="AK58" s="1899">
        <f t="shared" si="55"/>
        <v>32344</v>
      </c>
      <c r="AL58" s="1899">
        <f t="shared" si="55"/>
        <v>32344</v>
      </c>
      <c r="AM58" s="1899">
        <f t="shared" si="55"/>
        <v>0</v>
      </c>
      <c r="AN58" s="1899">
        <f t="shared" si="55"/>
        <v>36612</v>
      </c>
      <c r="AO58" s="1899">
        <f t="shared" si="55"/>
        <v>26916</v>
      </c>
      <c r="AP58" s="1899">
        <f t="shared" si="55"/>
        <v>13121</v>
      </c>
      <c r="AQ58" s="1899">
        <f t="shared" si="55"/>
        <v>13121</v>
      </c>
      <c r="AR58" s="1899">
        <f t="shared" si="55"/>
        <v>0</v>
      </c>
      <c r="AS58" s="1899">
        <f t="shared" si="55"/>
        <v>14604</v>
      </c>
      <c r="AT58" s="1899">
        <f t="shared" si="55"/>
        <v>12212</v>
      </c>
      <c r="AU58" s="1899">
        <f t="shared" si="55"/>
        <v>0</v>
      </c>
      <c r="AV58" s="1899">
        <f t="shared" si="55"/>
        <v>610</v>
      </c>
      <c r="AW58" s="1899">
        <f t="shared" si="55"/>
        <v>0</v>
      </c>
      <c r="AX58" s="1899">
        <f t="shared" si="55"/>
        <v>610</v>
      </c>
      <c r="AY58" s="1899">
        <f t="shared" si="55"/>
        <v>610</v>
      </c>
      <c r="AZ58" s="1899">
        <f t="shared" si="55"/>
        <v>1754593</v>
      </c>
      <c r="BA58" s="1899">
        <f t="shared" si="55"/>
        <v>1822960</v>
      </c>
      <c r="BB58" s="1899">
        <f t="shared" si="55"/>
        <v>647</v>
      </c>
      <c r="BC58" s="1899">
        <f t="shared" si="55"/>
        <v>1823095</v>
      </c>
      <c r="BD58" s="1899">
        <f t="shared" si="55"/>
        <v>1556317</v>
      </c>
      <c r="BE58" s="88"/>
      <c r="BF58" s="88"/>
      <c r="BG58" s="92"/>
    </row>
    <row r="59" spans="1:61" s="706" customFormat="1" ht="15" customHeight="1">
      <c r="A59" s="1901" t="s">
        <v>631</v>
      </c>
      <c r="B59" s="1780"/>
      <c r="C59" s="1780"/>
      <c r="D59" s="1888"/>
      <c r="E59" s="1780"/>
      <c r="F59" s="1780"/>
      <c r="G59" s="1780"/>
      <c r="H59" s="1780"/>
      <c r="I59" s="1888"/>
      <c r="J59" s="1780"/>
      <c r="K59" s="1780"/>
      <c r="L59" s="1780"/>
      <c r="M59" s="1780"/>
      <c r="N59" s="1888"/>
      <c r="O59" s="1780"/>
      <c r="P59" s="1780"/>
      <c r="Q59" s="1780"/>
      <c r="R59" s="1780"/>
      <c r="S59" s="1888"/>
      <c r="T59" s="1780"/>
      <c r="U59" s="1780"/>
      <c r="V59" s="1780"/>
      <c r="W59" s="1780"/>
      <c r="X59" s="1888"/>
      <c r="Y59" s="1780"/>
      <c r="Z59" s="1780"/>
      <c r="AA59" s="1780"/>
      <c r="AB59" s="1780"/>
      <c r="AC59" s="1888"/>
      <c r="AD59" s="1780"/>
      <c r="AE59" s="1780">
        <f t="shared" ref="AE59:AE73" si="56">AB59-AA59</f>
        <v>0</v>
      </c>
      <c r="AF59" s="1780"/>
      <c r="AG59" s="1780"/>
      <c r="AH59" s="1888"/>
      <c r="AI59" s="1780"/>
      <c r="AJ59" s="1780"/>
      <c r="AK59" s="1780"/>
      <c r="AL59" s="1780"/>
      <c r="AM59" s="1888"/>
      <c r="AN59" s="1780"/>
      <c r="AO59" s="1780"/>
      <c r="AP59" s="1780"/>
      <c r="AQ59" s="1780"/>
      <c r="AR59" s="1888"/>
      <c r="AS59" s="1780"/>
      <c r="AT59" s="1780"/>
      <c r="AU59" s="1780"/>
      <c r="AV59" s="1780"/>
      <c r="AW59" s="1888"/>
      <c r="AX59" s="1780"/>
      <c r="AY59" s="1780"/>
      <c r="AZ59" s="1780"/>
      <c r="BA59" s="1780"/>
      <c r="BB59" s="1888"/>
      <c r="BC59" s="1780"/>
      <c r="BD59" s="892"/>
      <c r="BE59" s="88"/>
      <c r="BF59" s="88"/>
      <c r="BG59" s="92"/>
    </row>
    <row r="60" spans="1:61" ht="15" hidden="1" customHeight="1">
      <c r="A60" s="1886" t="s">
        <v>632</v>
      </c>
      <c r="B60" s="1881"/>
      <c r="C60" s="1881"/>
      <c r="D60" s="1882"/>
      <c r="E60" s="1797">
        <f t="shared" ref="E60:E73" si="57">SUM(C60+D60)</f>
        <v>0</v>
      </c>
      <c r="F60" s="1797"/>
      <c r="G60" s="1797"/>
      <c r="H60" s="1881"/>
      <c r="I60" s="1882"/>
      <c r="J60" s="1797">
        <f t="shared" ref="J60:J73" si="58">SUM(H60+I60)</f>
        <v>0</v>
      </c>
      <c r="K60" s="1797"/>
      <c r="L60" s="1797"/>
      <c r="M60" s="1881"/>
      <c r="N60" s="1882"/>
      <c r="O60" s="1797"/>
      <c r="P60" s="1797"/>
      <c r="Q60" s="1797"/>
      <c r="R60" s="1881"/>
      <c r="S60" s="1882"/>
      <c r="T60" s="1797">
        <f>SUM(R60+S60)</f>
        <v>0</v>
      </c>
      <c r="U60" s="1797"/>
      <c r="V60" s="1797"/>
      <c r="W60" s="1881"/>
      <c r="X60" s="1882"/>
      <c r="Y60" s="1797">
        <f t="shared" ref="Y60:Y73" si="59">SUM(W60+X60)</f>
        <v>0</v>
      </c>
      <c r="Z60" s="1797"/>
      <c r="AA60" s="1797"/>
      <c r="AB60" s="1881"/>
      <c r="AC60" s="1882"/>
      <c r="AD60" s="1797">
        <f t="shared" ref="AD60:AD73" si="60">SUM(AB60+AC60)</f>
        <v>0</v>
      </c>
      <c r="AE60" s="1797">
        <f t="shared" si="56"/>
        <v>0</v>
      </c>
      <c r="AF60" s="1797"/>
      <c r="AG60" s="1881"/>
      <c r="AH60" s="1882"/>
      <c r="AI60" s="1797">
        <f t="shared" ref="AI60:AI73" si="61">SUM(AG60+AH60)</f>
        <v>0</v>
      </c>
      <c r="AJ60" s="1797"/>
      <c r="AK60" s="1797"/>
      <c r="AL60" s="1881"/>
      <c r="AM60" s="1882"/>
      <c r="AN60" s="1797">
        <f>SUM(AL60+AM60)</f>
        <v>0</v>
      </c>
      <c r="AO60" s="1797"/>
      <c r="AP60" s="1797"/>
      <c r="AQ60" s="1881"/>
      <c r="AR60" s="1882"/>
      <c r="AS60" s="1797">
        <f>SUM(AQ60+AR60)</f>
        <v>0</v>
      </c>
      <c r="AT60" s="1797"/>
      <c r="AU60" s="1797"/>
      <c r="AV60" s="1881"/>
      <c r="AW60" s="1882"/>
      <c r="AX60" s="1797">
        <f>SUM(AV60+AW60)</f>
        <v>0</v>
      </c>
      <c r="AY60" s="1797"/>
      <c r="AZ60" s="1797"/>
      <c r="BA60" s="1884">
        <f t="shared" ref="BA60:BA73" si="62">C60+H60+M60+R60+W60+AB60+AG60+AL60+AQ60+AV60</f>
        <v>0</v>
      </c>
      <c r="BB60" s="1885">
        <f t="shared" ref="BB60:BC73" si="63">D60+I60+N60+S60+X60+AC60+AH60+AM60+AR60+AW60</f>
        <v>0</v>
      </c>
      <c r="BC60" s="1780">
        <f>SUM(BA60+BB60)</f>
        <v>0</v>
      </c>
      <c r="BD60" s="706">
        <f t="shared" ref="BD60:BD73" si="64">F60+K60+P60+U60+Z60+AE60+AJ60+AO60+AT60+AY60</f>
        <v>0</v>
      </c>
    </row>
    <row r="61" spans="1:61" ht="15" customHeight="1">
      <c r="A61" s="1902" t="s">
        <v>633</v>
      </c>
      <c r="B61" s="1881"/>
      <c r="C61" s="1881"/>
      <c r="D61" s="1882"/>
      <c r="E61" s="1797">
        <f>SUM(C61+D61)</f>
        <v>0</v>
      </c>
      <c r="F61" s="1813"/>
      <c r="G61" s="1797"/>
      <c r="H61" s="1881"/>
      <c r="I61" s="1882"/>
      <c r="J61" s="1797">
        <f>SUM(H61+I61)</f>
        <v>0</v>
      </c>
      <c r="K61" s="1813"/>
      <c r="L61" s="1797"/>
      <c r="M61" s="1881"/>
      <c r="N61" s="1882"/>
      <c r="O61" s="1797"/>
      <c r="P61" s="1813"/>
      <c r="Q61" s="1797"/>
      <c r="R61" s="1881"/>
      <c r="S61" s="1882"/>
      <c r="T61" s="1797">
        <f>SUM(R61+S61)</f>
        <v>0</v>
      </c>
      <c r="U61" s="1813">
        <v>0</v>
      </c>
      <c r="V61" s="1797"/>
      <c r="W61" s="1881"/>
      <c r="X61" s="1882"/>
      <c r="Y61" s="1797">
        <f>SUM(W61+X61)</f>
        <v>0</v>
      </c>
      <c r="Z61" s="1797"/>
      <c r="AA61" s="1797"/>
      <c r="AB61" s="1881"/>
      <c r="AC61" s="1882"/>
      <c r="AD61" s="1797">
        <f>SUM(AB61+AC61)</f>
        <v>0</v>
      </c>
      <c r="AE61" s="1813">
        <f t="shared" si="56"/>
        <v>0</v>
      </c>
      <c r="AF61" s="1797"/>
      <c r="AG61" s="1881"/>
      <c r="AH61" s="1882"/>
      <c r="AI61" s="1797">
        <f>SUM(AG61+AH61)</f>
        <v>0</v>
      </c>
      <c r="AJ61" s="1813">
        <f t="shared" ref="AJ61:AJ73" si="65">AG61-AF61</f>
        <v>0</v>
      </c>
      <c r="AK61" s="1797"/>
      <c r="AL61" s="1881"/>
      <c r="AM61" s="1882"/>
      <c r="AN61" s="1797">
        <f>SUM(AL61+AM61)</f>
        <v>0</v>
      </c>
      <c r="AO61" s="1813"/>
      <c r="AP61" s="1797"/>
      <c r="AQ61" s="1881"/>
      <c r="AR61" s="1882"/>
      <c r="AS61" s="1797">
        <f>SUM(AQ61+AR61)</f>
        <v>0</v>
      </c>
      <c r="AT61" s="1813"/>
      <c r="AU61" s="1797"/>
      <c r="AV61" s="1881"/>
      <c r="AW61" s="1882"/>
      <c r="AX61" s="1797">
        <f>SUM(AV61+AW61)</f>
        <v>0</v>
      </c>
      <c r="AY61" s="1813"/>
      <c r="AZ61" s="1884">
        <f t="shared" ref="AZ61:AZ73" si="66">B61+G61+L61+Q61+V61+AA61+AF61+AK61+AP61+AU61</f>
        <v>0</v>
      </c>
      <c r="BA61" s="1884">
        <f t="shared" si="62"/>
        <v>0</v>
      </c>
      <c r="BB61" s="1893">
        <f t="shared" si="63"/>
        <v>0</v>
      </c>
      <c r="BC61" s="1867">
        <f t="shared" si="63"/>
        <v>0</v>
      </c>
      <c r="BD61" s="892">
        <f t="shared" si="64"/>
        <v>0</v>
      </c>
      <c r="BE61" s="1399"/>
      <c r="BF61" s="1399"/>
      <c r="BG61" s="733"/>
      <c r="BH61" s="733"/>
      <c r="BI61" s="733"/>
    </row>
    <row r="62" spans="1:61" ht="15" customHeight="1">
      <c r="A62" s="1902" t="s">
        <v>634</v>
      </c>
      <c r="B62" s="1881"/>
      <c r="C62" s="1881"/>
      <c r="D62" s="1882"/>
      <c r="E62" s="1797">
        <f t="shared" si="57"/>
        <v>0</v>
      </c>
      <c r="F62" s="1813"/>
      <c r="G62" s="1797"/>
      <c r="H62" s="1881"/>
      <c r="I62" s="1882"/>
      <c r="J62" s="1797">
        <f t="shared" si="58"/>
        <v>0</v>
      </c>
      <c r="K62" s="1813"/>
      <c r="L62" s="1797"/>
      <c r="M62" s="1881"/>
      <c r="N62" s="1882"/>
      <c r="O62" s="1797"/>
      <c r="P62" s="1813"/>
      <c r="Q62" s="1797"/>
      <c r="R62" s="1881"/>
      <c r="S62" s="1882"/>
      <c r="T62" s="1797">
        <f t="shared" ref="T62:T76" si="67">SUM(R62+S62)</f>
        <v>0</v>
      </c>
      <c r="U62" s="1813">
        <v>0</v>
      </c>
      <c r="V62" s="1797"/>
      <c r="W62" s="1881"/>
      <c r="X62" s="1882"/>
      <c r="Y62" s="1797">
        <f t="shared" si="59"/>
        <v>0</v>
      </c>
      <c r="Z62" s="1797"/>
      <c r="AA62" s="1797"/>
      <c r="AB62" s="1881"/>
      <c r="AC62" s="1882"/>
      <c r="AD62" s="1797">
        <f t="shared" si="60"/>
        <v>0</v>
      </c>
      <c r="AE62" s="1813">
        <f t="shared" si="56"/>
        <v>0</v>
      </c>
      <c r="AF62" s="1797"/>
      <c r="AG62" s="1881"/>
      <c r="AH62" s="1882"/>
      <c r="AI62" s="1797">
        <f t="shared" si="61"/>
        <v>0</v>
      </c>
      <c r="AJ62" s="1813">
        <f t="shared" si="65"/>
        <v>0</v>
      </c>
      <c r="AK62" s="1797"/>
      <c r="AL62" s="1881"/>
      <c r="AM62" s="1882"/>
      <c r="AN62" s="1797">
        <f t="shared" ref="AN62:AN76" si="68">SUM(AL62+AM62)</f>
        <v>0</v>
      </c>
      <c r="AO62" s="1813"/>
      <c r="AP62" s="1797"/>
      <c r="AQ62" s="1881"/>
      <c r="AR62" s="1882"/>
      <c r="AS62" s="1797">
        <f t="shared" ref="AS62:AS76" si="69">SUM(AQ62+AR62)</f>
        <v>0</v>
      </c>
      <c r="AT62" s="1813"/>
      <c r="AU62" s="1797"/>
      <c r="AV62" s="1881"/>
      <c r="AW62" s="1882"/>
      <c r="AX62" s="1797">
        <f t="shared" ref="AX62:AX76" si="70">SUM(AV62+AW62)</f>
        <v>0</v>
      </c>
      <c r="AY62" s="1813"/>
      <c r="AZ62" s="1884">
        <f t="shared" si="66"/>
        <v>0</v>
      </c>
      <c r="BA62" s="1884">
        <f t="shared" si="62"/>
        <v>0</v>
      </c>
      <c r="BB62" s="1893">
        <f t="shared" si="63"/>
        <v>0</v>
      </c>
      <c r="BC62" s="1867">
        <f t="shared" si="63"/>
        <v>0</v>
      </c>
      <c r="BD62" s="892">
        <f t="shared" si="64"/>
        <v>0</v>
      </c>
      <c r="BE62" s="1399"/>
      <c r="BF62" s="1399"/>
      <c r="BG62" s="733"/>
      <c r="BH62" s="733"/>
      <c r="BI62" s="733"/>
    </row>
    <row r="63" spans="1:61" ht="15" hidden="1" customHeight="1">
      <c r="A63" s="1414" t="s">
        <v>635</v>
      </c>
      <c r="B63" s="1881"/>
      <c r="C63" s="1881"/>
      <c r="D63" s="1882"/>
      <c r="E63" s="1797">
        <f t="shared" si="57"/>
        <v>0</v>
      </c>
      <c r="F63" s="1813"/>
      <c r="G63" s="1797"/>
      <c r="H63" s="1881"/>
      <c r="I63" s="1882"/>
      <c r="J63" s="1797">
        <f t="shared" si="58"/>
        <v>0</v>
      </c>
      <c r="K63" s="1813"/>
      <c r="L63" s="1797"/>
      <c r="M63" s="1881"/>
      <c r="N63" s="1882"/>
      <c r="O63" s="1797"/>
      <c r="P63" s="1813"/>
      <c r="Q63" s="1797"/>
      <c r="R63" s="1881"/>
      <c r="S63" s="1882"/>
      <c r="T63" s="1797">
        <f t="shared" si="67"/>
        <v>0</v>
      </c>
      <c r="U63" s="1813">
        <v>0</v>
      </c>
      <c r="V63" s="1797"/>
      <c r="W63" s="1881"/>
      <c r="X63" s="1882"/>
      <c r="Y63" s="1797">
        <f t="shared" si="59"/>
        <v>0</v>
      </c>
      <c r="Z63" s="1797"/>
      <c r="AA63" s="1797"/>
      <c r="AB63" s="1881"/>
      <c r="AC63" s="1882"/>
      <c r="AD63" s="1797">
        <f t="shared" si="60"/>
        <v>0</v>
      </c>
      <c r="AE63" s="1813">
        <f t="shared" si="56"/>
        <v>0</v>
      </c>
      <c r="AF63" s="1797"/>
      <c r="AG63" s="1881"/>
      <c r="AH63" s="1882"/>
      <c r="AI63" s="1797">
        <f t="shared" si="61"/>
        <v>0</v>
      </c>
      <c r="AJ63" s="1813">
        <f t="shared" si="65"/>
        <v>0</v>
      </c>
      <c r="AK63" s="1797"/>
      <c r="AL63" s="1881"/>
      <c r="AM63" s="1882"/>
      <c r="AN63" s="1797">
        <f t="shared" si="68"/>
        <v>0</v>
      </c>
      <c r="AO63" s="1813"/>
      <c r="AP63" s="1797"/>
      <c r="AQ63" s="1881"/>
      <c r="AR63" s="1882"/>
      <c r="AS63" s="1797">
        <f t="shared" si="69"/>
        <v>0</v>
      </c>
      <c r="AT63" s="1813"/>
      <c r="AU63" s="1797"/>
      <c r="AV63" s="1881"/>
      <c r="AW63" s="1882"/>
      <c r="AX63" s="1797">
        <f t="shared" si="70"/>
        <v>0</v>
      </c>
      <c r="AY63" s="1813"/>
      <c r="AZ63" s="1884">
        <f t="shared" si="66"/>
        <v>0</v>
      </c>
      <c r="BA63" s="1884">
        <f t="shared" si="62"/>
        <v>0</v>
      </c>
      <c r="BB63" s="1893">
        <f t="shared" si="63"/>
        <v>0</v>
      </c>
      <c r="BC63" s="1867">
        <f t="shared" si="63"/>
        <v>0</v>
      </c>
      <c r="BD63" s="892">
        <f t="shared" si="64"/>
        <v>0</v>
      </c>
      <c r="BE63" s="1399"/>
      <c r="BF63" s="1399"/>
      <c r="BG63" s="733"/>
      <c r="BH63" s="733"/>
      <c r="BI63" s="733"/>
    </row>
    <row r="64" spans="1:61" ht="15" hidden="1" customHeight="1">
      <c r="A64" s="706" t="s">
        <v>636</v>
      </c>
      <c r="B64" s="1881"/>
      <c r="C64" s="1881"/>
      <c r="D64" s="1882"/>
      <c r="E64" s="1797">
        <f t="shared" si="57"/>
        <v>0</v>
      </c>
      <c r="F64" s="1813"/>
      <c r="G64" s="1797"/>
      <c r="H64" s="1881"/>
      <c r="I64" s="1882"/>
      <c r="J64" s="1797">
        <f t="shared" si="58"/>
        <v>0</v>
      </c>
      <c r="K64" s="1813"/>
      <c r="L64" s="1797"/>
      <c r="M64" s="1881"/>
      <c r="N64" s="1882"/>
      <c r="O64" s="1797"/>
      <c r="P64" s="1813"/>
      <c r="Q64" s="1797"/>
      <c r="R64" s="1881"/>
      <c r="S64" s="1882"/>
      <c r="T64" s="1797">
        <f t="shared" si="67"/>
        <v>0</v>
      </c>
      <c r="U64" s="1813">
        <v>0</v>
      </c>
      <c r="V64" s="1797"/>
      <c r="W64" s="1881"/>
      <c r="X64" s="1882"/>
      <c r="Y64" s="1797">
        <f t="shared" si="59"/>
        <v>0</v>
      </c>
      <c r="Z64" s="1797"/>
      <c r="AA64" s="1797"/>
      <c r="AB64" s="1881"/>
      <c r="AC64" s="1882"/>
      <c r="AD64" s="1797">
        <f t="shared" si="60"/>
        <v>0</v>
      </c>
      <c r="AE64" s="1813">
        <f t="shared" si="56"/>
        <v>0</v>
      </c>
      <c r="AF64" s="1797"/>
      <c r="AG64" s="1881"/>
      <c r="AH64" s="1882"/>
      <c r="AI64" s="1797">
        <f t="shared" si="61"/>
        <v>0</v>
      </c>
      <c r="AJ64" s="1813">
        <f t="shared" si="65"/>
        <v>0</v>
      </c>
      <c r="AK64" s="1797"/>
      <c r="AL64" s="1881"/>
      <c r="AM64" s="1882"/>
      <c r="AN64" s="1797">
        <f t="shared" si="68"/>
        <v>0</v>
      </c>
      <c r="AO64" s="1813"/>
      <c r="AP64" s="1797"/>
      <c r="AQ64" s="1881"/>
      <c r="AR64" s="1882"/>
      <c r="AS64" s="1797">
        <f t="shared" si="69"/>
        <v>0</v>
      </c>
      <c r="AT64" s="1813"/>
      <c r="AU64" s="1797"/>
      <c r="AV64" s="1881"/>
      <c r="AW64" s="1882"/>
      <c r="AX64" s="1797">
        <f t="shared" si="70"/>
        <v>0</v>
      </c>
      <c r="AY64" s="1813"/>
      <c r="AZ64" s="1884">
        <f t="shared" si="66"/>
        <v>0</v>
      </c>
      <c r="BA64" s="1884">
        <f t="shared" si="62"/>
        <v>0</v>
      </c>
      <c r="BB64" s="1893">
        <f t="shared" si="63"/>
        <v>0</v>
      </c>
      <c r="BC64" s="1867">
        <f t="shared" si="63"/>
        <v>0</v>
      </c>
      <c r="BD64" s="892">
        <f t="shared" si="64"/>
        <v>0</v>
      </c>
      <c r="BE64" s="1399"/>
      <c r="BF64" s="1399"/>
      <c r="BG64" s="733"/>
      <c r="BH64" s="733"/>
      <c r="BI64" s="733"/>
    </row>
    <row r="65" spans="1:61" ht="15" customHeight="1">
      <c r="A65" s="1886" t="s">
        <v>637</v>
      </c>
      <c r="B65" s="1881"/>
      <c r="C65" s="1881"/>
      <c r="D65" s="1882"/>
      <c r="E65" s="1797">
        <v>534</v>
      </c>
      <c r="F65" s="1813">
        <v>534</v>
      </c>
      <c r="G65" s="1797"/>
      <c r="H65" s="1881"/>
      <c r="I65" s="1882"/>
      <c r="J65" s="1797">
        <f t="shared" si="58"/>
        <v>0</v>
      </c>
      <c r="K65" s="1813"/>
      <c r="L65" s="1797"/>
      <c r="M65" s="1881"/>
      <c r="N65" s="1882"/>
      <c r="O65" s="1797"/>
      <c r="P65" s="1813"/>
      <c r="Q65" s="1797"/>
      <c r="R65" s="1881"/>
      <c r="S65" s="1882"/>
      <c r="T65" s="1797">
        <f t="shared" si="67"/>
        <v>0</v>
      </c>
      <c r="U65" s="1813">
        <v>0</v>
      </c>
      <c r="V65" s="1797"/>
      <c r="W65" s="1881"/>
      <c r="X65" s="1882"/>
      <c r="Y65" s="1797">
        <f t="shared" si="59"/>
        <v>0</v>
      </c>
      <c r="Z65" s="1797"/>
      <c r="AA65" s="1797"/>
      <c r="AB65" s="1881"/>
      <c r="AC65" s="1882"/>
      <c r="AD65" s="1797">
        <f t="shared" si="60"/>
        <v>0</v>
      </c>
      <c r="AE65" s="1813">
        <f t="shared" si="56"/>
        <v>0</v>
      </c>
      <c r="AF65" s="1881"/>
      <c r="AG65" s="1881"/>
      <c r="AH65" s="1882"/>
      <c r="AI65" s="1797">
        <f t="shared" si="61"/>
        <v>0</v>
      </c>
      <c r="AJ65" s="1813">
        <f t="shared" si="65"/>
        <v>0</v>
      </c>
      <c r="AK65" s="1797"/>
      <c r="AL65" s="1881"/>
      <c r="AM65" s="1882"/>
      <c r="AN65" s="1797">
        <f t="shared" si="68"/>
        <v>0</v>
      </c>
      <c r="AO65" s="1813"/>
      <c r="AP65" s="1797"/>
      <c r="AQ65" s="1881"/>
      <c r="AR65" s="1882"/>
      <c r="AS65" s="1797">
        <f t="shared" si="69"/>
        <v>0</v>
      </c>
      <c r="AT65" s="1813"/>
      <c r="AU65" s="1881"/>
      <c r="AV65" s="1881">
        <v>606</v>
      </c>
      <c r="AW65" s="1882"/>
      <c r="AX65" s="1797">
        <f t="shared" si="70"/>
        <v>606</v>
      </c>
      <c r="AY65" s="1813">
        <v>606</v>
      </c>
      <c r="AZ65" s="1884">
        <f t="shared" si="66"/>
        <v>0</v>
      </c>
      <c r="BA65" s="1884">
        <f t="shared" si="62"/>
        <v>606</v>
      </c>
      <c r="BB65" s="1893">
        <f t="shared" si="63"/>
        <v>0</v>
      </c>
      <c r="BC65" s="1867">
        <f t="shared" si="63"/>
        <v>1140</v>
      </c>
      <c r="BD65" s="892">
        <f t="shared" si="64"/>
        <v>1140</v>
      </c>
      <c r="BE65" s="1399"/>
      <c r="BF65" s="1399"/>
      <c r="BG65" s="733"/>
      <c r="BH65" s="733"/>
      <c r="BI65" s="733"/>
    </row>
    <row r="66" spans="1:61" ht="15" customHeight="1">
      <c r="A66" s="1902" t="s">
        <v>638</v>
      </c>
      <c r="B66" s="1881">
        <v>581</v>
      </c>
      <c r="C66" s="1881">
        <v>581</v>
      </c>
      <c r="D66" s="1882"/>
      <c r="E66" s="1797">
        <v>581</v>
      </c>
      <c r="F66" s="1813">
        <v>486</v>
      </c>
      <c r="G66" s="1797"/>
      <c r="H66" s="1881"/>
      <c r="I66" s="1882"/>
      <c r="J66" s="1797">
        <f t="shared" si="58"/>
        <v>0</v>
      </c>
      <c r="K66" s="1813"/>
      <c r="L66" s="1797"/>
      <c r="M66" s="1881"/>
      <c r="N66" s="1882"/>
      <c r="O66" s="1797"/>
      <c r="P66" s="1813"/>
      <c r="Q66" s="1797"/>
      <c r="R66" s="1881"/>
      <c r="S66" s="1882"/>
      <c r="T66" s="1797">
        <f t="shared" si="67"/>
        <v>0</v>
      </c>
      <c r="U66" s="1813">
        <v>0</v>
      </c>
      <c r="V66" s="1881">
        <v>600</v>
      </c>
      <c r="W66" s="1881">
        <v>600</v>
      </c>
      <c r="X66" s="1882"/>
      <c r="Y66" s="1797">
        <f t="shared" si="59"/>
        <v>600</v>
      </c>
      <c r="Z66" s="1797">
        <v>85</v>
      </c>
      <c r="AA66" s="1797"/>
      <c r="AB66" s="1881"/>
      <c r="AC66" s="1882"/>
      <c r="AD66" s="1797">
        <f t="shared" si="60"/>
        <v>0</v>
      </c>
      <c r="AE66" s="1813">
        <f t="shared" si="56"/>
        <v>0</v>
      </c>
      <c r="AF66" s="1797"/>
      <c r="AG66" s="1881"/>
      <c r="AH66" s="1882"/>
      <c r="AI66" s="1797">
        <f t="shared" si="61"/>
        <v>0</v>
      </c>
      <c r="AJ66" s="1813">
        <f t="shared" si="65"/>
        <v>0</v>
      </c>
      <c r="AK66" s="1797"/>
      <c r="AL66" s="1881"/>
      <c r="AM66" s="1882"/>
      <c r="AN66" s="1797">
        <f t="shared" si="68"/>
        <v>0</v>
      </c>
      <c r="AO66" s="1813"/>
      <c r="AP66" s="1797"/>
      <c r="AQ66" s="1881"/>
      <c r="AR66" s="1882"/>
      <c r="AS66" s="1797">
        <f t="shared" si="69"/>
        <v>0</v>
      </c>
      <c r="AT66" s="1813"/>
      <c r="AU66" s="1797"/>
      <c r="AV66" s="1881"/>
      <c r="AW66" s="1882"/>
      <c r="AX66" s="1797">
        <f t="shared" si="70"/>
        <v>0</v>
      </c>
      <c r="AY66" s="1813"/>
      <c r="AZ66" s="1884">
        <f t="shared" si="66"/>
        <v>1181</v>
      </c>
      <c r="BA66" s="1884">
        <f t="shared" si="62"/>
        <v>1181</v>
      </c>
      <c r="BB66" s="1893">
        <f t="shared" si="63"/>
        <v>0</v>
      </c>
      <c r="BC66" s="1867">
        <f t="shared" si="63"/>
        <v>1181</v>
      </c>
      <c r="BD66" s="892">
        <f t="shared" si="64"/>
        <v>571</v>
      </c>
      <c r="BE66" s="1399"/>
      <c r="BF66" s="1399"/>
      <c r="BG66" s="733"/>
      <c r="BH66" s="733"/>
      <c r="BI66" s="733"/>
    </row>
    <row r="67" spans="1:61" ht="15" hidden="1" customHeight="1">
      <c r="A67" s="1902" t="s">
        <v>639</v>
      </c>
      <c r="B67" s="1881"/>
      <c r="C67" s="1881"/>
      <c r="D67" s="1882"/>
      <c r="E67" s="1797">
        <f t="shared" si="57"/>
        <v>0</v>
      </c>
      <c r="F67" s="1813"/>
      <c r="G67" s="1797"/>
      <c r="H67" s="1881"/>
      <c r="I67" s="1882"/>
      <c r="J67" s="1797">
        <f t="shared" si="58"/>
        <v>0</v>
      </c>
      <c r="K67" s="1813"/>
      <c r="L67" s="1881"/>
      <c r="M67" s="1881"/>
      <c r="N67" s="1882"/>
      <c r="O67" s="1797"/>
      <c r="P67" s="1813"/>
      <c r="Q67" s="1797"/>
      <c r="R67" s="1881"/>
      <c r="S67" s="1882"/>
      <c r="T67" s="1797">
        <f t="shared" si="67"/>
        <v>0</v>
      </c>
      <c r="U67" s="1813">
        <v>0</v>
      </c>
      <c r="V67" s="1797"/>
      <c r="W67" s="1881"/>
      <c r="X67" s="1882"/>
      <c r="Y67" s="1797">
        <f t="shared" si="59"/>
        <v>0</v>
      </c>
      <c r="Z67" s="1797"/>
      <c r="AA67" s="1797"/>
      <c r="AB67" s="1881"/>
      <c r="AC67" s="1882"/>
      <c r="AD67" s="1797">
        <f t="shared" si="60"/>
        <v>0</v>
      </c>
      <c r="AE67" s="1813">
        <f t="shared" si="56"/>
        <v>0</v>
      </c>
      <c r="AF67" s="1797"/>
      <c r="AG67" s="1881"/>
      <c r="AH67" s="1882"/>
      <c r="AI67" s="1797">
        <f t="shared" si="61"/>
        <v>0</v>
      </c>
      <c r="AJ67" s="1813">
        <f t="shared" si="65"/>
        <v>0</v>
      </c>
      <c r="AK67" s="1797"/>
      <c r="AL67" s="1881"/>
      <c r="AM67" s="1882"/>
      <c r="AN67" s="1797">
        <f t="shared" si="68"/>
        <v>0</v>
      </c>
      <c r="AO67" s="1813">
        <v>0</v>
      </c>
      <c r="AP67" s="1797"/>
      <c r="AQ67" s="1881"/>
      <c r="AR67" s="1882"/>
      <c r="AS67" s="1797">
        <f t="shared" si="69"/>
        <v>0</v>
      </c>
      <c r="AT67" s="1813">
        <v>0</v>
      </c>
      <c r="AU67" s="1797"/>
      <c r="AV67" s="1881"/>
      <c r="AW67" s="1882"/>
      <c r="AX67" s="1797">
        <f t="shared" si="70"/>
        <v>0</v>
      </c>
      <c r="AY67" s="1813"/>
      <c r="AZ67" s="1884">
        <f t="shared" si="66"/>
        <v>0</v>
      </c>
      <c r="BA67" s="1884">
        <f t="shared" si="62"/>
        <v>0</v>
      </c>
      <c r="BB67" s="1893">
        <f t="shared" si="63"/>
        <v>0</v>
      </c>
      <c r="BC67" s="1867">
        <f t="shared" si="63"/>
        <v>0</v>
      </c>
      <c r="BD67" s="892">
        <f t="shared" si="64"/>
        <v>0</v>
      </c>
      <c r="BE67" s="1399"/>
      <c r="BF67" s="1399"/>
      <c r="BG67" s="733"/>
      <c r="BH67" s="733"/>
      <c r="BI67" s="733"/>
    </row>
    <row r="68" spans="1:61" ht="15" hidden="1" customHeight="1">
      <c r="A68" s="1887" t="s">
        <v>640</v>
      </c>
      <c r="B68" s="1881"/>
      <c r="C68" s="1881"/>
      <c r="D68" s="1882"/>
      <c r="E68" s="1797">
        <f t="shared" si="57"/>
        <v>0</v>
      </c>
      <c r="F68" s="1813"/>
      <c r="G68" s="1797"/>
      <c r="H68" s="1881"/>
      <c r="I68" s="1882"/>
      <c r="J68" s="1797">
        <f t="shared" si="58"/>
        <v>0</v>
      </c>
      <c r="K68" s="1813"/>
      <c r="L68" s="1797"/>
      <c r="M68" s="1881"/>
      <c r="N68" s="1882"/>
      <c r="O68" s="1797"/>
      <c r="P68" s="1813"/>
      <c r="Q68" s="1797"/>
      <c r="R68" s="1881"/>
      <c r="S68" s="1882"/>
      <c r="T68" s="1797">
        <f t="shared" si="67"/>
        <v>0</v>
      </c>
      <c r="U68" s="1813">
        <v>0</v>
      </c>
      <c r="V68" s="1797"/>
      <c r="W68" s="1881"/>
      <c r="X68" s="1882"/>
      <c r="Y68" s="1797">
        <f t="shared" si="59"/>
        <v>0</v>
      </c>
      <c r="Z68" s="1797"/>
      <c r="AA68" s="1797"/>
      <c r="AB68" s="1881"/>
      <c r="AC68" s="1882"/>
      <c r="AD68" s="1797">
        <f t="shared" si="60"/>
        <v>0</v>
      </c>
      <c r="AE68" s="1813">
        <f t="shared" si="56"/>
        <v>0</v>
      </c>
      <c r="AF68" s="1797"/>
      <c r="AG68" s="1881"/>
      <c r="AH68" s="1882"/>
      <c r="AI68" s="1797">
        <f t="shared" si="61"/>
        <v>0</v>
      </c>
      <c r="AJ68" s="1813">
        <f t="shared" si="65"/>
        <v>0</v>
      </c>
      <c r="AK68" s="1797"/>
      <c r="AL68" s="1881"/>
      <c r="AM68" s="1882"/>
      <c r="AN68" s="1797">
        <f t="shared" si="68"/>
        <v>0</v>
      </c>
      <c r="AO68" s="1813">
        <v>0</v>
      </c>
      <c r="AP68" s="1797"/>
      <c r="AQ68" s="1881"/>
      <c r="AR68" s="1882"/>
      <c r="AS68" s="1797">
        <f t="shared" si="69"/>
        <v>0</v>
      </c>
      <c r="AT68" s="1813">
        <v>0</v>
      </c>
      <c r="AU68" s="1797"/>
      <c r="AV68" s="1881"/>
      <c r="AW68" s="1882"/>
      <c r="AX68" s="1797">
        <f t="shared" si="70"/>
        <v>0</v>
      </c>
      <c r="AY68" s="1813"/>
      <c r="AZ68" s="1884">
        <f t="shared" si="66"/>
        <v>0</v>
      </c>
      <c r="BA68" s="1884">
        <f t="shared" si="62"/>
        <v>0</v>
      </c>
      <c r="BB68" s="1893">
        <f t="shared" si="63"/>
        <v>0</v>
      </c>
      <c r="BC68" s="1867">
        <f t="shared" si="63"/>
        <v>0</v>
      </c>
      <c r="BD68" s="892">
        <f t="shared" si="64"/>
        <v>0</v>
      </c>
    </row>
    <row r="69" spans="1:61" ht="15" hidden="1" customHeight="1">
      <c r="A69" s="1887" t="s">
        <v>641</v>
      </c>
      <c r="B69" s="1881"/>
      <c r="C69" s="1881"/>
      <c r="D69" s="1882"/>
      <c r="E69" s="1797">
        <f t="shared" si="57"/>
        <v>0</v>
      </c>
      <c r="F69" s="1813"/>
      <c r="G69" s="1797"/>
      <c r="H69" s="1881"/>
      <c r="I69" s="1882"/>
      <c r="J69" s="1797">
        <f t="shared" si="58"/>
        <v>0</v>
      </c>
      <c r="K69" s="1813"/>
      <c r="L69" s="1797"/>
      <c r="M69" s="1881"/>
      <c r="N69" s="1882"/>
      <c r="O69" s="1797"/>
      <c r="P69" s="1813"/>
      <c r="Q69" s="1797"/>
      <c r="R69" s="1881"/>
      <c r="S69" s="1882"/>
      <c r="T69" s="1797">
        <f t="shared" si="67"/>
        <v>0</v>
      </c>
      <c r="U69" s="1813">
        <v>0</v>
      </c>
      <c r="V69" s="1797"/>
      <c r="W69" s="1881"/>
      <c r="X69" s="1882"/>
      <c r="Y69" s="1797">
        <f t="shared" si="59"/>
        <v>0</v>
      </c>
      <c r="Z69" s="1797"/>
      <c r="AA69" s="1797"/>
      <c r="AB69" s="1881"/>
      <c r="AC69" s="1882"/>
      <c r="AD69" s="1797">
        <f t="shared" si="60"/>
        <v>0</v>
      </c>
      <c r="AE69" s="1813">
        <f t="shared" si="56"/>
        <v>0</v>
      </c>
      <c r="AF69" s="1797"/>
      <c r="AG69" s="1881"/>
      <c r="AH69" s="1882"/>
      <c r="AI69" s="1797">
        <f t="shared" si="61"/>
        <v>0</v>
      </c>
      <c r="AJ69" s="1813">
        <f t="shared" si="65"/>
        <v>0</v>
      </c>
      <c r="AK69" s="1797"/>
      <c r="AL69" s="1881"/>
      <c r="AM69" s="1882"/>
      <c r="AN69" s="1797">
        <f t="shared" si="68"/>
        <v>0</v>
      </c>
      <c r="AO69" s="1813">
        <v>0</v>
      </c>
      <c r="AP69" s="1797"/>
      <c r="AQ69" s="1881"/>
      <c r="AR69" s="1882"/>
      <c r="AS69" s="1797">
        <f t="shared" si="69"/>
        <v>0</v>
      </c>
      <c r="AT69" s="1813">
        <v>0</v>
      </c>
      <c r="AU69" s="1797"/>
      <c r="AV69" s="1881"/>
      <c r="AW69" s="1882"/>
      <c r="AX69" s="1797">
        <f t="shared" si="70"/>
        <v>0</v>
      </c>
      <c r="AY69" s="1813"/>
      <c r="AZ69" s="1884">
        <f t="shared" si="66"/>
        <v>0</v>
      </c>
      <c r="BA69" s="1884">
        <f t="shared" si="62"/>
        <v>0</v>
      </c>
      <c r="BB69" s="1893">
        <f t="shared" si="63"/>
        <v>0</v>
      </c>
      <c r="BC69" s="1867">
        <f t="shared" si="63"/>
        <v>0</v>
      </c>
      <c r="BD69" s="892">
        <f t="shared" si="64"/>
        <v>0</v>
      </c>
    </row>
    <row r="70" spans="1:61" ht="15" customHeight="1">
      <c r="A70" s="1902" t="s">
        <v>642</v>
      </c>
      <c r="B70" s="1881">
        <v>2015</v>
      </c>
      <c r="C70" s="1881">
        <v>2015</v>
      </c>
      <c r="D70" s="1882"/>
      <c r="E70" s="1797">
        <v>5680</v>
      </c>
      <c r="F70" s="1813">
        <v>5645</v>
      </c>
      <c r="G70" s="1797"/>
      <c r="H70" s="1881"/>
      <c r="I70" s="1882"/>
      <c r="J70" s="1797">
        <f>SUM(H70+I70)</f>
        <v>0</v>
      </c>
      <c r="K70" s="1813"/>
      <c r="L70" s="1881">
        <v>3800</v>
      </c>
      <c r="M70" s="1881">
        <v>3800</v>
      </c>
      <c r="N70" s="1882"/>
      <c r="O70" s="1797">
        <v>3800</v>
      </c>
      <c r="P70" s="1813">
        <v>3588</v>
      </c>
      <c r="Q70" s="1797"/>
      <c r="R70" s="1881"/>
      <c r="S70" s="1882"/>
      <c r="T70" s="1797">
        <f>SUM(R70+S70)</f>
        <v>0</v>
      </c>
      <c r="U70" s="1813">
        <v>0</v>
      </c>
      <c r="V70" s="1797"/>
      <c r="W70" s="1881"/>
      <c r="X70" s="1882"/>
      <c r="Y70" s="1797">
        <f>SUM(W70+X70)</f>
        <v>0</v>
      </c>
      <c r="Z70" s="1797"/>
      <c r="AA70" s="1797"/>
      <c r="AB70" s="1881"/>
      <c r="AC70" s="1882"/>
      <c r="AD70" s="1797">
        <f>SUM(AB70+AC70)</f>
        <v>0</v>
      </c>
      <c r="AE70" s="1813">
        <f t="shared" si="56"/>
        <v>0</v>
      </c>
      <c r="AF70" s="1797"/>
      <c r="AG70" s="1881"/>
      <c r="AH70" s="1882"/>
      <c r="AI70" s="1797">
        <f>SUM(AG70+AH70)</f>
        <v>0</v>
      </c>
      <c r="AJ70" s="1813">
        <f t="shared" si="65"/>
        <v>0</v>
      </c>
      <c r="AK70" s="1797"/>
      <c r="AL70" s="1881"/>
      <c r="AM70" s="1882"/>
      <c r="AN70" s="1797">
        <v>404</v>
      </c>
      <c r="AO70" s="1813">
        <v>427</v>
      </c>
      <c r="AP70" s="1797"/>
      <c r="AQ70" s="1881"/>
      <c r="AR70" s="1882"/>
      <c r="AS70" s="1797">
        <v>3</v>
      </c>
      <c r="AT70" s="1813">
        <v>2</v>
      </c>
      <c r="AU70" s="1797"/>
      <c r="AV70" s="1881"/>
      <c r="AW70" s="1882"/>
      <c r="AX70" s="1797">
        <f>SUM(AV70+AW70)</f>
        <v>0</v>
      </c>
      <c r="AY70" s="1813"/>
      <c r="AZ70" s="1884">
        <f t="shared" si="66"/>
        <v>5815</v>
      </c>
      <c r="BA70" s="1884">
        <f>C70+H70+M70+R70+W70+AB70+AG70+AL70+AQ70+AV70</f>
        <v>5815</v>
      </c>
      <c r="BB70" s="1893">
        <f t="shared" si="63"/>
        <v>0</v>
      </c>
      <c r="BC70" s="1867">
        <f t="shared" si="63"/>
        <v>9887</v>
      </c>
      <c r="BD70" s="892">
        <f t="shared" si="64"/>
        <v>9662</v>
      </c>
      <c r="BE70" s="1399"/>
      <c r="BF70" s="1399"/>
      <c r="BG70" s="733"/>
      <c r="BH70" s="733"/>
      <c r="BI70" s="733"/>
    </row>
    <row r="71" spans="1:61" ht="15" hidden="1" customHeight="1">
      <c r="A71" s="1902" t="s">
        <v>643</v>
      </c>
      <c r="B71" s="1881"/>
      <c r="C71" s="1881"/>
      <c r="D71" s="1882"/>
      <c r="E71" s="1797">
        <f t="shared" si="57"/>
        <v>0</v>
      </c>
      <c r="F71" s="1813"/>
      <c r="G71" s="1797"/>
      <c r="H71" s="1881"/>
      <c r="I71" s="1882"/>
      <c r="J71" s="1797">
        <f t="shared" si="58"/>
        <v>0</v>
      </c>
      <c r="K71" s="1813"/>
      <c r="L71" s="1797"/>
      <c r="M71" s="1881"/>
      <c r="N71" s="1882"/>
      <c r="O71" s="1797"/>
      <c r="P71" s="1813"/>
      <c r="Q71" s="1797"/>
      <c r="R71" s="1881"/>
      <c r="S71" s="1882"/>
      <c r="T71" s="1797">
        <f t="shared" si="67"/>
        <v>0</v>
      </c>
      <c r="U71" s="1813">
        <v>0</v>
      </c>
      <c r="V71" s="1797"/>
      <c r="W71" s="1881"/>
      <c r="X71" s="1882"/>
      <c r="Y71" s="1797">
        <f t="shared" si="59"/>
        <v>0</v>
      </c>
      <c r="Z71" s="1797">
        <v>0</v>
      </c>
      <c r="AA71" s="1797"/>
      <c r="AB71" s="1881"/>
      <c r="AC71" s="1882"/>
      <c r="AD71" s="1797">
        <f t="shared" si="60"/>
        <v>0</v>
      </c>
      <c r="AE71" s="1813">
        <f t="shared" si="56"/>
        <v>0</v>
      </c>
      <c r="AF71" s="1797"/>
      <c r="AG71" s="1881"/>
      <c r="AH71" s="1882"/>
      <c r="AI71" s="1797">
        <f t="shared" si="61"/>
        <v>0</v>
      </c>
      <c r="AJ71" s="1813">
        <f t="shared" si="65"/>
        <v>0</v>
      </c>
      <c r="AK71" s="1797"/>
      <c r="AL71" s="1881"/>
      <c r="AM71" s="1882"/>
      <c r="AN71" s="1797">
        <f t="shared" si="68"/>
        <v>0</v>
      </c>
      <c r="AO71" s="1813">
        <v>0</v>
      </c>
      <c r="AP71" s="1797"/>
      <c r="AQ71" s="1881"/>
      <c r="AR71" s="1882"/>
      <c r="AS71" s="1797">
        <f t="shared" si="69"/>
        <v>0</v>
      </c>
      <c r="AT71" s="1813">
        <v>0</v>
      </c>
      <c r="AU71" s="1797"/>
      <c r="AV71" s="1881"/>
      <c r="AW71" s="1882"/>
      <c r="AX71" s="1797">
        <f t="shared" si="70"/>
        <v>0</v>
      </c>
      <c r="AY71" s="1813"/>
      <c r="AZ71" s="1884">
        <f t="shared" si="66"/>
        <v>0</v>
      </c>
      <c r="BA71" s="1884">
        <f t="shared" si="62"/>
        <v>0</v>
      </c>
      <c r="BB71" s="1893">
        <f t="shared" si="63"/>
        <v>0</v>
      </c>
      <c r="BC71" s="1867">
        <f t="shared" si="63"/>
        <v>0</v>
      </c>
      <c r="BD71" s="892">
        <f t="shared" si="64"/>
        <v>0</v>
      </c>
      <c r="BE71" s="1399"/>
      <c r="BF71" s="1399"/>
      <c r="BG71" s="733"/>
      <c r="BH71" s="733"/>
      <c r="BI71" s="733"/>
    </row>
    <row r="72" spans="1:61" ht="15" customHeight="1">
      <c r="A72" s="706" t="s">
        <v>644</v>
      </c>
      <c r="B72" s="1881"/>
      <c r="C72" s="1881"/>
      <c r="D72" s="1882"/>
      <c r="E72" s="1797">
        <f t="shared" si="57"/>
        <v>0</v>
      </c>
      <c r="F72" s="1813"/>
      <c r="G72" s="1797"/>
      <c r="H72" s="1881"/>
      <c r="I72" s="1882"/>
      <c r="J72" s="1797">
        <f t="shared" si="58"/>
        <v>0</v>
      </c>
      <c r="K72" s="1813"/>
      <c r="L72" s="1797"/>
      <c r="M72" s="1881"/>
      <c r="N72" s="1882"/>
      <c r="O72" s="1797"/>
      <c r="P72" s="1813"/>
      <c r="Q72" s="1797"/>
      <c r="R72" s="1881"/>
      <c r="S72" s="1882"/>
      <c r="T72" s="1797">
        <f t="shared" si="67"/>
        <v>0</v>
      </c>
      <c r="U72" s="1813">
        <v>0</v>
      </c>
      <c r="V72" s="1797"/>
      <c r="W72" s="1881"/>
      <c r="X72" s="1882"/>
      <c r="Y72" s="1797">
        <f t="shared" si="59"/>
        <v>0</v>
      </c>
      <c r="Z72" s="1797"/>
      <c r="AA72" s="1797"/>
      <c r="AB72" s="1881"/>
      <c r="AC72" s="1882"/>
      <c r="AD72" s="1797">
        <f t="shared" si="60"/>
        <v>0</v>
      </c>
      <c r="AE72" s="1813">
        <f t="shared" si="56"/>
        <v>0</v>
      </c>
      <c r="AF72" s="1797"/>
      <c r="AG72" s="1881"/>
      <c r="AH72" s="1882"/>
      <c r="AI72" s="1797">
        <f t="shared" si="61"/>
        <v>0</v>
      </c>
      <c r="AJ72" s="1813">
        <f t="shared" si="65"/>
        <v>0</v>
      </c>
      <c r="AK72" s="1797"/>
      <c r="AL72" s="1881"/>
      <c r="AM72" s="1882"/>
      <c r="AN72" s="1797">
        <f t="shared" si="68"/>
        <v>0</v>
      </c>
      <c r="AO72" s="1813"/>
      <c r="AP72" s="1797"/>
      <c r="AQ72" s="1881"/>
      <c r="AR72" s="1882"/>
      <c r="AS72" s="1797">
        <f t="shared" si="69"/>
        <v>0</v>
      </c>
      <c r="AT72" s="1813"/>
      <c r="AU72" s="1797"/>
      <c r="AV72" s="1881"/>
      <c r="AW72" s="1882"/>
      <c r="AX72" s="1797">
        <f t="shared" si="70"/>
        <v>0</v>
      </c>
      <c r="AY72" s="1813"/>
      <c r="AZ72" s="1884">
        <f t="shared" si="66"/>
        <v>0</v>
      </c>
      <c r="BA72" s="1884">
        <f t="shared" si="62"/>
        <v>0</v>
      </c>
      <c r="BB72" s="1893">
        <f t="shared" si="63"/>
        <v>0</v>
      </c>
      <c r="BC72" s="1867">
        <f t="shared" si="63"/>
        <v>0</v>
      </c>
      <c r="BD72" s="892">
        <f t="shared" si="64"/>
        <v>0</v>
      </c>
      <c r="BE72" s="1399"/>
      <c r="BF72" s="1399"/>
      <c r="BG72" s="733"/>
      <c r="BH72" s="733"/>
      <c r="BI72" s="733"/>
    </row>
    <row r="73" spans="1:61" ht="15" customHeight="1">
      <c r="A73" s="706" t="s">
        <v>645</v>
      </c>
      <c r="B73" s="1881"/>
      <c r="C73" s="1881"/>
      <c r="D73" s="1882"/>
      <c r="E73" s="1797">
        <f t="shared" si="57"/>
        <v>0</v>
      </c>
      <c r="F73" s="1813"/>
      <c r="G73" s="1797"/>
      <c r="H73" s="1881"/>
      <c r="I73" s="1882"/>
      <c r="J73" s="1797">
        <f t="shared" si="58"/>
        <v>0</v>
      </c>
      <c r="K73" s="1813"/>
      <c r="L73" s="1797"/>
      <c r="M73" s="1881"/>
      <c r="N73" s="1882"/>
      <c r="O73" s="1797"/>
      <c r="P73" s="1813"/>
      <c r="Q73" s="1797"/>
      <c r="R73" s="1881"/>
      <c r="S73" s="1882"/>
      <c r="T73" s="1797">
        <f t="shared" si="67"/>
        <v>0</v>
      </c>
      <c r="U73" s="1813">
        <v>0</v>
      </c>
      <c r="V73" s="1797"/>
      <c r="W73" s="1881"/>
      <c r="X73" s="1882"/>
      <c r="Y73" s="1797">
        <f t="shared" si="59"/>
        <v>0</v>
      </c>
      <c r="Z73" s="1797"/>
      <c r="AA73" s="1797"/>
      <c r="AB73" s="1881"/>
      <c r="AC73" s="1882"/>
      <c r="AD73" s="1797">
        <f t="shared" si="60"/>
        <v>0</v>
      </c>
      <c r="AE73" s="1813">
        <f t="shared" si="56"/>
        <v>0</v>
      </c>
      <c r="AF73" s="1797"/>
      <c r="AG73" s="1881"/>
      <c r="AH73" s="1882"/>
      <c r="AI73" s="1797">
        <f t="shared" si="61"/>
        <v>0</v>
      </c>
      <c r="AJ73" s="1813">
        <f t="shared" si="65"/>
        <v>0</v>
      </c>
      <c r="AK73" s="1797"/>
      <c r="AL73" s="1881"/>
      <c r="AM73" s="1882"/>
      <c r="AN73" s="1797">
        <f t="shared" si="68"/>
        <v>0</v>
      </c>
      <c r="AO73" s="1813"/>
      <c r="AP73" s="1797"/>
      <c r="AQ73" s="1881"/>
      <c r="AR73" s="1882"/>
      <c r="AS73" s="1797">
        <f t="shared" si="69"/>
        <v>0</v>
      </c>
      <c r="AT73" s="1813"/>
      <c r="AU73" s="1797"/>
      <c r="AV73" s="1881"/>
      <c r="AW73" s="1882"/>
      <c r="AX73" s="1797">
        <f t="shared" si="70"/>
        <v>0</v>
      </c>
      <c r="AY73" s="1813"/>
      <c r="AZ73" s="1884">
        <f t="shared" si="66"/>
        <v>0</v>
      </c>
      <c r="BA73" s="1884">
        <f t="shared" si="62"/>
        <v>0</v>
      </c>
      <c r="BB73" s="1893">
        <f t="shared" si="63"/>
        <v>0</v>
      </c>
      <c r="BC73" s="1867">
        <f t="shared" si="63"/>
        <v>0</v>
      </c>
      <c r="BD73" s="892">
        <f t="shared" si="64"/>
        <v>0</v>
      </c>
      <c r="BE73" s="1399"/>
      <c r="BF73" s="1399"/>
      <c r="BG73" s="733"/>
      <c r="BH73" s="733"/>
      <c r="BI73" s="733"/>
    </row>
    <row r="74" spans="1:61" s="1892" customFormat="1" ht="15" customHeight="1">
      <c r="A74" s="1903" t="s">
        <v>646</v>
      </c>
      <c r="B74" s="1890">
        <v>2596</v>
      </c>
      <c r="C74" s="1890">
        <f t="shared" ref="C74:BD74" si="71">SUM(C60:C73)</f>
        <v>2596</v>
      </c>
      <c r="D74" s="1890">
        <f t="shared" si="71"/>
        <v>0</v>
      </c>
      <c r="E74" s="1890">
        <f t="shared" si="71"/>
        <v>6795</v>
      </c>
      <c r="F74" s="1890">
        <f t="shared" si="71"/>
        <v>6665</v>
      </c>
      <c r="G74" s="1890">
        <f t="shared" si="71"/>
        <v>0</v>
      </c>
      <c r="H74" s="1890">
        <f t="shared" si="71"/>
        <v>0</v>
      </c>
      <c r="I74" s="1890">
        <f t="shared" si="71"/>
        <v>0</v>
      </c>
      <c r="J74" s="1890">
        <f t="shared" si="71"/>
        <v>0</v>
      </c>
      <c r="K74" s="1890">
        <f t="shared" si="71"/>
        <v>0</v>
      </c>
      <c r="L74" s="1890">
        <f t="shared" si="71"/>
        <v>3800</v>
      </c>
      <c r="M74" s="1890">
        <f t="shared" si="71"/>
        <v>3800</v>
      </c>
      <c r="N74" s="1890">
        <f t="shared" si="71"/>
        <v>0</v>
      </c>
      <c r="O74" s="1890">
        <f t="shared" si="71"/>
        <v>3800</v>
      </c>
      <c r="P74" s="1890">
        <f t="shared" si="71"/>
        <v>3588</v>
      </c>
      <c r="Q74" s="1890">
        <f t="shared" si="71"/>
        <v>0</v>
      </c>
      <c r="R74" s="1890">
        <f t="shared" si="71"/>
        <v>0</v>
      </c>
      <c r="S74" s="1890">
        <f t="shared" si="71"/>
        <v>0</v>
      </c>
      <c r="T74" s="1890">
        <f t="shared" si="71"/>
        <v>0</v>
      </c>
      <c r="U74" s="1890">
        <f t="shared" si="71"/>
        <v>0</v>
      </c>
      <c r="V74" s="1890">
        <f t="shared" si="71"/>
        <v>600</v>
      </c>
      <c r="W74" s="1890">
        <f t="shared" si="71"/>
        <v>600</v>
      </c>
      <c r="X74" s="1890">
        <f t="shared" si="71"/>
        <v>0</v>
      </c>
      <c r="Y74" s="1890">
        <f t="shared" si="71"/>
        <v>600</v>
      </c>
      <c r="Z74" s="1890">
        <f t="shared" si="71"/>
        <v>85</v>
      </c>
      <c r="AA74" s="1890">
        <f t="shared" si="71"/>
        <v>0</v>
      </c>
      <c r="AB74" s="1890">
        <f t="shared" si="71"/>
        <v>0</v>
      </c>
      <c r="AC74" s="1890">
        <f t="shared" si="71"/>
        <v>0</v>
      </c>
      <c r="AD74" s="1890">
        <f t="shared" si="71"/>
        <v>0</v>
      </c>
      <c r="AE74" s="1890">
        <f t="shared" si="71"/>
        <v>0</v>
      </c>
      <c r="AF74" s="1890">
        <f t="shared" si="71"/>
        <v>0</v>
      </c>
      <c r="AG74" s="1890">
        <f t="shared" si="71"/>
        <v>0</v>
      </c>
      <c r="AH74" s="1890">
        <f t="shared" si="71"/>
        <v>0</v>
      </c>
      <c r="AI74" s="1890">
        <f t="shared" si="71"/>
        <v>0</v>
      </c>
      <c r="AJ74" s="1890">
        <f t="shared" si="71"/>
        <v>0</v>
      </c>
      <c r="AK74" s="1890">
        <f t="shared" si="71"/>
        <v>0</v>
      </c>
      <c r="AL74" s="1890">
        <f t="shared" si="71"/>
        <v>0</v>
      </c>
      <c r="AM74" s="1890">
        <f t="shared" si="71"/>
        <v>0</v>
      </c>
      <c r="AN74" s="1890">
        <f t="shared" si="71"/>
        <v>404</v>
      </c>
      <c r="AO74" s="1890">
        <f t="shared" si="71"/>
        <v>427</v>
      </c>
      <c r="AP74" s="1890">
        <f t="shared" si="71"/>
        <v>0</v>
      </c>
      <c r="AQ74" s="1890">
        <f t="shared" si="71"/>
        <v>0</v>
      </c>
      <c r="AR74" s="1890">
        <f t="shared" si="71"/>
        <v>0</v>
      </c>
      <c r="AS74" s="1890">
        <f t="shared" si="71"/>
        <v>3</v>
      </c>
      <c r="AT74" s="1890">
        <f t="shared" si="71"/>
        <v>2</v>
      </c>
      <c r="AU74" s="1890">
        <f t="shared" si="71"/>
        <v>0</v>
      </c>
      <c r="AV74" s="1890">
        <f t="shared" si="71"/>
        <v>606</v>
      </c>
      <c r="AW74" s="1890">
        <f t="shared" si="71"/>
        <v>0</v>
      </c>
      <c r="AX74" s="1890">
        <f t="shared" si="71"/>
        <v>606</v>
      </c>
      <c r="AY74" s="1890">
        <f t="shared" si="71"/>
        <v>606</v>
      </c>
      <c r="AZ74" s="1890">
        <f t="shared" si="71"/>
        <v>6996</v>
      </c>
      <c r="BA74" s="1890">
        <f t="shared" si="71"/>
        <v>7602</v>
      </c>
      <c r="BB74" s="1890">
        <f t="shared" si="71"/>
        <v>0</v>
      </c>
      <c r="BC74" s="1890">
        <f t="shared" si="71"/>
        <v>12208</v>
      </c>
      <c r="BD74" s="1890">
        <f t="shared" si="71"/>
        <v>11373</v>
      </c>
      <c r="BE74" s="1904"/>
      <c r="BF74" s="1904"/>
      <c r="BG74" s="1905"/>
      <c r="BH74" s="1905"/>
      <c r="BI74" s="1905"/>
    </row>
    <row r="75" spans="1:61" ht="15" customHeight="1">
      <c r="A75" s="706" t="s">
        <v>647</v>
      </c>
      <c r="B75" s="1888"/>
      <c r="C75" s="1888"/>
      <c r="D75" s="1882"/>
      <c r="E75" s="1797">
        <v>580</v>
      </c>
      <c r="F75" s="1813">
        <v>527</v>
      </c>
      <c r="G75" s="1797"/>
      <c r="H75" s="1888"/>
      <c r="I75" s="1882"/>
      <c r="J75" s="1797">
        <f t="shared" ref="J75:J100" si="72">SUM(H75+I75)</f>
        <v>0</v>
      </c>
      <c r="K75" s="1813"/>
      <c r="L75" s="1797"/>
      <c r="M75" s="1888"/>
      <c r="N75" s="1882"/>
      <c r="O75" s="1797"/>
      <c r="P75" s="1813"/>
      <c r="Q75" s="1797"/>
      <c r="R75" s="1888"/>
      <c r="S75" s="1882"/>
      <c r="T75" s="1797">
        <f t="shared" si="67"/>
        <v>0</v>
      </c>
      <c r="U75" s="1813">
        <v>0</v>
      </c>
      <c r="V75" s="1797"/>
      <c r="W75" s="1888"/>
      <c r="X75" s="1882"/>
      <c r="Y75" s="1797">
        <f t="shared" ref="Y75:Y100" si="73">SUM(W75+X75)</f>
        <v>0</v>
      </c>
      <c r="Z75" s="1797"/>
      <c r="AA75" s="1797"/>
      <c r="AB75" s="1888"/>
      <c r="AC75" s="1882"/>
      <c r="AD75" s="1797">
        <f t="shared" ref="AD75:AD100" si="74">SUM(AB75+AC75)</f>
        <v>0</v>
      </c>
      <c r="AE75" s="1813">
        <f t="shared" ref="AE75:AE82" si="75">AB75-AA75</f>
        <v>0</v>
      </c>
      <c r="AF75" s="1797"/>
      <c r="AG75" s="1881"/>
      <c r="AH75" s="1882"/>
      <c r="AI75" s="1797">
        <f t="shared" ref="AI75:AI100" si="76">SUM(AG75+AH75)</f>
        <v>0</v>
      </c>
      <c r="AJ75" s="1813">
        <f t="shared" ref="AJ75:AJ82" si="77">AG75-AF75</f>
        <v>0</v>
      </c>
      <c r="AK75" s="1797"/>
      <c r="AL75" s="1881"/>
      <c r="AM75" s="1882"/>
      <c r="AN75" s="1797">
        <f t="shared" si="68"/>
        <v>0</v>
      </c>
      <c r="AO75" s="1813"/>
      <c r="AP75" s="1797"/>
      <c r="AQ75" s="1881"/>
      <c r="AR75" s="1882"/>
      <c r="AS75" s="1797">
        <f t="shared" si="69"/>
        <v>0</v>
      </c>
      <c r="AT75" s="1813"/>
      <c r="AU75" s="1797"/>
      <c r="AV75" s="1881"/>
      <c r="AW75" s="1882"/>
      <c r="AX75" s="1797">
        <f t="shared" si="70"/>
        <v>0</v>
      </c>
      <c r="AY75" s="1813"/>
      <c r="AZ75" s="1884">
        <f t="shared" ref="AZ75:AZ82" si="78">B75+G75+L75+Q75+V75+AA75+AF75+AK75+AP75+AU75</f>
        <v>0</v>
      </c>
      <c r="BA75" s="1884">
        <f t="shared" ref="BA75:BA82" si="79">C75+H75+M75+R75+W75+AB75+AG75+AL75+AQ75+AV75</f>
        <v>0</v>
      </c>
      <c r="BB75" s="1893">
        <f t="shared" ref="BB75:BC82" si="80">D75+I75+N75+S75+X75+AC75+AH75+AM75+AR75+AW75</f>
        <v>0</v>
      </c>
      <c r="BC75" s="1867">
        <f t="shared" si="80"/>
        <v>580</v>
      </c>
      <c r="BD75" s="892">
        <f t="shared" ref="BD75:BD82" si="81">F75+K75+P75+U75+Z75+AE75+AJ75+AO75+AT75+AY75</f>
        <v>527</v>
      </c>
      <c r="BE75" s="1399"/>
      <c r="BF75" s="1399"/>
      <c r="BG75" s="733"/>
      <c r="BH75" s="733"/>
      <c r="BI75" s="733"/>
    </row>
    <row r="76" spans="1:61" ht="15" hidden="1" customHeight="1">
      <c r="A76" s="706" t="s">
        <v>648</v>
      </c>
      <c r="B76" s="1888"/>
      <c r="C76" s="1888"/>
      <c r="D76" s="1882"/>
      <c r="E76" s="1797">
        <f t="shared" ref="E76:E100" si="82">SUM(C76+D76)</f>
        <v>0</v>
      </c>
      <c r="F76" s="1813"/>
      <c r="G76" s="1797"/>
      <c r="H76" s="1888"/>
      <c r="I76" s="1882"/>
      <c r="J76" s="1797">
        <f t="shared" si="72"/>
        <v>0</v>
      </c>
      <c r="K76" s="1813"/>
      <c r="L76" s="1797"/>
      <c r="M76" s="1888"/>
      <c r="N76" s="1882"/>
      <c r="O76" s="1797"/>
      <c r="P76" s="1813"/>
      <c r="Q76" s="1797"/>
      <c r="R76" s="1888"/>
      <c r="S76" s="1882"/>
      <c r="T76" s="1797">
        <f t="shared" si="67"/>
        <v>0</v>
      </c>
      <c r="U76" s="1813">
        <v>0</v>
      </c>
      <c r="V76" s="1797"/>
      <c r="W76" s="1888"/>
      <c r="X76" s="1882"/>
      <c r="Y76" s="1797">
        <f t="shared" si="73"/>
        <v>0</v>
      </c>
      <c r="Z76" s="1797"/>
      <c r="AA76" s="1797"/>
      <c r="AB76" s="1888"/>
      <c r="AC76" s="1882"/>
      <c r="AD76" s="1797">
        <f t="shared" si="74"/>
        <v>0</v>
      </c>
      <c r="AE76" s="1813">
        <f t="shared" si="75"/>
        <v>0</v>
      </c>
      <c r="AF76" s="1797"/>
      <c r="AG76" s="1881"/>
      <c r="AH76" s="1882"/>
      <c r="AI76" s="1797">
        <f t="shared" si="76"/>
        <v>0</v>
      </c>
      <c r="AJ76" s="1813">
        <f t="shared" si="77"/>
        <v>0</v>
      </c>
      <c r="AK76" s="1797"/>
      <c r="AL76" s="1881"/>
      <c r="AM76" s="1882"/>
      <c r="AN76" s="1797">
        <f t="shared" si="68"/>
        <v>0</v>
      </c>
      <c r="AO76" s="1813"/>
      <c r="AP76" s="1797"/>
      <c r="AQ76" s="1881"/>
      <c r="AR76" s="1882"/>
      <c r="AS76" s="1797">
        <f t="shared" si="69"/>
        <v>0</v>
      </c>
      <c r="AT76" s="1813"/>
      <c r="AU76" s="1797"/>
      <c r="AV76" s="1881"/>
      <c r="AW76" s="1882"/>
      <c r="AX76" s="1797">
        <f t="shared" si="70"/>
        <v>0</v>
      </c>
      <c r="AY76" s="1813"/>
      <c r="AZ76" s="1884">
        <f t="shared" si="78"/>
        <v>0</v>
      </c>
      <c r="BA76" s="1884">
        <f t="shared" si="79"/>
        <v>0</v>
      </c>
      <c r="BB76" s="1893">
        <f t="shared" si="80"/>
        <v>0</v>
      </c>
      <c r="BC76" s="1867">
        <f t="shared" si="80"/>
        <v>0</v>
      </c>
      <c r="BD76" s="892">
        <f t="shared" si="81"/>
        <v>0</v>
      </c>
      <c r="BE76" s="1399"/>
      <c r="BF76" s="1399"/>
      <c r="BG76" s="733"/>
      <c r="BH76" s="733"/>
      <c r="BI76" s="733"/>
    </row>
    <row r="77" spans="1:61" ht="15" customHeight="1">
      <c r="A77" s="706" t="s">
        <v>685</v>
      </c>
      <c r="B77" s="1881"/>
      <c r="C77" s="1881"/>
      <c r="D77" s="1882"/>
      <c r="E77" s="1797">
        <f>SUM(C77+D77)</f>
        <v>0</v>
      </c>
      <c r="F77" s="1813"/>
      <c r="G77" s="1797"/>
      <c r="H77" s="1881"/>
      <c r="I77" s="1882"/>
      <c r="J77" s="1797">
        <f>SUM(H77+I77)</f>
        <v>0</v>
      </c>
      <c r="K77" s="1813"/>
      <c r="L77" s="1797"/>
      <c r="M77" s="1881"/>
      <c r="N77" s="1882"/>
      <c r="O77" s="1797"/>
      <c r="P77" s="1813"/>
      <c r="Q77" s="1797"/>
      <c r="R77" s="1881"/>
      <c r="S77" s="1882"/>
      <c r="T77" s="1797">
        <f t="shared" ref="T77:T82" si="83">SUM(R77+S77)</f>
        <v>0</v>
      </c>
      <c r="U77" s="1813">
        <v>0</v>
      </c>
      <c r="V77" s="1797"/>
      <c r="W77" s="1881"/>
      <c r="X77" s="1882"/>
      <c r="Y77" s="1797">
        <f>SUM(W77+X77)</f>
        <v>0</v>
      </c>
      <c r="Z77" s="1797"/>
      <c r="AA77" s="1797"/>
      <c r="AB77" s="1881"/>
      <c r="AC77" s="1882"/>
      <c r="AD77" s="1797">
        <f>SUM(AB77+AC77)</f>
        <v>0</v>
      </c>
      <c r="AE77" s="1813">
        <f t="shared" si="75"/>
        <v>0</v>
      </c>
      <c r="AF77" s="1797"/>
      <c r="AG77" s="1881"/>
      <c r="AH77" s="1882"/>
      <c r="AI77" s="1797">
        <f>SUM(AG77+AH77)</f>
        <v>0</v>
      </c>
      <c r="AJ77" s="1813">
        <f t="shared" si="77"/>
        <v>0</v>
      </c>
      <c r="AK77" s="1797"/>
      <c r="AL77" s="1881"/>
      <c r="AM77" s="1882"/>
      <c r="AN77" s="1797">
        <f t="shared" ref="AN77:AN82" si="84">SUM(AL77+AM77)</f>
        <v>0</v>
      </c>
      <c r="AO77" s="1813"/>
      <c r="AP77" s="1797"/>
      <c r="AQ77" s="1881"/>
      <c r="AR77" s="1882"/>
      <c r="AS77" s="1797">
        <f t="shared" ref="AS77:AS82" si="85">SUM(AQ77+AR77)</f>
        <v>0</v>
      </c>
      <c r="AT77" s="1813"/>
      <c r="AU77" s="1797"/>
      <c r="AV77" s="1881"/>
      <c r="AW77" s="1882"/>
      <c r="AX77" s="1797">
        <f t="shared" ref="AX77:AX82" si="86">SUM(AV77+AW77)</f>
        <v>0</v>
      </c>
      <c r="AY77" s="1813"/>
      <c r="AZ77" s="1884">
        <f t="shared" si="78"/>
        <v>0</v>
      </c>
      <c r="BA77" s="1884">
        <f t="shared" si="79"/>
        <v>0</v>
      </c>
      <c r="BB77" s="1893">
        <f t="shared" si="80"/>
        <v>0</v>
      </c>
      <c r="BC77" s="1867">
        <f t="shared" si="80"/>
        <v>0</v>
      </c>
      <c r="BD77" s="892">
        <f t="shared" si="81"/>
        <v>0</v>
      </c>
      <c r="BE77" s="1399"/>
      <c r="BF77" s="1399"/>
      <c r="BG77" s="733"/>
      <c r="BH77" s="733"/>
      <c r="BI77" s="733"/>
    </row>
    <row r="78" spans="1:61" ht="15" hidden="1" customHeight="1">
      <c r="A78" s="706" t="s">
        <v>650</v>
      </c>
      <c r="B78" s="1881"/>
      <c r="C78" s="1881"/>
      <c r="D78" s="1882"/>
      <c r="E78" s="1797">
        <f t="shared" si="82"/>
        <v>0</v>
      </c>
      <c r="F78" s="1813"/>
      <c r="G78" s="1797"/>
      <c r="H78" s="1881"/>
      <c r="I78" s="1882"/>
      <c r="J78" s="1797">
        <f t="shared" si="72"/>
        <v>0</v>
      </c>
      <c r="K78" s="1813"/>
      <c r="L78" s="1797"/>
      <c r="M78" s="1881"/>
      <c r="N78" s="1882"/>
      <c r="O78" s="1797"/>
      <c r="P78" s="1813"/>
      <c r="Q78" s="1797"/>
      <c r="R78" s="1881"/>
      <c r="S78" s="1882"/>
      <c r="T78" s="1797">
        <f t="shared" si="83"/>
        <v>0</v>
      </c>
      <c r="U78" s="1813">
        <v>0</v>
      </c>
      <c r="V78" s="1797"/>
      <c r="W78" s="1881"/>
      <c r="X78" s="1882"/>
      <c r="Y78" s="1797">
        <f t="shared" si="73"/>
        <v>0</v>
      </c>
      <c r="Z78" s="1797"/>
      <c r="AA78" s="1797"/>
      <c r="AB78" s="1881"/>
      <c r="AC78" s="1882"/>
      <c r="AD78" s="1797">
        <f t="shared" si="74"/>
        <v>0</v>
      </c>
      <c r="AE78" s="1813">
        <f t="shared" si="75"/>
        <v>0</v>
      </c>
      <c r="AF78" s="1797"/>
      <c r="AG78" s="1881"/>
      <c r="AH78" s="1882"/>
      <c r="AI78" s="1797">
        <f t="shared" si="76"/>
        <v>0</v>
      </c>
      <c r="AJ78" s="1813">
        <f t="shared" si="77"/>
        <v>0</v>
      </c>
      <c r="AK78" s="1797"/>
      <c r="AL78" s="1881"/>
      <c r="AM78" s="1882"/>
      <c r="AN78" s="1797">
        <f t="shared" si="84"/>
        <v>0</v>
      </c>
      <c r="AO78" s="1813"/>
      <c r="AP78" s="1797"/>
      <c r="AQ78" s="1881"/>
      <c r="AR78" s="1882"/>
      <c r="AS78" s="1797">
        <f t="shared" si="85"/>
        <v>0</v>
      </c>
      <c r="AT78" s="1813"/>
      <c r="AU78" s="1797"/>
      <c r="AV78" s="1881"/>
      <c r="AW78" s="1882"/>
      <c r="AX78" s="1797">
        <f t="shared" si="86"/>
        <v>0</v>
      </c>
      <c r="AY78" s="1813"/>
      <c r="AZ78" s="1884">
        <f t="shared" si="78"/>
        <v>0</v>
      </c>
      <c r="BA78" s="1884">
        <f t="shared" si="79"/>
        <v>0</v>
      </c>
      <c r="BB78" s="1893">
        <f t="shared" si="80"/>
        <v>0</v>
      </c>
      <c r="BC78" s="1867">
        <f t="shared" si="80"/>
        <v>0</v>
      </c>
      <c r="BD78" s="892">
        <f t="shared" si="81"/>
        <v>0</v>
      </c>
      <c r="BE78" s="1399"/>
      <c r="BF78" s="1399"/>
      <c r="BG78" s="733"/>
      <c r="BH78" s="733"/>
      <c r="BI78" s="733"/>
    </row>
    <row r="79" spans="1:61" ht="15" customHeight="1">
      <c r="A79" s="706" t="s">
        <v>651</v>
      </c>
      <c r="B79" s="1881"/>
      <c r="C79" s="1881"/>
      <c r="D79" s="1882"/>
      <c r="E79" s="1797">
        <f t="shared" si="82"/>
        <v>0</v>
      </c>
      <c r="F79" s="1813"/>
      <c r="G79" s="1797"/>
      <c r="H79" s="1881"/>
      <c r="I79" s="1882"/>
      <c r="J79" s="1797">
        <f t="shared" si="72"/>
        <v>0</v>
      </c>
      <c r="K79" s="1813"/>
      <c r="L79" s="1797"/>
      <c r="M79" s="1881"/>
      <c r="N79" s="1882"/>
      <c r="O79" s="1797"/>
      <c r="P79" s="1813"/>
      <c r="Q79" s="1797"/>
      <c r="R79" s="1881"/>
      <c r="S79" s="1882"/>
      <c r="T79" s="1797">
        <f t="shared" si="83"/>
        <v>0</v>
      </c>
      <c r="U79" s="1813">
        <v>0</v>
      </c>
      <c r="V79" s="1797"/>
      <c r="W79" s="1881"/>
      <c r="X79" s="1882"/>
      <c r="Y79" s="1797">
        <f t="shared" si="73"/>
        <v>0</v>
      </c>
      <c r="Z79" s="1797"/>
      <c r="AA79" s="1797"/>
      <c r="AB79" s="1881"/>
      <c r="AC79" s="1882"/>
      <c r="AD79" s="1797">
        <f t="shared" si="74"/>
        <v>0</v>
      </c>
      <c r="AE79" s="1813">
        <f t="shared" si="75"/>
        <v>0</v>
      </c>
      <c r="AF79" s="1797"/>
      <c r="AG79" s="1881"/>
      <c r="AH79" s="1882"/>
      <c r="AI79" s="1797">
        <f t="shared" si="76"/>
        <v>0</v>
      </c>
      <c r="AJ79" s="1813">
        <f t="shared" si="77"/>
        <v>0</v>
      </c>
      <c r="AK79" s="1797"/>
      <c r="AL79" s="1881"/>
      <c r="AM79" s="1882"/>
      <c r="AN79" s="1797">
        <f t="shared" si="84"/>
        <v>0</v>
      </c>
      <c r="AO79" s="1813"/>
      <c r="AP79" s="1797"/>
      <c r="AQ79" s="1881"/>
      <c r="AR79" s="1882"/>
      <c r="AS79" s="1797">
        <f t="shared" si="85"/>
        <v>0</v>
      </c>
      <c r="AT79" s="1813"/>
      <c r="AU79" s="1797"/>
      <c r="AV79" s="1881"/>
      <c r="AW79" s="1882"/>
      <c r="AX79" s="1797">
        <f t="shared" si="86"/>
        <v>0</v>
      </c>
      <c r="AY79" s="1813"/>
      <c r="AZ79" s="1884">
        <f t="shared" si="78"/>
        <v>0</v>
      </c>
      <c r="BA79" s="1884">
        <f t="shared" si="79"/>
        <v>0</v>
      </c>
      <c r="BB79" s="1893">
        <f t="shared" si="80"/>
        <v>0</v>
      </c>
      <c r="BC79" s="1867">
        <f t="shared" si="80"/>
        <v>0</v>
      </c>
      <c r="BD79" s="892">
        <f t="shared" si="81"/>
        <v>0</v>
      </c>
      <c r="BE79" s="1399"/>
      <c r="BF79" s="1399"/>
      <c r="BG79" s="733"/>
      <c r="BH79" s="733"/>
      <c r="BI79" s="733"/>
    </row>
    <row r="80" spans="1:61" ht="15" hidden="1" customHeight="1">
      <c r="A80" s="706" t="s">
        <v>652</v>
      </c>
      <c r="B80" s="1881"/>
      <c r="C80" s="1881"/>
      <c r="D80" s="1882"/>
      <c r="E80" s="1797">
        <f t="shared" si="82"/>
        <v>0</v>
      </c>
      <c r="F80" s="1813"/>
      <c r="G80" s="1797"/>
      <c r="H80" s="1881"/>
      <c r="I80" s="1882"/>
      <c r="J80" s="1797">
        <f t="shared" si="72"/>
        <v>0</v>
      </c>
      <c r="K80" s="1813"/>
      <c r="L80" s="1797"/>
      <c r="M80" s="1881"/>
      <c r="N80" s="1882"/>
      <c r="O80" s="1797"/>
      <c r="P80" s="1813"/>
      <c r="Q80" s="1797"/>
      <c r="R80" s="1881"/>
      <c r="S80" s="1882"/>
      <c r="T80" s="1797">
        <f t="shared" si="83"/>
        <v>0</v>
      </c>
      <c r="U80" s="1813">
        <v>0</v>
      </c>
      <c r="V80" s="1797"/>
      <c r="W80" s="1881"/>
      <c r="X80" s="1882"/>
      <c r="Y80" s="1797">
        <f t="shared" si="73"/>
        <v>0</v>
      </c>
      <c r="Z80" s="1797">
        <v>0</v>
      </c>
      <c r="AA80" s="1797"/>
      <c r="AB80" s="1881"/>
      <c r="AC80" s="1882"/>
      <c r="AD80" s="1797">
        <f t="shared" si="74"/>
        <v>0</v>
      </c>
      <c r="AE80" s="1813">
        <f t="shared" si="75"/>
        <v>0</v>
      </c>
      <c r="AF80" s="1797"/>
      <c r="AG80" s="1881"/>
      <c r="AH80" s="1882"/>
      <c r="AI80" s="1797">
        <f t="shared" si="76"/>
        <v>0</v>
      </c>
      <c r="AJ80" s="1813">
        <f t="shared" si="77"/>
        <v>0</v>
      </c>
      <c r="AK80" s="1797"/>
      <c r="AL80" s="1881"/>
      <c r="AM80" s="1882"/>
      <c r="AN80" s="1797">
        <f t="shared" si="84"/>
        <v>0</v>
      </c>
      <c r="AO80" s="1813"/>
      <c r="AP80" s="1797"/>
      <c r="AQ80" s="1881"/>
      <c r="AR80" s="1882"/>
      <c r="AS80" s="1797">
        <f t="shared" si="85"/>
        <v>0</v>
      </c>
      <c r="AT80" s="1813"/>
      <c r="AU80" s="1797"/>
      <c r="AV80" s="1881"/>
      <c r="AW80" s="1882"/>
      <c r="AX80" s="1797">
        <f t="shared" si="86"/>
        <v>0</v>
      </c>
      <c r="AY80" s="1813"/>
      <c r="AZ80" s="1884">
        <f t="shared" si="78"/>
        <v>0</v>
      </c>
      <c r="BA80" s="1884">
        <f t="shared" si="79"/>
        <v>0</v>
      </c>
      <c r="BB80" s="1893">
        <f t="shared" si="80"/>
        <v>0</v>
      </c>
      <c r="BC80" s="1867">
        <f t="shared" si="80"/>
        <v>0</v>
      </c>
      <c r="BD80" s="892">
        <f t="shared" si="81"/>
        <v>0</v>
      </c>
      <c r="BE80" s="1906"/>
      <c r="BF80" s="1906"/>
      <c r="BG80" s="1907"/>
      <c r="BH80" s="733"/>
      <c r="BI80" s="733"/>
    </row>
    <row r="81" spans="1:61" ht="15" hidden="1" customHeight="1">
      <c r="A81" s="706" t="s">
        <v>653</v>
      </c>
      <c r="B81" s="1881"/>
      <c r="C81" s="1881"/>
      <c r="D81" s="1882"/>
      <c r="E81" s="1797">
        <f t="shared" si="82"/>
        <v>0</v>
      </c>
      <c r="F81" s="1813"/>
      <c r="G81" s="1797"/>
      <c r="H81" s="1881"/>
      <c r="I81" s="1882"/>
      <c r="J81" s="1797">
        <f t="shared" si="72"/>
        <v>0</v>
      </c>
      <c r="K81" s="1813"/>
      <c r="L81" s="1797"/>
      <c r="M81" s="1881"/>
      <c r="N81" s="1882"/>
      <c r="O81" s="1797"/>
      <c r="P81" s="1813"/>
      <c r="Q81" s="1797"/>
      <c r="R81" s="1881"/>
      <c r="S81" s="1882"/>
      <c r="T81" s="1797">
        <f t="shared" si="83"/>
        <v>0</v>
      </c>
      <c r="U81" s="1813">
        <v>0</v>
      </c>
      <c r="V81" s="1797"/>
      <c r="W81" s="1881"/>
      <c r="X81" s="1882"/>
      <c r="Y81" s="1797">
        <f t="shared" si="73"/>
        <v>0</v>
      </c>
      <c r="Z81" s="1797">
        <v>0</v>
      </c>
      <c r="AA81" s="1797"/>
      <c r="AB81" s="1881"/>
      <c r="AC81" s="1882"/>
      <c r="AD81" s="1797">
        <f t="shared" si="74"/>
        <v>0</v>
      </c>
      <c r="AE81" s="1813">
        <f t="shared" si="75"/>
        <v>0</v>
      </c>
      <c r="AF81" s="1797"/>
      <c r="AG81" s="1881"/>
      <c r="AH81" s="1882"/>
      <c r="AI81" s="1797">
        <f t="shared" si="76"/>
        <v>0</v>
      </c>
      <c r="AJ81" s="1813">
        <f t="shared" si="77"/>
        <v>0</v>
      </c>
      <c r="AK81" s="1797"/>
      <c r="AL81" s="1881"/>
      <c r="AM81" s="1882"/>
      <c r="AN81" s="1797">
        <f t="shared" si="84"/>
        <v>0</v>
      </c>
      <c r="AO81" s="1813"/>
      <c r="AP81" s="1797"/>
      <c r="AQ81" s="1881"/>
      <c r="AR81" s="1882"/>
      <c r="AS81" s="1797">
        <f t="shared" si="85"/>
        <v>0</v>
      </c>
      <c r="AT81" s="1813"/>
      <c r="AU81" s="1797"/>
      <c r="AV81" s="1881"/>
      <c r="AW81" s="1882"/>
      <c r="AX81" s="1797">
        <f t="shared" si="86"/>
        <v>0</v>
      </c>
      <c r="AY81" s="1813"/>
      <c r="AZ81" s="1884">
        <f t="shared" si="78"/>
        <v>0</v>
      </c>
      <c r="BA81" s="1884">
        <f t="shared" si="79"/>
        <v>0</v>
      </c>
      <c r="BB81" s="1893">
        <f t="shared" si="80"/>
        <v>0</v>
      </c>
      <c r="BC81" s="1867">
        <f t="shared" si="80"/>
        <v>0</v>
      </c>
      <c r="BD81" s="892">
        <f t="shared" si="81"/>
        <v>0</v>
      </c>
      <c r="BE81" s="1906"/>
      <c r="BF81" s="1906"/>
      <c r="BG81" s="1907"/>
      <c r="BH81" s="733"/>
      <c r="BI81" s="733"/>
    </row>
    <row r="82" spans="1:61" ht="15" customHeight="1">
      <c r="A82" s="706" t="s">
        <v>654</v>
      </c>
      <c r="B82" s="1881"/>
      <c r="C82" s="1881"/>
      <c r="D82" s="1882"/>
      <c r="E82" s="1797">
        <f t="shared" si="82"/>
        <v>0</v>
      </c>
      <c r="F82" s="1813"/>
      <c r="G82" s="1797"/>
      <c r="H82" s="1881"/>
      <c r="I82" s="1882"/>
      <c r="J82" s="1797">
        <f t="shared" si="72"/>
        <v>0</v>
      </c>
      <c r="K82" s="1813"/>
      <c r="L82" s="1797"/>
      <c r="M82" s="1881"/>
      <c r="N82" s="1882"/>
      <c r="O82" s="1797"/>
      <c r="P82" s="1813"/>
      <c r="Q82" s="1797"/>
      <c r="R82" s="1881"/>
      <c r="S82" s="1882"/>
      <c r="T82" s="1797">
        <f t="shared" si="83"/>
        <v>0</v>
      </c>
      <c r="U82" s="1813">
        <v>0</v>
      </c>
      <c r="V82" s="1797"/>
      <c r="W82" s="1881"/>
      <c r="X82" s="1882"/>
      <c r="Y82" s="1797">
        <f t="shared" si="73"/>
        <v>0</v>
      </c>
      <c r="Z82" s="1797"/>
      <c r="AA82" s="1797"/>
      <c r="AB82" s="1881"/>
      <c r="AC82" s="1882"/>
      <c r="AD82" s="1797">
        <f t="shared" si="74"/>
        <v>0</v>
      </c>
      <c r="AE82" s="1813">
        <f t="shared" si="75"/>
        <v>0</v>
      </c>
      <c r="AF82" s="1797"/>
      <c r="AG82" s="1881"/>
      <c r="AH82" s="1882"/>
      <c r="AI82" s="1797">
        <f t="shared" si="76"/>
        <v>0</v>
      </c>
      <c r="AJ82" s="1813">
        <f t="shared" si="77"/>
        <v>0</v>
      </c>
      <c r="AK82" s="1797"/>
      <c r="AL82" s="1881"/>
      <c r="AM82" s="1882"/>
      <c r="AN82" s="1797">
        <f t="shared" si="84"/>
        <v>0</v>
      </c>
      <c r="AO82" s="1813"/>
      <c r="AP82" s="1797"/>
      <c r="AQ82" s="1881"/>
      <c r="AR82" s="1882"/>
      <c r="AS82" s="1797">
        <f t="shared" si="85"/>
        <v>0</v>
      </c>
      <c r="AT82" s="1813"/>
      <c r="AU82" s="1797"/>
      <c r="AV82" s="1881"/>
      <c r="AW82" s="1882"/>
      <c r="AX82" s="1797">
        <f t="shared" si="86"/>
        <v>0</v>
      </c>
      <c r="AY82" s="1813"/>
      <c r="AZ82" s="1884">
        <f t="shared" si="78"/>
        <v>0</v>
      </c>
      <c r="BA82" s="1884">
        <f t="shared" si="79"/>
        <v>0</v>
      </c>
      <c r="BB82" s="1893">
        <f t="shared" si="80"/>
        <v>0</v>
      </c>
      <c r="BC82" s="1867">
        <f t="shared" si="80"/>
        <v>0</v>
      </c>
      <c r="BD82" s="892">
        <f t="shared" si="81"/>
        <v>0</v>
      </c>
      <c r="BE82" s="1906"/>
      <c r="BF82" s="1906"/>
      <c r="BG82" s="1907"/>
      <c r="BH82" s="733"/>
      <c r="BI82" s="733"/>
    </row>
    <row r="83" spans="1:61" s="1892" customFormat="1" ht="15" customHeight="1">
      <c r="A83" s="1908" t="s">
        <v>655</v>
      </c>
      <c r="B83" s="1890">
        <v>0</v>
      </c>
      <c r="C83" s="1890">
        <f t="shared" ref="C83:BD83" si="87">SUM(C75:C82)</f>
        <v>0</v>
      </c>
      <c r="D83" s="1890">
        <f t="shared" si="87"/>
        <v>0</v>
      </c>
      <c r="E83" s="1890">
        <f t="shared" si="87"/>
        <v>580</v>
      </c>
      <c r="F83" s="1890">
        <f t="shared" si="87"/>
        <v>527</v>
      </c>
      <c r="G83" s="1890">
        <f t="shared" si="87"/>
        <v>0</v>
      </c>
      <c r="H83" s="1890">
        <f t="shared" si="87"/>
        <v>0</v>
      </c>
      <c r="I83" s="1890">
        <f t="shared" si="87"/>
        <v>0</v>
      </c>
      <c r="J83" s="1890">
        <f t="shared" si="87"/>
        <v>0</v>
      </c>
      <c r="K83" s="1890">
        <f t="shared" si="87"/>
        <v>0</v>
      </c>
      <c r="L83" s="1890">
        <f t="shared" si="87"/>
        <v>0</v>
      </c>
      <c r="M83" s="1890">
        <f t="shared" si="87"/>
        <v>0</v>
      </c>
      <c r="N83" s="1890">
        <f t="shared" si="87"/>
        <v>0</v>
      </c>
      <c r="O83" s="1890">
        <f t="shared" si="87"/>
        <v>0</v>
      </c>
      <c r="P83" s="1890">
        <f t="shared" si="87"/>
        <v>0</v>
      </c>
      <c r="Q83" s="1890">
        <f t="shared" si="87"/>
        <v>0</v>
      </c>
      <c r="R83" s="1890">
        <f t="shared" si="87"/>
        <v>0</v>
      </c>
      <c r="S83" s="1890">
        <f t="shared" si="87"/>
        <v>0</v>
      </c>
      <c r="T83" s="1890">
        <f t="shared" si="87"/>
        <v>0</v>
      </c>
      <c r="U83" s="1890">
        <f t="shared" si="87"/>
        <v>0</v>
      </c>
      <c r="V83" s="1890">
        <f t="shared" si="87"/>
        <v>0</v>
      </c>
      <c r="W83" s="1890">
        <f t="shared" si="87"/>
        <v>0</v>
      </c>
      <c r="X83" s="1890">
        <f t="shared" si="87"/>
        <v>0</v>
      </c>
      <c r="Y83" s="1890">
        <f t="shared" si="87"/>
        <v>0</v>
      </c>
      <c r="Z83" s="1890">
        <f t="shared" si="87"/>
        <v>0</v>
      </c>
      <c r="AA83" s="1890">
        <f t="shared" si="87"/>
        <v>0</v>
      </c>
      <c r="AB83" s="1890">
        <f t="shared" si="87"/>
        <v>0</v>
      </c>
      <c r="AC83" s="1890">
        <f t="shared" si="87"/>
        <v>0</v>
      </c>
      <c r="AD83" s="1890">
        <f t="shared" si="87"/>
        <v>0</v>
      </c>
      <c r="AE83" s="1890">
        <f t="shared" si="87"/>
        <v>0</v>
      </c>
      <c r="AF83" s="1890">
        <f t="shared" si="87"/>
        <v>0</v>
      </c>
      <c r="AG83" s="1890">
        <f t="shared" si="87"/>
        <v>0</v>
      </c>
      <c r="AH83" s="1890">
        <f t="shared" si="87"/>
        <v>0</v>
      </c>
      <c r="AI83" s="1890">
        <f t="shared" si="87"/>
        <v>0</v>
      </c>
      <c r="AJ83" s="1890">
        <f t="shared" si="87"/>
        <v>0</v>
      </c>
      <c r="AK83" s="1890">
        <f t="shared" si="87"/>
        <v>0</v>
      </c>
      <c r="AL83" s="1890">
        <f t="shared" si="87"/>
        <v>0</v>
      </c>
      <c r="AM83" s="1890">
        <f t="shared" si="87"/>
        <v>0</v>
      </c>
      <c r="AN83" s="1890">
        <f t="shared" si="87"/>
        <v>0</v>
      </c>
      <c r="AO83" s="1890">
        <f t="shared" si="87"/>
        <v>0</v>
      </c>
      <c r="AP83" s="1890">
        <f t="shared" si="87"/>
        <v>0</v>
      </c>
      <c r="AQ83" s="1890">
        <f t="shared" si="87"/>
        <v>0</v>
      </c>
      <c r="AR83" s="1890">
        <f t="shared" si="87"/>
        <v>0</v>
      </c>
      <c r="AS83" s="1890">
        <f t="shared" si="87"/>
        <v>0</v>
      </c>
      <c r="AT83" s="1890">
        <f t="shared" si="87"/>
        <v>0</v>
      </c>
      <c r="AU83" s="1890">
        <f t="shared" si="87"/>
        <v>0</v>
      </c>
      <c r="AV83" s="1890">
        <f t="shared" si="87"/>
        <v>0</v>
      </c>
      <c r="AW83" s="1890">
        <f t="shared" si="87"/>
        <v>0</v>
      </c>
      <c r="AX83" s="1890">
        <f t="shared" si="87"/>
        <v>0</v>
      </c>
      <c r="AY83" s="1890">
        <f t="shared" si="87"/>
        <v>0</v>
      </c>
      <c r="AZ83" s="1890">
        <f t="shared" si="87"/>
        <v>0</v>
      </c>
      <c r="BA83" s="1890">
        <f t="shared" si="87"/>
        <v>0</v>
      </c>
      <c r="BB83" s="1890">
        <f t="shared" si="87"/>
        <v>0</v>
      </c>
      <c r="BC83" s="1890">
        <f t="shared" si="87"/>
        <v>580</v>
      </c>
      <c r="BD83" s="1890">
        <f t="shared" si="87"/>
        <v>527</v>
      </c>
      <c r="BE83" s="1891"/>
      <c r="BF83" s="1891"/>
    </row>
    <row r="84" spans="1:61" s="1892" customFormat="1" ht="15" customHeight="1">
      <c r="A84" s="1889" t="s">
        <v>656</v>
      </c>
      <c r="B84" s="1896">
        <v>2596</v>
      </c>
      <c r="C84" s="1896">
        <f t="shared" ref="C84:BD84" si="88">C83+C74</f>
        <v>2596</v>
      </c>
      <c r="D84" s="1896">
        <f t="shared" si="88"/>
        <v>0</v>
      </c>
      <c r="E84" s="1896">
        <f t="shared" si="88"/>
        <v>7375</v>
      </c>
      <c r="F84" s="1896">
        <f t="shared" si="88"/>
        <v>7192</v>
      </c>
      <c r="G84" s="1896">
        <f t="shared" si="88"/>
        <v>0</v>
      </c>
      <c r="H84" s="1896">
        <f t="shared" si="88"/>
        <v>0</v>
      </c>
      <c r="I84" s="1896">
        <f t="shared" si="88"/>
        <v>0</v>
      </c>
      <c r="J84" s="1896">
        <f t="shared" si="88"/>
        <v>0</v>
      </c>
      <c r="K84" s="1896">
        <f t="shared" si="88"/>
        <v>0</v>
      </c>
      <c r="L84" s="1896">
        <f t="shared" si="88"/>
        <v>3800</v>
      </c>
      <c r="M84" s="1896">
        <f t="shared" si="88"/>
        <v>3800</v>
      </c>
      <c r="N84" s="1896">
        <f t="shared" si="88"/>
        <v>0</v>
      </c>
      <c r="O84" s="1896">
        <f t="shared" si="88"/>
        <v>3800</v>
      </c>
      <c r="P84" s="1896">
        <f t="shared" si="88"/>
        <v>3588</v>
      </c>
      <c r="Q84" s="1896">
        <f t="shared" si="88"/>
        <v>0</v>
      </c>
      <c r="R84" s="1896">
        <f t="shared" si="88"/>
        <v>0</v>
      </c>
      <c r="S84" s="1896">
        <f t="shared" si="88"/>
        <v>0</v>
      </c>
      <c r="T84" s="1896">
        <f t="shared" si="88"/>
        <v>0</v>
      </c>
      <c r="U84" s="1896">
        <f t="shared" si="88"/>
        <v>0</v>
      </c>
      <c r="V84" s="1896">
        <f t="shared" si="88"/>
        <v>600</v>
      </c>
      <c r="W84" s="1896">
        <f t="shared" si="88"/>
        <v>600</v>
      </c>
      <c r="X84" s="1896">
        <f t="shared" si="88"/>
        <v>0</v>
      </c>
      <c r="Y84" s="1896">
        <f t="shared" si="88"/>
        <v>600</v>
      </c>
      <c r="Z84" s="1896">
        <f t="shared" si="88"/>
        <v>85</v>
      </c>
      <c r="AA84" s="1896">
        <f t="shared" si="88"/>
        <v>0</v>
      </c>
      <c r="AB84" s="1896">
        <f t="shared" si="88"/>
        <v>0</v>
      </c>
      <c r="AC84" s="1896">
        <f t="shared" si="88"/>
        <v>0</v>
      </c>
      <c r="AD84" s="1896">
        <f t="shared" si="88"/>
        <v>0</v>
      </c>
      <c r="AE84" s="1896">
        <f t="shared" si="88"/>
        <v>0</v>
      </c>
      <c r="AF84" s="1896">
        <f t="shared" si="88"/>
        <v>0</v>
      </c>
      <c r="AG84" s="1896">
        <f t="shared" si="88"/>
        <v>0</v>
      </c>
      <c r="AH84" s="1896">
        <f t="shared" si="88"/>
        <v>0</v>
      </c>
      <c r="AI84" s="1896">
        <f t="shared" si="88"/>
        <v>0</v>
      </c>
      <c r="AJ84" s="1896">
        <f t="shared" si="88"/>
        <v>0</v>
      </c>
      <c r="AK84" s="1896">
        <f t="shared" si="88"/>
        <v>0</v>
      </c>
      <c r="AL84" s="1896">
        <f t="shared" si="88"/>
        <v>0</v>
      </c>
      <c r="AM84" s="1896">
        <f t="shared" si="88"/>
        <v>0</v>
      </c>
      <c r="AN84" s="1896">
        <f t="shared" si="88"/>
        <v>404</v>
      </c>
      <c r="AO84" s="1896">
        <f t="shared" si="88"/>
        <v>427</v>
      </c>
      <c r="AP84" s="1896">
        <f t="shared" si="88"/>
        <v>0</v>
      </c>
      <c r="AQ84" s="1896">
        <f t="shared" si="88"/>
        <v>0</v>
      </c>
      <c r="AR84" s="1896">
        <f t="shared" si="88"/>
        <v>0</v>
      </c>
      <c r="AS84" s="1896">
        <f t="shared" si="88"/>
        <v>3</v>
      </c>
      <c r="AT84" s="1896">
        <f t="shared" si="88"/>
        <v>2</v>
      </c>
      <c r="AU84" s="1896">
        <f t="shared" si="88"/>
        <v>0</v>
      </c>
      <c r="AV84" s="1896">
        <f t="shared" si="88"/>
        <v>606</v>
      </c>
      <c r="AW84" s="1896">
        <f t="shared" si="88"/>
        <v>0</v>
      </c>
      <c r="AX84" s="1896">
        <f t="shared" si="88"/>
        <v>606</v>
      </c>
      <c r="AY84" s="1896">
        <f t="shared" si="88"/>
        <v>606</v>
      </c>
      <c r="AZ84" s="1896">
        <f t="shared" si="88"/>
        <v>6996</v>
      </c>
      <c r="BA84" s="1896">
        <f t="shared" si="88"/>
        <v>7602</v>
      </c>
      <c r="BB84" s="1896">
        <f t="shared" si="88"/>
        <v>0</v>
      </c>
      <c r="BC84" s="1890">
        <f t="shared" si="88"/>
        <v>12788</v>
      </c>
      <c r="BD84" s="1896">
        <f t="shared" si="88"/>
        <v>11900</v>
      </c>
      <c r="BE84" s="1891"/>
      <c r="BF84" s="1891"/>
    </row>
    <row r="85" spans="1:61" ht="15" hidden="1" customHeight="1">
      <c r="A85" s="706" t="s">
        <v>657</v>
      </c>
      <c r="B85" s="1909"/>
      <c r="C85" s="1909"/>
      <c r="D85" s="1897"/>
      <c r="E85" s="1910">
        <f t="shared" si="82"/>
        <v>0</v>
      </c>
      <c r="F85" s="1910"/>
      <c r="G85" s="1910"/>
      <c r="H85" s="1909"/>
      <c r="I85" s="1897"/>
      <c r="J85" s="1910">
        <f t="shared" si="72"/>
        <v>0</v>
      </c>
      <c r="K85" s="1910"/>
      <c r="L85" s="1910"/>
      <c r="M85" s="1909"/>
      <c r="N85" s="1897"/>
      <c r="O85" s="1910"/>
      <c r="P85" s="1910"/>
      <c r="Q85" s="1910"/>
      <c r="R85" s="1909"/>
      <c r="S85" s="1897"/>
      <c r="T85" s="1910">
        <f t="shared" ref="T85:T100" si="89">SUM(R85+S85)</f>
        <v>0</v>
      </c>
      <c r="U85" s="1910"/>
      <c r="V85" s="1910"/>
      <c r="W85" s="1909"/>
      <c r="X85" s="1897"/>
      <c r="Y85" s="1910">
        <f t="shared" si="73"/>
        <v>0</v>
      </c>
      <c r="Z85" s="1910"/>
      <c r="AA85" s="1910"/>
      <c r="AB85" s="1909"/>
      <c r="AC85" s="1897"/>
      <c r="AD85" s="1910">
        <f t="shared" si="74"/>
        <v>0</v>
      </c>
      <c r="AE85" s="1910"/>
      <c r="AF85" s="1910"/>
      <c r="AG85" s="1909"/>
      <c r="AH85" s="1897"/>
      <c r="AI85" s="1910">
        <f t="shared" si="76"/>
        <v>0</v>
      </c>
      <c r="AJ85" s="1910"/>
      <c r="AK85" s="1910"/>
      <c r="AL85" s="1909"/>
      <c r="AM85" s="1897"/>
      <c r="AN85" s="1910">
        <f t="shared" ref="AN85:AN100" si="90">SUM(AL85+AM85)</f>
        <v>0</v>
      </c>
      <c r="AO85" s="1910"/>
      <c r="AP85" s="1910"/>
      <c r="AQ85" s="1909"/>
      <c r="AR85" s="1897"/>
      <c r="AS85" s="1910">
        <f t="shared" ref="AS85:AS100" si="91">SUM(AQ85+AR85)</f>
        <v>0</v>
      </c>
      <c r="AT85" s="1910"/>
      <c r="AU85" s="1910"/>
      <c r="AV85" s="1909"/>
      <c r="AW85" s="1897"/>
      <c r="AX85" s="1910">
        <f t="shared" ref="AX85:AX100" si="92">SUM(AV85+AW85)</f>
        <v>0</v>
      </c>
      <c r="AY85" s="1910"/>
      <c r="AZ85" s="1910"/>
      <c r="BA85" s="1884">
        <f t="shared" ref="BA85:BA91" si="93">C85+H85+W85+AG85+AL85+AQ85+AV85</f>
        <v>0</v>
      </c>
      <c r="BB85" s="1885">
        <f t="shared" ref="BB85:BB91" si="94">D85+I85+X85+AH85+AM85+AR85+AW85</f>
        <v>0</v>
      </c>
      <c r="BC85" s="797">
        <f t="shared" ref="BC85:BC100" si="95">SUM(BA85+BB85)</f>
        <v>0</v>
      </c>
      <c r="BD85" s="737"/>
      <c r="BE85" s="1399"/>
      <c r="BF85" s="1399"/>
      <c r="BG85" s="733"/>
      <c r="BH85" s="733"/>
      <c r="BI85" s="733"/>
    </row>
    <row r="86" spans="1:61" ht="15" hidden="1" customHeight="1">
      <c r="A86" s="1414" t="s">
        <v>658</v>
      </c>
      <c r="B86" s="1909"/>
      <c r="C86" s="1909"/>
      <c r="D86" s="1897"/>
      <c r="E86" s="1910">
        <f t="shared" si="82"/>
        <v>0</v>
      </c>
      <c r="F86" s="1910"/>
      <c r="G86" s="1910"/>
      <c r="H86" s="1909"/>
      <c r="I86" s="1897"/>
      <c r="J86" s="1910">
        <f t="shared" si="72"/>
        <v>0</v>
      </c>
      <c r="K86" s="1910"/>
      <c r="L86" s="1910"/>
      <c r="M86" s="1909"/>
      <c r="N86" s="1897"/>
      <c r="O86" s="1910"/>
      <c r="P86" s="1910"/>
      <c r="Q86" s="1910"/>
      <c r="R86" s="1909"/>
      <c r="S86" s="1897"/>
      <c r="T86" s="1910">
        <f t="shared" si="89"/>
        <v>0</v>
      </c>
      <c r="U86" s="1910"/>
      <c r="V86" s="1910"/>
      <c r="W86" s="1909"/>
      <c r="X86" s="1897"/>
      <c r="Y86" s="1910">
        <f t="shared" si="73"/>
        <v>0</v>
      </c>
      <c r="Z86" s="1910"/>
      <c r="AA86" s="1910"/>
      <c r="AB86" s="1909"/>
      <c r="AC86" s="1897"/>
      <c r="AD86" s="1910">
        <f t="shared" si="74"/>
        <v>0</v>
      </c>
      <c r="AE86" s="1910"/>
      <c r="AF86" s="1910"/>
      <c r="AG86" s="1909"/>
      <c r="AH86" s="1897"/>
      <c r="AI86" s="1910">
        <f t="shared" si="76"/>
        <v>0</v>
      </c>
      <c r="AJ86" s="1910"/>
      <c r="AK86" s="1910"/>
      <c r="AL86" s="1909"/>
      <c r="AM86" s="1897"/>
      <c r="AN86" s="1910">
        <f t="shared" si="90"/>
        <v>0</v>
      </c>
      <c r="AO86" s="1910"/>
      <c r="AP86" s="1910"/>
      <c r="AQ86" s="1909"/>
      <c r="AR86" s="1897"/>
      <c r="AS86" s="1910">
        <f t="shared" si="91"/>
        <v>0</v>
      </c>
      <c r="AT86" s="1910"/>
      <c r="AU86" s="1910"/>
      <c r="AV86" s="1909"/>
      <c r="AW86" s="1897"/>
      <c r="AX86" s="1910">
        <f t="shared" si="92"/>
        <v>0</v>
      </c>
      <c r="AY86" s="1910"/>
      <c r="AZ86" s="1910"/>
      <c r="BA86" s="1884">
        <f t="shared" si="93"/>
        <v>0</v>
      </c>
      <c r="BB86" s="1885">
        <f t="shared" si="94"/>
        <v>0</v>
      </c>
      <c r="BC86" s="797">
        <f t="shared" si="95"/>
        <v>0</v>
      </c>
      <c r="BD86" s="737"/>
      <c r="BE86" s="1399"/>
      <c r="BF86" s="1399"/>
      <c r="BG86" s="733"/>
      <c r="BH86" s="733"/>
      <c r="BI86" s="733"/>
    </row>
    <row r="87" spans="1:61" ht="15" hidden="1" customHeight="1">
      <c r="A87" s="1414" t="s">
        <v>659</v>
      </c>
      <c r="B87" s="1909"/>
      <c r="C87" s="1909"/>
      <c r="D87" s="1897"/>
      <c r="E87" s="1910">
        <f t="shared" si="82"/>
        <v>0</v>
      </c>
      <c r="F87" s="1910"/>
      <c r="G87" s="1910"/>
      <c r="H87" s="1909"/>
      <c r="I87" s="1897"/>
      <c r="J87" s="1910">
        <f t="shared" si="72"/>
        <v>0</v>
      </c>
      <c r="K87" s="1910"/>
      <c r="L87" s="1910"/>
      <c r="M87" s="1909"/>
      <c r="N87" s="1897"/>
      <c r="O87" s="1910"/>
      <c r="P87" s="1910"/>
      <c r="Q87" s="1910"/>
      <c r="R87" s="1909"/>
      <c r="S87" s="1897"/>
      <c r="T87" s="1910">
        <f t="shared" si="89"/>
        <v>0</v>
      </c>
      <c r="U87" s="1910"/>
      <c r="V87" s="1910"/>
      <c r="W87" s="1909"/>
      <c r="X87" s="1897"/>
      <c r="Y87" s="1910">
        <f t="shared" si="73"/>
        <v>0</v>
      </c>
      <c r="Z87" s="1910"/>
      <c r="AA87" s="1910"/>
      <c r="AB87" s="1909"/>
      <c r="AC87" s="1897"/>
      <c r="AD87" s="1910">
        <f t="shared" si="74"/>
        <v>0</v>
      </c>
      <c r="AE87" s="1910"/>
      <c r="AF87" s="1910"/>
      <c r="AG87" s="1909"/>
      <c r="AH87" s="1897"/>
      <c r="AI87" s="1910">
        <f t="shared" si="76"/>
        <v>0</v>
      </c>
      <c r="AJ87" s="1910"/>
      <c r="AK87" s="1910"/>
      <c r="AL87" s="1909"/>
      <c r="AM87" s="1897"/>
      <c r="AN87" s="1910">
        <f t="shared" si="90"/>
        <v>0</v>
      </c>
      <c r="AO87" s="1910"/>
      <c r="AP87" s="1910"/>
      <c r="AQ87" s="1909"/>
      <c r="AR87" s="1897"/>
      <c r="AS87" s="1910">
        <f t="shared" si="91"/>
        <v>0</v>
      </c>
      <c r="AT87" s="1910"/>
      <c r="AU87" s="1910"/>
      <c r="AV87" s="1909"/>
      <c r="AW87" s="1897"/>
      <c r="AX87" s="1910">
        <f t="shared" si="92"/>
        <v>0</v>
      </c>
      <c r="AY87" s="1910"/>
      <c r="AZ87" s="1910"/>
      <c r="BA87" s="1884">
        <f t="shared" si="93"/>
        <v>0</v>
      </c>
      <c r="BB87" s="1885">
        <f t="shared" si="94"/>
        <v>0</v>
      </c>
      <c r="BC87" s="797">
        <f t="shared" si="95"/>
        <v>0</v>
      </c>
      <c r="BD87" s="737"/>
      <c r="BE87" s="1399"/>
      <c r="BF87" s="1399"/>
      <c r="BG87" s="733"/>
      <c r="BH87" s="733"/>
      <c r="BI87" s="733"/>
    </row>
    <row r="88" spans="1:61" ht="15" hidden="1" customHeight="1">
      <c r="A88" s="1414" t="s">
        <v>660</v>
      </c>
      <c r="B88" s="1909"/>
      <c r="C88" s="1909"/>
      <c r="D88" s="1897"/>
      <c r="E88" s="1910">
        <f t="shared" si="82"/>
        <v>0</v>
      </c>
      <c r="F88" s="1910"/>
      <c r="G88" s="1910"/>
      <c r="H88" s="1909"/>
      <c r="I88" s="1897"/>
      <c r="J88" s="1910">
        <f t="shared" si="72"/>
        <v>0</v>
      </c>
      <c r="K88" s="1910"/>
      <c r="L88" s="1910"/>
      <c r="M88" s="1909"/>
      <c r="N88" s="1897"/>
      <c r="O88" s="1910"/>
      <c r="P88" s="1910"/>
      <c r="Q88" s="1910"/>
      <c r="R88" s="1909"/>
      <c r="S88" s="1897"/>
      <c r="T88" s="1910">
        <f t="shared" si="89"/>
        <v>0</v>
      </c>
      <c r="U88" s="1910"/>
      <c r="V88" s="1910"/>
      <c r="W88" s="1909"/>
      <c r="X88" s="1897"/>
      <c r="Y88" s="1910">
        <f t="shared" si="73"/>
        <v>0</v>
      </c>
      <c r="Z88" s="1910"/>
      <c r="AA88" s="1910"/>
      <c r="AB88" s="1909"/>
      <c r="AC88" s="1897"/>
      <c r="AD88" s="1910">
        <f t="shared" si="74"/>
        <v>0</v>
      </c>
      <c r="AE88" s="1910"/>
      <c r="AF88" s="1910"/>
      <c r="AG88" s="1909"/>
      <c r="AH88" s="1897"/>
      <c r="AI88" s="1910">
        <f t="shared" si="76"/>
        <v>0</v>
      </c>
      <c r="AJ88" s="1910"/>
      <c r="AK88" s="1910"/>
      <c r="AL88" s="1909"/>
      <c r="AM88" s="1897"/>
      <c r="AN88" s="1910">
        <f t="shared" si="90"/>
        <v>0</v>
      </c>
      <c r="AO88" s="1910"/>
      <c r="AP88" s="1910"/>
      <c r="AQ88" s="1909"/>
      <c r="AR88" s="1897"/>
      <c r="AS88" s="1910">
        <f t="shared" si="91"/>
        <v>0</v>
      </c>
      <c r="AT88" s="1910"/>
      <c r="AU88" s="1910"/>
      <c r="AV88" s="1909"/>
      <c r="AW88" s="1897"/>
      <c r="AX88" s="1910">
        <f t="shared" si="92"/>
        <v>0</v>
      </c>
      <c r="AY88" s="1910"/>
      <c r="AZ88" s="1910"/>
      <c r="BA88" s="1884">
        <f t="shared" si="93"/>
        <v>0</v>
      </c>
      <c r="BB88" s="1885">
        <f t="shared" si="94"/>
        <v>0</v>
      </c>
      <c r="BC88" s="797">
        <f t="shared" si="95"/>
        <v>0</v>
      </c>
      <c r="BD88" s="737"/>
      <c r="BE88" s="1399"/>
      <c r="BF88" s="1399"/>
      <c r="BG88" s="733"/>
      <c r="BH88" s="733"/>
      <c r="BI88" s="733"/>
    </row>
    <row r="89" spans="1:61" ht="15" hidden="1" customHeight="1">
      <c r="A89" s="1414" t="s">
        <v>661</v>
      </c>
      <c r="B89" s="1909"/>
      <c r="C89" s="1909"/>
      <c r="D89" s="1897"/>
      <c r="E89" s="1910">
        <f t="shared" si="82"/>
        <v>0</v>
      </c>
      <c r="F89" s="1910"/>
      <c r="G89" s="1910"/>
      <c r="H89" s="1909"/>
      <c r="I89" s="1897"/>
      <c r="J89" s="1910">
        <f t="shared" si="72"/>
        <v>0</v>
      </c>
      <c r="K89" s="1910"/>
      <c r="L89" s="1910"/>
      <c r="M89" s="1909"/>
      <c r="N89" s="1897"/>
      <c r="O89" s="1910"/>
      <c r="P89" s="1910"/>
      <c r="Q89" s="1910"/>
      <c r="R89" s="1909"/>
      <c r="S89" s="1897"/>
      <c r="T89" s="1910">
        <f t="shared" si="89"/>
        <v>0</v>
      </c>
      <c r="U89" s="1910"/>
      <c r="V89" s="1910"/>
      <c r="W89" s="1909"/>
      <c r="X89" s="1897"/>
      <c r="Y89" s="1910">
        <f t="shared" si="73"/>
        <v>0</v>
      </c>
      <c r="Z89" s="1910"/>
      <c r="AA89" s="1910"/>
      <c r="AB89" s="1909"/>
      <c r="AC89" s="1897"/>
      <c r="AD89" s="1910">
        <f t="shared" si="74"/>
        <v>0</v>
      </c>
      <c r="AE89" s="1910"/>
      <c r="AF89" s="1910"/>
      <c r="AG89" s="1909"/>
      <c r="AH89" s="1897"/>
      <c r="AI89" s="1910">
        <f t="shared" si="76"/>
        <v>0</v>
      </c>
      <c r="AJ89" s="1910"/>
      <c r="AK89" s="1910"/>
      <c r="AL89" s="1909"/>
      <c r="AM89" s="1897"/>
      <c r="AN89" s="1910">
        <f t="shared" si="90"/>
        <v>0</v>
      </c>
      <c r="AO89" s="1910"/>
      <c r="AP89" s="1910"/>
      <c r="AQ89" s="1909"/>
      <c r="AR89" s="1897"/>
      <c r="AS89" s="1910">
        <f t="shared" si="91"/>
        <v>0</v>
      </c>
      <c r="AT89" s="1910"/>
      <c r="AU89" s="1910"/>
      <c r="AV89" s="1909"/>
      <c r="AW89" s="1897"/>
      <c r="AX89" s="1910">
        <f t="shared" si="92"/>
        <v>0</v>
      </c>
      <c r="AY89" s="1910"/>
      <c r="AZ89" s="1910"/>
      <c r="BA89" s="1884">
        <f t="shared" si="93"/>
        <v>0</v>
      </c>
      <c r="BB89" s="1885">
        <f t="shared" si="94"/>
        <v>0</v>
      </c>
      <c r="BC89" s="797">
        <f t="shared" si="95"/>
        <v>0</v>
      </c>
      <c r="BD89" s="737"/>
      <c r="BE89" s="1399"/>
      <c r="BF89" s="1399"/>
      <c r="BG89" s="733"/>
      <c r="BH89" s="733"/>
      <c r="BI89" s="733"/>
    </row>
    <row r="90" spans="1:61" ht="15" hidden="1" customHeight="1">
      <c r="A90" s="1414" t="s">
        <v>662</v>
      </c>
      <c r="B90" s="1909"/>
      <c r="C90" s="1909"/>
      <c r="D90" s="1897"/>
      <c r="E90" s="1910">
        <f t="shared" si="82"/>
        <v>0</v>
      </c>
      <c r="F90" s="1910"/>
      <c r="G90" s="1910"/>
      <c r="H90" s="1909"/>
      <c r="I90" s="1897"/>
      <c r="J90" s="1910">
        <f t="shared" si="72"/>
        <v>0</v>
      </c>
      <c r="K90" s="1910"/>
      <c r="L90" s="1910"/>
      <c r="M90" s="1909"/>
      <c r="N90" s="1897"/>
      <c r="O90" s="1910"/>
      <c r="P90" s="1910"/>
      <c r="Q90" s="1910"/>
      <c r="R90" s="1909"/>
      <c r="S90" s="1897"/>
      <c r="T90" s="1910">
        <f t="shared" si="89"/>
        <v>0</v>
      </c>
      <c r="U90" s="1910"/>
      <c r="V90" s="1910"/>
      <c r="W90" s="1909"/>
      <c r="X90" s="1897"/>
      <c r="Y90" s="1910">
        <f t="shared" si="73"/>
        <v>0</v>
      </c>
      <c r="Z90" s="1910"/>
      <c r="AA90" s="1910"/>
      <c r="AB90" s="1909"/>
      <c r="AC90" s="1897"/>
      <c r="AD90" s="1910">
        <f t="shared" si="74"/>
        <v>0</v>
      </c>
      <c r="AE90" s="1910"/>
      <c r="AF90" s="1910"/>
      <c r="AG90" s="1909"/>
      <c r="AH90" s="1897"/>
      <c r="AI90" s="1910">
        <f t="shared" si="76"/>
        <v>0</v>
      </c>
      <c r="AJ90" s="1910"/>
      <c r="AK90" s="1910"/>
      <c r="AL90" s="1909"/>
      <c r="AM90" s="1897"/>
      <c r="AN90" s="1910">
        <f t="shared" si="90"/>
        <v>0</v>
      </c>
      <c r="AO90" s="1910"/>
      <c r="AP90" s="1910"/>
      <c r="AQ90" s="1909"/>
      <c r="AR90" s="1897"/>
      <c r="AS90" s="1910">
        <f t="shared" si="91"/>
        <v>0</v>
      </c>
      <c r="AT90" s="1910"/>
      <c r="AU90" s="1910"/>
      <c r="AV90" s="1909"/>
      <c r="AW90" s="1897"/>
      <c r="AX90" s="1910">
        <f t="shared" si="92"/>
        <v>0</v>
      </c>
      <c r="AY90" s="1910"/>
      <c r="AZ90" s="1910"/>
      <c r="BA90" s="1884">
        <f t="shared" si="93"/>
        <v>0</v>
      </c>
      <c r="BB90" s="1885">
        <f t="shared" si="94"/>
        <v>0</v>
      </c>
      <c r="BC90" s="797">
        <f t="shared" si="95"/>
        <v>0</v>
      </c>
      <c r="BD90" s="737"/>
      <c r="BE90" s="1399"/>
      <c r="BF90" s="1399"/>
      <c r="BG90" s="733"/>
      <c r="BH90" s="733"/>
      <c r="BI90" s="733"/>
    </row>
    <row r="91" spans="1:61" ht="15" hidden="1" customHeight="1">
      <c r="A91" s="1414" t="s">
        <v>663</v>
      </c>
      <c r="B91" s="1909"/>
      <c r="C91" s="1909"/>
      <c r="D91" s="1897"/>
      <c r="E91" s="1910">
        <f t="shared" si="82"/>
        <v>0</v>
      </c>
      <c r="F91" s="1910"/>
      <c r="G91" s="1910"/>
      <c r="H91" s="1909"/>
      <c r="I91" s="1897"/>
      <c r="J91" s="1910">
        <f t="shared" si="72"/>
        <v>0</v>
      </c>
      <c r="K91" s="1910"/>
      <c r="L91" s="1910"/>
      <c r="M91" s="1909"/>
      <c r="N91" s="1897"/>
      <c r="O91" s="1910"/>
      <c r="P91" s="1910"/>
      <c r="Q91" s="1910"/>
      <c r="R91" s="1909"/>
      <c r="S91" s="1897"/>
      <c r="T91" s="1910">
        <f t="shared" si="89"/>
        <v>0</v>
      </c>
      <c r="U91" s="1910"/>
      <c r="V91" s="1910"/>
      <c r="W91" s="1909"/>
      <c r="X91" s="1897"/>
      <c r="Y91" s="1910">
        <f t="shared" si="73"/>
        <v>0</v>
      </c>
      <c r="Z91" s="1910"/>
      <c r="AA91" s="1910"/>
      <c r="AB91" s="1909"/>
      <c r="AC91" s="1897"/>
      <c r="AD91" s="1910">
        <f t="shared" si="74"/>
        <v>0</v>
      </c>
      <c r="AE91" s="1910"/>
      <c r="AF91" s="1910"/>
      <c r="AG91" s="1909"/>
      <c r="AH91" s="1897"/>
      <c r="AI91" s="1910">
        <f t="shared" si="76"/>
        <v>0</v>
      </c>
      <c r="AJ91" s="1910"/>
      <c r="AK91" s="1910"/>
      <c r="AL91" s="1909"/>
      <c r="AM91" s="1897"/>
      <c r="AN91" s="1910">
        <f t="shared" si="90"/>
        <v>0</v>
      </c>
      <c r="AO91" s="1910"/>
      <c r="AP91" s="1910"/>
      <c r="AQ91" s="1909"/>
      <c r="AR91" s="1897"/>
      <c r="AS91" s="1910">
        <f t="shared" si="91"/>
        <v>0</v>
      </c>
      <c r="AT91" s="1910"/>
      <c r="AU91" s="1910"/>
      <c r="AV91" s="1909"/>
      <c r="AW91" s="1897"/>
      <c r="AX91" s="1910">
        <f t="shared" si="92"/>
        <v>0</v>
      </c>
      <c r="AY91" s="1910"/>
      <c r="AZ91" s="1910"/>
      <c r="BA91" s="1884">
        <f t="shared" si="93"/>
        <v>0</v>
      </c>
      <c r="BB91" s="1885">
        <f t="shared" si="94"/>
        <v>0</v>
      </c>
      <c r="BC91" s="797">
        <f t="shared" si="95"/>
        <v>0</v>
      </c>
      <c r="BD91" s="737"/>
      <c r="BE91" s="1399"/>
      <c r="BF91" s="1399"/>
      <c r="BG91" s="733"/>
      <c r="BH91" s="733"/>
      <c r="BI91" s="733"/>
    </row>
    <row r="92" spans="1:61" ht="15" hidden="1" customHeight="1">
      <c r="A92" s="706" t="s">
        <v>664</v>
      </c>
      <c r="B92" s="1909"/>
      <c r="C92" s="1909"/>
      <c r="D92" s="1897"/>
      <c r="E92" s="1910">
        <f t="shared" si="82"/>
        <v>0</v>
      </c>
      <c r="F92" s="1910"/>
      <c r="G92" s="1910"/>
      <c r="H92" s="1909"/>
      <c r="I92" s="1897"/>
      <c r="J92" s="1910">
        <f t="shared" si="72"/>
        <v>0</v>
      </c>
      <c r="K92" s="1910"/>
      <c r="L92" s="1910"/>
      <c r="M92" s="1909"/>
      <c r="N92" s="1897"/>
      <c r="O92" s="1910"/>
      <c r="P92" s="1910"/>
      <c r="Q92" s="1910"/>
      <c r="R92" s="1909"/>
      <c r="S92" s="1897"/>
      <c r="T92" s="1910">
        <f t="shared" si="89"/>
        <v>0</v>
      </c>
      <c r="U92" s="1910"/>
      <c r="V92" s="1910"/>
      <c r="W92" s="1909"/>
      <c r="X92" s="1897"/>
      <c r="Y92" s="1910">
        <f t="shared" si="73"/>
        <v>0</v>
      </c>
      <c r="Z92" s="1910"/>
      <c r="AA92" s="1910"/>
      <c r="AB92" s="1909"/>
      <c r="AC92" s="1897"/>
      <c r="AD92" s="1910">
        <f t="shared" si="74"/>
        <v>0</v>
      </c>
      <c r="AE92" s="1910"/>
      <c r="AF92" s="1910"/>
      <c r="AG92" s="1909"/>
      <c r="AH92" s="1897"/>
      <c r="AI92" s="1910">
        <f t="shared" si="76"/>
        <v>0</v>
      </c>
      <c r="AJ92" s="1910"/>
      <c r="AK92" s="1910"/>
      <c r="AL92" s="1909"/>
      <c r="AM92" s="1897"/>
      <c r="AN92" s="1910">
        <f t="shared" si="90"/>
        <v>0</v>
      </c>
      <c r="AO92" s="1910"/>
      <c r="AP92" s="1910"/>
      <c r="AQ92" s="1909"/>
      <c r="AR92" s="1897"/>
      <c r="AS92" s="1910">
        <f t="shared" si="91"/>
        <v>0</v>
      </c>
      <c r="AT92" s="1910"/>
      <c r="AU92" s="1910"/>
      <c r="AV92" s="1909"/>
      <c r="AW92" s="1897"/>
      <c r="AX92" s="1910">
        <f t="shared" si="92"/>
        <v>0</v>
      </c>
      <c r="AY92" s="1910"/>
      <c r="AZ92" s="1910"/>
      <c r="BA92" s="1884">
        <f t="shared" ref="BA92:BA100" si="96">C92+H92+M92+R92+W92+AB92+AG92+AL92+AQ92+AV92</f>
        <v>0</v>
      </c>
      <c r="BB92" s="1885">
        <f t="shared" ref="BB92:BC100" si="97">D92+I92+N92+S92+X92+AC92+AH92+AM92+AR92+AW92</f>
        <v>0</v>
      </c>
      <c r="BC92" s="797">
        <f t="shared" si="95"/>
        <v>0</v>
      </c>
      <c r="BD92" s="737"/>
      <c r="BE92" s="1399"/>
      <c r="BF92" s="1399"/>
      <c r="BG92" s="733"/>
      <c r="BH92" s="733"/>
      <c r="BI92" s="733"/>
    </row>
    <row r="93" spans="1:61" ht="15" customHeight="1">
      <c r="A93" s="706" t="s">
        <v>665</v>
      </c>
      <c r="B93" s="1881"/>
      <c r="C93" s="1881"/>
      <c r="D93" s="1882"/>
      <c r="E93" s="1797">
        <f t="shared" si="82"/>
        <v>0</v>
      </c>
      <c r="F93" s="1813"/>
      <c r="G93" s="1797"/>
      <c r="H93" s="1881"/>
      <c r="I93" s="1882"/>
      <c r="J93" s="1797">
        <f t="shared" si="72"/>
        <v>0</v>
      </c>
      <c r="K93" s="1813"/>
      <c r="L93" s="1797"/>
      <c r="M93" s="1881"/>
      <c r="N93" s="1882"/>
      <c r="O93" s="1797"/>
      <c r="P93" s="1813"/>
      <c r="Q93" s="1881"/>
      <c r="R93" s="1881">
        <v>822</v>
      </c>
      <c r="S93" s="1882"/>
      <c r="T93" s="1797">
        <f t="shared" si="89"/>
        <v>822</v>
      </c>
      <c r="U93" s="1813">
        <v>822</v>
      </c>
      <c r="V93" s="1797"/>
      <c r="W93" s="1881"/>
      <c r="X93" s="1882"/>
      <c r="Y93" s="1797">
        <f t="shared" si="73"/>
        <v>0</v>
      </c>
      <c r="Z93" s="1797"/>
      <c r="AA93" s="1797"/>
      <c r="AB93" s="1881"/>
      <c r="AC93" s="1882"/>
      <c r="AD93" s="1797">
        <f t="shared" si="74"/>
        <v>0</v>
      </c>
      <c r="AE93" s="1813">
        <f t="shared" ref="AE93:AE99" si="98">AB93-AA93</f>
        <v>0</v>
      </c>
      <c r="AF93" s="1797"/>
      <c r="AG93" s="1881"/>
      <c r="AH93" s="1882"/>
      <c r="AI93" s="1797">
        <f t="shared" si="76"/>
        <v>0</v>
      </c>
      <c r="AJ93" s="1813">
        <f t="shared" ref="AJ93:AJ99" si="99">AG93-AF93</f>
        <v>0</v>
      </c>
      <c r="AK93" s="1797"/>
      <c r="AL93" s="1881"/>
      <c r="AM93" s="1882"/>
      <c r="AN93" s="1797">
        <f t="shared" si="90"/>
        <v>0</v>
      </c>
      <c r="AO93" s="1813"/>
      <c r="AP93" s="1797"/>
      <c r="AQ93" s="1881"/>
      <c r="AR93" s="1882"/>
      <c r="AS93" s="1797">
        <f t="shared" si="91"/>
        <v>0</v>
      </c>
      <c r="AT93" s="1813"/>
      <c r="AU93" s="1797"/>
      <c r="AV93" s="1881"/>
      <c r="AW93" s="1882"/>
      <c r="AX93" s="1797">
        <f t="shared" si="92"/>
        <v>0</v>
      </c>
      <c r="AY93" s="1813"/>
      <c r="AZ93" s="1884">
        <f t="shared" ref="AZ93:AZ99" si="100">B93+G93+L93+Q93+V93+AA93+AF93+AK93+AP93+AU93</f>
        <v>0</v>
      </c>
      <c r="BA93" s="1884">
        <f t="shared" si="96"/>
        <v>822</v>
      </c>
      <c r="BB93" s="1893">
        <f t="shared" si="97"/>
        <v>0</v>
      </c>
      <c r="BC93" s="1867">
        <f t="shared" si="97"/>
        <v>822</v>
      </c>
      <c r="BD93" s="892">
        <f t="shared" ref="BD93:BD99" si="101">F93+K93+P93+U93+Z93+AE93+AJ93+AO93+AT93+AY93</f>
        <v>822</v>
      </c>
      <c r="BE93" s="1399"/>
      <c r="BF93" s="1399"/>
      <c r="BG93" s="733"/>
      <c r="BH93" s="733"/>
      <c r="BI93" s="733"/>
    </row>
    <row r="94" spans="1:61" ht="15" customHeight="1">
      <c r="A94" s="706" t="s">
        <v>666</v>
      </c>
      <c r="B94" s="1881"/>
      <c r="C94" s="1881"/>
      <c r="D94" s="1882"/>
      <c r="E94" s="1797">
        <f t="shared" si="82"/>
        <v>0</v>
      </c>
      <c r="F94" s="1813"/>
      <c r="G94" s="1797"/>
      <c r="H94" s="1881"/>
      <c r="I94" s="1882"/>
      <c r="J94" s="1797">
        <f t="shared" si="72"/>
        <v>0</v>
      </c>
      <c r="K94" s="1813"/>
      <c r="L94" s="1797"/>
      <c r="M94" s="1881"/>
      <c r="N94" s="1882"/>
      <c r="O94" s="1797"/>
      <c r="P94" s="1813"/>
      <c r="Q94" s="1881"/>
      <c r="R94" s="1881">
        <v>0</v>
      </c>
      <c r="S94" s="1882"/>
      <c r="T94" s="1797">
        <f t="shared" si="89"/>
        <v>0</v>
      </c>
      <c r="U94" s="1813"/>
      <c r="V94" s="1797"/>
      <c r="W94" s="1881"/>
      <c r="X94" s="1882"/>
      <c r="Y94" s="1797">
        <f t="shared" si="73"/>
        <v>0</v>
      </c>
      <c r="Z94" s="1797"/>
      <c r="AA94" s="1797"/>
      <c r="AB94" s="1881"/>
      <c r="AC94" s="1882"/>
      <c r="AD94" s="1797">
        <f t="shared" si="74"/>
        <v>0</v>
      </c>
      <c r="AE94" s="1813">
        <f t="shared" si="98"/>
        <v>0</v>
      </c>
      <c r="AF94" s="1797"/>
      <c r="AG94" s="1881"/>
      <c r="AH94" s="1882"/>
      <c r="AI94" s="1797">
        <f t="shared" si="76"/>
        <v>0</v>
      </c>
      <c r="AJ94" s="1813">
        <f t="shared" si="99"/>
        <v>0</v>
      </c>
      <c r="AK94" s="1797"/>
      <c r="AL94" s="1881"/>
      <c r="AM94" s="1882"/>
      <c r="AN94" s="1797">
        <f t="shared" si="90"/>
        <v>0</v>
      </c>
      <c r="AO94" s="1813"/>
      <c r="AP94" s="1797"/>
      <c r="AQ94" s="1881"/>
      <c r="AR94" s="1882"/>
      <c r="AS94" s="1797">
        <f t="shared" si="91"/>
        <v>0</v>
      </c>
      <c r="AT94" s="1813"/>
      <c r="AU94" s="1797"/>
      <c r="AV94" s="1881"/>
      <c r="AW94" s="1882"/>
      <c r="AX94" s="1797">
        <f t="shared" si="92"/>
        <v>0</v>
      </c>
      <c r="AY94" s="1813"/>
      <c r="AZ94" s="1884">
        <f t="shared" si="100"/>
        <v>0</v>
      </c>
      <c r="BA94" s="1884">
        <f t="shared" si="96"/>
        <v>0</v>
      </c>
      <c r="BB94" s="1893">
        <f t="shared" si="97"/>
        <v>0</v>
      </c>
      <c r="BC94" s="1867">
        <f t="shared" si="97"/>
        <v>0</v>
      </c>
      <c r="BD94" s="892">
        <f t="shared" si="101"/>
        <v>0</v>
      </c>
    </row>
    <row r="95" spans="1:61" ht="15" hidden="1" customHeight="1">
      <c r="A95" s="1414" t="s">
        <v>667</v>
      </c>
      <c r="B95" s="1909"/>
      <c r="C95" s="1909"/>
      <c r="D95" s="1897"/>
      <c r="E95" s="1910">
        <f t="shared" si="82"/>
        <v>0</v>
      </c>
      <c r="F95" s="1813"/>
      <c r="G95" s="1910"/>
      <c r="H95" s="1909"/>
      <c r="I95" s="1897"/>
      <c r="J95" s="1910">
        <f t="shared" si="72"/>
        <v>0</v>
      </c>
      <c r="K95" s="1813"/>
      <c r="L95" s="1910"/>
      <c r="M95" s="1909"/>
      <c r="N95" s="1897"/>
      <c r="O95" s="1910"/>
      <c r="P95" s="1813"/>
      <c r="Q95" s="1909"/>
      <c r="R95" s="1909"/>
      <c r="S95" s="1897"/>
      <c r="T95" s="1910">
        <f t="shared" si="89"/>
        <v>0</v>
      </c>
      <c r="U95" s="1813"/>
      <c r="V95" s="1910"/>
      <c r="W95" s="1909"/>
      <c r="X95" s="1897"/>
      <c r="Y95" s="1910">
        <f t="shared" si="73"/>
        <v>0</v>
      </c>
      <c r="Z95" s="1910"/>
      <c r="AA95" s="1910"/>
      <c r="AB95" s="1909"/>
      <c r="AC95" s="1897"/>
      <c r="AD95" s="1910">
        <f t="shared" si="74"/>
        <v>0</v>
      </c>
      <c r="AE95" s="1813">
        <f t="shared" si="98"/>
        <v>0</v>
      </c>
      <c r="AF95" s="1910"/>
      <c r="AG95" s="1909"/>
      <c r="AH95" s="1897"/>
      <c r="AI95" s="1910">
        <f t="shared" si="76"/>
        <v>0</v>
      </c>
      <c r="AJ95" s="1813">
        <f t="shared" si="99"/>
        <v>0</v>
      </c>
      <c r="AK95" s="1910"/>
      <c r="AL95" s="1909"/>
      <c r="AM95" s="1897"/>
      <c r="AN95" s="1910">
        <f t="shared" si="90"/>
        <v>0</v>
      </c>
      <c r="AO95" s="1813"/>
      <c r="AP95" s="1910"/>
      <c r="AQ95" s="1909"/>
      <c r="AR95" s="1897"/>
      <c r="AS95" s="1910">
        <f t="shared" si="91"/>
        <v>0</v>
      </c>
      <c r="AT95" s="1813"/>
      <c r="AU95" s="1910"/>
      <c r="AV95" s="1909"/>
      <c r="AW95" s="1897"/>
      <c r="AX95" s="1910">
        <f t="shared" si="92"/>
        <v>0</v>
      </c>
      <c r="AY95" s="1813"/>
      <c r="AZ95" s="1884">
        <f t="shared" si="100"/>
        <v>0</v>
      </c>
      <c r="BA95" s="1884">
        <f t="shared" si="96"/>
        <v>0</v>
      </c>
      <c r="BB95" s="1893">
        <f t="shared" si="97"/>
        <v>0</v>
      </c>
      <c r="BC95" s="1867">
        <f t="shared" si="97"/>
        <v>0</v>
      </c>
      <c r="BD95" s="892">
        <f t="shared" si="101"/>
        <v>0</v>
      </c>
      <c r="BE95" s="1399"/>
      <c r="BF95" s="1399"/>
      <c r="BG95" s="733"/>
      <c r="BH95" s="733"/>
      <c r="BI95" s="733"/>
    </row>
    <row r="96" spans="1:61" ht="15" customHeight="1">
      <c r="A96" s="1414" t="s">
        <v>668</v>
      </c>
      <c r="B96" s="1881"/>
      <c r="C96" s="1881"/>
      <c r="D96" s="1882"/>
      <c r="E96" s="1797">
        <f t="shared" si="82"/>
        <v>0</v>
      </c>
      <c r="F96" s="1813"/>
      <c r="G96" s="1797"/>
      <c r="H96" s="1881"/>
      <c r="I96" s="1882"/>
      <c r="J96" s="1797">
        <f t="shared" si="72"/>
        <v>0</v>
      </c>
      <c r="K96" s="1813"/>
      <c r="L96" s="1797"/>
      <c r="M96" s="1881"/>
      <c r="N96" s="1882"/>
      <c r="O96" s="1797"/>
      <c r="P96" s="1813"/>
      <c r="Q96" s="1881">
        <v>38146</v>
      </c>
      <c r="R96" s="1881">
        <v>40842</v>
      </c>
      <c r="S96" s="1882">
        <v>647</v>
      </c>
      <c r="T96" s="1797">
        <v>53234</v>
      </c>
      <c r="U96" s="1813">
        <v>53234</v>
      </c>
      <c r="V96" s="1797"/>
      <c r="W96" s="1881"/>
      <c r="X96" s="1882"/>
      <c r="Y96" s="1797">
        <f t="shared" si="73"/>
        <v>0</v>
      </c>
      <c r="Z96" s="1797"/>
      <c r="AA96" s="1797"/>
      <c r="AB96" s="1888"/>
      <c r="AC96" s="1882"/>
      <c r="AD96" s="1797">
        <f t="shared" si="74"/>
        <v>0</v>
      </c>
      <c r="AE96" s="1813">
        <f t="shared" si="98"/>
        <v>0</v>
      </c>
      <c r="AF96" s="1797"/>
      <c r="AG96" s="1881"/>
      <c r="AH96" s="1882"/>
      <c r="AI96" s="1797">
        <f t="shared" si="76"/>
        <v>0</v>
      </c>
      <c r="AJ96" s="1813">
        <f t="shared" si="99"/>
        <v>0</v>
      </c>
      <c r="AK96" s="1797"/>
      <c r="AL96" s="1881"/>
      <c r="AM96" s="1882"/>
      <c r="AN96" s="1797">
        <f t="shared" si="90"/>
        <v>0</v>
      </c>
      <c r="AO96" s="1813"/>
      <c r="AP96" s="1797"/>
      <c r="AQ96" s="1881"/>
      <c r="AR96" s="1882"/>
      <c r="AS96" s="1797">
        <f t="shared" si="91"/>
        <v>0</v>
      </c>
      <c r="AT96" s="1813"/>
      <c r="AU96" s="1797"/>
      <c r="AV96" s="1881"/>
      <c r="AW96" s="1882"/>
      <c r="AX96" s="1797">
        <f t="shared" si="92"/>
        <v>0</v>
      </c>
      <c r="AY96" s="1813"/>
      <c r="AZ96" s="1884">
        <f t="shared" si="100"/>
        <v>38146</v>
      </c>
      <c r="BA96" s="1884">
        <f t="shared" si="96"/>
        <v>40842</v>
      </c>
      <c r="BB96" s="1893">
        <f t="shared" si="97"/>
        <v>647</v>
      </c>
      <c r="BC96" s="1867">
        <f t="shared" si="97"/>
        <v>53234</v>
      </c>
      <c r="BD96" s="892">
        <f t="shared" si="101"/>
        <v>53234</v>
      </c>
      <c r="BE96" s="1399"/>
      <c r="BF96" s="1399"/>
      <c r="BG96" s="733"/>
      <c r="BH96" s="733"/>
      <c r="BI96" s="733"/>
    </row>
    <row r="97" spans="1:61" ht="15" customHeight="1">
      <c r="A97" s="1911" t="s">
        <v>669</v>
      </c>
      <c r="B97" s="1881"/>
      <c r="C97" s="1881"/>
      <c r="D97" s="1882"/>
      <c r="E97" s="1797">
        <f t="shared" si="82"/>
        <v>0</v>
      </c>
      <c r="F97" s="1813"/>
      <c r="G97" s="1797"/>
      <c r="H97" s="1881"/>
      <c r="I97" s="1882"/>
      <c r="J97" s="1797">
        <f t="shared" si="72"/>
        <v>0</v>
      </c>
      <c r="K97" s="1813"/>
      <c r="L97" s="1797"/>
      <c r="M97" s="1881"/>
      <c r="N97" s="1882"/>
      <c r="O97" s="1797"/>
      <c r="P97" s="1813"/>
      <c r="Q97" s="1881">
        <v>1640870</v>
      </c>
      <c r="R97" s="1881">
        <v>1648094</v>
      </c>
      <c r="S97" s="1882"/>
      <c r="T97" s="1797">
        <v>1630707</v>
      </c>
      <c r="U97" s="1912">
        <f>1490014-53234</f>
        <v>1436780</v>
      </c>
      <c r="V97" s="1797"/>
      <c r="W97" s="1881"/>
      <c r="X97" s="1882"/>
      <c r="Y97" s="1797">
        <f t="shared" si="73"/>
        <v>0</v>
      </c>
      <c r="Z97" s="1797"/>
      <c r="AA97" s="1797"/>
      <c r="AB97" s="1888"/>
      <c r="AC97" s="1882"/>
      <c r="AD97" s="1797">
        <f t="shared" si="74"/>
        <v>0</v>
      </c>
      <c r="AE97" s="1813">
        <f t="shared" si="98"/>
        <v>0</v>
      </c>
      <c r="AF97" s="1797"/>
      <c r="AG97" s="1881"/>
      <c r="AH97" s="1882"/>
      <c r="AI97" s="1797">
        <f t="shared" si="76"/>
        <v>0</v>
      </c>
      <c r="AJ97" s="1813">
        <f t="shared" si="99"/>
        <v>0</v>
      </c>
      <c r="AK97" s="1797"/>
      <c r="AL97" s="1881"/>
      <c r="AM97" s="1882"/>
      <c r="AN97" s="1797">
        <f t="shared" si="90"/>
        <v>0</v>
      </c>
      <c r="AO97" s="1813"/>
      <c r="AP97" s="1797"/>
      <c r="AQ97" s="1881"/>
      <c r="AR97" s="1882"/>
      <c r="AS97" s="1797">
        <f t="shared" si="91"/>
        <v>0</v>
      </c>
      <c r="AT97" s="1813"/>
      <c r="AU97" s="1797"/>
      <c r="AV97" s="1881"/>
      <c r="AW97" s="1882"/>
      <c r="AX97" s="1797">
        <f t="shared" si="92"/>
        <v>0</v>
      </c>
      <c r="AY97" s="1813"/>
      <c r="AZ97" s="1884">
        <f t="shared" si="100"/>
        <v>1640870</v>
      </c>
      <c r="BA97" s="1884">
        <f t="shared" si="96"/>
        <v>1648094</v>
      </c>
      <c r="BB97" s="1893">
        <f t="shared" si="97"/>
        <v>0</v>
      </c>
      <c r="BC97" s="1867">
        <f t="shared" si="97"/>
        <v>1630707</v>
      </c>
      <c r="BD97" s="892">
        <f t="shared" si="101"/>
        <v>1436780</v>
      </c>
      <c r="BE97" s="1399"/>
      <c r="BF97" s="1399"/>
      <c r="BG97" s="733"/>
      <c r="BH97" s="733"/>
      <c r="BI97" s="733"/>
    </row>
    <row r="98" spans="1:61" ht="15" customHeight="1">
      <c r="A98" s="1414" t="s">
        <v>670</v>
      </c>
      <c r="B98" s="1881"/>
      <c r="C98" s="1881"/>
      <c r="D98" s="1882"/>
      <c r="E98" s="1797">
        <f t="shared" si="82"/>
        <v>0</v>
      </c>
      <c r="F98" s="1813"/>
      <c r="G98" s="1797"/>
      <c r="H98" s="1881"/>
      <c r="I98" s="1882"/>
      <c r="J98" s="1797">
        <f t="shared" si="72"/>
        <v>0</v>
      </c>
      <c r="K98" s="1813"/>
      <c r="L98" s="1797"/>
      <c r="M98" s="1881"/>
      <c r="N98" s="1882"/>
      <c r="O98" s="1797"/>
      <c r="P98" s="1813"/>
      <c r="Q98" s="1881"/>
      <c r="R98" s="1881">
        <v>0</v>
      </c>
      <c r="S98" s="1882"/>
      <c r="T98" s="1797">
        <f t="shared" si="89"/>
        <v>0</v>
      </c>
      <c r="U98" s="1813"/>
      <c r="V98" s="1797"/>
      <c r="W98" s="1881"/>
      <c r="X98" s="1882"/>
      <c r="Y98" s="1797">
        <f t="shared" si="73"/>
        <v>0</v>
      </c>
      <c r="Z98" s="1797"/>
      <c r="AA98" s="1797"/>
      <c r="AB98" s="1881"/>
      <c r="AC98" s="1882"/>
      <c r="AD98" s="1797">
        <f t="shared" si="74"/>
        <v>0</v>
      </c>
      <c r="AE98" s="1813">
        <f t="shared" si="98"/>
        <v>0</v>
      </c>
      <c r="AF98" s="1797"/>
      <c r="AG98" s="1881"/>
      <c r="AH98" s="1882"/>
      <c r="AI98" s="1797">
        <f t="shared" si="76"/>
        <v>0</v>
      </c>
      <c r="AJ98" s="1813">
        <f t="shared" si="99"/>
        <v>0</v>
      </c>
      <c r="AK98" s="1797"/>
      <c r="AL98" s="1881"/>
      <c r="AM98" s="1882"/>
      <c r="AN98" s="1797">
        <f t="shared" si="90"/>
        <v>0</v>
      </c>
      <c r="AO98" s="1813"/>
      <c r="AP98" s="1797"/>
      <c r="AQ98" s="1881"/>
      <c r="AR98" s="1882"/>
      <c r="AS98" s="1797">
        <f t="shared" si="91"/>
        <v>0</v>
      </c>
      <c r="AT98" s="1813"/>
      <c r="AU98" s="1797"/>
      <c r="AV98" s="1881"/>
      <c r="AW98" s="1882"/>
      <c r="AX98" s="1797">
        <f t="shared" si="92"/>
        <v>0</v>
      </c>
      <c r="AY98" s="1813"/>
      <c r="AZ98" s="1884">
        <f t="shared" si="100"/>
        <v>0</v>
      </c>
      <c r="BA98" s="1884">
        <f t="shared" si="96"/>
        <v>0</v>
      </c>
      <c r="BB98" s="1893">
        <f t="shared" si="97"/>
        <v>0</v>
      </c>
      <c r="BC98" s="1867">
        <f t="shared" si="97"/>
        <v>0</v>
      </c>
      <c r="BD98" s="892">
        <f t="shared" si="101"/>
        <v>0</v>
      </c>
      <c r="BE98" s="1399"/>
      <c r="BF98" s="1399"/>
      <c r="BG98" s="733"/>
      <c r="BH98" s="733"/>
      <c r="BI98" s="733"/>
    </row>
    <row r="99" spans="1:61" ht="15" customHeight="1">
      <c r="A99" s="1414" t="s">
        <v>671</v>
      </c>
      <c r="B99" s="1881"/>
      <c r="C99" s="1881"/>
      <c r="D99" s="1882"/>
      <c r="E99" s="1797">
        <f t="shared" si="82"/>
        <v>0</v>
      </c>
      <c r="F99" s="1813"/>
      <c r="G99" s="1797"/>
      <c r="H99" s="1881"/>
      <c r="I99" s="1882"/>
      <c r="J99" s="1797">
        <f t="shared" si="72"/>
        <v>0</v>
      </c>
      <c r="K99" s="1813"/>
      <c r="L99" s="1797"/>
      <c r="M99" s="1881"/>
      <c r="N99" s="1882"/>
      <c r="O99" s="1797"/>
      <c r="P99" s="1813"/>
      <c r="Q99" s="1881">
        <v>68581</v>
      </c>
      <c r="R99" s="1881">
        <v>125600</v>
      </c>
      <c r="S99" s="1882"/>
      <c r="T99" s="1797">
        <v>125544</v>
      </c>
      <c r="U99" s="1813">
        <v>95561</v>
      </c>
      <c r="V99" s="1797"/>
      <c r="W99" s="1881"/>
      <c r="X99" s="1882"/>
      <c r="Y99" s="1797">
        <f t="shared" si="73"/>
        <v>0</v>
      </c>
      <c r="Z99" s="1797"/>
      <c r="AA99" s="1797"/>
      <c r="AB99" s="1881"/>
      <c r="AC99" s="1882"/>
      <c r="AD99" s="1797">
        <f t="shared" si="74"/>
        <v>0</v>
      </c>
      <c r="AE99" s="1813">
        <f t="shared" si="98"/>
        <v>0</v>
      </c>
      <c r="AF99" s="1797"/>
      <c r="AG99" s="1881"/>
      <c r="AH99" s="1882"/>
      <c r="AI99" s="1797">
        <f t="shared" si="76"/>
        <v>0</v>
      </c>
      <c r="AJ99" s="1813">
        <f t="shared" si="99"/>
        <v>0</v>
      </c>
      <c r="AK99" s="1797"/>
      <c r="AL99" s="1881"/>
      <c r="AM99" s="1882"/>
      <c r="AN99" s="1797">
        <f t="shared" si="90"/>
        <v>0</v>
      </c>
      <c r="AO99" s="1813"/>
      <c r="AP99" s="1797"/>
      <c r="AQ99" s="1881"/>
      <c r="AR99" s="1882"/>
      <c r="AS99" s="1797">
        <f t="shared" si="91"/>
        <v>0</v>
      </c>
      <c r="AT99" s="1813"/>
      <c r="AU99" s="1797"/>
      <c r="AV99" s="1881"/>
      <c r="AW99" s="1882"/>
      <c r="AX99" s="1797">
        <f t="shared" si="92"/>
        <v>0</v>
      </c>
      <c r="AY99" s="1813"/>
      <c r="AZ99" s="1884">
        <f t="shared" si="100"/>
        <v>68581</v>
      </c>
      <c r="BA99" s="1884">
        <f t="shared" si="96"/>
        <v>125600</v>
      </c>
      <c r="BB99" s="1893">
        <f t="shared" si="97"/>
        <v>0</v>
      </c>
      <c r="BC99" s="1867">
        <f t="shared" si="97"/>
        <v>125544</v>
      </c>
      <c r="BD99" s="892">
        <f t="shared" si="101"/>
        <v>95561</v>
      </c>
    </row>
    <row r="100" spans="1:61" ht="15" hidden="1" customHeight="1">
      <c r="A100" s="1414" t="s">
        <v>725</v>
      </c>
      <c r="B100" s="1909"/>
      <c r="C100" s="1909"/>
      <c r="D100" s="1897"/>
      <c r="E100" s="1910">
        <f t="shared" si="82"/>
        <v>0</v>
      </c>
      <c r="F100" s="1910"/>
      <c r="G100" s="1910"/>
      <c r="H100" s="1909"/>
      <c r="I100" s="1897"/>
      <c r="J100" s="1910">
        <f t="shared" si="72"/>
        <v>0</v>
      </c>
      <c r="K100" s="1910"/>
      <c r="L100" s="1910"/>
      <c r="M100" s="1909"/>
      <c r="N100" s="1897"/>
      <c r="O100" s="1910"/>
      <c r="P100" s="1910"/>
      <c r="Q100" s="1910"/>
      <c r="R100" s="1909"/>
      <c r="S100" s="1897"/>
      <c r="T100" s="1910">
        <f t="shared" si="89"/>
        <v>0</v>
      </c>
      <c r="U100" s="1910"/>
      <c r="V100" s="1910"/>
      <c r="W100" s="1909"/>
      <c r="X100" s="1897"/>
      <c r="Y100" s="1910">
        <f t="shared" si="73"/>
        <v>0</v>
      </c>
      <c r="Z100" s="1910"/>
      <c r="AA100" s="1910"/>
      <c r="AB100" s="1909"/>
      <c r="AC100" s="1897"/>
      <c r="AD100" s="1910">
        <f t="shared" si="74"/>
        <v>0</v>
      </c>
      <c r="AE100" s="1910"/>
      <c r="AF100" s="1910"/>
      <c r="AG100" s="1909"/>
      <c r="AH100" s="1897"/>
      <c r="AI100" s="1910">
        <f t="shared" si="76"/>
        <v>0</v>
      </c>
      <c r="AJ100" s="1910"/>
      <c r="AK100" s="1910"/>
      <c r="AL100" s="1909"/>
      <c r="AM100" s="1897"/>
      <c r="AN100" s="1910">
        <f t="shared" si="90"/>
        <v>0</v>
      </c>
      <c r="AO100" s="1910"/>
      <c r="AP100" s="1910"/>
      <c r="AQ100" s="1909"/>
      <c r="AR100" s="1897"/>
      <c r="AS100" s="1910">
        <f t="shared" si="91"/>
        <v>0</v>
      </c>
      <c r="AT100" s="1910"/>
      <c r="AU100" s="1910"/>
      <c r="AV100" s="1909"/>
      <c r="AW100" s="1897"/>
      <c r="AX100" s="1910">
        <f t="shared" si="92"/>
        <v>0</v>
      </c>
      <c r="AY100" s="1910"/>
      <c r="AZ100" s="1910"/>
      <c r="BA100" s="1884">
        <f t="shared" si="96"/>
        <v>0</v>
      </c>
      <c r="BB100" s="1885">
        <f t="shared" si="97"/>
        <v>0</v>
      </c>
      <c r="BC100" s="1910">
        <f t="shared" si="95"/>
        <v>0</v>
      </c>
      <c r="BD100" s="737"/>
      <c r="BE100" s="1399"/>
      <c r="BF100" s="1399"/>
      <c r="BG100" s="733"/>
      <c r="BH100" s="733"/>
      <c r="BI100" s="733"/>
    </row>
    <row r="101" spans="1:61" s="1892" customFormat="1" ht="15" customHeight="1">
      <c r="A101" s="1908" t="s">
        <v>673</v>
      </c>
      <c r="B101" s="1913">
        <v>0</v>
      </c>
      <c r="C101" s="1913">
        <f t="shared" ref="C101:BD101" si="102">SUM(C85:C100)</f>
        <v>0</v>
      </c>
      <c r="D101" s="1913">
        <f t="shared" si="102"/>
        <v>0</v>
      </c>
      <c r="E101" s="1913">
        <f t="shared" si="102"/>
        <v>0</v>
      </c>
      <c r="F101" s="1913">
        <f t="shared" si="102"/>
        <v>0</v>
      </c>
      <c r="G101" s="1913">
        <f t="shared" si="102"/>
        <v>0</v>
      </c>
      <c r="H101" s="1913">
        <f t="shared" si="102"/>
        <v>0</v>
      </c>
      <c r="I101" s="1913">
        <f t="shared" si="102"/>
        <v>0</v>
      </c>
      <c r="J101" s="1913">
        <f t="shared" si="102"/>
        <v>0</v>
      </c>
      <c r="K101" s="1913">
        <f t="shared" si="102"/>
        <v>0</v>
      </c>
      <c r="L101" s="1913">
        <f t="shared" si="102"/>
        <v>0</v>
      </c>
      <c r="M101" s="1913">
        <f t="shared" si="102"/>
        <v>0</v>
      </c>
      <c r="N101" s="1913">
        <f t="shared" si="102"/>
        <v>0</v>
      </c>
      <c r="O101" s="1913">
        <f t="shared" si="102"/>
        <v>0</v>
      </c>
      <c r="P101" s="1913">
        <f t="shared" si="102"/>
        <v>0</v>
      </c>
      <c r="Q101" s="1913">
        <f t="shared" si="102"/>
        <v>1747597</v>
      </c>
      <c r="R101" s="1913">
        <f t="shared" si="102"/>
        <v>1815358</v>
      </c>
      <c r="S101" s="1913">
        <f t="shared" si="102"/>
        <v>647</v>
      </c>
      <c r="T101" s="1913">
        <f t="shared" si="102"/>
        <v>1810307</v>
      </c>
      <c r="U101" s="1913">
        <f t="shared" si="102"/>
        <v>1586397</v>
      </c>
      <c r="V101" s="1913">
        <f t="shared" si="102"/>
        <v>0</v>
      </c>
      <c r="W101" s="1913">
        <f t="shared" si="102"/>
        <v>0</v>
      </c>
      <c r="X101" s="1913">
        <f t="shared" si="102"/>
        <v>0</v>
      </c>
      <c r="Y101" s="1913">
        <f t="shared" si="102"/>
        <v>0</v>
      </c>
      <c r="Z101" s="1913">
        <f t="shared" si="102"/>
        <v>0</v>
      </c>
      <c r="AA101" s="1913">
        <f t="shared" si="102"/>
        <v>0</v>
      </c>
      <c r="AB101" s="1913">
        <f t="shared" si="102"/>
        <v>0</v>
      </c>
      <c r="AC101" s="1913">
        <f t="shared" si="102"/>
        <v>0</v>
      </c>
      <c r="AD101" s="1913">
        <f t="shared" si="102"/>
        <v>0</v>
      </c>
      <c r="AE101" s="1913">
        <f t="shared" si="102"/>
        <v>0</v>
      </c>
      <c r="AF101" s="1913">
        <f t="shared" si="102"/>
        <v>0</v>
      </c>
      <c r="AG101" s="1913">
        <f t="shared" si="102"/>
        <v>0</v>
      </c>
      <c r="AH101" s="1913">
        <f t="shared" si="102"/>
        <v>0</v>
      </c>
      <c r="AI101" s="1913">
        <f t="shared" si="102"/>
        <v>0</v>
      </c>
      <c r="AJ101" s="1913">
        <f t="shared" si="102"/>
        <v>0</v>
      </c>
      <c r="AK101" s="1913">
        <f t="shared" si="102"/>
        <v>0</v>
      </c>
      <c r="AL101" s="1913">
        <f t="shared" si="102"/>
        <v>0</v>
      </c>
      <c r="AM101" s="1913">
        <f t="shared" si="102"/>
        <v>0</v>
      </c>
      <c r="AN101" s="1913">
        <f t="shared" si="102"/>
        <v>0</v>
      </c>
      <c r="AO101" s="1913">
        <f t="shared" si="102"/>
        <v>0</v>
      </c>
      <c r="AP101" s="1913">
        <f t="shared" si="102"/>
        <v>0</v>
      </c>
      <c r="AQ101" s="1913">
        <f t="shared" si="102"/>
        <v>0</v>
      </c>
      <c r="AR101" s="1913">
        <f t="shared" si="102"/>
        <v>0</v>
      </c>
      <c r="AS101" s="1913">
        <f t="shared" si="102"/>
        <v>0</v>
      </c>
      <c r="AT101" s="1913">
        <f t="shared" si="102"/>
        <v>0</v>
      </c>
      <c r="AU101" s="1913">
        <f t="shared" si="102"/>
        <v>0</v>
      </c>
      <c r="AV101" s="1913">
        <f t="shared" si="102"/>
        <v>0</v>
      </c>
      <c r="AW101" s="1913">
        <f t="shared" si="102"/>
        <v>0</v>
      </c>
      <c r="AX101" s="1913">
        <f t="shared" si="102"/>
        <v>0</v>
      </c>
      <c r="AY101" s="1913">
        <f t="shared" si="102"/>
        <v>0</v>
      </c>
      <c r="AZ101" s="1913">
        <f t="shared" si="102"/>
        <v>1747597</v>
      </c>
      <c r="BA101" s="1913">
        <f t="shared" si="102"/>
        <v>1815358</v>
      </c>
      <c r="BB101" s="1913">
        <f t="shared" si="102"/>
        <v>647</v>
      </c>
      <c r="BC101" s="1913">
        <f t="shared" si="102"/>
        <v>1810307</v>
      </c>
      <c r="BD101" s="1913">
        <f t="shared" si="102"/>
        <v>1586397</v>
      </c>
      <c r="BE101" s="1891"/>
      <c r="BF101" s="1891"/>
    </row>
    <row r="102" spans="1:61" s="1892" customFormat="1" ht="15" customHeight="1">
      <c r="A102" s="1914" t="s">
        <v>674</v>
      </c>
      <c r="B102" s="1899">
        <v>2596</v>
      </c>
      <c r="C102" s="1899">
        <f t="shared" ref="C102:BD102" si="103">SUM(C84+C101)</f>
        <v>2596</v>
      </c>
      <c r="D102" s="1899">
        <f t="shared" si="103"/>
        <v>0</v>
      </c>
      <c r="E102" s="1899">
        <f t="shared" si="103"/>
        <v>7375</v>
      </c>
      <c r="F102" s="1899">
        <f t="shared" si="103"/>
        <v>7192</v>
      </c>
      <c r="G102" s="1899">
        <f t="shared" si="103"/>
        <v>0</v>
      </c>
      <c r="H102" s="1899">
        <f t="shared" si="103"/>
        <v>0</v>
      </c>
      <c r="I102" s="1899">
        <f t="shared" si="103"/>
        <v>0</v>
      </c>
      <c r="J102" s="1899">
        <f t="shared" si="103"/>
        <v>0</v>
      </c>
      <c r="K102" s="1899">
        <f t="shared" si="103"/>
        <v>0</v>
      </c>
      <c r="L102" s="1899">
        <f t="shared" si="103"/>
        <v>3800</v>
      </c>
      <c r="M102" s="1899">
        <f t="shared" si="103"/>
        <v>3800</v>
      </c>
      <c r="N102" s="1899">
        <f t="shared" si="103"/>
        <v>0</v>
      </c>
      <c r="O102" s="1899">
        <f t="shared" si="103"/>
        <v>3800</v>
      </c>
      <c r="P102" s="1899">
        <f t="shared" si="103"/>
        <v>3588</v>
      </c>
      <c r="Q102" s="1899">
        <f t="shared" si="103"/>
        <v>1747597</v>
      </c>
      <c r="R102" s="1899">
        <f t="shared" si="103"/>
        <v>1815358</v>
      </c>
      <c r="S102" s="1899">
        <f t="shared" si="103"/>
        <v>647</v>
      </c>
      <c r="T102" s="1899">
        <f t="shared" si="103"/>
        <v>1810307</v>
      </c>
      <c r="U102" s="1899">
        <f t="shared" si="103"/>
        <v>1586397</v>
      </c>
      <c r="V102" s="1899">
        <f t="shared" si="103"/>
        <v>600</v>
      </c>
      <c r="W102" s="1899">
        <f t="shared" si="103"/>
        <v>600</v>
      </c>
      <c r="X102" s="1899">
        <f t="shared" si="103"/>
        <v>0</v>
      </c>
      <c r="Y102" s="1899">
        <f t="shared" si="103"/>
        <v>600</v>
      </c>
      <c r="Z102" s="1899">
        <f t="shared" si="103"/>
        <v>85</v>
      </c>
      <c r="AA102" s="1899">
        <f t="shared" si="103"/>
        <v>0</v>
      </c>
      <c r="AB102" s="1899">
        <f t="shared" si="103"/>
        <v>0</v>
      </c>
      <c r="AC102" s="1899">
        <f t="shared" si="103"/>
        <v>0</v>
      </c>
      <c r="AD102" s="1899">
        <f t="shared" si="103"/>
        <v>0</v>
      </c>
      <c r="AE102" s="1899">
        <f t="shared" si="103"/>
        <v>0</v>
      </c>
      <c r="AF102" s="1899">
        <f t="shared" si="103"/>
        <v>0</v>
      </c>
      <c r="AG102" s="1899">
        <f t="shared" si="103"/>
        <v>0</v>
      </c>
      <c r="AH102" s="1899">
        <f t="shared" si="103"/>
        <v>0</v>
      </c>
      <c r="AI102" s="1899">
        <f t="shared" si="103"/>
        <v>0</v>
      </c>
      <c r="AJ102" s="1899">
        <f t="shared" si="103"/>
        <v>0</v>
      </c>
      <c r="AK102" s="1899">
        <f t="shared" si="103"/>
        <v>0</v>
      </c>
      <c r="AL102" s="1899">
        <f t="shared" si="103"/>
        <v>0</v>
      </c>
      <c r="AM102" s="1899">
        <f t="shared" si="103"/>
        <v>0</v>
      </c>
      <c r="AN102" s="1899">
        <f t="shared" si="103"/>
        <v>404</v>
      </c>
      <c r="AO102" s="1899">
        <f t="shared" si="103"/>
        <v>427</v>
      </c>
      <c r="AP102" s="1899">
        <f t="shared" si="103"/>
        <v>0</v>
      </c>
      <c r="AQ102" s="1899">
        <f t="shared" si="103"/>
        <v>0</v>
      </c>
      <c r="AR102" s="1899">
        <f t="shared" si="103"/>
        <v>0</v>
      </c>
      <c r="AS102" s="1899">
        <f t="shared" si="103"/>
        <v>3</v>
      </c>
      <c r="AT102" s="1899">
        <f t="shared" si="103"/>
        <v>2</v>
      </c>
      <c r="AU102" s="1899">
        <f t="shared" si="103"/>
        <v>0</v>
      </c>
      <c r="AV102" s="1899">
        <f t="shared" si="103"/>
        <v>606</v>
      </c>
      <c r="AW102" s="1899">
        <f t="shared" si="103"/>
        <v>0</v>
      </c>
      <c r="AX102" s="1899">
        <f t="shared" si="103"/>
        <v>606</v>
      </c>
      <c r="AY102" s="1899">
        <f t="shared" si="103"/>
        <v>606</v>
      </c>
      <c r="AZ102" s="1899">
        <f t="shared" si="103"/>
        <v>1754593</v>
      </c>
      <c r="BA102" s="1899">
        <f t="shared" si="103"/>
        <v>1822960</v>
      </c>
      <c r="BB102" s="1899">
        <f t="shared" si="103"/>
        <v>647</v>
      </c>
      <c r="BC102" s="1899">
        <f t="shared" si="103"/>
        <v>1823095</v>
      </c>
      <c r="BD102" s="1899">
        <f t="shared" si="103"/>
        <v>1598297</v>
      </c>
      <c r="BE102" s="1891"/>
      <c r="BF102" s="1891"/>
    </row>
    <row r="103" spans="1:61" s="1857" customFormat="1" ht="15" customHeight="1">
      <c r="A103" s="1915" t="s">
        <v>726</v>
      </c>
      <c r="B103" s="1916"/>
      <c r="C103" s="1916">
        <v>2697</v>
      </c>
      <c r="D103" s="1916">
        <v>647</v>
      </c>
      <c r="E103" s="1916">
        <f>SUM(C103:D103)</f>
        <v>3344</v>
      </c>
      <c r="F103" s="1916"/>
      <c r="G103" s="1916"/>
      <c r="H103" s="1916"/>
      <c r="I103" s="1916"/>
      <c r="J103" s="1916"/>
      <c r="K103" s="1916"/>
      <c r="L103" s="1916"/>
      <c r="M103" s="1916"/>
      <c r="N103" s="1916"/>
      <c r="O103" s="1916"/>
      <c r="P103" s="1916"/>
      <c r="Q103" s="1916"/>
      <c r="R103" s="1916"/>
      <c r="S103" s="1916"/>
      <c r="T103" s="1916"/>
      <c r="U103" s="1813">
        <f>R103-Q103</f>
        <v>0</v>
      </c>
      <c r="V103" s="1916"/>
      <c r="W103" s="1916"/>
      <c r="X103" s="1916"/>
      <c r="Y103" s="1916"/>
      <c r="Z103" s="1916"/>
      <c r="AA103" s="1916"/>
      <c r="AB103" s="1916"/>
      <c r="AC103" s="1916"/>
      <c r="AD103" s="1916"/>
      <c r="AE103" s="1813">
        <f>W103-V103</f>
        <v>0</v>
      </c>
      <c r="AF103" s="1916"/>
      <c r="AG103" s="1916"/>
      <c r="AH103" s="1916"/>
      <c r="AI103" s="1916"/>
      <c r="AJ103" s="1813">
        <f>AG103-AF103</f>
        <v>0</v>
      </c>
      <c r="AK103" s="1916">
        <v>233835</v>
      </c>
      <c r="AL103" s="1916">
        <v>26428</v>
      </c>
      <c r="AM103" s="1916"/>
      <c r="AN103" s="1916">
        <f>SUM(AL103:AM103)</f>
        <v>26428</v>
      </c>
      <c r="AO103" s="1813">
        <f>AL103-AK103</f>
        <v>-207407</v>
      </c>
      <c r="AP103" s="1916">
        <v>47340</v>
      </c>
      <c r="AQ103" s="1916">
        <v>11717</v>
      </c>
      <c r="AR103" s="1916"/>
      <c r="AS103" s="1916">
        <f>SUM(AQ103:AR103)</f>
        <v>11717</v>
      </c>
      <c r="AT103" s="1813">
        <f>AQ103-AP103</f>
        <v>-35623</v>
      </c>
      <c r="AU103" s="1916"/>
      <c r="AV103" s="1916"/>
      <c r="AW103" s="1916"/>
      <c r="AX103" s="1916"/>
      <c r="AY103" s="1813">
        <f>AV103-AU103</f>
        <v>0</v>
      </c>
      <c r="AZ103" s="1884">
        <f>B103+G103+L103+Q103+V103+AA103+AF103+AK103+AP103+AU103</f>
        <v>281175</v>
      </c>
      <c r="BA103" s="1884">
        <f>C103+H103+M103+R103+W103+AB103+AG103+AL103+AQ103+AV103</f>
        <v>40842</v>
      </c>
      <c r="BB103" s="1884">
        <f>D103+I103+N103+S103+X103+AC103+AH103+AM103+AR103+AW103</f>
        <v>647</v>
      </c>
      <c r="BC103" s="1916">
        <f>SUM(BA103+BB103)</f>
        <v>41489</v>
      </c>
      <c r="BD103" s="1813">
        <f>BA103-AZ103</f>
        <v>-240333</v>
      </c>
      <c r="BE103" s="1856"/>
      <c r="BF103" s="1856"/>
    </row>
    <row r="104" spans="1:61" s="1919" customFormat="1" ht="15" customHeight="1">
      <c r="A104" s="1915" t="s">
        <v>727</v>
      </c>
      <c r="B104" s="1917">
        <f t="shared" ref="B104:P104" si="104">B58-B102-B103</f>
        <v>1502415</v>
      </c>
      <c r="C104" s="1917">
        <f t="shared" si="104"/>
        <v>1567378</v>
      </c>
      <c r="D104" s="1917">
        <f t="shared" si="104"/>
        <v>0</v>
      </c>
      <c r="E104" s="1917">
        <f t="shared" si="104"/>
        <v>1556230</v>
      </c>
      <c r="F104" s="1917">
        <f t="shared" si="104"/>
        <v>1331571</v>
      </c>
      <c r="G104" s="1917">
        <f t="shared" si="104"/>
        <v>90229</v>
      </c>
      <c r="H104" s="1917">
        <f t="shared" si="104"/>
        <v>90229</v>
      </c>
      <c r="I104" s="1917">
        <f t="shared" si="104"/>
        <v>0</v>
      </c>
      <c r="J104" s="1917">
        <f t="shared" si="104"/>
        <v>90230</v>
      </c>
      <c r="K104" s="1917">
        <f t="shared" si="104"/>
        <v>81529</v>
      </c>
      <c r="L104" s="1917">
        <f t="shared" si="104"/>
        <v>11165</v>
      </c>
      <c r="M104" s="1917">
        <f t="shared" si="104"/>
        <v>11246</v>
      </c>
      <c r="N104" s="1917">
        <f t="shared" si="104"/>
        <v>0</v>
      </c>
      <c r="O104" s="1917">
        <f t="shared" si="104"/>
        <v>11289</v>
      </c>
      <c r="P104" s="1917">
        <f t="shared" si="104"/>
        <v>10316</v>
      </c>
      <c r="Q104" s="1917"/>
      <c r="R104" s="1917"/>
      <c r="S104" s="1917"/>
      <c r="T104" s="1917"/>
      <c r="U104" s="1813">
        <f>R104-Q104</f>
        <v>0</v>
      </c>
      <c r="V104" s="1917">
        <f t="shared" ref="V104:AI104" si="105">V58-V102-V103</f>
        <v>98323</v>
      </c>
      <c r="W104" s="1917">
        <f t="shared" si="105"/>
        <v>98339</v>
      </c>
      <c r="X104" s="1917">
        <f t="shared" si="105"/>
        <v>0</v>
      </c>
      <c r="Y104" s="1917">
        <f t="shared" si="105"/>
        <v>98339</v>
      </c>
      <c r="Z104" s="1917">
        <f t="shared" si="105"/>
        <v>82236</v>
      </c>
      <c r="AA104" s="1917">
        <f t="shared" si="105"/>
        <v>0</v>
      </c>
      <c r="AB104" s="1917">
        <f t="shared" si="105"/>
        <v>0</v>
      </c>
      <c r="AC104" s="1917">
        <f t="shared" si="105"/>
        <v>0</v>
      </c>
      <c r="AD104" s="1917">
        <f t="shared" si="105"/>
        <v>0</v>
      </c>
      <c r="AE104" s="1813">
        <f t="shared" si="105"/>
        <v>0</v>
      </c>
      <c r="AF104" s="1917">
        <f t="shared" si="105"/>
        <v>0</v>
      </c>
      <c r="AG104" s="1917">
        <f t="shared" si="105"/>
        <v>0</v>
      </c>
      <c r="AH104" s="1917">
        <f t="shared" si="105"/>
        <v>0</v>
      </c>
      <c r="AI104" s="1917">
        <f t="shared" si="105"/>
        <v>62</v>
      </c>
      <c r="AJ104" s="1813">
        <f>AG104-AF104</f>
        <v>0</v>
      </c>
      <c r="AK104" s="1917">
        <f>AK58-AK102-AK103</f>
        <v>-201491</v>
      </c>
      <c r="AL104" s="1917">
        <f>AL58-AL102-AL103</f>
        <v>5916</v>
      </c>
      <c r="AM104" s="1917">
        <f>AM58-AM102-AM103</f>
        <v>0</v>
      </c>
      <c r="AN104" s="1917">
        <f>AN58-AN102-AN103</f>
        <v>9780</v>
      </c>
      <c r="AO104" s="1813">
        <f>AL104-AK104</f>
        <v>207407</v>
      </c>
      <c r="AP104" s="1917">
        <f>AP58-AP102-AP103</f>
        <v>-34219</v>
      </c>
      <c r="AQ104" s="1917">
        <f>AQ58-AQ102-AQ103</f>
        <v>1404</v>
      </c>
      <c r="AR104" s="1917">
        <f>AR58-AR102-AR103</f>
        <v>0</v>
      </c>
      <c r="AS104" s="1917">
        <f>AS58-AS102-AS103</f>
        <v>2884</v>
      </c>
      <c r="AT104" s="1813">
        <f>AN104-AM104</f>
        <v>9780</v>
      </c>
      <c r="AU104" s="1917">
        <f>AU58-AU102-AU103</f>
        <v>0</v>
      </c>
      <c r="AV104" s="1917">
        <f>AV58-AV102-AV103</f>
        <v>4</v>
      </c>
      <c r="AW104" s="1917">
        <f>AW58-AW102-AW103</f>
        <v>0</v>
      </c>
      <c r="AX104" s="1917">
        <f>AX58-AX102-AX103</f>
        <v>4</v>
      </c>
      <c r="AY104" s="1813">
        <f>AS104-AR104</f>
        <v>2884</v>
      </c>
      <c r="AZ104" s="1884">
        <f>B104+G104+L104+Q104+V104+AA104+AF104+AK104+AP104+AU104</f>
        <v>1466422</v>
      </c>
      <c r="BA104" s="1884">
        <f>C104+H104+M104+R104+W104+AB104+AG104+AL104+AQ104+AV104</f>
        <v>1774516</v>
      </c>
      <c r="BB104" s="1917">
        <f>BB58-BB102-BB103</f>
        <v>-647</v>
      </c>
      <c r="BC104" s="1917">
        <f>SUM(BA104+BB104)</f>
        <v>1773869</v>
      </c>
      <c r="BD104" s="1813">
        <f>BA104-AZ104</f>
        <v>308094</v>
      </c>
      <c r="BE104" s="1918"/>
      <c r="BF104" s="1918"/>
    </row>
    <row r="105" spans="1:61" ht="15" customHeight="1">
      <c r="AG105" s="88"/>
      <c r="AH105" s="88"/>
      <c r="AL105" s="88"/>
      <c r="AM105" s="88"/>
      <c r="AQ105" s="88"/>
      <c r="AR105" s="88"/>
      <c r="AV105" s="88"/>
      <c r="AW105" s="88"/>
    </row>
    <row r="106" spans="1:61" ht="15" customHeight="1"/>
    <row r="107" spans="1:61" ht="15" customHeight="1"/>
    <row r="108" spans="1:61" ht="15" customHeight="1"/>
    <row r="109" spans="1:61" ht="15" customHeight="1"/>
    <row r="110" spans="1:61" ht="15" customHeight="1"/>
    <row r="111" spans="1:61" ht="15" customHeight="1"/>
    <row r="112" spans="1:61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</sheetData>
  <sheetProtection selectLockedCells="1" selectUnlockedCells="1"/>
  <mergeCells count="32">
    <mergeCell ref="AB2:AD2"/>
    <mergeCell ref="B2:F2"/>
    <mergeCell ref="G2:K2"/>
    <mergeCell ref="L2:P2"/>
    <mergeCell ref="Q2:U2"/>
    <mergeCell ref="V2:Z2"/>
    <mergeCell ref="C3:E3"/>
    <mergeCell ref="H3:J3"/>
    <mergeCell ref="M3:O3"/>
    <mergeCell ref="R3:T3"/>
    <mergeCell ref="W3:Y3"/>
    <mergeCell ref="AF2:AJ2"/>
    <mergeCell ref="AK2:AO2"/>
    <mergeCell ref="AP2:AT2"/>
    <mergeCell ref="AU2:AY2"/>
    <mergeCell ref="AZ2:BD2"/>
    <mergeCell ref="C4:E4"/>
    <mergeCell ref="H4:J4"/>
    <mergeCell ref="M4:O4"/>
    <mergeCell ref="R4:T4"/>
    <mergeCell ref="W4:Y4"/>
    <mergeCell ref="BA4:BC4"/>
    <mergeCell ref="AB3:AD3"/>
    <mergeCell ref="AG3:AI3"/>
    <mergeCell ref="AL3:AN3"/>
    <mergeCell ref="AQ3:AS3"/>
    <mergeCell ref="AV3:AX3"/>
    <mergeCell ref="AB4:AD4"/>
    <mergeCell ref="AG4:AI4"/>
    <mergeCell ref="AL4:AN4"/>
    <mergeCell ref="AQ4:AS4"/>
    <mergeCell ref="AV4:AX4"/>
  </mergeCells>
  <printOptions horizontalCentered="1"/>
  <pageMargins left="0.43307086614173229" right="0.39370078740157483" top="0.70866141732283472" bottom="0.39370078740157483" header="0.19685039370078741" footer="0.19685039370078741"/>
  <pageSetup paperSize="9" scale="71" firstPageNumber="0" orientation="portrait" horizontalDpi="300" verticalDpi="300" r:id="rId1"/>
  <headerFooter alignWithMargins="0">
    <oddHeader>&amp;C&amp;"Arial CE,Félkövér"
Budapest Főváros XV.ker Önkormányzata Polgármesteri Hivatal  2015. évi  előirányzatának teljesítése (eFt)&amp;R&amp;8 4.2.m. a 9/2016.(V.04. ) önkormányzati rendelethez. .</oddHeader>
    <oddFooter>&amp;C&amp;8                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37</vt:i4>
      </vt:variant>
    </vt:vector>
  </HeadingPairs>
  <TitlesOfParts>
    <vt:vector size="58" baseType="lpstr">
      <vt:lpstr>1 m Mérleg  </vt:lpstr>
      <vt:lpstr>2 m Bev</vt:lpstr>
      <vt:lpstr>2 a Átvett</vt:lpstr>
      <vt:lpstr>2b Állami </vt:lpstr>
      <vt:lpstr>3 m Kiad</vt:lpstr>
      <vt:lpstr>3 a Átadott</vt:lpstr>
      <vt:lpstr>4 a Intézmények</vt:lpstr>
      <vt:lpstr>4 aa Állami fentart Int</vt:lpstr>
      <vt:lpstr>4 ba Polg Hiv</vt:lpstr>
      <vt:lpstr>4 bba Ált közszolg és Közrend</vt:lpstr>
      <vt:lpstr>4 bbb Gazdasági ügyek</vt:lpstr>
      <vt:lpstr>4 bbc Környezetvéd lakásépítés</vt:lpstr>
      <vt:lpstr>4 bbd Szabadi sport kult vallás</vt:lpstr>
      <vt:lpstr>4 bbe Szociális védelem</vt:lpstr>
      <vt:lpstr>4 bbf Technikai</vt:lpstr>
      <vt:lpstr>4 c Önk.</vt:lpstr>
      <vt:lpstr>4 d Tartalék</vt:lpstr>
      <vt:lpstr>6 m FÚ</vt:lpstr>
      <vt:lpstr>7 m FH</vt:lpstr>
      <vt:lpstr>8 m Pályázat</vt:lpstr>
      <vt:lpstr>Munka1</vt:lpstr>
      <vt:lpstr>'2 a Átvett'!Nyomtatási_cím</vt:lpstr>
      <vt:lpstr>'2 m Bev'!Nyomtatási_cím</vt:lpstr>
      <vt:lpstr>'3 a Átadott'!Nyomtatási_cím</vt:lpstr>
      <vt:lpstr>'3 m Kiad'!Nyomtatási_cím</vt:lpstr>
      <vt:lpstr>'4 a Intézmények'!Nyomtatási_cím</vt:lpstr>
      <vt:lpstr>'4 aa Állami fentart Int'!Nyomtatási_cím</vt:lpstr>
      <vt:lpstr>'4 ba Polg Hiv'!Nyomtatási_cím</vt:lpstr>
      <vt:lpstr>'4 bba Ált közszolg és Közrend'!Nyomtatási_cím</vt:lpstr>
      <vt:lpstr>'4 bbb Gazdasági ügyek'!Nyomtatási_cím</vt:lpstr>
      <vt:lpstr>'4 bbc Környezetvéd lakásépítés'!Nyomtatási_cím</vt:lpstr>
      <vt:lpstr>'4 bbd Szabadi sport kult vallás'!Nyomtatási_cím</vt:lpstr>
      <vt:lpstr>'4 bbe Szociális védelem'!Nyomtatási_cím</vt:lpstr>
      <vt:lpstr>'4 bbf Technikai'!Nyomtatási_cím</vt:lpstr>
      <vt:lpstr>'4 c Önk.'!Nyomtatási_cím</vt:lpstr>
      <vt:lpstr>'4 d Tartalék'!Nyomtatási_cím</vt:lpstr>
      <vt:lpstr>'6 m FÚ'!Nyomtatási_cím</vt:lpstr>
      <vt:lpstr>'7 m FH'!Nyomtatási_cím</vt:lpstr>
      <vt:lpstr>'8 m Pályázat'!Nyomtatási_cím</vt:lpstr>
      <vt:lpstr>'1 m Mérleg  '!Nyomtatási_terület</vt:lpstr>
      <vt:lpstr>'2 a Átvett'!Nyomtatási_terület</vt:lpstr>
      <vt:lpstr>'2 m Bev'!Nyomtatási_terület</vt:lpstr>
      <vt:lpstr>'3 a Átadott'!Nyomtatási_terület</vt:lpstr>
      <vt:lpstr>'3 m Kiad'!Nyomtatási_terület</vt:lpstr>
      <vt:lpstr>'4 a Intézmények'!Nyomtatási_terület</vt:lpstr>
      <vt:lpstr>'4 aa Állami fentart Int'!Nyomtatási_terület</vt:lpstr>
      <vt:lpstr>'4 ba Polg Hiv'!Nyomtatási_terület</vt:lpstr>
      <vt:lpstr>'4 bba Ált közszolg és Közrend'!Nyomtatási_terület</vt:lpstr>
      <vt:lpstr>'4 bbb Gazdasági ügyek'!Nyomtatási_terület</vt:lpstr>
      <vt:lpstr>'4 bbc Környezetvéd lakásépítés'!Nyomtatási_terület</vt:lpstr>
      <vt:lpstr>'4 bbd Szabadi sport kult vallás'!Nyomtatási_terület</vt:lpstr>
      <vt:lpstr>'4 bbe Szociális védelem'!Nyomtatási_terület</vt:lpstr>
      <vt:lpstr>'4 bbf Technikai'!Nyomtatási_terület</vt:lpstr>
      <vt:lpstr>'4 c Önk.'!Nyomtatási_terület</vt:lpstr>
      <vt:lpstr>'4 d Tartalék'!Nyomtatási_terület</vt:lpstr>
      <vt:lpstr>'6 m FÚ'!Nyomtatási_terület</vt:lpstr>
      <vt:lpstr>'7 m FH'!Nyomtatási_terület</vt:lpstr>
      <vt:lpstr>'8 m Pályázat'!Nyomtatási_terület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 Ágnes</dc:creator>
  <cp:lastModifiedBy>Enhofferne_Erzsebet</cp:lastModifiedBy>
  <cp:lastPrinted>2016-05-04T09:05:54Z</cp:lastPrinted>
  <dcterms:created xsi:type="dcterms:W3CDTF">2016-03-31T12:25:28Z</dcterms:created>
  <dcterms:modified xsi:type="dcterms:W3CDTF">2016-05-04T09:07:21Z</dcterms:modified>
</cp:coreProperties>
</file>