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4"/>
  </bookViews>
  <sheets>
    <sheet name="1.sz.melléklet" sheetId="1" r:id="rId1"/>
    <sheet name="2.sz.melléklet" sheetId="2" r:id="rId2"/>
    <sheet name="3.sz.melléklet" sheetId="3" r:id="rId3"/>
    <sheet name="4.sz.melléklet" sheetId="4" r:id="rId4"/>
    <sheet name="5.sz.melléklet" sheetId="5" r:id="rId5"/>
  </sheets>
  <definedNames>
    <definedName name="_xlnm.Print_Area" localSheetId="0">'1.sz.melléklet'!$A$2:$C$159</definedName>
    <definedName name="_xlfn_IFERROR">NA()</definedName>
  </definedNames>
  <calcPr fullCalcOnLoad="1"/>
</workbook>
</file>

<file path=xl/sharedStrings.xml><?xml version="1.0" encoding="utf-8"?>
<sst xmlns="http://schemas.openxmlformats.org/spreadsheetml/2006/main" count="786" uniqueCount="419">
  <si>
    <t xml:space="preserve"> 1. melléklet a 6/2017.(III. 14.) önkormányzati rendelethez</t>
  </si>
  <si>
    <t>B E V É T E L E K</t>
  </si>
  <si>
    <t>1. sz. táblázat</t>
  </si>
  <si>
    <t>Forintban</t>
  </si>
  <si>
    <t>Sor-
szám</t>
  </si>
  <si>
    <t>Bevételi jogcím</t>
  </si>
  <si>
    <t>2017.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</si>
  <si>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</si>
  <si>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</si>
  <si>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</si>
  <si>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</si>
  <si>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</si>
  <si>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</si>
  <si>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</si>
  <si>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</si>
  <si>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</si>
  <si>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</si>
  <si>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</si>
  <si>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költségvetési támogtatások és kiegészítő támogatások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</si>
  <si>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</si>
  <si>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</si>
  <si>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</si>
  <si>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</si>
  <si>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</si>
  <si>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</si>
  <si>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</si>
  <si>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</si>
  <si>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</si>
  <si>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</si>
  <si>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</si>
  <si>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</si>
  <si>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</si>
  <si>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</si>
  <si>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</si>
  <si>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</si>
  <si>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</si>
  <si>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</si>
  <si>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</si>
  <si>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</si>
  <si>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</si>
  <si>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</si>
  <si>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</si>
  <si>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</si>
  <si>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</si>
  <si>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</si>
  <si>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</si>
  <si>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</si>
  <si>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</si>
  <si>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</si>
  <si>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</si>
  <si>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</si>
  <si>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</si>
  <si>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</si>
  <si>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</si>
  <si>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 (kommunális,telekadó)</t>
  </si>
  <si>
    <t>4.1.2.</t>
  </si>
  <si>
    <t>- Termékek és szolgáltatások adói (iparűzési)</t>
  </si>
  <si>
    <t>4.2.</t>
  </si>
  <si>
    <t>Gépjárműadó</t>
  </si>
  <si>
    <t>4.3.</t>
  </si>
  <si>
    <t>Egyéb áruhasználati és szolgáltatási adók (idegenforgalmi)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</si>
  <si>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</si>
  <si>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</si>
  <si>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</si>
  <si>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</si>
  <si>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</si>
  <si>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</si>
  <si>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</si>
  <si>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</si>
  <si>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</si>
  <si>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</si>
  <si>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</si>
  <si>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</si>
  <si>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</si>
  <si>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</si>
  <si>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</si>
  <si>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</si>
  <si>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</si>
  <si>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</si>
  <si>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</si>
  <si>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</si>
  <si>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</si>
  <si>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</si>
  <si>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</si>
  <si>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</si>
  <si>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</si>
  <si>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</si>
  <si>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</si>
  <si>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</si>
  <si>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</si>
  <si>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</si>
  <si>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</si>
  <si>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</si>
  <si>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</si>
  <si>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</si>
  <si>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</si>
  <si>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</si>
  <si>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</si>
  <si>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</si>
  <si>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</si>
  <si>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</si>
  <si>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</si>
  <si>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</si>
  <si>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</si>
  <si>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</si>
  <si>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</si>
  <si>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</si>
  <si>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</si>
  <si>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</si>
  <si>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</si>
  <si>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</si>
  <si>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</si>
  <si>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</si>
  <si>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</si>
  <si>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</si>
  <si>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</si>
  <si>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</si>
  <si>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</si>
  <si>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</si>
  <si>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</si>
  <si>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</si>
  <si>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</si>
  <si>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</si>
  <si>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</si>
  <si>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</si>
  <si>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</si>
  <si>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</si>
  <si>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</si>
  <si>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</si>
  <si>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</si>
  <si>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</si>
  <si>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</si>
  <si>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</si>
  <si>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</si>
  <si>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</si>
  <si>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</si>
  <si>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</si>
  <si>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</si>
  <si>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</si>
  <si>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</si>
  <si>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</si>
  <si>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</si>
  <si>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</si>
  <si>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</si>
  <si>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</si>
  <si>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</si>
  <si>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</si>
  <si>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</si>
  <si>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</si>
  <si>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</si>
  <si>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</si>
  <si>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</si>
  <si>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</si>
  <si>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</si>
  <si>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</si>
  <si>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</si>
  <si>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</si>
  <si>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</si>
  <si>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</si>
  <si>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</si>
  <si>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</si>
  <si>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</si>
  <si>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</si>
  <si>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</si>
  <si>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</si>
  <si>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</si>
  <si>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</si>
  <si>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</si>
  <si>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</si>
  <si>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</si>
  <si>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(9+16)</t>
  </si>
  <si>
    <t>K I A D Á S O K</t>
  </si>
  <si>
    <t>2. sz. táblázat</t>
  </si>
  <si>
    <t>Kiadási jogcímek</t>
  </si>
  <si>
    <r>
      <rPr>
        <b/>
        <sz val="8"/>
        <rFont val="Times New Roman CE"/>
        <family val="1"/>
      </rP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</si>
  <si>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</si>
  <si>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</si>
  <si>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</si>
  <si>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</si>
  <si>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</si>
  <si>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</si>
  <si>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</si>
  <si>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</si>
  <si>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</si>
  <si>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</si>
  <si>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</si>
  <si>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</si>
  <si>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</si>
  <si>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</si>
  <si>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</si>
  <si>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</si>
  <si>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</si>
  <si>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</si>
  <si>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</si>
  <si>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</si>
  <si>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</si>
  <si>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</si>
  <si>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</si>
  <si>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</si>
  <si>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</si>
  <si>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</si>
  <si>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</si>
  <si>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</si>
  <si>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</si>
  <si>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</si>
  <si>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 xml:space="preserve">   Tartalékok</t>
  </si>
  <si>
    <t>1.19.</t>
  </si>
  <si>
    <t xml:space="preserve">   - az 1.18.-ból: - Általános tartalék</t>
  </si>
  <si>
    <t>1.20.</t>
  </si>
  <si>
    <t xml:space="preserve">    - Céltartalék</t>
  </si>
  <si>
    <r>
      <rPr>
        <b/>
        <sz val="8"/>
        <rFont val="Times New Roman CE"/>
        <family val="1"/>
      </rP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</si>
  <si>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</si>
  <si>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</si>
  <si>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</si>
  <si>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</si>
  <si>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</si>
  <si>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</si>
  <si>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</si>
  <si>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</si>
  <si>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</si>
  <si>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</si>
  <si>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</si>
  <si>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</si>
  <si>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</si>
  <si>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</si>
  <si>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</si>
  <si>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</si>
  <si>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</si>
  <si>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</si>
  <si>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</si>
  <si>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</si>
  <si>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</si>
  <si>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</si>
  <si>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</si>
  <si>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</si>
  <si>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(5.1. + … + 5.6.)</t>
  </si>
  <si>
    <t xml:space="preserve">   Forgatási célú belföldi értékpapírok vásárlása</t>
  </si>
  <si>
    <t xml:space="preserve">   Befektetési célú belföldi értékpapírok vásárlása</t>
  </si>
  <si>
    <t xml:space="preserve">   Kincstárjegyek beváltása</t>
  </si>
  <si>
    <t xml:space="preserve">   Éven belüli lejáratú belföldi értékpapírok beváltása</t>
  </si>
  <si>
    <t xml:space="preserve">   Belföldi kötvények beváltása</t>
  </si>
  <si>
    <t xml:space="preserve">   Éven túlilejáratú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</si>
  <si>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</si>
  <si>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</si>
  <si>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</si>
  <si>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 xml:space="preserve"> Pénzeszközök lekötött betétként elhelyezése </t>
  </si>
  <si>
    <t xml:space="preserve"> Pénzügyi lízing kiadásai</t>
  </si>
  <si>
    <t>7.</t>
  </si>
  <si>
    <t>Külföldi finanszírozás kiadásai (7.1. + … + 7.5.)</t>
  </si>
  <si>
    <t xml:space="preserve"> Forgatási célú külföldi értékpapírok vásárlása</t>
  </si>
  <si>
    <t xml:space="preserve"> Befektetési célú külföldi értékpapírok vásárlása</t>
  </si>
  <si>
    <t xml:space="preserve"> Külföldi értékpapírok beváltása</t>
  </si>
  <si>
    <t xml:space="preserve"> Hitelek, kölcsönök törlesztése külf. kormányoknak,nemz.szerv-nek</t>
  </si>
  <si>
    <t>7.5.</t>
  </si>
  <si>
    <t xml:space="preserve"> Hitelek, kölcsönök törlesztése külföldi pénzintézeteknek</t>
  </si>
  <si>
    <t>Váltókiadások</t>
  </si>
  <si>
    <t>Adóssághoz nem kapcsolódó származékos ügyletek kiadásai</t>
  </si>
  <si>
    <t>10.</t>
  </si>
  <si>
    <t>FINANSZÍROZÁSI KIADÁSOK ÖSSZESEN: (4.+…+9.)</t>
  </si>
  <si>
    <t>11.</t>
  </si>
  <si>
    <t>KIADÁSOK ÖSSZESEN: (3+10)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</si>
  <si>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</si>
  <si>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</si>
  <si>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</si>
  <si>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</si>
  <si>
    <t xml:space="preserve"> 2. melléklet a 6/2017.(III. 14.) önkormányzati rendelethez</t>
  </si>
  <si>
    <t>Megnevezés</t>
  </si>
  <si>
    <t>Önkormányzat</t>
  </si>
  <si>
    <t>01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</si>
  <si>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</si>
  <si>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</si>
  <si>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</si>
  <si>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</si>
  <si>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</si>
  <si>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</si>
  <si>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</si>
  <si>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</si>
  <si>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</si>
  <si>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Működési célú kvi támogatások és kiegészítő támogatások</t>
  </si>
  <si>
    <t>Helyi adók  (4.1.1.+…+4.1.3.)</t>
  </si>
  <si>
    <t>- Vagyoni típusú adók</t>
  </si>
  <si>
    <t>- Termékek és szolgáltatások adói</t>
  </si>
  <si>
    <t>4.1.3.</t>
  </si>
  <si>
    <t>- Értékesítési és forgalmi adók (iparűzési adó)</t>
  </si>
  <si>
    <t>Egyéb áruhasználati és szolgáltatási adók</t>
  </si>
  <si>
    <t>Működési célú visszatérítendő támogatások, kölcsönök visszatér. ÁH-n kív.</t>
  </si>
  <si>
    <t xml:space="preserve"> 10.</t>
  </si>
  <si>
    <t xml:space="preserve">   16.</t>
  </si>
  <si>
    <t xml:space="preserve">   17.</t>
  </si>
  <si>
    <t xml:space="preserve">   18.</t>
  </si>
  <si>
    <t>BEVÉTELEK ÖSSZESEN: (9+17)</t>
  </si>
  <si>
    <t>Kiadások</t>
  </si>
  <si>
    <r>
      <rPr>
        <b/>
        <sz val="8"/>
        <rFont val="Times New Roman CE"/>
        <family val="1"/>
      </rP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</si>
  <si>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</si>
  <si>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>Tartalékok</t>
  </si>
  <si>
    <t xml:space="preserve"> az 1.18-ból: - Általános tartalék</t>
  </si>
  <si>
    <t xml:space="preserve">     - Céltartalék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</si>
  <si>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</si>
  <si>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</si>
  <si>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</si>
  <si>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</si>
  <si>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</si>
  <si>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</si>
  <si>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</si>
  <si>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</si>
  <si>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</si>
  <si>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</si>
  <si>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Központi, irányító szervi támogatás</t>
  </si>
  <si>
    <t>Pénzeszközök lekötött betétként elhelyezése</t>
  </si>
  <si>
    <t>Pénzügyi lízing kiadásai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</si>
  <si>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</si>
  <si>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</si>
  <si>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</si>
  <si>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</si>
  <si>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</si>
  <si>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</si>
  <si>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KIADÁSOK ÖSSZESEN: (3.+10.)</t>
  </si>
  <si>
    <t>Éves tervezett létszám előirányzat (fő)</t>
  </si>
  <si>
    <t>Ebből: Közfoglalkoztatottak létszáma (fő)</t>
  </si>
  <si>
    <t xml:space="preserve"> 3. melléklet a 6/2017.(III. 14.) önkormányzati rendelethez</t>
  </si>
  <si>
    <t>I. Működési célú bevételek és kiadások mérlege
(Önkormányzati szinten)</t>
  </si>
  <si>
    <t xml:space="preserve"> Forintban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</si>
  <si>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</si>
  <si>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</si>
  <si>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</si>
  <si>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</si>
  <si>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</si>
  <si>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</si>
  <si>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</si>
  <si>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Intézmény finanszírozás</t>
  </si>
  <si>
    <t>Működési célú átvett pénzeszközök</t>
  </si>
  <si>
    <t>6.-ból EU-s támogatás (közvetlen)</t>
  </si>
  <si>
    <t>12.</t>
  </si>
  <si>
    <t>13.</t>
  </si>
  <si>
    <t>Költségvetési bevételek összesen (1.+2.+4.+5.+6..+8.+…+12.)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</si>
  <si>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</si>
  <si>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</si>
  <si>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</si>
  <si>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</si>
  <si>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</si>
  <si>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</si>
  <si>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</si>
  <si>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</si>
  <si>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</si>
  <si>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</si>
  <si>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</si>
  <si>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</si>
  <si>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</si>
  <si>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</si>
  <si>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</si>
  <si>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</si>
  <si>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</si>
  <si>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</si>
  <si>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</si>
  <si>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</si>
  <si>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</si>
  <si>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</si>
  <si>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</si>
  <si>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</si>
  <si>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</si>
  <si>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</si>
  <si>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</si>
  <si>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</si>
  <si>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</si>
  <si>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</si>
  <si>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(13.+23.)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</si>
  <si>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</si>
  <si>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</si>
  <si>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</si>
  <si>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</si>
  <si>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</si>
  <si>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</si>
  <si>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 xml:space="preserve"> 4. melléklet a 6/2017.(III. 14.) önkormányzati rendelethez</t>
  </si>
  <si>
    <t>Előirányzat-felhasználási terv
2017. évre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</si>
  <si>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</si>
  <si>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</si>
  <si>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</si>
  <si>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</si>
  <si>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</si>
  <si>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</si>
  <si>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</si>
  <si>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</si>
  <si>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</si>
  <si>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</si>
  <si>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</si>
  <si>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</si>
  <si>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</si>
  <si>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</si>
  <si>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</si>
  <si>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</si>
  <si>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Felhalmozási bevételek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</si>
  <si>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</si>
  <si>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</si>
  <si>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</si>
  <si>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</si>
  <si>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</si>
  <si>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</si>
  <si>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</si>
  <si>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 xml:space="preserve"> </t>
  </si>
  <si>
    <t xml:space="preserve"> 5. melléklet a 6/2017.(III. 14.) önkormányzati rendelethez</t>
  </si>
  <si>
    <t>Kőkút Községi Önkormányzat 2017. évi költségvetés</t>
  </si>
  <si>
    <t>Állami támogatás</t>
  </si>
  <si>
    <t>forintban</t>
  </si>
  <si>
    <t>megnevezés</t>
  </si>
  <si>
    <t>összesen</t>
  </si>
  <si>
    <t>Zöldterület kezelés</t>
  </si>
  <si>
    <t>Közvilágítás</t>
  </si>
  <si>
    <t>Közutak karbantartása</t>
  </si>
  <si>
    <t>Köztemető fenntartás</t>
  </si>
  <si>
    <t>Egyéb önkormányzati feladatok támogatása beszámítás után *</t>
  </si>
  <si>
    <t>Lakott külterülettel kapcsolatos feladatok támogatása</t>
  </si>
  <si>
    <t>I.1 jogcímhez kapcsolódó kiegészítés</t>
  </si>
  <si>
    <t>Települési önkormányzatok működési támogatása beszámítás és kiegészítés után</t>
  </si>
  <si>
    <t>Rászoruló gyermekek szünidei étkeztetése</t>
  </si>
  <si>
    <t>Települési önkormányzatok szociális feladatainak egyéb támogatása</t>
  </si>
  <si>
    <t>Falugondnoki szolgálat</t>
  </si>
  <si>
    <t>Szociális  támogatás összesen</t>
  </si>
  <si>
    <t>Könyvtár</t>
  </si>
  <si>
    <t>Települési önkormányzatok  kulturális feladatainak támogatása összesen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</si>
</sst>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#"/>
    <numFmt numFmtId="166" formatCode="@"/>
    <numFmt numFmtId="167" formatCode="MMM\ D/"/>
    <numFmt numFmtId="168" formatCode="#,##0"/>
  </numFmts>
  <fonts count="40">
    <font>
      <sz val="10"/>
      <name val="Times New Roman CE"/>
      <family val="1"/>
    </font>
    <font>
      <sz val="10"/>
      <name val="Arial"/>
      <family val="0"/>
    </font>
    <font>
      <b/>
      <sz val="10"/>
      <color indexed="8"/>
      <name val="Times New Roman CE"/>
      <family val="1"/>
    </font>
    <font>
      <sz val="10"/>
      <color indexed="9"/>
      <name val="Times New Roman CE"/>
      <family val="1"/>
    </font>
    <font>
      <sz val="10"/>
      <color indexed="16"/>
      <name val="Times New Roman CE"/>
      <family val="1"/>
    </font>
    <font>
      <b/>
      <sz val="10"/>
      <color indexed="9"/>
      <name val="Times New Roman CE"/>
      <family val="1"/>
    </font>
    <font>
      <i/>
      <sz val="10"/>
      <color indexed="23"/>
      <name val="Times New Roman CE"/>
      <family val="1"/>
    </font>
    <font>
      <sz val="10"/>
      <color indexed="17"/>
      <name val="Times New Roman CE"/>
      <family val="1"/>
    </font>
    <font>
      <b/>
      <sz val="24"/>
      <color indexed="8"/>
      <name val="Times New Roman CE"/>
      <family val="1"/>
    </font>
    <font>
      <sz val="18"/>
      <color indexed="8"/>
      <name val="Times New Roman CE"/>
      <family val="1"/>
    </font>
    <font>
      <sz val="12"/>
      <color indexed="8"/>
      <name val="Times New Roman CE"/>
      <family val="1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0"/>
      <color indexed="19"/>
      <name val="Times New Roman CE"/>
      <family val="1"/>
    </font>
    <font>
      <sz val="12"/>
      <name val="Times New Roman CE"/>
      <family val="1"/>
    </font>
    <font>
      <sz val="10"/>
      <color indexed="63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b/>
      <i/>
      <sz val="11"/>
      <color indexed="8"/>
      <name val="Times New Roman CE"/>
      <family val="1"/>
    </font>
    <font>
      <b/>
      <sz val="10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i/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b/>
      <sz val="11"/>
      <name val="Times New Roman CE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2" fillId="4" borderId="0" applyNumberFormat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15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256">
    <xf numFmtId="164" fontId="0" fillId="0" borderId="0" xfId="0" applyAlignment="1">
      <alignment/>
    </xf>
    <xf numFmtId="164" fontId="14" fillId="0" borderId="0" xfId="34" applyFont="1" applyFill="1" applyProtection="1">
      <alignment/>
      <protection/>
    </xf>
    <xf numFmtId="164" fontId="14" fillId="0" borderId="0" xfId="34" applyFont="1" applyFill="1" applyAlignment="1" applyProtection="1">
      <alignment horizontal="right" vertical="center" indent="1"/>
      <protection/>
    </xf>
    <xf numFmtId="164" fontId="14" fillId="0" borderId="0" xfId="34" applyFill="1" applyProtection="1">
      <alignment/>
      <protection/>
    </xf>
    <xf numFmtId="165" fontId="16" fillId="0" borderId="0" xfId="34" applyNumberFormat="1" applyFont="1" applyFill="1" applyBorder="1" applyAlignment="1" applyProtection="1">
      <alignment horizontal="right" vertical="center"/>
      <protection/>
    </xf>
    <xf numFmtId="165" fontId="16" fillId="0" borderId="0" xfId="34" applyNumberFormat="1" applyFont="1" applyFill="1" applyBorder="1" applyAlignment="1" applyProtection="1">
      <alignment horizontal="center" vertical="center"/>
      <protection/>
    </xf>
    <xf numFmtId="165" fontId="17" fillId="0" borderId="2" xfId="34" applyNumberFormat="1" applyFont="1" applyFill="1" applyBorder="1" applyAlignment="1" applyProtection="1">
      <alignment horizontal="left" vertical="center"/>
      <protection/>
    </xf>
    <xf numFmtId="164" fontId="18" fillId="0" borderId="2" xfId="0" applyFont="1" applyFill="1" applyBorder="1" applyAlignment="1" applyProtection="1">
      <alignment horizontal="right" vertical="center"/>
      <protection/>
    </xf>
    <xf numFmtId="164" fontId="19" fillId="0" borderId="3" xfId="34" applyFont="1" applyFill="1" applyBorder="1" applyAlignment="1" applyProtection="1">
      <alignment horizontal="center" vertical="center" wrapText="1"/>
      <protection/>
    </xf>
    <xf numFmtId="164" fontId="19" fillId="0" borderId="4" xfId="34" applyFont="1" applyFill="1" applyBorder="1" applyAlignment="1" applyProtection="1">
      <alignment horizontal="center" vertical="center" wrapText="1"/>
      <protection/>
    </xf>
    <xf numFmtId="164" fontId="19" fillId="0" borderId="5" xfId="34" applyFont="1" applyFill="1" applyBorder="1" applyAlignment="1" applyProtection="1">
      <alignment horizontal="center" vertical="center" wrapText="1"/>
      <protection/>
    </xf>
    <xf numFmtId="164" fontId="20" fillId="0" borderId="6" xfId="34" applyFont="1" applyFill="1" applyBorder="1" applyAlignment="1" applyProtection="1">
      <alignment horizontal="center" vertical="center" wrapText="1"/>
      <protection/>
    </xf>
    <xf numFmtId="164" fontId="20" fillId="0" borderId="7" xfId="34" applyFont="1" applyFill="1" applyBorder="1" applyAlignment="1" applyProtection="1">
      <alignment horizontal="center" vertical="center" wrapText="1"/>
      <protection/>
    </xf>
    <xf numFmtId="164" fontId="20" fillId="0" borderId="8" xfId="34" applyFont="1" applyFill="1" applyBorder="1" applyAlignment="1" applyProtection="1">
      <alignment horizontal="center" vertical="center" wrapText="1"/>
      <protection/>
    </xf>
    <xf numFmtId="164" fontId="21" fillId="0" borderId="0" xfId="34" applyFont="1" applyFill="1" applyProtection="1">
      <alignment/>
      <protection/>
    </xf>
    <xf numFmtId="164" fontId="20" fillId="0" borderId="3" xfId="34" applyFont="1" applyFill="1" applyBorder="1" applyAlignment="1" applyProtection="1">
      <alignment horizontal="left" vertical="center" wrapText="1" indent="1"/>
      <protection/>
    </xf>
    <xf numFmtId="164" fontId="20" fillId="0" borderId="4" xfId="34" applyFont="1" applyFill="1" applyBorder="1" applyAlignment="1" applyProtection="1">
      <alignment horizontal="left" vertical="center" wrapText="1" indent="1"/>
      <protection/>
    </xf>
    <xf numFmtId="165" fontId="20" fillId="0" borderId="5" xfId="34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34" applyFont="1" applyFill="1" applyProtection="1">
      <alignment/>
      <protection/>
    </xf>
    <xf numFmtId="166" fontId="21" fillId="0" borderId="9" xfId="34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Font="1" applyBorder="1" applyAlignment="1" applyProtection="1">
      <alignment horizontal="left" wrapText="1" indent="1"/>
      <protection/>
    </xf>
    <xf numFmtId="165" fontId="21" fillId="0" borderId="11" xfId="34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12" xfId="34" applyNumberFormat="1" applyFont="1" applyFill="1" applyBorder="1" applyAlignment="1" applyProtection="1">
      <alignment horizontal="left" vertical="center" wrapText="1" indent="1"/>
      <protection/>
    </xf>
    <xf numFmtId="164" fontId="22" fillId="0" borderId="13" xfId="0" applyFont="1" applyBorder="1" applyAlignment="1" applyProtection="1">
      <alignment horizontal="left" wrapText="1" indent="1"/>
      <protection/>
    </xf>
    <xf numFmtId="165" fontId="21" fillId="0" borderId="14" xfId="34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15" xfId="34" applyNumberFormat="1" applyFont="1" applyFill="1" applyBorder="1" applyAlignment="1" applyProtection="1">
      <alignment horizontal="left" vertical="center" wrapText="1" indent="1"/>
      <protection/>
    </xf>
    <xf numFmtId="164" fontId="22" fillId="0" borderId="16" xfId="0" applyFont="1" applyBorder="1" applyAlignment="1" applyProtection="1">
      <alignment horizontal="left" wrapText="1" indent="1"/>
      <protection/>
    </xf>
    <xf numFmtId="164" fontId="23" fillId="0" borderId="4" xfId="0" applyFont="1" applyBorder="1" applyAlignment="1" applyProtection="1">
      <alignment horizontal="left" vertical="center" wrapText="1" indent="1"/>
      <protection/>
    </xf>
    <xf numFmtId="165" fontId="21" fillId="0" borderId="17" xfId="34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11" xfId="34" applyNumberFormat="1" applyFont="1" applyFill="1" applyBorder="1" applyAlignment="1" applyProtection="1">
      <alignment horizontal="right" vertical="center" wrapText="1" indent="1"/>
      <protection/>
    </xf>
    <xf numFmtId="164" fontId="23" fillId="0" borderId="3" xfId="0" applyFont="1" applyBorder="1" applyAlignment="1" applyProtection="1">
      <alignment wrapText="1"/>
      <protection/>
    </xf>
    <xf numFmtId="164" fontId="22" fillId="0" borderId="16" xfId="0" applyFont="1" applyBorder="1" applyAlignment="1" applyProtection="1">
      <alignment wrapText="1"/>
      <protection/>
    </xf>
    <xf numFmtId="164" fontId="22" fillId="0" borderId="9" xfId="0" applyFont="1" applyBorder="1" applyAlignment="1" applyProtection="1">
      <alignment wrapText="1"/>
      <protection/>
    </xf>
    <xf numFmtId="164" fontId="22" fillId="0" borderId="12" xfId="0" applyFont="1" applyBorder="1" applyAlignment="1" applyProtection="1">
      <alignment wrapText="1"/>
      <protection/>
    </xf>
    <xf numFmtId="164" fontId="22" fillId="0" borderId="15" xfId="0" applyFont="1" applyBorder="1" applyAlignment="1" applyProtection="1">
      <alignment wrapText="1"/>
      <protection/>
    </xf>
    <xf numFmtId="164" fontId="23" fillId="0" borderId="4" xfId="0" applyFont="1" applyBorder="1" applyAlignment="1" applyProtection="1">
      <alignment horizontal="left" wrapText="1" indent="1"/>
      <protection/>
    </xf>
    <xf numFmtId="165" fontId="21" fillId="0" borderId="5" xfId="3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5" xfId="34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" xfId="0" applyFont="1" applyBorder="1" applyAlignment="1" applyProtection="1">
      <alignment wrapText="1"/>
      <protection/>
    </xf>
    <xf numFmtId="164" fontId="23" fillId="0" borderId="18" xfId="0" applyFont="1" applyBorder="1" applyAlignment="1" applyProtection="1">
      <alignment wrapText="1"/>
      <protection/>
    </xf>
    <xf numFmtId="164" fontId="23" fillId="0" borderId="19" xfId="0" applyFont="1" applyBorder="1" applyAlignment="1" applyProtection="1">
      <alignment wrapText="1"/>
      <protection/>
    </xf>
    <xf numFmtId="164" fontId="16" fillId="0" borderId="0" xfId="34" applyFont="1" applyFill="1" applyBorder="1" applyAlignment="1" applyProtection="1">
      <alignment horizontal="center" vertical="center" wrapText="1"/>
      <protection/>
    </xf>
    <xf numFmtId="164" fontId="16" fillId="0" borderId="0" xfId="34" applyFont="1" applyFill="1" applyBorder="1" applyAlignment="1" applyProtection="1">
      <alignment vertical="center" wrapText="1"/>
      <protection/>
    </xf>
    <xf numFmtId="165" fontId="16" fillId="0" borderId="0" xfId="34" applyNumberFormat="1" applyFont="1" applyFill="1" applyBorder="1" applyAlignment="1" applyProtection="1">
      <alignment horizontal="right" vertical="center" wrapText="1" indent="1"/>
      <protection/>
    </xf>
    <xf numFmtId="165" fontId="17" fillId="0" borderId="2" xfId="34" applyNumberFormat="1" applyFont="1" applyFill="1" applyBorder="1" applyAlignment="1" applyProtection="1">
      <alignment horizontal="left"/>
      <protection/>
    </xf>
    <xf numFmtId="164" fontId="18" fillId="0" borderId="2" xfId="0" applyFont="1" applyFill="1" applyBorder="1" applyAlignment="1" applyProtection="1">
      <alignment horizontal="right"/>
      <protection/>
    </xf>
    <xf numFmtId="164" fontId="14" fillId="0" borderId="0" xfId="34" applyFill="1" applyAlignment="1" applyProtection="1">
      <alignment/>
      <protection/>
    </xf>
    <xf numFmtId="164" fontId="20" fillId="0" borderId="3" xfId="34" applyFont="1" applyFill="1" applyBorder="1" applyAlignment="1" applyProtection="1">
      <alignment horizontal="center" vertical="center" wrapText="1"/>
      <protection/>
    </xf>
    <xf numFmtId="164" fontId="20" fillId="0" borderId="4" xfId="34" applyFont="1" applyFill="1" applyBorder="1" applyAlignment="1" applyProtection="1">
      <alignment horizontal="center" vertical="center" wrapText="1"/>
      <protection/>
    </xf>
    <xf numFmtId="164" fontId="20" fillId="0" borderId="5" xfId="34" applyFont="1" applyFill="1" applyBorder="1" applyAlignment="1" applyProtection="1">
      <alignment horizontal="center" vertical="center" wrapText="1"/>
      <protection/>
    </xf>
    <xf numFmtId="164" fontId="20" fillId="0" borderId="6" xfId="34" applyFont="1" applyFill="1" applyBorder="1" applyAlignment="1" applyProtection="1">
      <alignment horizontal="left" vertical="center" wrapText="1" indent="1"/>
      <protection/>
    </xf>
    <xf numFmtId="164" fontId="20" fillId="0" borderId="7" xfId="34" applyFont="1" applyFill="1" applyBorder="1" applyAlignment="1" applyProtection="1">
      <alignment vertical="center" wrapText="1"/>
      <protection/>
    </xf>
    <xf numFmtId="165" fontId="20" fillId="0" borderId="8" xfId="34" applyNumberFormat="1" applyFont="1" applyFill="1" applyBorder="1" applyAlignment="1" applyProtection="1">
      <alignment horizontal="right" vertical="center" wrapText="1" indent="1"/>
      <protection/>
    </xf>
    <xf numFmtId="166" fontId="21" fillId="0" borderId="20" xfId="34" applyNumberFormat="1" applyFont="1" applyFill="1" applyBorder="1" applyAlignment="1" applyProtection="1">
      <alignment horizontal="left" vertical="center" wrapText="1" indent="1"/>
      <protection/>
    </xf>
    <xf numFmtId="164" fontId="21" fillId="0" borderId="21" xfId="34" applyFont="1" applyFill="1" applyBorder="1" applyAlignment="1" applyProtection="1">
      <alignment horizontal="left" vertical="center" wrapText="1" indent="1"/>
      <protection/>
    </xf>
    <xf numFmtId="165" fontId="21" fillId="0" borderId="22" xfId="3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34" applyFont="1" applyFill="1" applyBorder="1" applyAlignment="1" applyProtection="1">
      <alignment horizontal="left" vertical="center" wrapText="1" indent="1"/>
      <protection/>
    </xf>
    <xf numFmtId="164" fontId="21" fillId="0" borderId="23" xfId="34" applyFont="1" applyFill="1" applyBorder="1" applyAlignment="1" applyProtection="1">
      <alignment horizontal="left" vertical="center" wrapText="1" indent="1"/>
      <protection/>
    </xf>
    <xf numFmtId="164" fontId="21" fillId="0" borderId="0" xfId="34" applyFont="1" applyFill="1" applyBorder="1" applyAlignment="1" applyProtection="1">
      <alignment horizontal="left" vertical="center" wrapText="1" indent="1"/>
      <protection/>
    </xf>
    <xf numFmtId="164" fontId="21" fillId="0" borderId="13" xfId="34" applyFont="1" applyFill="1" applyBorder="1" applyAlignment="1" applyProtection="1">
      <alignment horizontal="left" indent="6"/>
      <protection/>
    </xf>
    <xf numFmtId="164" fontId="21" fillId="0" borderId="13" xfId="34" applyFont="1" applyFill="1" applyBorder="1" applyAlignment="1" applyProtection="1">
      <alignment horizontal="left" vertical="center" wrapText="1" indent="6"/>
      <protection/>
    </xf>
    <xf numFmtId="166" fontId="21" fillId="0" borderId="24" xfId="34" applyNumberFormat="1" applyFont="1" applyFill="1" applyBorder="1" applyAlignment="1" applyProtection="1">
      <alignment horizontal="left" vertical="center" wrapText="1" indent="1"/>
      <protection/>
    </xf>
    <xf numFmtId="164" fontId="21" fillId="0" borderId="16" xfId="34" applyFont="1" applyFill="1" applyBorder="1" applyAlignment="1" applyProtection="1">
      <alignment horizontal="left" vertical="center" wrapText="1" indent="6"/>
      <protection/>
    </xf>
    <xf numFmtId="164" fontId="21" fillId="0" borderId="13" xfId="34" applyFont="1" applyFill="1" applyBorder="1" applyAlignment="1" applyProtection="1">
      <alignment vertical="center" wrapText="1"/>
      <protection/>
    </xf>
    <xf numFmtId="166" fontId="21" fillId="0" borderId="25" xfId="34" applyNumberFormat="1" applyFont="1" applyFill="1" applyBorder="1" applyAlignment="1" applyProtection="1">
      <alignment horizontal="left" vertical="center" wrapText="1" indent="1"/>
      <protection/>
    </xf>
    <xf numFmtId="165" fontId="21" fillId="0" borderId="26" xfId="3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" xfId="34" applyFont="1" applyFill="1" applyBorder="1" applyAlignment="1" applyProtection="1">
      <alignment vertical="center" wrapText="1"/>
      <protection/>
    </xf>
    <xf numFmtId="164" fontId="21" fillId="0" borderId="16" xfId="34" applyFont="1" applyFill="1" applyBorder="1" applyAlignment="1" applyProtection="1">
      <alignment horizontal="left" vertical="center" wrapText="1" indent="1"/>
      <protection/>
    </xf>
    <xf numFmtId="166" fontId="21" fillId="0" borderId="9" xfId="34" applyNumberFormat="1" applyFont="1" applyFill="1" applyBorder="1" applyAlignment="1" applyProtection="1">
      <alignment horizontal="left" vertical="center" indent="1"/>
      <protection/>
    </xf>
    <xf numFmtId="165" fontId="21" fillId="0" borderId="27" xfId="3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0" applyFont="1" applyBorder="1" applyAlignment="1" applyProtection="1">
      <alignment horizontal="left" vertical="center" wrapText="1" indent="1"/>
      <protection/>
    </xf>
    <xf numFmtId="164" fontId="22" fillId="0" borderId="13" xfId="0" applyFont="1" applyBorder="1" applyAlignment="1" applyProtection="1">
      <alignment horizontal="left" vertical="center" wrapText="1" indent="1"/>
      <protection/>
    </xf>
    <xf numFmtId="164" fontId="21" fillId="0" borderId="10" xfId="34" applyFont="1" applyFill="1" applyBorder="1" applyAlignment="1" applyProtection="1">
      <alignment horizontal="left" vertical="center" wrapText="1" indent="6"/>
      <protection/>
    </xf>
    <xf numFmtId="165" fontId="21" fillId="0" borderId="28" xfId="34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0" xfId="34" applyFont="1" applyFill="1" applyBorder="1" applyAlignment="1" applyProtection="1">
      <alignment horizontal="left" vertical="center" wrapText="1" indent="1"/>
      <protection/>
    </xf>
    <xf numFmtId="164" fontId="21" fillId="0" borderId="29" xfId="34" applyFont="1" applyFill="1" applyBorder="1" applyAlignment="1" applyProtection="1">
      <alignment horizontal="left" vertical="center" wrapText="1" indent="1"/>
      <protection/>
    </xf>
    <xf numFmtId="165" fontId="23" fillId="0" borderId="5" xfId="0" applyNumberFormat="1" applyFont="1" applyBorder="1" applyAlignment="1" applyProtection="1">
      <alignment horizontal="right" vertical="center" wrapText="1" indent="1"/>
      <protection/>
    </xf>
    <xf numFmtId="166" fontId="21" fillId="0" borderId="3" xfId="34" applyNumberFormat="1" applyFont="1" applyFill="1" applyBorder="1" applyAlignment="1" applyProtection="1">
      <alignment horizontal="left" vertical="center" wrapText="1" indent="1"/>
      <protection/>
    </xf>
    <xf numFmtId="165" fontId="21" fillId="0" borderId="30" xfId="34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Font="1" applyBorder="1" applyAlignment="1" applyProtection="1">
      <alignment horizontal="left" vertical="center" wrapText="1" indent="1"/>
      <protection/>
    </xf>
    <xf numFmtId="165" fontId="21" fillId="0" borderId="31" xfId="34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5" xfId="0" applyNumberFormat="1" applyFont="1" applyBorder="1" applyAlignment="1" applyProtection="1">
      <alignment horizontal="right" vertical="center" wrapText="1" indent="1"/>
      <protection/>
    </xf>
    <xf numFmtId="164" fontId="25" fillId="0" borderId="0" xfId="34" applyFont="1" applyFill="1" applyProtection="1">
      <alignment/>
      <protection/>
    </xf>
    <xf numFmtId="164" fontId="16" fillId="0" borderId="0" xfId="34" applyFont="1" applyFill="1" applyProtection="1">
      <alignment/>
      <protection/>
    </xf>
    <xf numFmtId="164" fontId="23" fillId="0" borderId="18" xfId="0" applyFont="1" applyBorder="1" applyAlignment="1" applyProtection="1">
      <alignment horizontal="left" vertical="center" wrapText="1" indent="1"/>
      <protection/>
    </xf>
    <xf numFmtId="164" fontId="24" fillId="0" borderId="19" xfId="0" applyFont="1" applyBorder="1" applyAlignment="1" applyProtection="1">
      <alignment horizontal="left" vertical="center" wrapText="1" indent="1"/>
      <protection/>
    </xf>
    <xf numFmtId="164" fontId="16" fillId="0" borderId="0" xfId="34" applyFont="1" applyFill="1" applyBorder="1" applyAlignment="1" applyProtection="1">
      <alignment horizontal="center"/>
      <protection/>
    </xf>
    <xf numFmtId="164" fontId="14" fillId="0" borderId="0" xfId="34" applyFill="1" applyBorder="1" applyProtection="1">
      <alignment/>
      <protection/>
    </xf>
    <xf numFmtId="164" fontId="0" fillId="0" borderId="0" xfId="0" applyFont="1" applyFill="1" applyAlignment="1" applyProtection="1">
      <alignment horizontal="left" vertical="center" wrapText="1"/>
      <protection/>
    </xf>
    <xf numFmtId="164" fontId="0" fillId="0" borderId="0" xfId="0" applyFont="1" applyFill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center" vertical="center" wrapText="1"/>
      <protection/>
    </xf>
    <xf numFmtId="164" fontId="0" fillId="0" borderId="0" xfId="0" applyFill="1" applyAlignment="1">
      <alignment vertical="center" wrapText="1"/>
    </xf>
    <xf numFmtId="165" fontId="14" fillId="0" borderId="0" xfId="0" applyNumberFormat="1" applyFont="1" applyFill="1" applyAlignment="1" applyProtection="1">
      <alignment horizontal="left" vertical="center" wrapText="1"/>
      <protection/>
    </xf>
    <xf numFmtId="165" fontId="26" fillId="0" borderId="0" xfId="0" applyNumberFormat="1" applyFont="1" applyFill="1" applyBorder="1" applyAlignment="1" applyProtection="1">
      <alignment horizontal="right" vertical="center" wrapText="1"/>
      <protection/>
    </xf>
    <xf numFmtId="165" fontId="14" fillId="0" borderId="0" xfId="0" applyNumberFormat="1" applyFont="1" applyFill="1" applyAlignment="1">
      <alignment vertical="center" wrapText="1"/>
    </xf>
    <xf numFmtId="164" fontId="19" fillId="0" borderId="32" xfId="0" applyFont="1" applyFill="1" applyBorder="1" applyAlignment="1" applyProtection="1">
      <alignment horizontal="center" vertical="center" wrapText="1"/>
      <protection/>
    </xf>
    <xf numFmtId="164" fontId="19" fillId="0" borderId="21" xfId="0" applyFont="1" applyFill="1" applyBorder="1" applyAlignment="1" applyProtection="1">
      <alignment horizontal="center" vertical="center"/>
      <protection/>
    </xf>
    <xf numFmtId="164" fontId="19" fillId="0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Alignment="1">
      <alignment vertical="center"/>
    </xf>
    <xf numFmtId="164" fontId="19" fillId="0" borderId="33" xfId="0" applyFont="1" applyFill="1" applyBorder="1" applyAlignment="1" applyProtection="1">
      <alignment horizontal="center" vertical="center" wrapText="1"/>
      <protection/>
    </xf>
    <xf numFmtId="164" fontId="19" fillId="0" borderId="34" xfId="0" applyFont="1" applyFill="1" applyBorder="1" applyAlignment="1" applyProtection="1">
      <alignment horizontal="center" vertical="center"/>
      <protection/>
    </xf>
    <xf numFmtId="166" fontId="19" fillId="0" borderId="35" xfId="0" applyNumberFormat="1" applyFont="1" applyFill="1" applyBorder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27" fillId="0" borderId="0" xfId="0" applyFont="1" applyFill="1" applyAlignment="1">
      <alignment vertical="center"/>
    </xf>
    <xf numFmtId="164" fontId="19" fillId="0" borderId="36" xfId="0" applyFont="1" applyFill="1" applyBorder="1" applyAlignment="1" applyProtection="1">
      <alignment horizontal="center" vertical="center" wrapText="1"/>
      <protection/>
    </xf>
    <xf numFmtId="164" fontId="19" fillId="0" borderId="7" xfId="0" applyFont="1" applyFill="1" applyBorder="1" applyAlignment="1" applyProtection="1">
      <alignment horizontal="center" vertical="center" wrapText="1"/>
      <protection/>
    </xf>
    <xf numFmtId="164" fontId="19" fillId="0" borderId="8" xfId="0" applyFont="1" applyFill="1" applyBorder="1" applyAlignment="1" applyProtection="1">
      <alignment horizontal="center" vertical="center" wrapText="1"/>
      <protection/>
    </xf>
    <xf numFmtId="164" fontId="20" fillId="0" borderId="3" xfId="0" applyFont="1" applyFill="1" applyBorder="1" applyAlignment="1" applyProtection="1">
      <alignment horizontal="center" vertical="center" wrapText="1"/>
      <protection/>
    </xf>
    <xf numFmtId="164" fontId="20" fillId="0" borderId="4" xfId="0" applyFont="1" applyFill="1" applyBorder="1" applyAlignment="1" applyProtection="1">
      <alignment horizontal="center" vertical="center" wrapText="1"/>
      <protection/>
    </xf>
    <xf numFmtId="164" fontId="20" fillId="0" borderId="5" xfId="0" applyFont="1" applyFill="1" applyBorder="1" applyAlignment="1" applyProtection="1">
      <alignment horizontal="center" vertical="center" wrapText="1"/>
      <protection/>
    </xf>
    <xf numFmtId="164" fontId="16" fillId="0" borderId="0" xfId="0" applyFont="1" applyFill="1" applyAlignment="1">
      <alignment horizontal="center" vertical="center" wrapText="1"/>
    </xf>
    <xf numFmtId="164" fontId="19" fillId="0" borderId="37" xfId="0" applyFont="1" applyFill="1" applyBorder="1" applyAlignment="1" applyProtection="1">
      <alignment horizontal="center" vertical="center" wrapText="1"/>
      <protection/>
    </xf>
    <xf numFmtId="164" fontId="19" fillId="0" borderId="38" xfId="0" applyFont="1" applyFill="1" applyBorder="1" applyAlignment="1" applyProtection="1">
      <alignment horizontal="center" vertical="center" wrapText="1"/>
      <protection/>
    </xf>
    <xf numFmtId="165" fontId="19" fillId="0" borderId="28" xfId="0" applyNumberFormat="1" applyFont="1" applyFill="1" applyBorder="1" applyAlignment="1" applyProtection="1">
      <alignment horizontal="center" vertical="center" wrapText="1"/>
      <protection/>
    </xf>
    <xf numFmtId="165" fontId="20" fillId="0" borderId="5" xfId="34" applyNumberFormat="1" applyFont="1" applyFill="1" applyBorder="1" applyAlignment="1" applyProtection="1">
      <alignment horizontal="center" vertical="center" wrapText="1"/>
      <protection/>
    </xf>
    <xf numFmtId="166" fontId="21" fillId="0" borderId="9" xfId="34" applyNumberFormat="1" applyFont="1" applyFill="1" applyBorder="1" applyAlignment="1" applyProtection="1">
      <alignment horizontal="center" vertical="center" wrapText="1"/>
      <protection/>
    </xf>
    <xf numFmtId="165" fontId="21" fillId="0" borderId="11" xfId="34" applyNumberFormat="1" applyFont="1" applyFill="1" applyBorder="1" applyAlignment="1" applyProtection="1">
      <alignment horizontal="center" vertical="center" wrapText="1"/>
      <protection locked="0"/>
    </xf>
    <xf numFmtId="164" fontId="28" fillId="0" borderId="0" xfId="0" applyFont="1" applyFill="1" applyAlignment="1">
      <alignment vertical="center" wrapText="1"/>
    </xf>
    <xf numFmtId="166" fontId="21" fillId="0" borderId="12" xfId="34" applyNumberFormat="1" applyFont="1" applyFill="1" applyBorder="1" applyAlignment="1" applyProtection="1">
      <alignment horizontal="center" vertical="center" wrapText="1"/>
      <protection/>
    </xf>
    <xf numFmtId="165" fontId="21" fillId="0" borderId="14" xfId="34" applyNumberFormat="1" applyFont="1" applyFill="1" applyBorder="1" applyAlignment="1" applyProtection="1">
      <alignment horizontal="center" vertical="center" wrapText="1"/>
      <protection locked="0"/>
    </xf>
    <xf numFmtId="164" fontId="29" fillId="0" borderId="0" xfId="0" applyFont="1" applyFill="1" applyAlignment="1">
      <alignment vertical="center" wrapText="1"/>
    </xf>
    <xf numFmtId="166" fontId="21" fillId="0" borderId="15" xfId="34" applyNumberFormat="1" applyFont="1" applyFill="1" applyBorder="1" applyAlignment="1" applyProtection="1">
      <alignment horizontal="center" vertical="center" wrapText="1"/>
      <protection/>
    </xf>
    <xf numFmtId="165" fontId="21" fillId="0" borderId="17" xfId="34" applyNumberFormat="1" applyFont="1" applyFill="1" applyBorder="1" applyAlignment="1" applyProtection="1">
      <alignment horizontal="center" vertical="center" wrapText="1"/>
      <protection locked="0"/>
    </xf>
    <xf numFmtId="165" fontId="21" fillId="0" borderId="11" xfId="34" applyNumberFormat="1" applyFont="1" applyFill="1" applyBorder="1" applyAlignment="1" applyProtection="1">
      <alignment horizontal="center" vertical="center" wrapText="1"/>
      <protection/>
    </xf>
    <xf numFmtId="164" fontId="23" fillId="0" borderId="3" xfId="0" applyFont="1" applyBorder="1" applyAlignment="1" applyProtection="1">
      <alignment horizontal="center" wrapText="1"/>
      <protection/>
    </xf>
    <xf numFmtId="164" fontId="22" fillId="0" borderId="9" xfId="0" applyFont="1" applyBorder="1" applyAlignment="1" applyProtection="1">
      <alignment horizontal="center" wrapText="1"/>
      <protection/>
    </xf>
    <xf numFmtId="164" fontId="22" fillId="0" borderId="12" xfId="0" applyFont="1" applyBorder="1" applyAlignment="1" applyProtection="1">
      <alignment horizontal="center" wrapText="1"/>
      <protection/>
    </xf>
    <xf numFmtId="164" fontId="22" fillId="0" borderId="15" xfId="0" applyFont="1" applyBorder="1" applyAlignment="1" applyProtection="1">
      <alignment horizontal="center" wrapText="1"/>
      <protection/>
    </xf>
    <xf numFmtId="165" fontId="20" fillId="0" borderId="5" xfId="34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Font="1" applyBorder="1" applyAlignment="1" applyProtection="1">
      <alignment horizontal="center" wrapText="1"/>
      <protection/>
    </xf>
    <xf numFmtId="164" fontId="21" fillId="0" borderId="0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horizontal="left" vertical="center" wrapText="1" indent="1"/>
      <protection/>
    </xf>
    <xf numFmtId="165" fontId="20" fillId="0" borderId="0" xfId="0" applyNumberFormat="1" applyFont="1" applyFill="1" applyBorder="1" applyAlignment="1" applyProtection="1">
      <alignment horizontal="center" vertical="center" wrapText="1"/>
      <protection/>
    </xf>
    <xf numFmtId="164" fontId="20" fillId="0" borderId="36" xfId="0" applyFont="1" applyFill="1" applyBorder="1" applyAlignment="1" applyProtection="1">
      <alignment horizontal="center" vertical="center" wrapText="1"/>
      <protection/>
    </xf>
    <xf numFmtId="164" fontId="19" fillId="0" borderId="39" xfId="0" applyFont="1" applyFill="1" applyBorder="1" applyAlignment="1" applyProtection="1">
      <alignment horizontal="center" vertical="center" wrapText="1"/>
      <protection/>
    </xf>
    <xf numFmtId="165" fontId="20" fillId="0" borderId="30" xfId="0" applyNumberFormat="1" applyFont="1" applyFill="1" applyBorder="1" applyAlignment="1" applyProtection="1">
      <alignment horizontal="center" vertical="center" wrapText="1"/>
      <protection/>
    </xf>
    <xf numFmtId="165" fontId="20" fillId="0" borderId="8" xfId="34" applyNumberFormat="1" applyFont="1" applyFill="1" applyBorder="1" applyAlignment="1" applyProtection="1">
      <alignment horizontal="center" vertical="center" wrapText="1"/>
      <protection/>
    </xf>
    <xf numFmtId="164" fontId="30" fillId="0" borderId="0" xfId="0" applyFont="1" applyFill="1" applyAlignment="1">
      <alignment vertical="center" wrapText="1"/>
    </xf>
    <xf numFmtId="166" fontId="21" fillId="0" borderId="20" xfId="34" applyNumberFormat="1" applyFont="1" applyFill="1" applyBorder="1" applyAlignment="1" applyProtection="1">
      <alignment horizontal="center" vertical="center" wrapText="1"/>
      <protection/>
    </xf>
    <xf numFmtId="165" fontId="21" fillId="0" borderId="22" xfId="34" applyNumberFormat="1" applyFont="1" applyFill="1" applyBorder="1" applyAlignment="1" applyProtection="1">
      <alignment horizontal="center" vertical="center" wrapText="1"/>
      <protection locked="0"/>
    </xf>
    <xf numFmtId="166" fontId="21" fillId="0" borderId="24" xfId="34" applyNumberFormat="1" applyFont="1" applyFill="1" applyBorder="1" applyAlignment="1" applyProtection="1">
      <alignment horizontal="center" vertical="center" wrapText="1"/>
      <protection/>
    </xf>
    <xf numFmtId="166" fontId="21" fillId="0" borderId="25" xfId="34" applyNumberFormat="1" applyFont="1" applyFill="1" applyBorder="1" applyAlignment="1" applyProtection="1">
      <alignment horizontal="center" vertical="center" wrapText="1"/>
      <protection/>
    </xf>
    <xf numFmtId="164" fontId="21" fillId="0" borderId="34" xfId="34" applyFont="1" applyFill="1" applyBorder="1" applyAlignment="1" applyProtection="1">
      <alignment horizontal="left" vertical="center" wrapText="1" indent="6"/>
      <protection/>
    </xf>
    <xf numFmtId="165" fontId="21" fillId="0" borderId="26" xfId="34" applyNumberFormat="1" applyFont="1" applyFill="1" applyBorder="1" applyAlignment="1" applyProtection="1">
      <alignment horizontal="center" vertical="center" wrapText="1"/>
      <protection locked="0"/>
    </xf>
    <xf numFmtId="165" fontId="21" fillId="0" borderId="27" xfId="34" applyNumberFormat="1" applyFont="1" applyFill="1" applyBorder="1" applyAlignment="1" applyProtection="1">
      <alignment horizontal="center" vertical="center" wrapText="1"/>
      <protection locked="0"/>
    </xf>
    <xf numFmtId="165" fontId="21" fillId="0" borderId="28" xfId="34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Fill="1" applyAlignment="1">
      <alignment vertical="center" wrapText="1"/>
    </xf>
    <xf numFmtId="165" fontId="23" fillId="0" borderId="5" xfId="0" applyNumberFormat="1" applyFont="1" applyBorder="1" applyAlignment="1" applyProtection="1">
      <alignment horizontal="center" vertical="center" wrapText="1"/>
      <protection/>
    </xf>
    <xf numFmtId="166" fontId="20" fillId="0" borderId="3" xfId="34" applyNumberFormat="1" applyFont="1" applyFill="1" applyBorder="1" applyAlignment="1" applyProtection="1">
      <alignment horizontal="center" vertical="center" wrapText="1"/>
      <protection/>
    </xf>
    <xf numFmtId="165" fontId="24" fillId="0" borderId="5" xfId="0" applyNumberFormat="1" applyFont="1" applyBorder="1" applyAlignment="1" applyProtection="1">
      <alignment horizontal="center" vertical="center" wrapText="1"/>
      <protection/>
    </xf>
    <xf numFmtId="164" fontId="23" fillId="0" borderId="18" xfId="0" applyFont="1" applyBorder="1" applyAlignment="1" applyProtection="1">
      <alignment horizontal="center" vertical="center" wrapText="1"/>
      <protection/>
    </xf>
    <xf numFmtId="164" fontId="27" fillId="0" borderId="3" xfId="0" applyFont="1" applyFill="1" applyBorder="1" applyAlignment="1" applyProtection="1">
      <alignment horizontal="left" vertical="center"/>
      <protection/>
    </xf>
    <xf numFmtId="164" fontId="27" fillId="0" borderId="40" xfId="0" applyFont="1" applyFill="1" applyBorder="1" applyAlignment="1" applyProtection="1">
      <alignment vertical="center" wrapText="1"/>
      <protection/>
    </xf>
    <xf numFmtId="168" fontId="27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4" fontId="26" fillId="0" borderId="0" xfId="0" applyFont="1" applyAlignment="1">
      <alignment horizontal="right" vertical="center"/>
    </xf>
    <xf numFmtId="165" fontId="16" fillId="0" borderId="0" xfId="0" applyNumberFormat="1" applyFont="1" applyFill="1" applyBorder="1" applyAlignment="1" applyProtection="1">
      <alignment horizontal="center" vertical="center" wrapText="1"/>
      <protection/>
    </xf>
    <xf numFmtId="165" fontId="18" fillId="0" borderId="0" xfId="0" applyNumberFormat="1" applyFont="1" applyFill="1" applyAlignment="1" applyProtection="1">
      <alignment horizontal="right" vertical="center"/>
      <protection/>
    </xf>
    <xf numFmtId="165" fontId="19" fillId="0" borderId="41" xfId="0" applyNumberFormat="1" applyFont="1" applyFill="1" applyBorder="1" applyAlignment="1" applyProtection="1">
      <alignment horizontal="center" vertical="center" wrapText="1"/>
      <protection/>
    </xf>
    <xf numFmtId="165" fontId="19" fillId="0" borderId="3" xfId="0" applyNumberFormat="1" applyFont="1" applyFill="1" applyBorder="1" applyAlignment="1" applyProtection="1">
      <alignment horizontal="center" vertical="center" wrapText="1"/>
      <protection/>
    </xf>
    <xf numFmtId="165" fontId="19" fillId="0" borderId="4" xfId="0" applyNumberFormat="1" applyFont="1" applyFill="1" applyBorder="1" applyAlignment="1" applyProtection="1">
      <alignment horizontal="center" vertical="center" wrapText="1"/>
      <protection/>
    </xf>
    <xf numFmtId="165" fontId="19" fillId="0" borderId="5" xfId="0" applyNumberFormat="1" applyFont="1" applyFill="1" applyBorder="1" applyAlignment="1" applyProtection="1">
      <alignment horizontal="center" vertical="center" wrapText="1"/>
      <protection/>
    </xf>
    <xf numFmtId="165" fontId="27" fillId="0" borderId="0" xfId="0" applyNumberFormat="1" applyFont="1" applyFill="1" applyAlignment="1" applyProtection="1">
      <alignment horizontal="center" vertical="center" wrapText="1"/>
      <protection/>
    </xf>
    <xf numFmtId="165" fontId="20" fillId="0" borderId="41" xfId="0" applyNumberFormat="1" applyFont="1" applyFill="1" applyBorder="1" applyAlignment="1" applyProtection="1">
      <alignment horizontal="center" vertical="center" wrapText="1"/>
      <protection/>
    </xf>
    <xf numFmtId="165" fontId="20" fillId="0" borderId="3" xfId="0" applyNumberFormat="1" applyFont="1" applyFill="1" applyBorder="1" applyAlignment="1" applyProtection="1">
      <alignment horizontal="center" vertical="center" wrapText="1"/>
      <protection/>
    </xf>
    <xf numFmtId="165" fontId="20" fillId="0" borderId="4" xfId="0" applyNumberFormat="1" applyFont="1" applyFill="1" applyBorder="1" applyAlignment="1" applyProtection="1">
      <alignment horizontal="center" vertical="center" wrapText="1"/>
      <protection/>
    </xf>
    <xf numFmtId="165" fontId="20" fillId="0" borderId="5" xfId="0" applyNumberFormat="1" applyFont="1" applyFill="1" applyBorder="1" applyAlignment="1" applyProtection="1">
      <alignment horizontal="center" vertical="center" wrapText="1"/>
      <protection/>
    </xf>
    <xf numFmtId="165" fontId="20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5" fontId="21" fillId="0" borderId="9" xfId="0" applyNumberFormat="1" applyFont="1" applyFill="1" applyBorder="1" applyAlignment="1" applyProtection="1">
      <alignment horizontal="left" vertical="center" wrapText="1" indent="1"/>
      <protection/>
    </xf>
    <xf numFmtId="165" fontId="2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5" fontId="21" fillId="0" borderId="12" xfId="0" applyNumberFormat="1" applyFont="1" applyFill="1" applyBorder="1" applyAlignment="1" applyProtection="1">
      <alignment horizontal="left" vertical="center" wrapText="1" indent="1"/>
      <protection/>
    </xf>
    <xf numFmtId="165" fontId="2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44" xfId="0" applyNumberFormat="1" applyFont="1" applyFill="1" applyBorder="1" applyAlignment="1" applyProtection="1">
      <alignment horizontal="left" vertical="center" wrapText="1" indent="1"/>
      <protection/>
    </xf>
    <xf numFmtId="165" fontId="2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5" fontId="2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21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5" fontId="2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41" xfId="0" applyNumberFormat="1" applyFont="1" applyFill="1" applyBorder="1" applyAlignment="1" applyProtection="1">
      <alignment horizontal="left" vertical="center" wrapText="1" indent="1"/>
      <protection/>
    </xf>
    <xf numFmtId="165" fontId="20" fillId="0" borderId="3" xfId="0" applyNumberFormat="1" applyFont="1" applyFill="1" applyBorder="1" applyAlignment="1" applyProtection="1">
      <alignment horizontal="left" vertical="center" wrapText="1" indent="1"/>
      <protection/>
    </xf>
    <xf numFmtId="165" fontId="20" fillId="0" borderId="4" xfId="0" applyNumberFormat="1" applyFont="1" applyFill="1" applyBorder="1" applyAlignment="1" applyProtection="1">
      <alignment horizontal="right" vertical="center" wrapText="1" indent="1"/>
      <protection/>
    </xf>
    <xf numFmtId="165" fontId="20" fillId="0" borderId="5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165" fontId="21" fillId="0" borderId="24" xfId="0" applyNumberFormat="1" applyFont="1" applyFill="1" applyBorder="1" applyAlignment="1" applyProtection="1">
      <alignment horizontal="left" vertical="center" wrapText="1" indent="1"/>
      <protection/>
    </xf>
    <xf numFmtId="165" fontId="31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2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21" fillId="0" borderId="13" xfId="0" applyNumberFormat="1" applyFont="1" applyFill="1" applyBorder="1" applyAlignment="1" applyProtection="1">
      <alignment horizontal="left" vertical="center" wrapText="1" indent="1"/>
      <protection/>
    </xf>
    <xf numFmtId="165" fontId="21" fillId="0" borderId="25" xfId="0" applyNumberFormat="1" applyFont="1" applyFill="1" applyBorder="1" applyAlignment="1" applyProtection="1">
      <alignment horizontal="left" vertical="center" wrapText="1" indent="1"/>
      <protection/>
    </xf>
    <xf numFmtId="165" fontId="2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5" fontId="2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3" xfId="0" applyNumberFormat="1" applyFont="1" applyFill="1" applyBorder="1" applyAlignment="1" applyProtection="1">
      <alignment horizontal="left" vertical="center" wrapText="1" indent="1"/>
      <protection/>
    </xf>
    <xf numFmtId="165" fontId="27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35" applyFill="1" applyProtection="1">
      <alignment/>
      <protection/>
    </xf>
    <xf numFmtId="164" fontId="14" fillId="0" borderId="0" xfId="35" applyFill="1" applyProtection="1">
      <alignment/>
      <protection locked="0"/>
    </xf>
    <xf numFmtId="164" fontId="26" fillId="0" borderId="0" xfId="35" applyFont="1" applyFill="1" applyBorder="1" applyAlignment="1" applyProtection="1">
      <alignment horizontal="right" vertical="center" wrapText="1"/>
      <protection/>
    </xf>
    <xf numFmtId="164" fontId="16" fillId="0" borderId="0" xfId="35" applyFont="1" applyFill="1" applyBorder="1" applyAlignment="1" applyProtection="1">
      <alignment horizontal="center" wrapText="1"/>
      <protection/>
    </xf>
    <xf numFmtId="164" fontId="18" fillId="0" borderId="0" xfId="0" applyFont="1" applyFill="1" applyAlignment="1">
      <alignment horizontal="right"/>
    </xf>
    <xf numFmtId="164" fontId="19" fillId="0" borderId="6" xfId="35" applyFont="1" applyFill="1" applyBorder="1" applyAlignment="1" applyProtection="1">
      <alignment horizontal="center" vertical="center" wrapText="1"/>
      <protection/>
    </xf>
    <xf numFmtId="164" fontId="19" fillId="0" borderId="7" xfId="35" applyFont="1" applyFill="1" applyBorder="1" applyAlignment="1" applyProtection="1">
      <alignment horizontal="center" vertical="center"/>
      <protection/>
    </xf>
    <xf numFmtId="164" fontId="19" fillId="0" borderId="8" xfId="35" applyFont="1" applyFill="1" applyBorder="1" applyAlignment="1" applyProtection="1">
      <alignment horizontal="center" vertical="center"/>
      <protection/>
    </xf>
    <xf numFmtId="164" fontId="21" fillId="0" borderId="3" xfId="35" applyFont="1" applyFill="1" applyBorder="1" applyAlignment="1" applyProtection="1">
      <alignment horizontal="left" vertical="center" indent="1"/>
      <protection/>
    </xf>
    <xf numFmtId="164" fontId="17" fillId="0" borderId="5" xfId="35" applyFont="1" applyFill="1" applyBorder="1" applyAlignment="1" applyProtection="1">
      <alignment horizontal="left" vertical="center" indent="1"/>
      <protection/>
    </xf>
    <xf numFmtId="164" fontId="14" fillId="0" borderId="0" xfId="35" applyFill="1" applyAlignment="1" applyProtection="1">
      <alignment vertical="center"/>
      <protection/>
    </xf>
    <xf numFmtId="164" fontId="21" fillId="0" borderId="24" xfId="35" applyFont="1" applyFill="1" applyBorder="1" applyAlignment="1" applyProtection="1">
      <alignment horizontal="left" vertical="center" indent="1"/>
      <protection/>
    </xf>
    <xf numFmtId="164" fontId="21" fillId="0" borderId="29" xfId="35" applyFont="1" applyFill="1" applyBorder="1" applyAlignment="1" applyProtection="1">
      <alignment horizontal="left" vertical="center" wrapText="1" indent="1"/>
      <protection/>
    </xf>
    <xf numFmtId="165" fontId="32" fillId="0" borderId="29" xfId="35" applyNumberFormat="1" applyFont="1" applyFill="1" applyBorder="1" applyAlignment="1" applyProtection="1">
      <alignment vertical="center"/>
      <protection locked="0"/>
    </xf>
    <xf numFmtId="165" fontId="21" fillId="0" borderId="47" xfId="35" applyNumberFormat="1" applyFont="1" applyFill="1" applyBorder="1" applyAlignment="1" applyProtection="1">
      <alignment vertical="center"/>
      <protection/>
    </xf>
    <xf numFmtId="164" fontId="21" fillId="0" borderId="12" xfId="35" applyFont="1" applyFill="1" applyBorder="1" applyAlignment="1" applyProtection="1">
      <alignment horizontal="left" vertical="center" indent="1"/>
      <protection/>
    </xf>
    <xf numFmtId="164" fontId="21" fillId="0" borderId="13" xfId="35" applyFont="1" applyFill="1" applyBorder="1" applyAlignment="1" applyProtection="1">
      <alignment horizontal="left" vertical="center" wrapText="1" indent="1"/>
      <protection/>
    </xf>
    <xf numFmtId="165" fontId="32" fillId="0" borderId="13" xfId="35" applyNumberFormat="1" applyFont="1" applyFill="1" applyBorder="1" applyAlignment="1" applyProtection="1">
      <alignment vertical="center"/>
      <protection locked="0"/>
    </xf>
    <xf numFmtId="165" fontId="32" fillId="0" borderId="14" xfId="35" applyNumberFormat="1" applyFont="1" applyFill="1" applyBorder="1" applyAlignment="1" applyProtection="1">
      <alignment vertical="center"/>
      <protection/>
    </xf>
    <xf numFmtId="164" fontId="14" fillId="0" borderId="0" xfId="35" applyFill="1" applyAlignment="1" applyProtection="1">
      <alignment vertical="center"/>
      <protection locked="0"/>
    </xf>
    <xf numFmtId="164" fontId="21" fillId="0" borderId="10" xfId="35" applyFont="1" applyFill="1" applyBorder="1" applyAlignment="1" applyProtection="1">
      <alignment horizontal="left" vertical="center" wrapText="1" indent="1"/>
      <protection/>
    </xf>
    <xf numFmtId="165" fontId="32" fillId="0" borderId="10" xfId="35" applyNumberFormat="1" applyFont="1" applyFill="1" applyBorder="1" applyAlignment="1" applyProtection="1">
      <alignment vertical="center"/>
      <protection locked="0"/>
    </xf>
    <xf numFmtId="165" fontId="32" fillId="0" borderId="11" xfId="35" applyNumberFormat="1" applyFont="1" applyFill="1" applyBorder="1" applyAlignment="1" applyProtection="1">
      <alignment vertical="center"/>
      <protection/>
    </xf>
    <xf numFmtId="164" fontId="21" fillId="0" borderId="13" xfId="35" applyFont="1" applyFill="1" applyBorder="1" applyAlignment="1" applyProtection="1">
      <alignment horizontal="left" vertical="center" indent="1"/>
      <protection/>
    </xf>
    <xf numFmtId="164" fontId="19" fillId="0" borderId="4" xfId="35" applyFont="1" applyFill="1" applyBorder="1" applyAlignment="1" applyProtection="1">
      <alignment horizontal="left" vertical="center" indent="1"/>
      <protection/>
    </xf>
    <xf numFmtId="165" fontId="33" fillId="0" borderId="4" xfId="35" applyNumberFormat="1" applyFont="1" applyFill="1" applyBorder="1" applyAlignment="1" applyProtection="1">
      <alignment vertical="center"/>
      <protection/>
    </xf>
    <xf numFmtId="165" fontId="33" fillId="0" borderId="5" xfId="35" applyNumberFormat="1" applyFont="1" applyFill="1" applyBorder="1" applyAlignment="1" applyProtection="1">
      <alignment vertical="center"/>
      <protection/>
    </xf>
    <xf numFmtId="164" fontId="21" fillId="0" borderId="9" xfId="35" applyFont="1" applyFill="1" applyBorder="1" applyAlignment="1" applyProtection="1">
      <alignment horizontal="left" vertical="center" indent="1"/>
      <protection/>
    </xf>
    <xf numFmtId="164" fontId="21" fillId="0" borderId="10" xfId="35" applyFont="1" applyFill="1" applyBorder="1" applyAlignment="1" applyProtection="1">
      <alignment horizontal="left" vertical="center" indent="1"/>
      <protection/>
    </xf>
    <xf numFmtId="164" fontId="20" fillId="0" borderId="3" xfId="35" applyFont="1" applyFill="1" applyBorder="1" applyAlignment="1" applyProtection="1">
      <alignment horizontal="left" vertical="center" indent="1"/>
      <protection/>
    </xf>
    <xf numFmtId="164" fontId="19" fillId="0" borderId="4" xfId="35" applyFont="1" applyFill="1" applyBorder="1" applyAlignment="1" applyProtection="1">
      <alignment horizontal="left" indent="1"/>
      <protection/>
    </xf>
    <xf numFmtId="165" fontId="33" fillId="0" borderId="4" xfId="35" applyNumberFormat="1" applyFont="1" applyFill="1" applyBorder="1" applyProtection="1">
      <alignment/>
      <protection/>
    </xf>
    <xf numFmtId="165" fontId="33" fillId="0" borderId="5" xfId="35" applyNumberFormat="1" applyFont="1" applyFill="1" applyBorder="1" applyProtection="1">
      <alignment/>
      <protection/>
    </xf>
    <xf numFmtId="164" fontId="0" fillId="0" borderId="0" xfId="35" applyFont="1" applyFill="1" applyProtection="1">
      <alignment/>
      <protection/>
    </xf>
    <xf numFmtId="164" fontId="34" fillId="0" borderId="0" xfId="35" applyFont="1" applyFill="1" applyProtection="1">
      <alignment/>
      <protection locked="0"/>
    </xf>
    <xf numFmtId="164" fontId="16" fillId="0" borderId="0" xfId="35" applyFont="1" applyFill="1" applyProtection="1">
      <alignment/>
      <protection locked="0"/>
    </xf>
    <xf numFmtId="164" fontId="35" fillId="0" borderId="0" xfId="0" applyFont="1" applyAlignment="1">
      <alignment/>
    </xf>
    <xf numFmtId="164" fontId="26" fillId="0" borderId="0" xfId="0" applyFont="1" applyBorder="1" applyAlignment="1">
      <alignment horizontal="right" vertical="center"/>
    </xf>
    <xf numFmtId="164" fontId="36" fillId="0" borderId="0" xfId="0" applyFont="1" applyBorder="1" applyAlignment="1">
      <alignment horizontal="center" vertical="center"/>
    </xf>
    <xf numFmtId="164" fontId="35" fillId="0" borderId="0" xfId="0" applyFont="1" applyAlignment="1">
      <alignment horizontal="center" vertical="center"/>
    </xf>
    <xf numFmtId="164" fontId="37" fillId="0" borderId="0" xfId="0" applyFont="1" applyBorder="1" applyAlignment="1">
      <alignment horizontal="center" vertical="center"/>
    </xf>
    <xf numFmtId="164" fontId="37" fillId="0" borderId="0" xfId="0" applyFont="1" applyAlignment="1">
      <alignment horizontal="center" vertical="center"/>
    </xf>
    <xf numFmtId="164" fontId="38" fillId="0" borderId="0" xfId="0" applyFont="1" applyAlignment="1">
      <alignment horizontal="center" vertical="center"/>
    </xf>
    <xf numFmtId="164" fontId="39" fillId="0" borderId="0" xfId="0" applyFont="1" applyAlignment="1">
      <alignment horizontal="center" vertical="center"/>
    </xf>
    <xf numFmtId="164" fontId="38" fillId="0" borderId="13" xfId="0" applyFont="1" applyBorder="1" applyAlignment="1">
      <alignment horizontal="center" vertical="center"/>
    </xf>
    <xf numFmtId="168" fontId="38" fillId="0" borderId="13" xfId="0" applyNumberFormat="1" applyFont="1" applyFill="1" applyBorder="1" applyAlignment="1">
      <alignment horizontal="center" vertical="center"/>
    </xf>
    <xf numFmtId="164" fontId="38" fillId="0" borderId="0" xfId="0" applyFont="1" applyAlignment="1">
      <alignment horizontal="center"/>
    </xf>
    <xf numFmtId="164" fontId="35" fillId="0" borderId="13" xfId="0" applyFont="1" applyFill="1" applyBorder="1" applyAlignment="1">
      <alignment horizontal="center" vertical="center"/>
    </xf>
    <xf numFmtId="168" fontId="35" fillId="0" borderId="13" xfId="0" applyNumberFormat="1" applyFont="1" applyFill="1" applyBorder="1" applyAlignment="1">
      <alignment horizontal="center" vertical="center"/>
    </xf>
    <xf numFmtId="164" fontId="35" fillId="0" borderId="13" xfId="0" applyFont="1" applyFill="1" applyBorder="1" applyAlignment="1">
      <alignment horizontal="center" vertical="center" wrapText="1"/>
    </xf>
    <xf numFmtId="164" fontId="38" fillId="0" borderId="13" xfId="0" applyFont="1" applyFill="1" applyBorder="1" applyAlignment="1">
      <alignment horizontal="center" vertical="center" wrapText="1"/>
    </xf>
    <xf numFmtId="164" fontId="38" fillId="0" borderId="13" xfId="0" applyFont="1" applyFill="1" applyBorder="1" applyAlignment="1">
      <alignment horizontal="center" vertical="center"/>
    </xf>
    <xf numFmtId="168" fontId="35" fillId="0" borderId="0" xfId="0" applyNumberFormat="1" applyFont="1" applyAlignment="1">
      <alignment/>
    </xf>
    <xf numFmtId="164" fontId="35" fillId="0" borderId="38" xfId="0" applyFont="1" applyBorder="1" applyAlignment="1">
      <alignment/>
    </xf>
    <xf numFmtId="168" fontId="38" fillId="0" borderId="0" xfId="0" applyNumberFormat="1" applyFont="1" applyFill="1" applyBorder="1" applyAlignment="1">
      <alignment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Hiperhivatkozás" xfId="31"/>
    <cellStyle name="Már látott hiperhivatkozás" xfId="32"/>
    <cellStyle name="Neutral" xfId="33"/>
    <cellStyle name="Normál_KVRENMUNKA" xfId="34"/>
    <cellStyle name="Normál_SEGEDLETEK" xfId="35"/>
    <cellStyle name="Note" xfId="36"/>
    <cellStyle name="Status" xfId="37"/>
    <cellStyle name="Text" xfId="38"/>
    <cellStyle name="Warning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375" style="1" customWidth="1"/>
    <col min="2" max="2" width="91.625" style="1" customWidth="1"/>
    <col min="3" max="3" width="21.625" style="2" customWidth="1"/>
    <col min="4" max="4" width="8.875" style="3" customWidth="1"/>
    <col min="5" max="16384" width="9.125" style="3" customWidth="1"/>
  </cols>
  <sheetData>
    <row r="1" spans="1:3" ht="12.75" customHeight="1">
      <c r="A1" s="4" t="s">
        <v>0</v>
      </c>
      <c r="B1" s="4"/>
      <c r="C1" s="4"/>
    </row>
    <row r="2" spans="1:3" ht="15.75" customHeight="1">
      <c r="A2" s="5" t="s">
        <v>1</v>
      </c>
      <c r="B2" s="5"/>
      <c r="C2" s="5"/>
    </row>
    <row r="3" spans="1:3" ht="15.75" customHeight="1">
      <c r="A3" s="6" t="s">
        <v>2</v>
      </c>
      <c r="B3" s="6"/>
      <c r="C3" s="7" t="s">
        <v>3</v>
      </c>
    </row>
    <row r="4" spans="1:3" ht="37.5" customHeight="1">
      <c r="A4" s="8" t="s">
        <v>4</v>
      </c>
      <c r="B4" s="9" t="s">
        <v>5</v>
      </c>
      <c r="C4" s="10" t="s">
        <v>6</v>
      </c>
    </row>
    <row r="5" spans="1:3" s="14" customFormat="1" ht="12" customHeight="1">
      <c r="A5" s="11">
        <v>1</v>
      </c>
      <c r="B5" s="12">
        <v>2</v>
      </c>
      <c r="C5" s="13">
        <v>3</v>
      </c>
    </row>
    <row r="6" spans="1:3" s="18" customFormat="1" ht="12" customHeight="1">
      <c r="A6" s="15" t="s">
        <v>7</v>
      </c>
      <c r="B6" s="16" t="s">
        <v>8</v>
      </c>
      <c r="C6" s="17">
        <f>+C7+C8+C9+C10+C11+C12</f>
        <v>23025324</v>
      </c>
    </row>
    <row r="7" spans="1:3" s="18" customFormat="1" ht="12" customHeight="1">
      <c r="A7" s="19" t="s">
        <v>9</v>
      </c>
      <c r="B7" s="20" t="s">
        <v>10</v>
      </c>
      <c r="C7" s="21">
        <v>10462824</v>
      </c>
    </row>
    <row r="8" spans="1:3" s="18" customFormat="1" ht="12" customHeight="1">
      <c r="A8" s="22" t="s">
        <v>11</v>
      </c>
      <c r="B8" s="23" t="s">
        <v>12</v>
      </c>
      <c r="C8" s="24"/>
    </row>
    <row r="9" spans="1:3" s="18" customFormat="1" ht="12" customHeight="1">
      <c r="A9" s="22" t="s">
        <v>13</v>
      </c>
      <c r="B9" s="23" t="s">
        <v>14</v>
      </c>
      <c r="C9" s="24">
        <v>10362500</v>
      </c>
    </row>
    <row r="10" spans="1:3" s="18" customFormat="1" ht="12" customHeight="1">
      <c r="A10" s="22" t="s">
        <v>15</v>
      </c>
      <c r="B10" s="23" t="s">
        <v>16</v>
      </c>
      <c r="C10" s="24">
        <v>1200000</v>
      </c>
    </row>
    <row r="11" spans="1:3" s="18" customFormat="1" ht="12" customHeight="1">
      <c r="A11" s="22" t="s">
        <v>17</v>
      </c>
      <c r="B11" s="23" t="s">
        <v>18</v>
      </c>
      <c r="C11" s="24">
        <v>1000000</v>
      </c>
    </row>
    <row r="12" spans="1:3" s="18" customFormat="1" ht="12" customHeight="1">
      <c r="A12" s="25" t="s">
        <v>19</v>
      </c>
      <c r="B12" s="26" t="s">
        <v>20</v>
      </c>
      <c r="C12" s="24">
        <v>0</v>
      </c>
    </row>
    <row r="13" spans="1:3" s="18" customFormat="1" ht="12" customHeight="1">
      <c r="A13" s="15" t="s">
        <v>21</v>
      </c>
      <c r="B13" s="27" t="s">
        <v>22</v>
      </c>
      <c r="C13" s="17">
        <f>+C14+C15+C16+C17+C18</f>
        <v>50000000</v>
      </c>
    </row>
    <row r="14" spans="1:3" s="18" customFormat="1" ht="12" customHeight="1">
      <c r="A14" s="19" t="s">
        <v>23</v>
      </c>
      <c r="B14" s="20" t="s">
        <v>24</v>
      </c>
      <c r="C14" s="21"/>
    </row>
    <row r="15" spans="1:3" s="18" customFormat="1" ht="12" customHeight="1">
      <c r="A15" s="22" t="s">
        <v>25</v>
      </c>
      <c r="B15" s="23" t="s">
        <v>26</v>
      </c>
      <c r="C15" s="24"/>
    </row>
    <row r="16" spans="1:3" s="18" customFormat="1" ht="12" customHeight="1">
      <c r="A16" s="22" t="s">
        <v>27</v>
      </c>
      <c r="B16" s="23" t="s">
        <v>28</v>
      </c>
      <c r="C16" s="24"/>
    </row>
    <row r="17" spans="1:3" s="18" customFormat="1" ht="12" customHeight="1">
      <c r="A17" s="22" t="s">
        <v>29</v>
      </c>
      <c r="B17" s="23" t="s">
        <v>30</v>
      </c>
      <c r="C17" s="24"/>
    </row>
    <row r="18" spans="1:3" s="18" customFormat="1" ht="12" customHeight="1">
      <c r="A18" s="22" t="s">
        <v>31</v>
      </c>
      <c r="B18" s="23" t="s">
        <v>32</v>
      </c>
      <c r="C18" s="24">
        <v>50000000</v>
      </c>
    </row>
    <row r="19" spans="1:3" s="18" customFormat="1" ht="12" customHeight="1">
      <c r="A19" s="25" t="s">
        <v>33</v>
      </c>
      <c r="B19" s="26" t="s">
        <v>34</v>
      </c>
      <c r="C19" s="28"/>
    </row>
    <row r="20" spans="1:3" s="18" customFormat="1" ht="12" customHeight="1">
      <c r="A20" s="15" t="s">
        <v>35</v>
      </c>
      <c r="B20" s="16" t="s">
        <v>36</v>
      </c>
      <c r="C20" s="17">
        <f>+C21+C22+C23+C24+C25</f>
        <v>0</v>
      </c>
    </row>
    <row r="21" spans="1:3" s="18" customFormat="1" ht="12" customHeight="1">
      <c r="A21" s="19" t="s">
        <v>37</v>
      </c>
      <c r="B21" s="20" t="s">
        <v>38</v>
      </c>
      <c r="C21" s="21"/>
    </row>
    <row r="22" spans="1:3" s="18" customFormat="1" ht="12" customHeight="1">
      <c r="A22" s="22" t="s">
        <v>39</v>
      </c>
      <c r="B22" s="23" t="s">
        <v>40</v>
      </c>
      <c r="C22" s="24"/>
    </row>
    <row r="23" spans="1:3" s="18" customFormat="1" ht="12" customHeight="1">
      <c r="A23" s="22" t="s">
        <v>41</v>
      </c>
      <c r="B23" s="23" t="s">
        <v>42</v>
      </c>
      <c r="C23" s="24"/>
    </row>
    <row r="24" spans="1:3" s="18" customFormat="1" ht="12" customHeight="1">
      <c r="A24" s="22" t="s">
        <v>43</v>
      </c>
      <c r="B24" s="23" t="s">
        <v>44</v>
      </c>
      <c r="C24" s="24"/>
    </row>
    <row r="25" spans="1:3" s="18" customFormat="1" ht="12" customHeight="1">
      <c r="A25" s="22" t="s">
        <v>45</v>
      </c>
      <c r="B25" s="23" t="s">
        <v>46</v>
      </c>
      <c r="C25" s="24"/>
    </row>
    <row r="26" spans="1:3" s="18" customFormat="1" ht="12" customHeight="1">
      <c r="A26" s="25" t="s">
        <v>47</v>
      </c>
      <c r="B26" s="26" t="s">
        <v>48</v>
      </c>
      <c r="C26" s="28"/>
    </row>
    <row r="27" spans="1:3" s="18" customFormat="1" ht="12" customHeight="1">
      <c r="A27" s="15" t="s">
        <v>49</v>
      </c>
      <c r="B27" s="16" t="s">
        <v>50</v>
      </c>
      <c r="C27" s="17">
        <f>+C28+C31+C32+C33</f>
        <v>670000</v>
      </c>
    </row>
    <row r="28" spans="1:3" s="18" customFormat="1" ht="12" customHeight="1">
      <c r="A28" s="19" t="s">
        <v>51</v>
      </c>
      <c r="B28" s="20" t="s">
        <v>52</v>
      </c>
      <c r="C28" s="29">
        <v>370000</v>
      </c>
    </row>
    <row r="29" spans="1:3" s="18" customFormat="1" ht="12" customHeight="1">
      <c r="A29" s="22" t="s">
        <v>53</v>
      </c>
      <c r="B29" s="23" t="s">
        <v>54</v>
      </c>
      <c r="C29" s="24">
        <v>370000</v>
      </c>
    </row>
    <row r="30" spans="1:3" s="18" customFormat="1" ht="12" customHeight="1">
      <c r="A30" s="22" t="s">
        <v>55</v>
      </c>
      <c r="B30" s="23" t="s">
        <v>56</v>
      </c>
      <c r="C30" s="24"/>
    </row>
    <row r="31" spans="1:3" s="18" customFormat="1" ht="12" customHeight="1">
      <c r="A31" s="22" t="s">
        <v>57</v>
      </c>
      <c r="B31" s="23" t="s">
        <v>58</v>
      </c>
      <c r="C31" s="24">
        <v>280000</v>
      </c>
    </row>
    <row r="32" spans="1:3" s="18" customFormat="1" ht="12" customHeight="1">
      <c r="A32" s="22" t="s">
        <v>59</v>
      </c>
      <c r="B32" s="23" t="s">
        <v>60</v>
      </c>
      <c r="C32" s="24">
        <v>0</v>
      </c>
    </row>
    <row r="33" spans="1:3" s="18" customFormat="1" ht="12" customHeight="1">
      <c r="A33" s="25" t="s">
        <v>61</v>
      </c>
      <c r="B33" s="26" t="s">
        <v>62</v>
      </c>
      <c r="C33" s="28">
        <v>20000</v>
      </c>
    </row>
    <row r="34" spans="1:3" s="18" customFormat="1" ht="12" customHeight="1">
      <c r="A34" s="15" t="s">
        <v>63</v>
      </c>
      <c r="B34" s="16" t="s">
        <v>64</v>
      </c>
      <c r="C34" s="17">
        <f>SUM(C35:C45)</f>
        <v>922493</v>
      </c>
    </row>
    <row r="35" spans="1:3" s="18" customFormat="1" ht="12" customHeight="1">
      <c r="A35" s="19" t="s">
        <v>65</v>
      </c>
      <c r="B35" s="20" t="s">
        <v>66</v>
      </c>
      <c r="C35" s="21">
        <v>400000</v>
      </c>
    </row>
    <row r="36" spans="1:3" s="18" customFormat="1" ht="12" customHeight="1">
      <c r="A36" s="22" t="s">
        <v>67</v>
      </c>
      <c r="B36" s="23" t="s">
        <v>68</v>
      </c>
      <c r="C36" s="24">
        <v>20000</v>
      </c>
    </row>
    <row r="37" spans="1:3" s="18" customFormat="1" ht="12" customHeight="1">
      <c r="A37" s="22" t="s">
        <v>69</v>
      </c>
      <c r="B37" s="23" t="s">
        <v>70</v>
      </c>
      <c r="C37" s="24"/>
    </row>
    <row r="38" spans="1:3" s="18" customFormat="1" ht="12" customHeight="1">
      <c r="A38" s="22" t="s">
        <v>71</v>
      </c>
      <c r="B38" s="23" t="s">
        <v>72</v>
      </c>
      <c r="C38" s="24">
        <v>500000</v>
      </c>
    </row>
    <row r="39" spans="1:3" s="18" customFormat="1" ht="12" customHeight="1">
      <c r="A39" s="22" t="s">
        <v>73</v>
      </c>
      <c r="B39" s="23" t="s">
        <v>74</v>
      </c>
      <c r="C39" s="24"/>
    </row>
    <row r="40" spans="1:3" s="18" customFormat="1" ht="12" customHeight="1">
      <c r="A40" s="22" t="s">
        <v>75</v>
      </c>
      <c r="B40" s="23" t="s">
        <v>76</v>
      </c>
      <c r="C40" s="24"/>
    </row>
    <row r="41" spans="1:3" s="18" customFormat="1" ht="12" customHeight="1">
      <c r="A41" s="22" t="s">
        <v>77</v>
      </c>
      <c r="B41" s="23" t="s">
        <v>78</v>
      </c>
      <c r="C41" s="24"/>
    </row>
    <row r="42" spans="1:3" s="18" customFormat="1" ht="12" customHeight="1">
      <c r="A42" s="22" t="s">
        <v>79</v>
      </c>
      <c r="B42" s="23" t="s">
        <v>80</v>
      </c>
      <c r="C42" s="24">
        <v>0</v>
      </c>
    </row>
    <row r="43" spans="1:3" s="18" customFormat="1" ht="12" customHeight="1">
      <c r="A43" s="22" t="s">
        <v>81</v>
      </c>
      <c r="B43" s="23" t="s">
        <v>82</v>
      </c>
      <c r="C43" s="24"/>
    </row>
    <row r="44" spans="1:3" s="18" customFormat="1" ht="12" customHeight="1">
      <c r="A44" s="25" t="s">
        <v>83</v>
      </c>
      <c r="B44" s="26" t="s">
        <v>84</v>
      </c>
      <c r="C44" s="28"/>
    </row>
    <row r="45" spans="1:3" s="18" customFormat="1" ht="12" customHeight="1">
      <c r="A45" s="25" t="s">
        <v>85</v>
      </c>
      <c r="B45" s="26" t="s">
        <v>86</v>
      </c>
      <c r="C45" s="28">
        <v>2493</v>
      </c>
    </row>
    <row r="46" spans="1:3" s="18" customFormat="1" ht="12" customHeight="1">
      <c r="A46" s="15" t="s">
        <v>87</v>
      </c>
      <c r="B46" s="16" t="s">
        <v>88</v>
      </c>
      <c r="C46" s="17">
        <f>SUM(C47:C51)</f>
        <v>0</v>
      </c>
    </row>
    <row r="47" spans="1:3" s="18" customFormat="1" ht="12" customHeight="1">
      <c r="A47" s="19" t="s">
        <v>89</v>
      </c>
      <c r="B47" s="20" t="s">
        <v>90</v>
      </c>
      <c r="C47" s="21"/>
    </row>
    <row r="48" spans="1:3" s="18" customFormat="1" ht="12" customHeight="1">
      <c r="A48" s="22" t="s">
        <v>91</v>
      </c>
      <c r="B48" s="23" t="s">
        <v>92</v>
      </c>
      <c r="C48" s="24"/>
    </row>
    <row r="49" spans="1:3" s="18" customFormat="1" ht="12" customHeight="1">
      <c r="A49" s="22" t="s">
        <v>93</v>
      </c>
      <c r="B49" s="23" t="s">
        <v>94</v>
      </c>
      <c r="C49" s="24"/>
    </row>
    <row r="50" spans="1:3" s="18" customFormat="1" ht="12" customHeight="1">
      <c r="A50" s="22" t="s">
        <v>95</v>
      </c>
      <c r="B50" s="23" t="s">
        <v>96</v>
      </c>
      <c r="C50" s="24"/>
    </row>
    <row r="51" spans="1:3" s="18" customFormat="1" ht="12" customHeight="1">
      <c r="A51" s="25" t="s">
        <v>97</v>
      </c>
      <c r="B51" s="26" t="s">
        <v>98</v>
      </c>
      <c r="C51" s="28"/>
    </row>
    <row r="52" spans="1:3" s="18" customFormat="1" ht="12" customHeight="1">
      <c r="A52" s="15" t="s">
        <v>99</v>
      </c>
      <c r="B52" s="16" t="s">
        <v>100</v>
      </c>
      <c r="C52" s="17">
        <f>SUM(C53:C55)</f>
        <v>2000000</v>
      </c>
    </row>
    <row r="53" spans="1:3" s="18" customFormat="1" ht="12" customHeight="1">
      <c r="A53" s="19" t="s">
        <v>101</v>
      </c>
      <c r="B53" s="20" t="s">
        <v>102</v>
      </c>
      <c r="C53" s="21"/>
    </row>
    <row r="54" spans="1:3" s="18" customFormat="1" ht="12" customHeight="1">
      <c r="A54" s="22" t="s">
        <v>103</v>
      </c>
      <c r="B54" s="23" t="s">
        <v>104</v>
      </c>
      <c r="C54" s="24">
        <v>2000000</v>
      </c>
    </row>
    <row r="55" spans="1:3" s="18" customFormat="1" ht="12" customHeight="1">
      <c r="A55" s="22" t="s">
        <v>105</v>
      </c>
      <c r="B55" s="23" t="s">
        <v>106</v>
      </c>
      <c r="C55" s="24">
        <v>0</v>
      </c>
    </row>
    <row r="56" spans="1:3" s="18" customFormat="1" ht="12" customHeight="1">
      <c r="A56" s="25" t="s">
        <v>107</v>
      </c>
      <c r="B56" s="26" t="s">
        <v>108</v>
      </c>
      <c r="C56" s="28"/>
    </row>
    <row r="57" spans="1:3" s="18" customFormat="1" ht="12" customHeight="1">
      <c r="A57" s="15" t="s">
        <v>109</v>
      </c>
      <c r="B57" s="27" t="s">
        <v>110</v>
      </c>
      <c r="C57" s="17">
        <f>SUM(C58:C60)</f>
        <v>0</v>
      </c>
    </row>
    <row r="58" spans="1:3" s="18" customFormat="1" ht="12" customHeight="1">
      <c r="A58" s="19" t="s">
        <v>111</v>
      </c>
      <c r="B58" s="20" t="s">
        <v>112</v>
      </c>
      <c r="C58" s="24"/>
    </row>
    <row r="59" spans="1:3" s="18" customFormat="1" ht="12" customHeight="1">
      <c r="A59" s="22" t="s">
        <v>113</v>
      </c>
      <c r="B59" s="23" t="s">
        <v>114</v>
      </c>
      <c r="C59" s="24"/>
    </row>
    <row r="60" spans="1:3" s="18" customFormat="1" ht="12" customHeight="1">
      <c r="A60" s="22" t="s">
        <v>115</v>
      </c>
      <c r="B60" s="23" t="s">
        <v>116</v>
      </c>
      <c r="C60" s="24"/>
    </row>
    <row r="61" spans="1:3" s="18" customFormat="1" ht="12" customHeight="1">
      <c r="A61" s="25" t="s">
        <v>117</v>
      </c>
      <c r="B61" s="26" t="s">
        <v>118</v>
      </c>
      <c r="C61" s="24"/>
    </row>
    <row r="62" spans="1:3" s="18" customFormat="1" ht="12" customHeight="1">
      <c r="A62" s="15" t="s">
        <v>119</v>
      </c>
      <c r="B62" s="16" t="s">
        <v>120</v>
      </c>
      <c r="C62" s="17">
        <f>+C6+C13+C20+C27+C34+C46+C52+C57</f>
        <v>76617817</v>
      </c>
    </row>
    <row r="63" spans="1:3" s="18" customFormat="1" ht="12" customHeight="1">
      <c r="A63" s="30" t="s">
        <v>121</v>
      </c>
      <c r="B63" s="27" t="s">
        <v>122</v>
      </c>
      <c r="C63" s="17">
        <f>SUM(C64:C66)</f>
        <v>0</v>
      </c>
    </row>
    <row r="64" spans="1:3" s="18" customFormat="1" ht="12" customHeight="1">
      <c r="A64" s="19" t="s">
        <v>123</v>
      </c>
      <c r="B64" s="20" t="s">
        <v>124</v>
      </c>
      <c r="C64" s="24"/>
    </row>
    <row r="65" spans="1:3" s="18" customFormat="1" ht="12" customHeight="1">
      <c r="A65" s="22" t="s">
        <v>125</v>
      </c>
      <c r="B65" s="23" t="s">
        <v>126</v>
      </c>
      <c r="C65" s="24"/>
    </row>
    <row r="66" spans="1:3" s="18" customFormat="1" ht="12" customHeight="1">
      <c r="A66" s="25" t="s">
        <v>127</v>
      </c>
      <c r="B66" s="31" t="s">
        <v>128</v>
      </c>
      <c r="C66" s="24"/>
    </row>
    <row r="67" spans="1:3" s="18" customFormat="1" ht="12" customHeight="1">
      <c r="A67" s="30" t="s">
        <v>129</v>
      </c>
      <c r="B67" s="27" t="s">
        <v>130</v>
      </c>
      <c r="C67" s="17">
        <f>SUM(C68:C71)</f>
        <v>0</v>
      </c>
    </row>
    <row r="68" spans="1:3" s="18" customFormat="1" ht="12" customHeight="1">
      <c r="A68" s="19" t="s">
        <v>131</v>
      </c>
      <c r="B68" s="20" t="s">
        <v>132</v>
      </c>
      <c r="C68" s="24"/>
    </row>
    <row r="69" spans="1:3" s="18" customFormat="1" ht="12" customHeight="1">
      <c r="A69" s="22" t="s">
        <v>133</v>
      </c>
      <c r="B69" s="23" t="s">
        <v>134</v>
      </c>
      <c r="C69" s="24"/>
    </row>
    <row r="70" spans="1:3" s="18" customFormat="1" ht="12" customHeight="1">
      <c r="A70" s="22" t="s">
        <v>135</v>
      </c>
      <c r="B70" s="23" t="s">
        <v>136</v>
      </c>
      <c r="C70" s="24"/>
    </row>
    <row r="71" spans="1:3" s="18" customFormat="1" ht="12" customHeight="1">
      <c r="A71" s="25" t="s">
        <v>137</v>
      </c>
      <c r="B71" s="26" t="s">
        <v>138</v>
      </c>
      <c r="C71" s="24"/>
    </row>
    <row r="72" spans="1:3" s="18" customFormat="1" ht="12" customHeight="1">
      <c r="A72" s="30" t="s">
        <v>139</v>
      </c>
      <c r="B72" s="27" t="s">
        <v>140</v>
      </c>
      <c r="C72" s="17">
        <f>SUM(C73:C74)</f>
        <v>15087183</v>
      </c>
    </row>
    <row r="73" spans="1:3" s="18" customFormat="1" ht="12" customHeight="1">
      <c r="A73" s="19" t="s">
        <v>141</v>
      </c>
      <c r="B73" s="20" t="s">
        <v>142</v>
      </c>
      <c r="C73" s="24">
        <v>15087183</v>
      </c>
    </row>
    <row r="74" spans="1:3" s="18" customFormat="1" ht="12" customHeight="1">
      <c r="A74" s="25" t="s">
        <v>143</v>
      </c>
      <c r="B74" s="26" t="s">
        <v>144</v>
      </c>
      <c r="C74" s="24"/>
    </row>
    <row r="75" spans="1:3" s="18" customFormat="1" ht="12" customHeight="1">
      <c r="A75" s="30" t="s">
        <v>145</v>
      </c>
      <c r="B75" s="27" t="s">
        <v>146</v>
      </c>
      <c r="C75" s="17">
        <f>SUM(C76:C78)</f>
        <v>0</v>
      </c>
    </row>
    <row r="76" spans="1:3" s="18" customFormat="1" ht="12" customHeight="1">
      <c r="A76" s="19" t="s">
        <v>147</v>
      </c>
      <c r="B76" s="20" t="s">
        <v>148</v>
      </c>
      <c r="C76" s="24"/>
    </row>
    <row r="77" spans="1:3" s="18" customFormat="1" ht="12" customHeight="1">
      <c r="A77" s="22" t="s">
        <v>149</v>
      </c>
      <c r="B77" s="23" t="s">
        <v>150</v>
      </c>
      <c r="C77" s="24"/>
    </row>
    <row r="78" spans="1:3" s="18" customFormat="1" ht="12" customHeight="1">
      <c r="A78" s="25" t="s">
        <v>151</v>
      </c>
      <c r="B78" s="26" t="s">
        <v>152</v>
      </c>
      <c r="C78" s="24"/>
    </row>
    <row r="79" spans="1:3" s="18" customFormat="1" ht="12" customHeight="1">
      <c r="A79" s="30" t="s">
        <v>153</v>
      </c>
      <c r="B79" s="27" t="s">
        <v>154</v>
      </c>
      <c r="C79" s="17">
        <f>SUM(C80:C83)</f>
        <v>0</v>
      </c>
    </row>
    <row r="80" spans="1:3" s="18" customFormat="1" ht="12" customHeight="1">
      <c r="A80" s="32" t="s">
        <v>155</v>
      </c>
      <c r="B80" s="20" t="s">
        <v>156</v>
      </c>
      <c r="C80" s="24"/>
    </row>
    <row r="81" spans="1:3" s="18" customFormat="1" ht="12" customHeight="1">
      <c r="A81" s="33" t="s">
        <v>157</v>
      </c>
      <c r="B81" s="23" t="s">
        <v>158</v>
      </c>
      <c r="C81" s="24"/>
    </row>
    <row r="82" spans="1:3" s="18" customFormat="1" ht="12" customHeight="1">
      <c r="A82" s="33" t="s">
        <v>159</v>
      </c>
      <c r="B82" s="23" t="s">
        <v>160</v>
      </c>
      <c r="C82" s="24"/>
    </row>
    <row r="83" spans="1:3" s="18" customFormat="1" ht="12" customHeight="1">
      <c r="A83" s="34" t="s">
        <v>161</v>
      </c>
      <c r="B83" s="26" t="s">
        <v>162</v>
      </c>
      <c r="C83" s="28"/>
    </row>
    <row r="84" spans="1:3" s="18" customFormat="1" ht="13.5" customHeight="1">
      <c r="A84" s="30" t="s">
        <v>163</v>
      </c>
      <c r="B84" s="35" t="s">
        <v>164</v>
      </c>
      <c r="C84" s="36"/>
    </row>
    <row r="85" spans="1:3" s="18" customFormat="1" ht="13.5" customHeight="1">
      <c r="A85" s="30" t="s">
        <v>165</v>
      </c>
      <c r="B85" s="27" t="s">
        <v>166</v>
      </c>
      <c r="C85" s="37"/>
    </row>
    <row r="86" spans="1:3" s="18" customFormat="1" ht="15.75" customHeight="1">
      <c r="A86" s="30" t="s">
        <v>167</v>
      </c>
      <c r="B86" s="38" t="s">
        <v>168</v>
      </c>
      <c r="C86" s="17">
        <f>+C63+C67+C72+C75+C79+C84+C85</f>
        <v>15087183</v>
      </c>
    </row>
    <row r="87" spans="1:3" s="18" customFormat="1" ht="16.5" customHeight="1">
      <c r="A87" s="39" t="s">
        <v>169</v>
      </c>
      <c r="B87" s="40" t="s">
        <v>170</v>
      </c>
      <c r="C87" s="17">
        <f>+C62+C86</f>
        <v>91705000</v>
      </c>
    </row>
    <row r="88" spans="1:3" s="18" customFormat="1" ht="72.75" customHeight="1">
      <c r="A88" s="41"/>
      <c r="B88" s="42"/>
      <c r="C88" s="43"/>
    </row>
    <row r="89" spans="1:3" ht="16.5" customHeight="1">
      <c r="A89" s="5" t="s">
        <v>171</v>
      </c>
      <c r="B89" s="5"/>
      <c r="C89" s="5"/>
    </row>
    <row r="90" spans="1:3" s="46" customFormat="1" ht="16.5" customHeight="1">
      <c r="A90" s="44" t="s">
        <v>172</v>
      </c>
      <c r="B90" s="44"/>
      <c r="C90" s="45" t="s">
        <v>3</v>
      </c>
    </row>
    <row r="91" spans="1:3" ht="37.5" customHeight="1">
      <c r="A91" s="8" t="s">
        <v>4</v>
      </c>
      <c r="B91" s="9" t="s">
        <v>173</v>
      </c>
      <c r="C91" s="10" t="s">
        <v>6</v>
      </c>
    </row>
    <row r="92" spans="1:3" s="14" customFormat="1" ht="12" customHeight="1">
      <c r="A92" s="47">
        <v>1</v>
      </c>
      <c r="B92" s="48">
        <v>2</v>
      </c>
      <c r="C92" s="49">
        <v>3</v>
      </c>
    </row>
    <row r="93" spans="1:3" ht="12" customHeight="1">
      <c r="A93" s="50" t="s">
        <v>7</v>
      </c>
      <c r="B93" s="51" t="s">
        <v>174</v>
      </c>
      <c r="C93" s="52">
        <f>SUM(C94:C98)</f>
        <v>78823987</v>
      </c>
    </row>
    <row r="94" spans="1:3" ht="12" customHeight="1">
      <c r="A94" s="53" t="s">
        <v>9</v>
      </c>
      <c r="B94" s="54" t="s">
        <v>175</v>
      </c>
      <c r="C94" s="55">
        <v>48450000</v>
      </c>
    </row>
    <row r="95" spans="1:3" ht="12" customHeight="1">
      <c r="A95" s="22" t="s">
        <v>11</v>
      </c>
      <c r="B95" s="56" t="s">
        <v>176</v>
      </c>
      <c r="C95" s="24">
        <v>6300000</v>
      </c>
    </row>
    <row r="96" spans="1:3" ht="12" customHeight="1">
      <c r="A96" s="22" t="s">
        <v>13</v>
      </c>
      <c r="B96" s="56" t="s">
        <v>177</v>
      </c>
      <c r="C96" s="28">
        <v>13088350</v>
      </c>
    </row>
    <row r="97" spans="1:3" ht="12" customHeight="1">
      <c r="A97" s="22" t="s">
        <v>15</v>
      </c>
      <c r="B97" s="57" t="s">
        <v>178</v>
      </c>
      <c r="C97" s="28">
        <v>7900000</v>
      </c>
    </row>
    <row r="98" spans="1:3" ht="12" customHeight="1">
      <c r="A98" s="22" t="s">
        <v>179</v>
      </c>
      <c r="B98" s="58" t="s">
        <v>180</v>
      </c>
      <c r="C98" s="28">
        <f>SUM(C99:C111)</f>
        <v>3085637</v>
      </c>
    </row>
    <row r="99" spans="1:3" ht="12" customHeight="1">
      <c r="A99" s="22" t="s">
        <v>19</v>
      </c>
      <c r="B99" s="56" t="s">
        <v>181</v>
      </c>
      <c r="C99" s="28"/>
    </row>
    <row r="100" spans="1:3" ht="12" customHeight="1">
      <c r="A100" s="22" t="s">
        <v>182</v>
      </c>
      <c r="B100" s="59" t="s">
        <v>183</v>
      </c>
      <c r="C100" s="28"/>
    </row>
    <row r="101" spans="1:3" ht="12" customHeight="1">
      <c r="A101" s="22" t="s">
        <v>184</v>
      </c>
      <c r="B101" s="59" t="s">
        <v>185</v>
      </c>
      <c r="C101" s="28"/>
    </row>
    <row r="102" spans="1:3" ht="12" customHeight="1">
      <c r="A102" s="22" t="s">
        <v>186</v>
      </c>
      <c r="B102" s="59" t="s">
        <v>187</v>
      </c>
      <c r="C102" s="28"/>
    </row>
    <row r="103" spans="1:3" ht="12" customHeight="1">
      <c r="A103" s="22" t="s">
        <v>188</v>
      </c>
      <c r="B103" s="60" t="s">
        <v>189</v>
      </c>
      <c r="C103" s="28"/>
    </row>
    <row r="104" spans="1:3" ht="12" customHeight="1">
      <c r="A104" s="22" t="s">
        <v>190</v>
      </c>
      <c r="B104" s="60" t="s">
        <v>191</v>
      </c>
      <c r="C104" s="28"/>
    </row>
    <row r="105" spans="1:3" ht="12" customHeight="1">
      <c r="A105" s="22" t="s">
        <v>192</v>
      </c>
      <c r="B105" s="59" t="s">
        <v>193</v>
      </c>
      <c r="C105" s="28">
        <v>1020000</v>
      </c>
    </row>
    <row r="106" spans="1:3" ht="12" customHeight="1">
      <c r="A106" s="22" t="s">
        <v>194</v>
      </c>
      <c r="B106" s="59" t="s">
        <v>195</v>
      </c>
      <c r="C106" s="28"/>
    </row>
    <row r="107" spans="1:3" ht="12" customHeight="1">
      <c r="A107" s="22" t="s">
        <v>196</v>
      </c>
      <c r="B107" s="60" t="s">
        <v>197</v>
      </c>
      <c r="C107" s="28">
        <v>1700000</v>
      </c>
    </row>
    <row r="108" spans="1:3" ht="12" customHeight="1">
      <c r="A108" s="61" t="s">
        <v>198</v>
      </c>
      <c r="B108" s="62" t="s">
        <v>199</v>
      </c>
      <c r="C108" s="28"/>
    </row>
    <row r="109" spans="1:3" ht="12" customHeight="1">
      <c r="A109" s="22" t="s">
        <v>200</v>
      </c>
      <c r="B109" s="62" t="s">
        <v>201</v>
      </c>
      <c r="C109" s="28"/>
    </row>
    <row r="110" spans="1:3" ht="12" customHeight="1">
      <c r="A110" s="25" t="s">
        <v>202</v>
      </c>
      <c r="B110" s="62" t="s">
        <v>203</v>
      </c>
      <c r="C110" s="28"/>
    </row>
    <row r="111" spans="1:3" ht="12" customHeight="1">
      <c r="A111" s="22" t="s">
        <v>204</v>
      </c>
      <c r="B111" s="63" t="s">
        <v>205</v>
      </c>
      <c r="C111" s="28">
        <f>C112</f>
        <v>365637</v>
      </c>
    </row>
    <row r="112" spans="1:3" ht="12" customHeight="1">
      <c r="A112" s="25" t="s">
        <v>206</v>
      </c>
      <c r="B112" s="62" t="s">
        <v>207</v>
      </c>
      <c r="C112" s="28">
        <v>365637</v>
      </c>
    </row>
    <row r="113" spans="1:3" ht="12" customHeight="1">
      <c r="A113" s="64" t="s">
        <v>208</v>
      </c>
      <c r="B113" s="62" t="s">
        <v>209</v>
      </c>
      <c r="C113" s="65"/>
    </row>
    <row r="114" spans="1:3" ht="12" customHeight="1">
      <c r="A114" s="15" t="s">
        <v>21</v>
      </c>
      <c r="B114" s="66" t="s">
        <v>210</v>
      </c>
      <c r="C114" s="17">
        <f>+C115+C117+C119</f>
        <v>12000000</v>
      </c>
    </row>
    <row r="115" spans="1:3" ht="12" customHeight="1">
      <c r="A115" s="19" t="s">
        <v>23</v>
      </c>
      <c r="B115" s="56" t="s">
        <v>211</v>
      </c>
      <c r="C115" s="21">
        <v>2000000</v>
      </c>
    </row>
    <row r="116" spans="1:3" ht="12" customHeight="1">
      <c r="A116" s="19" t="s">
        <v>25</v>
      </c>
      <c r="B116" s="67" t="s">
        <v>212</v>
      </c>
      <c r="C116" s="21"/>
    </row>
    <row r="117" spans="1:3" ht="12" customHeight="1">
      <c r="A117" s="68" t="s">
        <v>27</v>
      </c>
      <c r="B117" s="67" t="s">
        <v>213</v>
      </c>
      <c r="C117" s="24">
        <v>10000000</v>
      </c>
    </row>
    <row r="118" spans="1:3" ht="12" customHeight="1">
      <c r="A118" s="19" t="s">
        <v>29</v>
      </c>
      <c r="B118" s="67" t="s">
        <v>214</v>
      </c>
      <c r="C118" s="69"/>
    </row>
    <row r="119" spans="1:3" ht="12" customHeight="1">
      <c r="A119" s="19" t="s">
        <v>31</v>
      </c>
      <c r="B119" s="70" t="s">
        <v>215</v>
      </c>
      <c r="C119" s="69"/>
    </row>
    <row r="120" spans="1:3" ht="12" customHeight="1">
      <c r="A120" s="19" t="s">
        <v>33</v>
      </c>
      <c r="B120" s="71" t="s">
        <v>216</v>
      </c>
      <c r="C120" s="69"/>
    </row>
    <row r="121" spans="1:3" ht="12" customHeight="1">
      <c r="A121" s="19" t="s">
        <v>217</v>
      </c>
      <c r="B121" s="72" t="s">
        <v>218</v>
      </c>
      <c r="C121" s="69"/>
    </row>
    <row r="122" spans="1:3" ht="15.75">
      <c r="A122" s="19" t="s">
        <v>219</v>
      </c>
      <c r="B122" s="60" t="s">
        <v>191</v>
      </c>
      <c r="C122" s="69"/>
    </row>
    <row r="123" spans="1:3" ht="12" customHeight="1">
      <c r="A123" s="19" t="s">
        <v>220</v>
      </c>
      <c r="B123" s="60" t="s">
        <v>221</v>
      </c>
      <c r="C123" s="69"/>
    </row>
    <row r="124" spans="1:3" ht="12" customHeight="1">
      <c r="A124" s="19" t="s">
        <v>222</v>
      </c>
      <c r="B124" s="60" t="s">
        <v>223</v>
      </c>
      <c r="C124" s="69"/>
    </row>
    <row r="125" spans="1:3" ht="12" customHeight="1">
      <c r="A125" s="19" t="s">
        <v>224</v>
      </c>
      <c r="B125" s="60" t="s">
        <v>197</v>
      </c>
      <c r="C125" s="69"/>
    </row>
    <row r="126" spans="1:3" ht="12" customHeight="1">
      <c r="A126" s="19" t="s">
        <v>225</v>
      </c>
      <c r="B126" s="60" t="s">
        <v>226</v>
      </c>
      <c r="C126" s="69"/>
    </row>
    <row r="127" spans="1:3" ht="16.5">
      <c r="A127" s="61" t="s">
        <v>227</v>
      </c>
      <c r="B127" s="60" t="s">
        <v>228</v>
      </c>
      <c r="C127" s="73"/>
    </row>
    <row r="128" spans="1:3" ht="12" customHeight="1">
      <c r="A128" s="15" t="s">
        <v>35</v>
      </c>
      <c r="B128" s="16" t="s">
        <v>229</v>
      </c>
      <c r="C128" s="17">
        <f>+C93+C114</f>
        <v>90823987</v>
      </c>
    </row>
    <row r="129" spans="1:3" ht="12" customHeight="1">
      <c r="A129" s="15" t="s">
        <v>230</v>
      </c>
      <c r="B129" s="16" t="s">
        <v>231</v>
      </c>
      <c r="C129" s="17">
        <f>+C130+C131+C132</f>
        <v>0</v>
      </c>
    </row>
    <row r="130" spans="1:3" ht="12" customHeight="1">
      <c r="A130" s="19" t="s">
        <v>51</v>
      </c>
      <c r="B130" s="74" t="s">
        <v>232</v>
      </c>
      <c r="C130" s="69"/>
    </row>
    <row r="131" spans="1:3" ht="12" customHeight="1">
      <c r="A131" s="19" t="s">
        <v>57</v>
      </c>
      <c r="B131" s="74" t="s">
        <v>233</v>
      </c>
      <c r="C131" s="69"/>
    </row>
    <row r="132" spans="1:3" ht="12" customHeight="1">
      <c r="A132" s="61" t="s">
        <v>59</v>
      </c>
      <c r="B132" s="75" t="s">
        <v>234</v>
      </c>
      <c r="C132" s="69"/>
    </row>
    <row r="133" spans="1:3" ht="12" customHeight="1">
      <c r="A133" s="15" t="s">
        <v>63</v>
      </c>
      <c r="B133" s="16" t="s">
        <v>235</v>
      </c>
      <c r="C133" s="17">
        <f>SUM(C134:C139)</f>
        <v>0</v>
      </c>
    </row>
    <row r="134" spans="1:3" ht="12" customHeight="1">
      <c r="A134" s="19" t="s">
        <v>65</v>
      </c>
      <c r="B134" s="74" t="s">
        <v>236</v>
      </c>
      <c r="C134" s="69"/>
    </row>
    <row r="135" spans="1:3" ht="12" customHeight="1">
      <c r="A135" s="19" t="s">
        <v>67</v>
      </c>
      <c r="B135" s="74" t="s">
        <v>237</v>
      </c>
      <c r="C135" s="69"/>
    </row>
    <row r="136" spans="1:3" ht="12" customHeight="1">
      <c r="A136" s="19" t="s">
        <v>69</v>
      </c>
      <c r="B136" s="74" t="s">
        <v>238</v>
      </c>
      <c r="C136" s="69"/>
    </row>
    <row r="137" spans="1:3" ht="12" customHeight="1">
      <c r="A137" s="19" t="s">
        <v>71</v>
      </c>
      <c r="B137" s="74" t="s">
        <v>239</v>
      </c>
      <c r="C137" s="69"/>
    </row>
    <row r="138" spans="1:3" ht="12" customHeight="1">
      <c r="A138" s="19" t="s">
        <v>73</v>
      </c>
      <c r="B138" s="74" t="s">
        <v>240</v>
      </c>
      <c r="C138" s="69"/>
    </row>
    <row r="139" spans="1:3" ht="12" customHeight="1">
      <c r="A139" s="19" t="s">
        <v>75</v>
      </c>
      <c r="B139" s="74" t="s">
        <v>241</v>
      </c>
      <c r="C139" s="69"/>
    </row>
    <row r="140" spans="1:3" ht="12" customHeight="1">
      <c r="A140" s="15" t="s">
        <v>87</v>
      </c>
      <c r="B140" s="16" t="s">
        <v>242</v>
      </c>
      <c r="C140" s="17">
        <f>+C141+C142+C143+C144</f>
        <v>881013</v>
      </c>
    </row>
    <row r="141" spans="1:3" ht="12" customHeight="1">
      <c r="A141" s="19" t="s">
        <v>89</v>
      </c>
      <c r="B141" s="74" t="s">
        <v>243</v>
      </c>
      <c r="C141" s="69"/>
    </row>
    <row r="142" spans="1:3" ht="12" customHeight="1">
      <c r="A142" s="19" t="s">
        <v>91</v>
      </c>
      <c r="B142" s="74" t="s">
        <v>244</v>
      </c>
      <c r="C142" s="69">
        <v>881013</v>
      </c>
    </row>
    <row r="143" spans="1:3" ht="12" customHeight="1">
      <c r="A143" s="19" t="s">
        <v>93</v>
      </c>
      <c r="B143" s="74" t="s">
        <v>245</v>
      </c>
      <c r="C143" s="69"/>
    </row>
    <row r="144" spans="1:3" ht="12" customHeight="1">
      <c r="A144" s="61" t="s">
        <v>95</v>
      </c>
      <c r="B144" s="75" t="s">
        <v>246</v>
      </c>
      <c r="C144" s="69"/>
    </row>
    <row r="145" spans="1:3" ht="12" customHeight="1">
      <c r="A145" s="15" t="s">
        <v>247</v>
      </c>
      <c r="B145" s="16" t="s">
        <v>248</v>
      </c>
      <c r="C145" s="76">
        <f>SUM(C146:C150)</f>
        <v>0</v>
      </c>
    </row>
    <row r="146" spans="1:3" ht="12" customHeight="1">
      <c r="A146" s="19" t="s">
        <v>101</v>
      </c>
      <c r="B146" s="74" t="s">
        <v>249</v>
      </c>
      <c r="C146" s="69"/>
    </row>
    <row r="147" spans="1:3" ht="12" customHeight="1">
      <c r="A147" s="19" t="s">
        <v>103</v>
      </c>
      <c r="B147" s="74" t="s">
        <v>250</v>
      </c>
      <c r="C147" s="69"/>
    </row>
    <row r="148" spans="1:3" ht="12" customHeight="1">
      <c r="A148" s="19" t="s">
        <v>105</v>
      </c>
      <c r="B148" s="74" t="s">
        <v>251</v>
      </c>
      <c r="C148" s="69"/>
    </row>
    <row r="149" spans="1:3" ht="12" customHeight="1">
      <c r="A149" s="19" t="s">
        <v>107</v>
      </c>
      <c r="B149" s="74" t="s">
        <v>252</v>
      </c>
      <c r="C149" s="69"/>
    </row>
    <row r="150" spans="1:3" ht="12" customHeight="1">
      <c r="A150" s="61" t="s">
        <v>253</v>
      </c>
      <c r="B150" s="75" t="s">
        <v>254</v>
      </c>
      <c r="C150" s="73"/>
    </row>
    <row r="151" spans="1:3" ht="14.25" customHeight="1">
      <c r="A151" s="77" t="s">
        <v>109</v>
      </c>
      <c r="B151" s="35" t="s">
        <v>255</v>
      </c>
      <c r="C151" s="78"/>
    </row>
    <row r="152" spans="1:3" ht="12" customHeight="1">
      <c r="A152" s="61" t="s">
        <v>119</v>
      </c>
      <c r="B152" s="79" t="s">
        <v>256</v>
      </c>
      <c r="C152" s="80"/>
    </row>
    <row r="153" spans="1:9" ht="15" customHeight="1">
      <c r="A153" s="15" t="s">
        <v>257</v>
      </c>
      <c r="B153" s="16" t="s">
        <v>258</v>
      </c>
      <c r="C153" s="81">
        <f>SUM(C129,C133,C140,C145,C151,C152,)</f>
        <v>881013</v>
      </c>
      <c r="F153" s="82"/>
      <c r="G153" s="83"/>
      <c r="H153" s="83"/>
      <c r="I153" s="83"/>
    </row>
    <row r="154" spans="1:3" s="18" customFormat="1" ht="12.75" customHeight="1">
      <c r="A154" s="84" t="s">
        <v>259</v>
      </c>
      <c r="B154" s="85" t="s">
        <v>260</v>
      </c>
      <c r="C154" s="81">
        <f>SUM(C128,C153)</f>
        <v>91705000</v>
      </c>
    </row>
    <row r="155" ht="7.5" customHeight="1"/>
    <row r="156" spans="1:3" ht="15.75">
      <c r="A156" s="86" t="s">
        <v>261</v>
      </c>
      <c r="B156" s="86"/>
      <c r="C156" s="86"/>
    </row>
    <row r="157" spans="1:3" ht="15" customHeight="1">
      <c r="A157" s="6" t="s">
        <v>262</v>
      </c>
      <c r="B157" s="6"/>
      <c r="C157" s="7" t="s">
        <v>3</v>
      </c>
    </row>
    <row r="158" spans="1:4" ht="13.5" customHeight="1">
      <c r="A158" s="15">
        <v>1</v>
      </c>
      <c r="B158" s="66" t="s">
        <v>263</v>
      </c>
      <c r="C158" s="17">
        <f>+C62-C128</f>
        <v>-14206170</v>
      </c>
      <c r="D158" s="87"/>
    </row>
    <row r="159" spans="1:3" ht="27.75" customHeight="1">
      <c r="A159" s="15" t="s">
        <v>21</v>
      </c>
      <c r="B159" s="66" t="s">
        <v>264</v>
      </c>
      <c r="C159" s="17">
        <f>+C86-C153</f>
        <v>14206170</v>
      </c>
    </row>
  </sheetData>
  <sheetProtection selectLockedCells="1" selectUnlockedCells="1"/>
  <mergeCells count="7">
    <mergeCell ref="A1:C1"/>
    <mergeCell ref="A2:C2"/>
    <mergeCell ref="A3:B3"/>
    <mergeCell ref="A89:C89"/>
    <mergeCell ref="A90:B90"/>
    <mergeCell ref="A156:C156"/>
    <mergeCell ref="A157:B157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3"/>
  <headerFooter alignWithMargins="0">
    <oddHeader>&amp;C&amp;"Times New Roman CE,Félkövér"&amp;12Kőkút Községi Önkormányzat
2017. évi költségvetésének összevont mérlege&amp;R&amp;"Times New Roman CE,Félkövér dőlt"&amp;11 1. melléklet a 6/2017.(III. 14.) önkormányzati rendelethez</oddHeader>
  </headerFooter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view="pageBreakPreview" zoomScaleSheetLayoutView="100" workbookViewId="0" topLeftCell="A1">
      <selection activeCell="C6" sqref="C6"/>
    </sheetView>
  </sheetViews>
  <sheetFormatPr defaultColWidth="9.00390625" defaultRowHeight="12.75"/>
  <cols>
    <col min="1" max="1" width="15.50390625" style="88" customWidth="1"/>
    <col min="2" max="2" width="65.875" style="89" customWidth="1"/>
    <col min="3" max="3" width="28.875" style="90" customWidth="1"/>
    <col min="4" max="16384" width="9.125" style="91" customWidth="1"/>
  </cols>
  <sheetData>
    <row r="1" spans="1:3" s="94" customFormat="1" ht="16.5" customHeight="1">
      <c r="A1" s="92"/>
      <c r="B1" s="93" t="s">
        <v>265</v>
      </c>
      <c r="C1" s="93"/>
    </row>
    <row r="2" spans="1:3" s="98" customFormat="1" ht="16.5" customHeight="1">
      <c r="A2" s="95" t="s">
        <v>266</v>
      </c>
      <c r="B2" s="96" t="s">
        <v>267</v>
      </c>
      <c r="C2" s="97" t="s">
        <v>268</v>
      </c>
    </row>
    <row r="3" spans="1:3" s="98" customFormat="1" ht="25.5">
      <c r="A3" s="99" t="s">
        <v>269</v>
      </c>
      <c r="B3" s="100" t="s">
        <v>270</v>
      </c>
      <c r="C3" s="101" t="s">
        <v>268</v>
      </c>
    </row>
    <row r="4" spans="1:3" s="104" customFormat="1" ht="16.5" customHeight="1">
      <c r="A4" s="102"/>
      <c r="B4" s="102"/>
      <c r="C4" s="103" t="s">
        <v>3</v>
      </c>
    </row>
    <row r="5" spans="1:3" ht="16.5" customHeight="1">
      <c r="A5" s="105" t="s">
        <v>271</v>
      </c>
      <c r="B5" s="106" t="s">
        <v>272</v>
      </c>
      <c r="C5" s="107" t="s">
        <v>273</v>
      </c>
    </row>
    <row r="6" spans="1:3" s="111" customFormat="1" ht="16.5" customHeight="1">
      <c r="A6" s="108" t="s">
        <v>274</v>
      </c>
      <c r="B6" s="109" t="s">
        <v>275</v>
      </c>
      <c r="C6" s="110" t="s">
        <v>276</v>
      </c>
    </row>
    <row r="7" spans="1:3" s="111" customFormat="1" ht="16.5" customHeight="1">
      <c r="A7" s="112"/>
      <c r="B7" s="113" t="s">
        <v>277</v>
      </c>
      <c r="C7" s="114"/>
    </row>
    <row r="8" spans="1:3" s="111" customFormat="1" ht="16.5" customHeight="1">
      <c r="A8" s="47" t="s">
        <v>7</v>
      </c>
      <c r="B8" s="16" t="s">
        <v>8</v>
      </c>
      <c r="C8" s="115">
        <f>+C9+C10+C11+C12+C13+C14</f>
        <v>23025324</v>
      </c>
    </row>
    <row r="9" spans="1:3" s="118" customFormat="1" ht="16.5" customHeight="1">
      <c r="A9" s="116" t="s">
        <v>9</v>
      </c>
      <c r="B9" s="20" t="s">
        <v>10</v>
      </c>
      <c r="C9" s="117">
        <f>'1.sz.melléklet'!C7</f>
        <v>10462824</v>
      </c>
    </row>
    <row r="10" spans="1:3" s="121" customFormat="1" ht="16.5" customHeight="1">
      <c r="A10" s="119" t="s">
        <v>11</v>
      </c>
      <c r="B10" s="23" t="s">
        <v>12</v>
      </c>
      <c r="C10" s="120">
        <f>'1.sz.melléklet'!C8</f>
        <v>0</v>
      </c>
    </row>
    <row r="11" spans="1:3" s="121" customFormat="1" ht="16.5" customHeight="1">
      <c r="A11" s="119" t="s">
        <v>13</v>
      </c>
      <c r="B11" s="23" t="s">
        <v>14</v>
      </c>
      <c r="C11" s="120">
        <f>'1.sz.melléklet'!C9</f>
        <v>10362500</v>
      </c>
    </row>
    <row r="12" spans="1:3" s="121" customFormat="1" ht="16.5" customHeight="1">
      <c r="A12" s="119" t="s">
        <v>15</v>
      </c>
      <c r="B12" s="23" t="s">
        <v>16</v>
      </c>
      <c r="C12" s="120">
        <f>'1.sz.melléklet'!C10</f>
        <v>1200000</v>
      </c>
    </row>
    <row r="13" spans="1:3" s="121" customFormat="1" ht="16.5" customHeight="1">
      <c r="A13" s="119" t="s">
        <v>17</v>
      </c>
      <c r="B13" s="23" t="s">
        <v>278</v>
      </c>
      <c r="C13" s="120">
        <f>'1.sz.melléklet'!C11</f>
        <v>1000000</v>
      </c>
    </row>
    <row r="14" spans="1:3" s="118" customFormat="1" ht="16.5" customHeight="1">
      <c r="A14" s="122" t="s">
        <v>19</v>
      </c>
      <c r="B14" s="26" t="s">
        <v>20</v>
      </c>
      <c r="C14" s="120">
        <v>0</v>
      </c>
    </row>
    <row r="15" spans="1:3" s="118" customFormat="1" ht="22.5">
      <c r="A15" s="47" t="s">
        <v>21</v>
      </c>
      <c r="B15" s="27" t="s">
        <v>22</v>
      </c>
      <c r="C15" s="115">
        <f>+C16+C17+C18+C19+C20</f>
        <v>50000000</v>
      </c>
    </row>
    <row r="16" spans="1:3" s="118" customFormat="1" ht="16.5" customHeight="1">
      <c r="A16" s="116" t="s">
        <v>23</v>
      </c>
      <c r="B16" s="20" t="s">
        <v>24</v>
      </c>
      <c r="C16" s="117"/>
    </row>
    <row r="17" spans="1:3" s="118" customFormat="1" ht="16.5" customHeight="1">
      <c r="A17" s="119" t="s">
        <v>25</v>
      </c>
      <c r="B17" s="23" t="s">
        <v>26</v>
      </c>
      <c r="C17" s="120"/>
    </row>
    <row r="18" spans="1:3" s="118" customFormat="1" ht="16.5" customHeight="1">
      <c r="A18" s="119" t="s">
        <v>27</v>
      </c>
      <c r="B18" s="23" t="s">
        <v>28</v>
      </c>
      <c r="C18" s="120"/>
    </row>
    <row r="19" spans="1:3" s="118" customFormat="1" ht="16.5" customHeight="1">
      <c r="A19" s="119" t="s">
        <v>29</v>
      </c>
      <c r="B19" s="23" t="s">
        <v>30</v>
      </c>
      <c r="C19" s="120"/>
    </row>
    <row r="20" spans="1:3" s="118" customFormat="1" ht="16.5" customHeight="1">
      <c r="A20" s="119" t="s">
        <v>31</v>
      </c>
      <c r="B20" s="23" t="s">
        <v>32</v>
      </c>
      <c r="C20" s="120">
        <f>'1.sz.melléklet'!C18</f>
        <v>50000000</v>
      </c>
    </row>
    <row r="21" spans="1:3" s="121" customFormat="1" ht="16.5" customHeight="1">
      <c r="A21" s="122" t="s">
        <v>33</v>
      </c>
      <c r="B21" s="26" t="s">
        <v>34</v>
      </c>
      <c r="C21" s="123"/>
    </row>
    <row r="22" spans="1:3" s="121" customFormat="1" ht="22.5">
      <c r="A22" s="47" t="s">
        <v>35</v>
      </c>
      <c r="B22" s="16" t="s">
        <v>36</v>
      </c>
      <c r="C22" s="115">
        <f>+C23+C24+C25+C26+C27</f>
        <v>0</v>
      </c>
    </row>
    <row r="23" spans="1:3" s="121" customFormat="1" ht="15.75">
      <c r="A23" s="116" t="s">
        <v>37</v>
      </c>
      <c r="B23" s="20" t="s">
        <v>38</v>
      </c>
      <c r="C23" s="117"/>
    </row>
    <row r="24" spans="1:3" s="118" customFormat="1" ht="15.75">
      <c r="A24" s="119" t="s">
        <v>39</v>
      </c>
      <c r="B24" s="23" t="s">
        <v>40</v>
      </c>
      <c r="C24" s="120"/>
    </row>
    <row r="25" spans="1:3" s="121" customFormat="1" ht="24">
      <c r="A25" s="119" t="s">
        <v>41</v>
      </c>
      <c r="B25" s="23" t="s">
        <v>42</v>
      </c>
      <c r="C25" s="120"/>
    </row>
    <row r="26" spans="1:3" s="121" customFormat="1" ht="24">
      <c r="A26" s="119" t="s">
        <v>43</v>
      </c>
      <c r="B26" s="23" t="s">
        <v>44</v>
      </c>
      <c r="C26" s="120"/>
    </row>
    <row r="27" spans="1:3" s="121" customFormat="1" ht="15.75">
      <c r="A27" s="119" t="s">
        <v>45</v>
      </c>
      <c r="B27" s="23" t="s">
        <v>46</v>
      </c>
      <c r="C27" s="120"/>
    </row>
    <row r="28" spans="1:3" s="121" customFormat="1" ht="16.5" customHeight="1">
      <c r="A28" s="122" t="s">
        <v>47</v>
      </c>
      <c r="B28" s="26" t="s">
        <v>48</v>
      </c>
      <c r="C28" s="123"/>
    </row>
    <row r="29" spans="1:3" s="121" customFormat="1" ht="16.5" customHeight="1">
      <c r="A29" s="47" t="s">
        <v>49</v>
      </c>
      <c r="B29" s="16" t="s">
        <v>50</v>
      </c>
      <c r="C29" s="115">
        <f>+C30+C34+C35+C36</f>
        <v>670000</v>
      </c>
    </row>
    <row r="30" spans="1:3" s="121" customFormat="1" ht="16.5" customHeight="1">
      <c r="A30" s="116" t="s">
        <v>51</v>
      </c>
      <c r="B30" s="20" t="s">
        <v>279</v>
      </c>
      <c r="C30" s="124">
        <f>+C31+C32+C33</f>
        <v>370000</v>
      </c>
    </row>
    <row r="31" spans="1:3" s="121" customFormat="1" ht="16.5" customHeight="1">
      <c r="A31" s="119" t="s">
        <v>53</v>
      </c>
      <c r="B31" s="23" t="s">
        <v>280</v>
      </c>
      <c r="C31" s="120">
        <f>'1.sz.melléklet'!C29</f>
        <v>370000</v>
      </c>
    </row>
    <row r="32" spans="1:3" s="121" customFormat="1" ht="16.5" customHeight="1">
      <c r="A32" s="119" t="s">
        <v>55</v>
      </c>
      <c r="B32" s="23" t="s">
        <v>281</v>
      </c>
      <c r="C32" s="120"/>
    </row>
    <row r="33" spans="1:3" s="121" customFormat="1" ht="16.5" customHeight="1">
      <c r="A33" s="119" t="s">
        <v>282</v>
      </c>
      <c r="B33" s="23" t="s">
        <v>283</v>
      </c>
      <c r="C33" s="120">
        <f>'1.sz.melléklet'!C30</f>
        <v>0</v>
      </c>
    </row>
    <row r="34" spans="1:3" s="121" customFormat="1" ht="16.5" customHeight="1">
      <c r="A34" s="119" t="s">
        <v>57</v>
      </c>
      <c r="B34" s="23" t="s">
        <v>58</v>
      </c>
      <c r="C34" s="120">
        <f>'1.sz.melléklet'!C31</f>
        <v>280000</v>
      </c>
    </row>
    <row r="35" spans="1:3" s="121" customFormat="1" ht="16.5" customHeight="1">
      <c r="A35" s="119" t="s">
        <v>59</v>
      </c>
      <c r="B35" s="23" t="s">
        <v>284</v>
      </c>
      <c r="C35" s="120">
        <f>'1.sz.melléklet'!C32</f>
        <v>0</v>
      </c>
    </row>
    <row r="36" spans="1:3" s="121" customFormat="1" ht="16.5" customHeight="1">
      <c r="A36" s="122" t="s">
        <v>61</v>
      </c>
      <c r="B36" s="26" t="s">
        <v>62</v>
      </c>
      <c r="C36" s="123">
        <f>'1.sz.melléklet'!C33</f>
        <v>20000</v>
      </c>
    </row>
    <row r="37" spans="1:3" s="121" customFormat="1" ht="16.5" customHeight="1">
      <c r="A37" s="47" t="s">
        <v>63</v>
      </c>
      <c r="B37" s="16" t="s">
        <v>64</v>
      </c>
      <c r="C37" s="115">
        <f>SUM(C38:C48)</f>
        <v>922493</v>
      </c>
    </row>
    <row r="38" spans="1:3" s="121" customFormat="1" ht="16.5" customHeight="1">
      <c r="A38" s="116" t="s">
        <v>65</v>
      </c>
      <c r="B38" s="20" t="s">
        <v>66</v>
      </c>
      <c r="C38" s="117">
        <f>'1.sz.melléklet'!C35</f>
        <v>400000</v>
      </c>
    </row>
    <row r="39" spans="1:3" s="121" customFormat="1" ht="16.5" customHeight="1">
      <c r="A39" s="119" t="s">
        <v>67</v>
      </c>
      <c r="B39" s="23" t="s">
        <v>68</v>
      </c>
      <c r="C39" s="120">
        <f>'1.sz.melléklet'!C36:D36</f>
        <v>20000</v>
      </c>
    </row>
    <row r="40" spans="1:3" s="121" customFormat="1" ht="16.5" customHeight="1">
      <c r="A40" s="119" t="s">
        <v>69</v>
      </c>
      <c r="B40" s="23" t="s">
        <v>70</v>
      </c>
      <c r="C40" s="120"/>
    </row>
    <row r="41" spans="1:3" s="121" customFormat="1" ht="16.5" customHeight="1">
      <c r="A41" s="119" t="s">
        <v>71</v>
      </c>
      <c r="B41" s="23" t="s">
        <v>72</v>
      </c>
      <c r="C41" s="120">
        <f>'1.sz.melléklet'!C38</f>
        <v>500000</v>
      </c>
    </row>
    <row r="42" spans="1:3" s="121" customFormat="1" ht="16.5" customHeight="1">
      <c r="A42" s="119" t="s">
        <v>73</v>
      </c>
      <c r="B42" s="23" t="s">
        <v>74</v>
      </c>
      <c r="C42" s="120"/>
    </row>
    <row r="43" spans="1:3" s="121" customFormat="1" ht="16.5" customHeight="1">
      <c r="A43" s="119" t="s">
        <v>75</v>
      </c>
      <c r="B43" s="23" t="s">
        <v>76</v>
      </c>
      <c r="C43" s="120">
        <f>'1.sz.melléklet'!C40:D40</f>
        <v>0</v>
      </c>
    </row>
    <row r="44" spans="1:3" s="121" customFormat="1" ht="16.5" customHeight="1">
      <c r="A44" s="119" t="s">
        <v>77</v>
      </c>
      <c r="B44" s="23" t="s">
        <v>78</v>
      </c>
      <c r="C44" s="120"/>
    </row>
    <row r="45" spans="1:3" s="121" customFormat="1" ht="16.5" customHeight="1">
      <c r="A45" s="119" t="s">
        <v>79</v>
      </c>
      <c r="B45" s="23" t="s">
        <v>80</v>
      </c>
      <c r="C45" s="120">
        <f>'1.sz.melléklet'!C42</f>
        <v>0</v>
      </c>
    </row>
    <row r="46" spans="1:3" s="121" customFormat="1" ht="16.5" customHeight="1">
      <c r="A46" s="119" t="s">
        <v>81</v>
      </c>
      <c r="B46" s="23" t="s">
        <v>82</v>
      </c>
      <c r="C46" s="120"/>
    </row>
    <row r="47" spans="1:3" s="121" customFormat="1" ht="16.5" customHeight="1">
      <c r="A47" s="122" t="s">
        <v>83</v>
      </c>
      <c r="B47" s="26" t="s">
        <v>84</v>
      </c>
      <c r="C47" s="123"/>
    </row>
    <row r="48" spans="1:3" s="121" customFormat="1" ht="16.5" customHeight="1">
      <c r="A48" s="122" t="s">
        <v>85</v>
      </c>
      <c r="B48" s="26" t="s">
        <v>86</v>
      </c>
      <c r="C48" s="123">
        <f>'1.sz.melléklet'!C45</f>
        <v>2493</v>
      </c>
    </row>
    <row r="49" spans="1:3" s="121" customFormat="1" ht="16.5" customHeight="1">
      <c r="A49" s="47" t="s">
        <v>87</v>
      </c>
      <c r="B49" s="16" t="s">
        <v>88</v>
      </c>
      <c r="C49" s="115">
        <f>SUM(C50:C54)</f>
        <v>0</v>
      </c>
    </row>
    <row r="50" spans="1:3" s="121" customFormat="1" ht="16.5" customHeight="1">
      <c r="A50" s="116" t="s">
        <v>89</v>
      </c>
      <c r="B50" s="20" t="s">
        <v>90</v>
      </c>
      <c r="C50" s="117"/>
    </row>
    <row r="51" spans="1:3" s="121" customFormat="1" ht="16.5" customHeight="1">
      <c r="A51" s="119" t="s">
        <v>91</v>
      </c>
      <c r="B51" s="23" t="s">
        <v>92</v>
      </c>
      <c r="C51" s="120"/>
    </row>
    <row r="52" spans="1:3" s="121" customFormat="1" ht="16.5" customHeight="1">
      <c r="A52" s="119" t="s">
        <v>93</v>
      </c>
      <c r="B52" s="23" t="s">
        <v>94</v>
      </c>
      <c r="C52" s="120"/>
    </row>
    <row r="53" spans="1:3" s="121" customFormat="1" ht="16.5" customHeight="1">
      <c r="A53" s="119" t="s">
        <v>95</v>
      </c>
      <c r="B53" s="23" t="s">
        <v>96</v>
      </c>
      <c r="C53" s="120"/>
    </row>
    <row r="54" spans="1:3" s="121" customFormat="1" ht="16.5" customHeight="1">
      <c r="A54" s="122" t="s">
        <v>97</v>
      </c>
      <c r="B54" s="26" t="s">
        <v>98</v>
      </c>
      <c r="C54" s="123"/>
    </row>
    <row r="55" spans="1:3" s="121" customFormat="1" ht="16.5" customHeight="1">
      <c r="A55" s="47" t="s">
        <v>99</v>
      </c>
      <c r="B55" s="16" t="s">
        <v>100</v>
      </c>
      <c r="C55" s="115">
        <f>SUM(C56:C58)</f>
        <v>2000000</v>
      </c>
    </row>
    <row r="56" spans="1:3" s="121" customFormat="1" ht="24">
      <c r="A56" s="116" t="s">
        <v>101</v>
      </c>
      <c r="B56" s="20" t="s">
        <v>102</v>
      </c>
      <c r="C56" s="117"/>
    </row>
    <row r="57" spans="1:3" s="121" customFormat="1" ht="23.25">
      <c r="A57" s="119" t="s">
        <v>103</v>
      </c>
      <c r="B57" s="23" t="s">
        <v>285</v>
      </c>
      <c r="C57" s="120">
        <v>2000000</v>
      </c>
    </row>
    <row r="58" spans="1:3" s="121" customFormat="1" ht="16.5" customHeight="1">
      <c r="A58" s="119" t="s">
        <v>105</v>
      </c>
      <c r="B58" s="23" t="s">
        <v>106</v>
      </c>
      <c r="C58" s="120"/>
    </row>
    <row r="59" spans="1:3" s="121" customFormat="1" ht="16.5" customHeight="1">
      <c r="A59" s="122" t="s">
        <v>107</v>
      </c>
      <c r="B59" s="26" t="s">
        <v>108</v>
      </c>
      <c r="C59" s="123"/>
    </row>
    <row r="60" spans="1:3" s="121" customFormat="1" ht="16.5" customHeight="1">
      <c r="A60" s="47" t="s">
        <v>109</v>
      </c>
      <c r="B60" s="27" t="s">
        <v>110</v>
      </c>
      <c r="C60" s="115">
        <f>SUM(C61:C63)</f>
        <v>0</v>
      </c>
    </row>
    <row r="61" spans="1:3" s="121" customFormat="1" ht="24">
      <c r="A61" s="116" t="s">
        <v>111</v>
      </c>
      <c r="B61" s="20" t="s">
        <v>112</v>
      </c>
      <c r="C61" s="120"/>
    </row>
    <row r="62" spans="1:3" s="121" customFormat="1" ht="24">
      <c r="A62" s="119" t="s">
        <v>113</v>
      </c>
      <c r="B62" s="23" t="s">
        <v>114</v>
      </c>
      <c r="C62" s="120"/>
    </row>
    <row r="63" spans="1:3" s="121" customFormat="1" ht="16.5" customHeight="1">
      <c r="A63" s="119" t="s">
        <v>115</v>
      </c>
      <c r="B63" s="23" t="s">
        <v>116</v>
      </c>
      <c r="C63" s="120">
        <f>'1.sz.melléklet'!C60:D60</f>
        <v>0</v>
      </c>
    </row>
    <row r="64" spans="1:3" s="121" customFormat="1" ht="16.5" customHeight="1">
      <c r="A64" s="122" t="s">
        <v>117</v>
      </c>
      <c r="B64" s="26" t="s">
        <v>118</v>
      </c>
      <c r="C64" s="120"/>
    </row>
    <row r="65" spans="1:3" s="121" customFormat="1" ht="16.5" customHeight="1">
      <c r="A65" s="47" t="s">
        <v>119</v>
      </c>
      <c r="B65" s="16" t="s">
        <v>120</v>
      </c>
      <c r="C65" s="115">
        <f>+C8+C15+C22+C29+C37+C49+C55+C60</f>
        <v>76617817</v>
      </c>
    </row>
    <row r="66" spans="1:3" s="121" customFormat="1" ht="13.5" customHeight="1">
      <c r="A66" s="125" t="s">
        <v>286</v>
      </c>
      <c r="B66" s="27" t="s">
        <v>122</v>
      </c>
      <c r="C66" s="115">
        <f>SUM(C67:C69)</f>
        <v>0</v>
      </c>
    </row>
    <row r="67" spans="1:3" s="121" customFormat="1" ht="13.5" customHeight="1">
      <c r="A67" s="116" t="s">
        <v>123</v>
      </c>
      <c r="B67" s="20" t="s">
        <v>124</v>
      </c>
      <c r="C67" s="120"/>
    </row>
    <row r="68" spans="1:3" s="121" customFormat="1" ht="13.5" customHeight="1">
      <c r="A68" s="119" t="s">
        <v>125</v>
      </c>
      <c r="B68" s="23" t="s">
        <v>126</v>
      </c>
      <c r="C68" s="120"/>
    </row>
    <row r="69" spans="1:3" s="121" customFormat="1" ht="13.5" customHeight="1">
      <c r="A69" s="122" t="s">
        <v>127</v>
      </c>
      <c r="B69" s="31" t="s">
        <v>128</v>
      </c>
      <c r="C69" s="120"/>
    </row>
    <row r="70" spans="1:3" s="121" customFormat="1" ht="13.5" customHeight="1">
      <c r="A70" s="125" t="s">
        <v>129</v>
      </c>
      <c r="B70" s="27" t="s">
        <v>130</v>
      </c>
      <c r="C70" s="115">
        <f>SUM(C71:C74)</f>
        <v>0</v>
      </c>
    </row>
    <row r="71" spans="1:3" s="121" customFormat="1" ht="13.5" customHeight="1">
      <c r="A71" s="116" t="s">
        <v>131</v>
      </c>
      <c r="B71" s="20" t="s">
        <v>132</v>
      </c>
      <c r="C71" s="120"/>
    </row>
    <row r="72" spans="1:3" s="121" customFormat="1" ht="13.5" customHeight="1">
      <c r="A72" s="119" t="s">
        <v>133</v>
      </c>
      <c r="B72" s="23" t="s">
        <v>134</v>
      </c>
      <c r="C72" s="120"/>
    </row>
    <row r="73" spans="1:3" s="121" customFormat="1" ht="13.5" customHeight="1">
      <c r="A73" s="119" t="s">
        <v>135</v>
      </c>
      <c r="B73" s="23" t="s">
        <v>136</v>
      </c>
      <c r="C73" s="120"/>
    </row>
    <row r="74" spans="1:3" s="121" customFormat="1" ht="13.5" customHeight="1">
      <c r="A74" s="122" t="s">
        <v>137</v>
      </c>
      <c r="B74" s="26" t="s">
        <v>138</v>
      </c>
      <c r="C74" s="120"/>
    </row>
    <row r="75" spans="1:3" s="121" customFormat="1" ht="13.5" customHeight="1">
      <c r="A75" s="125" t="s">
        <v>139</v>
      </c>
      <c r="B75" s="27" t="s">
        <v>140</v>
      </c>
      <c r="C75" s="115">
        <f>SUM(C76:C77)</f>
        <v>15087183</v>
      </c>
    </row>
    <row r="76" spans="1:3" s="121" customFormat="1" ht="13.5" customHeight="1">
      <c r="A76" s="116" t="s">
        <v>141</v>
      </c>
      <c r="B76" s="20" t="s">
        <v>142</v>
      </c>
      <c r="C76" s="120">
        <f>'1.sz.melléklet'!C73:D73</f>
        <v>15087183</v>
      </c>
    </row>
    <row r="77" spans="1:3" s="121" customFormat="1" ht="13.5" customHeight="1">
      <c r="A77" s="122" t="s">
        <v>143</v>
      </c>
      <c r="B77" s="26" t="s">
        <v>144</v>
      </c>
      <c r="C77" s="120"/>
    </row>
    <row r="78" spans="1:3" s="118" customFormat="1" ht="13.5" customHeight="1">
      <c r="A78" s="125" t="s">
        <v>145</v>
      </c>
      <c r="B78" s="27" t="s">
        <v>146</v>
      </c>
      <c r="C78" s="115">
        <f>SUM(C79:C81)</f>
        <v>0</v>
      </c>
    </row>
    <row r="79" spans="1:3" s="121" customFormat="1" ht="13.5" customHeight="1">
      <c r="A79" s="116" t="s">
        <v>147</v>
      </c>
      <c r="B79" s="20" t="s">
        <v>148</v>
      </c>
      <c r="C79" s="120"/>
    </row>
    <row r="80" spans="1:3" s="121" customFormat="1" ht="13.5" customHeight="1">
      <c r="A80" s="119" t="s">
        <v>149</v>
      </c>
      <c r="B80" s="23" t="s">
        <v>150</v>
      </c>
      <c r="C80" s="120"/>
    </row>
    <row r="81" spans="1:3" s="121" customFormat="1" ht="13.5" customHeight="1">
      <c r="A81" s="122" t="s">
        <v>151</v>
      </c>
      <c r="B81" s="26" t="s">
        <v>152</v>
      </c>
      <c r="C81" s="120"/>
    </row>
    <row r="82" spans="1:3" s="121" customFormat="1" ht="13.5" customHeight="1">
      <c r="A82" s="125" t="s">
        <v>153</v>
      </c>
      <c r="B82" s="27" t="s">
        <v>154</v>
      </c>
      <c r="C82" s="115">
        <f>SUM(C83:C86)</f>
        <v>0</v>
      </c>
    </row>
    <row r="83" spans="1:3" s="121" customFormat="1" ht="13.5" customHeight="1">
      <c r="A83" s="126" t="s">
        <v>155</v>
      </c>
      <c r="B83" s="20" t="s">
        <v>156</v>
      </c>
      <c r="C83" s="120"/>
    </row>
    <row r="84" spans="1:3" s="121" customFormat="1" ht="13.5" customHeight="1">
      <c r="A84" s="127" t="s">
        <v>157</v>
      </c>
      <c r="B84" s="23" t="s">
        <v>158</v>
      </c>
      <c r="C84" s="120"/>
    </row>
    <row r="85" spans="1:3" s="121" customFormat="1" ht="13.5" customHeight="1">
      <c r="A85" s="127" t="s">
        <v>159</v>
      </c>
      <c r="B85" s="23" t="s">
        <v>160</v>
      </c>
      <c r="C85" s="120"/>
    </row>
    <row r="86" spans="1:3" s="118" customFormat="1" ht="13.5" customHeight="1">
      <c r="A86" s="128" t="s">
        <v>161</v>
      </c>
      <c r="B86" s="26" t="s">
        <v>162</v>
      </c>
      <c r="C86" s="120"/>
    </row>
    <row r="87" spans="1:3" s="118" customFormat="1" ht="13.5" customHeight="1">
      <c r="A87" s="125" t="s">
        <v>163</v>
      </c>
      <c r="B87" s="27" t="s">
        <v>164</v>
      </c>
      <c r="C87" s="129"/>
    </row>
    <row r="88" spans="1:3" s="118" customFormat="1" ht="13.5" customHeight="1">
      <c r="A88" s="125" t="s">
        <v>287</v>
      </c>
      <c r="B88" s="27" t="s">
        <v>166</v>
      </c>
      <c r="C88" s="129"/>
    </row>
    <row r="89" spans="1:3" s="118" customFormat="1" ht="13.5" customHeight="1">
      <c r="A89" s="125" t="s">
        <v>288</v>
      </c>
      <c r="B89" s="38" t="s">
        <v>168</v>
      </c>
      <c r="C89" s="115">
        <f>+C66+C70+C75+C78+C82+C88+C87</f>
        <v>15087183</v>
      </c>
    </row>
    <row r="90" spans="1:3" s="118" customFormat="1" ht="13.5" customHeight="1">
      <c r="A90" s="130" t="s">
        <v>289</v>
      </c>
      <c r="B90" s="40" t="s">
        <v>290</v>
      </c>
      <c r="C90" s="115">
        <f>+C65+C89</f>
        <v>91705000</v>
      </c>
    </row>
    <row r="91" spans="1:3" s="121" customFormat="1" ht="19.5" customHeight="1">
      <c r="A91" s="131"/>
      <c r="B91" s="132"/>
      <c r="C91" s="133"/>
    </row>
    <row r="92" spans="1:3" s="111" customFormat="1" ht="18.75" customHeight="1">
      <c r="A92" s="134"/>
      <c r="B92" s="135" t="s">
        <v>291</v>
      </c>
      <c r="C92" s="136"/>
    </row>
    <row r="93" spans="1:3" s="138" customFormat="1" ht="18.75" customHeight="1">
      <c r="A93" s="11" t="s">
        <v>7</v>
      </c>
      <c r="B93" s="51" t="s">
        <v>292</v>
      </c>
      <c r="C93" s="137">
        <f>+C94+C95+C96+C97+C98</f>
        <v>78823987</v>
      </c>
    </row>
    <row r="94" spans="1:3" ht="18.75" customHeight="1">
      <c r="A94" s="139" t="s">
        <v>9</v>
      </c>
      <c r="B94" s="54" t="s">
        <v>175</v>
      </c>
      <c r="C94" s="140">
        <f>'1.sz.melléklet'!C94:E94</f>
        <v>48450000</v>
      </c>
    </row>
    <row r="95" spans="1:3" ht="18.75" customHeight="1">
      <c r="A95" s="119" t="s">
        <v>11</v>
      </c>
      <c r="B95" s="56" t="s">
        <v>176</v>
      </c>
      <c r="C95" s="120">
        <f>'1.sz.melléklet'!C95:D95</f>
        <v>6300000</v>
      </c>
    </row>
    <row r="96" spans="1:3" ht="18.75" customHeight="1">
      <c r="A96" s="119" t="s">
        <v>13</v>
      </c>
      <c r="B96" s="56" t="s">
        <v>177</v>
      </c>
      <c r="C96" s="123">
        <f>'1.sz.melléklet'!C96:D96</f>
        <v>13088350</v>
      </c>
    </row>
    <row r="97" spans="1:3" ht="18.75" customHeight="1">
      <c r="A97" s="119" t="s">
        <v>15</v>
      </c>
      <c r="B97" s="57" t="s">
        <v>178</v>
      </c>
      <c r="C97" s="123">
        <f>'1.sz.melléklet'!C97:D97</f>
        <v>7900000</v>
      </c>
    </row>
    <row r="98" spans="1:3" ht="18.75" customHeight="1">
      <c r="A98" s="119" t="s">
        <v>179</v>
      </c>
      <c r="B98" s="58" t="s">
        <v>180</v>
      </c>
      <c r="C98" s="123">
        <f>'1.sz.melléklet'!C98:D98</f>
        <v>3085637</v>
      </c>
    </row>
    <row r="99" spans="1:3" ht="18.75" customHeight="1">
      <c r="A99" s="119" t="s">
        <v>19</v>
      </c>
      <c r="B99" s="56" t="s">
        <v>293</v>
      </c>
      <c r="C99" s="123"/>
    </row>
    <row r="100" spans="1:3" ht="18.75" customHeight="1">
      <c r="A100" s="119" t="s">
        <v>182</v>
      </c>
      <c r="B100" s="59" t="s">
        <v>183</v>
      </c>
      <c r="C100" s="123"/>
    </row>
    <row r="101" spans="1:3" ht="18.75" customHeight="1">
      <c r="A101" s="119" t="s">
        <v>184</v>
      </c>
      <c r="B101" s="59" t="s">
        <v>185</v>
      </c>
      <c r="C101" s="123">
        <v>0</v>
      </c>
    </row>
    <row r="102" spans="1:3" ht="18.75" customHeight="1">
      <c r="A102" s="119" t="s">
        <v>186</v>
      </c>
      <c r="B102" s="59" t="s">
        <v>187</v>
      </c>
      <c r="C102" s="123"/>
    </row>
    <row r="103" spans="1:3" ht="24">
      <c r="A103" s="119" t="s">
        <v>188</v>
      </c>
      <c r="B103" s="60" t="s">
        <v>189</v>
      </c>
      <c r="C103" s="123"/>
    </row>
    <row r="104" spans="1:3" ht="24">
      <c r="A104" s="119" t="s">
        <v>190</v>
      </c>
      <c r="B104" s="60" t="s">
        <v>191</v>
      </c>
      <c r="C104" s="123"/>
    </row>
    <row r="105" spans="1:3" ht="14.25">
      <c r="A105" s="119" t="s">
        <v>192</v>
      </c>
      <c r="B105" s="59" t="s">
        <v>193</v>
      </c>
      <c r="C105" s="123">
        <f>'1.sz.melléklet'!C105:D105</f>
        <v>1020000</v>
      </c>
    </row>
    <row r="106" spans="1:3" ht="14.25">
      <c r="A106" s="119" t="s">
        <v>194</v>
      </c>
      <c r="B106" s="59" t="s">
        <v>195</v>
      </c>
      <c r="C106" s="123"/>
    </row>
    <row r="107" spans="1:3" ht="14.25">
      <c r="A107" s="119" t="s">
        <v>196</v>
      </c>
      <c r="B107" s="60" t="s">
        <v>197</v>
      </c>
      <c r="C107" s="123">
        <v>1700000</v>
      </c>
    </row>
    <row r="108" spans="1:3" ht="18.75" customHeight="1">
      <c r="A108" s="141" t="s">
        <v>198</v>
      </c>
      <c r="B108" s="62" t="s">
        <v>199</v>
      </c>
      <c r="C108" s="123"/>
    </row>
    <row r="109" spans="1:3" ht="18.75" customHeight="1">
      <c r="A109" s="119" t="s">
        <v>200</v>
      </c>
      <c r="B109" s="62" t="s">
        <v>201</v>
      </c>
      <c r="C109" s="123"/>
    </row>
    <row r="110" spans="1:3" ht="24">
      <c r="A110" s="119" t="s">
        <v>202</v>
      </c>
      <c r="B110" s="60" t="s">
        <v>203</v>
      </c>
      <c r="C110" s="120">
        <f>'1.sz.melléklet'!C110</f>
        <v>0</v>
      </c>
    </row>
    <row r="111" spans="1:3" ht="18.75" customHeight="1">
      <c r="A111" s="119" t="s">
        <v>204</v>
      </c>
      <c r="B111" s="57" t="s">
        <v>294</v>
      </c>
      <c r="C111" s="120">
        <f>C112+C113</f>
        <v>365637</v>
      </c>
    </row>
    <row r="112" spans="1:3" ht="18.75" customHeight="1">
      <c r="A112" s="122" t="s">
        <v>206</v>
      </c>
      <c r="B112" s="56" t="s">
        <v>295</v>
      </c>
      <c r="C112" s="123">
        <f>'1.sz.melléklet'!C111</f>
        <v>365637</v>
      </c>
    </row>
    <row r="113" spans="1:3" ht="18.75" customHeight="1">
      <c r="A113" s="142" t="s">
        <v>208</v>
      </c>
      <c r="B113" s="143" t="s">
        <v>296</v>
      </c>
      <c r="C113" s="144"/>
    </row>
    <row r="114" spans="1:3" ht="18.75" customHeight="1">
      <c r="A114" s="47" t="s">
        <v>21</v>
      </c>
      <c r="B114" s="66" t="s">
        <v>210</v>
      </c>
      <c r="C114" s="115">
        <f>+C115+C117+C119</f>
        <v>12000000</v>
      </c>
    </row>
    <row r="115" spans="1:3" ht="18.75" customHeight="1">
      <c r="A115" s="116" t="s">
        <v>23</v>
      </c>
      <c r="B115" s="56" t="s">
        <v>211</v>
      </c>
      <c r="C115" s="117">
        <f>'1.sz.melléklet'!C115:D115</f>
        <v>2000000</v>
      </c>
    </row>
    <row r="116" spans="1:3" ht="18.75" customHeight="1">
      <c r="A116" s="116" t="s">
        <v>25</v>
      </c>
      <c r="B116" s="67" t="s">
        <v>212</v>
      </c>
      <c r="C116" s="117"/>
    </row>
    <row r="117" spans="1:3" ht="18.75" customHeight="1">
      <c r="A117" s="116" t="s">
        <v>27</v>
      </c>
      <c r="B117" s="67" t="s">
        <v>213</v>
      </c>
      <c r="C117" s="120">
        <f>'1.sz.melléklet'!C117</f>
        <v>10000000</v>
      </c>
    </row>
    <row r="118" spans="1:3" ht="18.75" customHeight="1">
      <c r="A118" s="116" t="s">
        <v>29</v>
      </c>
      <c r="B118" s="67" t="s">
        <v>214</v>
      </c>
      <c r="C118" s="145"/>
    </row>
    <row r="119" spans="1:3" ht="18.75" customHeight="1">
      <c r="A119" s="116" t="s">
        <v>31</v>
      </c>
      <c r="B119" s="70" t="s">
        <v>215</v>
      </c>
      <c r="C119" s="145"/>
    </row>
    <row r="120" spans="1:3" ht="18.75" customHeight="1">
      <c r="A120" s="116" t="s">
        <v>33</v>
      </c>
      <c r="B120" s="71" t="s">
        <v>216</v>
      </c>
      <c r="C120" s="145"/>
    </row>
    <row r="121" spans="1:3" ht="18.75" customHeight="1">
      <c r="A121" s="116" t="s">
        <v>217</v>
      </c>
      <c r="B121" s="72" t="s">
        <v>218</v>
      </c>
      <c r="C121" s="145"/>
    </row>
    <row r="122" spans="1:3" ht="18.75" customHeight="1">
      <c r="A122" s="116" t="s">
        <v>219</v>
      </c>
      <c r="B122" s="60" t="s">
        <v>191</v>
      </c>
      <c r="C122" s="145"/>
    </row>
    <row r="123" spans="1:3" ht="18.75" customHeight="1">
      <c r="A123" s="116" t="s">
        <v>220</v>
      </c>
      <c r="B123" s="60" t="s">
        <v>221</v>
      </c>
      <c r="C123" s="145"/>
    </row>
    <row r="124" spans="1:3" ht="18.75" customHeight="1">
      <c r="A124" s="116" t="s">
        <v>222</v>
      </c>
      <c r="B124" s="60" t="s">
        <v>223</v>
      </c>
      <c r="C124" s="145"/>
    </row>
    <row r="125" spans="1:3" ht="18.75" customHeight="1">
      <c r="A125" s="116" t="s">
        <v>224</v>
      </c>
      <c r="B125" s="60" t="s">
        <v>197</v>
      </c>
      <c r="C125" s="145"/>
    </row>
    <row r="126" spans="1:3" ht="18.75" customHeight="1">
      <c r="A126" s="116" t="s">
        <v>225</v>
      </c>
      <c r="B126" s="60" t="s">
        <v>226</v>
      </c>
      <c r="C126" s="145"/>
    </row>
    <row r="127" spans="1:3" ht="18.75" customHeight="1">
      <c r="A127" s="141" t="s">
        <v>227</v>
      </c>
      <c r="B127" s="60" t="s">
        <v>228</v>
      </c>
      <c r="C127" s="146"/>
    </row>
    <row r="128" spans="1:3" ht="18.75" customHeight="1">
      <c r="A128" s="47" t="s">
        <v>35</v>
      </c>
      <c r="B128" s="16" t="s">
        <v>229</v>
      </c>
      <c r="C128" s="115">
        <f>+C93+C114</f>
        <v>90823987</v>
      </c>
    </row>
    <row r="129" spans="1:3" ht="22.5">
      <c r="A129" s="47" t="s">
        <v>230</v>
      </c>
      <c r="B129" s="16" t="s">
        <v>231</v>
      </c>
      <c r="C129" s="115">
        <f>+C130+C131+C132</f>
        <v>0</v>
      </c>
    </row>
    <row r="130" spans="1:3" s="138" customFormat="1" ht="19.5" customHeight="1">
      <c r="A130" s="116" t="s">
        <v>51</v>
      </c>
      <c r="B130" s="74" t="s">
        <v>297</v>
      </c>
      <c r="C130" s="145">
        <f>'1.sz.melléklet'!C130:D130</f>
        <v>0</v>
      </c>
    </row>
    <row r="131" spans="1:3" ht="19.5" customHeight="1">
      <c r="A131" s="116" t="s">
        <v>57</v>
      </c>
      <c r="B131" s="74" t="s">
        <v>298</v>
      </c>
      <c r="C131" s="145"/>
    </row>
    <row r="132" spans="1:3" ht="19.5" customHeight="1">
      <c r="A132" s="141" t="s">
        <v>59</v>
      </c>
      <c r="B132" s="75" t="s">
        <v>299</v>
      </c>
      <c r="C132" s="145"/>
    </row>
    <row r="133" spans="1:3" ht="19.5" customHeight="1">
      <c r="A133" s="47" t="s">
        <v>63</v>
      </c>
      <c r="B133" s="16" t="s">
        <v>235</v>
      </c>
      <c r="C133" s="115">
        <f>+C134+C135+C136+C137+C138+C139</f>
        <v>0</v>
      </c>
    </row>
    <row r="134" spans="1:3" ht="19.5" customHeight="1">
      <c r="A134" s="116" t="s">
        <v>65</v>
      </c>
      <c r="B134" s="74" t="s">
        <v>300</v>
      </c>
      <c r="C134" s="145"/>
    </row>
    <row r="135" spans="1:3" ht="19.5" customHeight="1">
      <c r="A135" s="116" t="s">
        <v>67</v>
      </c>
      <c r="B135" s="74" t="s">
        <v>301</v>
      </c>
      <c r="C135" s="145"/>
    </row>
    <row r="136" spans="1:3" ht="19.5" customHeight="1">
      <c r="A136" s="116" t="s">
        <v>69</v>
      </c>
      <c r="B136" s="74" t="s">
        <v>302</v>
      </c>
      <c r="C136" s="145"/>
    </row>
    <row r="137" spans="1:3" ht="19.5" customHeight="1">
      <c r="A137" s="116" t="s">
        <v>71</v>
      </c>
      <c r="B137" s="74" t="s">
        <v>303</v>
      </c>
      <c r="C137" s="145"/>
    </row>
    <row r="138" spans="1:3" ht="19.5" customHeight="1">
      <c r="A138" s="116" t="s">
        <v>73</v>
      </c>
      <c r="B138" s="74" t="s">
        <v>304</v>
      </c>
      <c r="C138" s="145"/>
    </row>
    <row r="139" spans="1:3" s="138" customFormat="1" ht="19.5" customHeight="1">
      <c r="A139" s="141" t="s">
        <v>75</v>
      </c>
      <c r="B139" s="75" t="s">
        <v>305</v>
      </c>
      <c r="C139" s="145"/>
    </row>
    <row r="140" spans="1:11" ht="19.5" customHeight="1">
      <c r="A140" s="47" t="s">
        <v>87</v>
      </c>
      <c r="B140" s="16" t="s">
        <v>306</v>
      </c>
      <c r="C140" s="115">
        <f>+C141+C142+C144+C145+C143</f>
        <v>881013</v>
      </c>
      <c r="K140" s="147"/>
    </row>
    <row r="141" spans="1:3" ht="19.5" customHeight="1">
      <c r="A141" s="116" t="s">
        <v>89</v>
      </c>
      <c r="B141" s="74" t="s">
        <v>243</v>
      </c>
      <c r="C141" s="145"/>
    </row>
    <row r="142" spans="1:3" ht="19.5" customHeight="1">
      <c r="A142" s="116" t="s">
        <v>91</v>
      </c>
      <c r="B142" s="74" t="s">
        <v>244</v>
      </c>
      <c r="C142" s="145">
        <v>881013</v>
      </c>
    </row>
    <row r="143" spans="1:3" ht="19.5" customHeight="1">
      <c r="A143" s="116" t="s">
        <v>93</v>
      </c>
      <c r="B143" s="74" t="s">
        <v>307</v>
      </c>
      <c r="C143" s="145"/>
    </row>
    <row r="144" spans="1:3" s="138" customFormat="1" ht="19.5" customHeight="1">
      <c r="A144" s="116" t="s">
        <v>95</v>
      </c>
      <c r="B144" s="74" t="s">
        <v>308</v>
      </c>
      <c r="C144" s="145"/>
    </row>
    <row r="145" spans="1:3" s="138" customFormat="1" ht="19.5" customHeight="1">
      <c r="A145" s="141" t="s">
        <v>97</v>
      </c>
      <c r="B145" s="75" t="s">
        <v>309</v>
      </c>
      <c r="C145" s="145"/>
    </row>
    <row r="146" spans="1:3" s="138" customFormat="1" ht="19.5" customHeight="1">
      <c r="A146" s="47" t="s">
        <v>247</v>
      </c>
      <c r="B146" s="16" t="s">
        <v>248</v>
      </c>
      <c r="C146" s="148">
        <f>+C147+C148+C149+C150+C151</f>
        <v>0</v>
      </c>
    </row>
    <row r="147" spans="1:3" s="138" customFormat="1" ht="19.5" customHeight="1">
      <c r="A147" s="116" t="s">
        <v>101</v>
      </c>
      <c r="B147" s="74" t="s">
        <v>310</v>
      </c>
      <c r="C147" s="145"/>
    </row>
    <row r="148" spans="1:3" s="138" customFormat="1" ht="19.5" customHeight="1">
      <c r="A148" s="116" t="s">
        <v>103</v>
      </c>
      <c r="B148" s="74" t="s">
        <v>311</v>
      </c>
      <c r="C148" s="145"/>
    </row>
    <row r="149" spans="1:3" s="138" customFormat="1" ht="19.5" customHeight="1">
      <c r="A149" s="116" t="s">
        <v>105</v>
      </c>
      <c r="B149" s="74" t="s">
        <v>312</v>
      </c>
      <c r="C149" s="145"/>
    </row>
    <row r="150" spans="1:3" s="138" customFormat="1" ht="19.5" customHeight="1">
      <c r="A150" s="116" t="s">
        <v>107</v>
      </c>
      <c r="B150" s="74" t="s">
        <v>313</v>
      </c>
      <c r="C150" s="145"/>
    </row>
    <row r="151" spans="1:3" ht="19.5" customHeight="1">
      <c r="A151" s="141" t="s">
        <v>253</v>
      </c>
      <c r="B151" s="75" t="s">
        <v>314</v>
      </c>
      <c r="C151" s="146"/>
    </row>
    <row r="152" spans="1:3" ht="19.5" customHeight="1">
      <c r="A152" s="149" t="s">
        <v>109</v>
      </c>
      <c r="B152" s="16" t="s">
        <v>315</v>
      </c>
      <c r="C152" s="148"/>
    </row>
    <row r="153" spans="1:3" ht="19.5" customHeight="1">
      <c r="A153" s="149" t="s">
        <v>119</v>
      </c>
      <c r="B153" s="16" t="s">
        <v>255</v>
      </c>
      <c r="C153" s="148"/>
    </row>
    <row r="154" spans="1:3" ht="19.5" customHeight="1">
      <c r="A154" s="47" t="s">
        <v>257</v>
      </c>
      <c r="B154" s="16" t="s">
        <v>258</v>
      </c>
      <c r="C154" s="150">
        <f>+C129+C133+C140+C146+C152+C153</f>
        <v>881013</v>
      </c>
    </row>
    <row r="155" spans="1:3" ht="19.5" customHeight="1">
      <c r="A155" s="151" t="s">
        <v>259</v>
      </c>
      <c r="B155" s="85" t="s">
        <v>316</v>
      </c>
      <c r="C155" s="150">
        <f>+C128+C154</f>
        <v>91705000</v>
      </c>
    </row>
    <row r="156" ht="19.5" customHeight="1"/>
    <row r="157" spans="1:3" ht="19.5" customHeight="1">
      <c r="A157" s="152" t="s">
        <v>317</v>
      </c>
      <c r="B157" s="153"/>
      <c r="C157" s="154">
        <v>51</v>
      </c>
    </row>
    <row r="158" spans="1:3" ht="19.5" customHeight="1">
      <c r="A158" s="152" t="s">
        <v>318</v>
      </c>
      <c r="B158" s="153"/>
      <c r="C158" s="154">
        <v>45</v>
      </c>
    </row>
  </sheetData>
  <sheetProtection selectLockedCells="1" selectUnlockedCells="1"/>
  <mergeCells count="1">
    <mergeCell ref="B1:C1"/>
  </mergeCells>
  <printOptions/>
  <pageMargins left="0.7" right="0.7" top="0.75" bottom="0.75" header="0.5118055555555555" footer="0.5118055555555555"/>
  <pageSetup horizontalDpi="300" verticalDpi="300" orientation="portrait" paperSize="9" scale="85"/>
  <rowBreaks count="3" manualBreakCount="3">
    <brk id="48" max="255" man="1"/>
    <brk id="90" max="255" man="1"/>
    <brk id="1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E33"/>
  <sheetViews>
    <sheetView view="pageBreakPreview" zoomScaleSheetLayoutView="100" workbookViewId="0" topLeftCell="A1">
      <selection activeCell="D14" sqref="D14"/>
    </sheetView>
  </sheetViews>
  <sheetFormatPr defaultColWidth="9.00390625" defaultRowHeight="12.75"/>
  <cols>
    <col min="1" max="1" width="6.625" style="155" customWidth="1"/>
    <col min="2" max="2" width="55.125" style="156" customWidth="1"/>
    <col min="3" max="3" width="16.125" style="155" customWidth="1"/>
    <col min="4" max="4" width="55.125" style="155" customWidth="1"/>
    <col min="5" max="5" width="16.125" style="155" customWidth="1"/>
    <col min="6" max="16384" width="9.125" style="155" customWidth="1"/>
  </cols>
  <sheetData>
    <row r="1" spans="1:5" ht="15.75">
      <c r="A1" s="157" t="s">
        <v>319</v>
      </c>
      <c r="B1" s="157"/>
      <c r="C1" s="157"/>
      <c r="D1" s="157"/>
      <c r="E1" s="157"/>
    </row>
    <row r="2" spans="2:5" ht="39.75" customHeight="1">
      <c r="B2" s="158" t="s">
        <v>320</v>
      </c>
      <c r="C2" s="158"/>
      <c r="D2" s="158"/>
      <c r="E2" s="158"/>
    </row>
    <row r="3" ht="14.25">
      <c r="E3" s="159" t="s">
        <v>321</v>
      </c>
    </row>
    <row r="4" spans="1:5" ht="18" customHeight="1">
      <c r="A4" s="160" t="s">
        <v>4</v>
      </c>
      <c r="B4" s="161" t="s">
        <v>277</v>
      </c>
      <c r="C4" s="161"/>
      <c r="D4" s="160" t="s">
        <v>291</v>
      </c>
      <c r="E4" s="160"/>
    </row>
    <row r="5" spans="1:5" s="164" customFormat="1" ht="35.25" customHeight="1">
      <c r="A5" s="160"/>
      <c r="B5" s="161" t="s">
        <v>266</v>
      </c>
      <c r="C5" s="162" t="s">
        <v>6</v>
      </c>
      <c r="D5" s="161" t="s">
        <v>266</v>
      </c>
      <c r="E5" s="163" t="s">
        <v>6</v>
      </c>
    </row>
    <row r="6" spans="1:5" s="169" customFormat="1" ht="12" customHeight="1">
      <c r="A6" s="165">
        <v>1</v>
      </c>
      <c r="B6" s="166">
        <v>2</v>
      </c>
      <c r="C6" s="167" t="s">
        <v>35</v>
      </c>
      <c r="D6" s="166" t="s">
        <v>230</v>
      </c>
      <c r="E6" s="168" t="s">
        <v>63</v>
      </c>
    </row>
    <row r="7" spans="1:5" ht="12.75" customHeight="1">
      <c r="A7" s="170" t="s">
        <v>7</v>
      </c>
      <c r="B7" s="171" t="s">
        <v>322</v>
      </c>
      <c r="C7" s="172">
        <v>23025324</v>
      </c>
      <c r="D7" s="171" t="s">
        <v>323</v>
      </c>
      <c r="E7" s="173">
        <v>48450000</v>
      </c>
    </row>
    <row r="8" spans="1:5" ht="12.75" customHeight="1">
      <c r="A8" s="174" t="s">
        <v>21</v>
      </c>
      <c r="B8" s="175" t="s">
        <v>324</v>
      </c>
      <c r="C8" s="176">
        <v>50000000</v>
      </c>
      <c r="D8" s="175" t="s">
        <v>176</v>
      </c>
      <c r="E8" s="177">
        <v>6300000</v>
      </c>
    </row>
    <row r="9" spans="1:5" ht="12.75" customHeight="1">
      <c r="A9" s="174" t="s">
        <v>35</v>
      </c>
      <c r="B9" s="175" t="s">
        <v>325</v>
      </c>
      <c r="C9" s="176">
        <v>0</v>
      </c>
      <c r="D9" s="175" t="s">
        <v>326</v>
      </c>
      <c r="E9" s="177">
        <v>13088350</v>
      </c>
    </row>
    <row r="10" spans="1:5" ht="12.75" customHeight="1">
      <c r="A10" s="174" t="s">
        <v>230</v>
      </c>
      <c r="B10" s="175" t="s">
        <v>327</v>
      </c>
      <c r="C10" s="176">
        <v>670000</v>
      </c>
      <c r="D10" s="175" t="s">
        <v>178</v>
      </c>
      <c r="E10" s="177">
        <v>7900000</v>
      </c>
    </row>
    <row r="11" spans="1:5" ht="12.75" customHeight="1">
      <c r="A11" s="174" t="s">
        <v>63</v>
      </c>
      <c r="B11" s="178" t="s">
        <v>328</v>
      </c>
      <c r="C11" s="176">
        <v>922493</v>
      </c>
      <c r="D11" s="175" t="s">
        <v>329</v>
      </c>
      <c r="E11" s="177">
        <v>0</v>
      </c>
    </row>
    <row r="12" spans="1:5" ht="12.75" customHeight="1">
      <c r="A12" s="174" t="s">
        <v>87</v>
      </c>
      <c r="B12" s="175" t="s">
        <v>330</v>
      </c>
      <c r="C12" s="179">
        <v>2000000</v>
      </c>
      <c r="D12" s="175" t="s">
        <v>180</v>
      </c>
      <c r="E12" s="177">
        <v>3085637</v>
      </c>
    </row>
    <row r="13" spans="1:5" ht="12.75" customHeight="1">
      <c r="A13" s="174" t="s">
        <v>247</v>
      </c>
      <c r="B13" s="175" t="s">
        <v>331</v>
      </c>
      <c r="C13" s="176"/>
      <c r="D13" s="175" t="s">
        <v>294</v>
      </c>
      <c r="E13" s="177">
        <v>365637</v>
      </c>
    </row>
    <row r="14" spans="1:5" ht="12.75" customHeight="1">
      <c r="A14" s="174" t="s">
        <v>109</v>
      </c>
      <c r="B14" s="180"/>
      <c r="C14" s="176"/>
      <c r="D14" s="180"/>
      <c r="E14" s="177"/>
    </row>
    <row r="15" spans="1:5" ht="12.75" customHeight="1">
      <c r="A15" s="174" t="s">
        <v>119</v>
      </c>
      <c r="B15" s="181"/>
      <c r="C15" s="179"/>
      <c r="D15" s="180"/>
      <c r="E15" s="177"/>
    </row>
    <row r="16" spans="1:5" ht="12.75" customHeight="1">
      <c r="A16" s="174" t="s">
        <v>257</v>
      </c>
      <c r="B16" s="180"/>
      <c r="C16" s="176"/>
      <c r="D16" s="180"/>
      <c r="E16" s="177"/>
    </row>
    <row r="17" spans="1:5" ht="12.75" customHeight="1">
      <c r="A17" s="174" t="s">
        <v>259</v>
      </c>
      <c r="B17" s="180"/>
      <c r="C17" s="176"/>
      <c r="D17" s="180"/>
      <c r="E17" s="177"/>
    </row>
    <row r="18" spans="1:5" ht="12.75" customHeight="1">
      <c r="A18" s="174" t="s">
        <v>332</v>
      </c>
      <c r="B18" s="182"/>
      <c r="C18" s="183"/>
      <c r="D18" s="180"/>
      <c r="E18" s="184"/>
    </row>
    <row r="19" spans="1:5" ht="15.75" customHeight="1">
      <c r="A19" s="185" t="s">
        <v>333</v>
      </c>
      <c r="B19" s="186" t="s">
        <v>334</v>
      </c>
      <c r="C19" s="187">
        <f>+C7+C8+C10+C11+C12+C14+C15+C16+C17+C18</f>
        <v>76617817</v>
      </c>
      <c r="D19" s="186" t="s">
        <v>335</v>
      </c>
      <c r="E19" s="188">
        <f>SUM(E7:E12)</f>
        <v>78823987</v>
      </c>
    </row>
    <row r="20" spans="1:5" ht="12.75" customHeight="1">
      <c r="A20" s="189" t="s">
        <v>336</v>
      </c>
      <c r="B20" s="190" t="s">
        <v>337</v>
      </c>
      <c r="C20" s="191">
        <v>15087183</v>
      </c>
      <c r="D20" s="175" t="s">
        <v>338</v>
      </c>
      <c r="E20" s="192"/>
    </row>
    <row r="21" spans="1:5" ht="12.75" customHeight="1">
      <c r="A21" s="174" t="s">
        <v>339</v>
      </c>
      <c r="B21" s="175" t="s">
        <v>340</v>
      </c>
      <c r="C21" s="176">
        <v>15087183</v>
      </c>
      <c r="D21" s="175" t="s">
        <v>341</v>
      </c>
      <c r="E21" s="177"/>
    </row>
    <row r="22" spans="1:5" ht="12.75" customHeight="1">
      <c r="A22" s="174" t="s">
        <v>342</v>
      </c>
      <c r="B22" s="175" t="s">
        <v>343</v>
      </c>
      <c r="C22" s="176"/>
      <c r="D22" s="175" t="s">
        <v>344</v>
      </c>
      <c r="E22" s="177"/>
    </row>
    <row r="23" spans="1:5" ht="12.75" customHeight="1">
      <c r="A23" s="174" t="s">
        <v>345</v>
      </c>
      <c r="B23" s="175" t="s">
        <v>346</v>
      </c>
      <c r="C23" s="176"/>
      <c r="D23" s="175" t="s">
        <v>347</v>
      </c>
      <c r="E23" s="177"/>
    </row>
    <row r="24" spans="1:5" ht="12.75" customHeight="1">
      <c r="A24" s="174" t="s">
        <v>348</v>
      </c>
      <c r="B24" s="175" t="s">
        <v>349</v>
      </c>
      <c r="C24" s="176"/>
      <c r="D24" s="190" t="s">
        <v>350</v>
      </c>
      <c r="E24" s="177"/>
    </row>
    <row r="25" spans="1:5" ht="12.75" customHeight="1">
      <c r="A25" s="174" t="s">
        <v>351</v>
      </c>
      <c r="B25" s="175" t="s">
        <v>352</v>
      </c>
      <c r="C25" s="193">
        <f>+C26+C29</f>
        <v>0</v>
      </c>
      <c r="D25" s="175" t="s">
        <v>353</v>
      </c>
      <c r="E25" s="177"/>
    </row>
    <row r="26" spans="1:5" ht="12.75" customHeight="1">
      <c r="A26" s="189" t="s">
        <v>354</v>
      </c>
      <c r="B26" s="175" t="s">
        <v>355</v>
      </c>
      <c r="C26" s="176"/>
      <c r="D26" s="194" t="s">
        <v>308</v>
      </c>
      <c r="E26" s="177"/>
    </row>
    <row r="27" spans="1:5" ht="12.75" customHeight="1">
      <c r="A27" s="174" t="s">
        <v>356</v>
      </c>
      <c r="B27" s="175" t="s">
        <v>357</v>
      </c>
      <c r="C27" s="176"/>
      <c r="D27" s="175" t="s">
        <v>255</v>
      </c>
      <c r="E27" s="177"/>
    </row>
    <row r="28" spans="1:5" ht="12.75" customHeight="1">
      <c r="A28" s="189" t="s">
        <v>358</v>
      </c>
      <c r="B28" s="175" t="s">
        <v>164</v>
      </c>
      <c r="C28" s="176"/>
      <c r="D28" s="175" t="s">
        <v>256</v>
      </c>
      <c r="E28" s="177"/>
    </row>
    <row r="29" spans="1:5" ht="12.75" customHeight="1">
      <c r="A29" s="174" t="s">
        <v>359</v>
      </c>
      <c r="B29" s="195" t="s">
        <v>166</v>
      </c>
      <c r="C29" s="196"/>
      <c r="D29" s="197"/>
      <c r="E29" s="198"/>
    </row>
    <row r="30" spans="1:5" ht="22.5" customHeight="1">
      <c r="A30" s="185" t="s">
        <v>360</v>
      </c>
      <c r="B30" s="186" t="s">
        <v>361</v>
      </c>
      <c r="C30" s="187">
        <f>C20+C25+C28+C29</f>
        <v>15087183</v>
      </c>
      <c r="D30" s="186" t="s">
        <v>362</v>
      </c>
      <c r="E30" s="188">
        <f>SUM(E20:E29)</f>
        <v>0</v>
      </c>
    </row>
    <row r="31" spans="1:5" ht="13.5">
      <c r="A31" s="185" t="s">
        <v>363</v>
      </c>
      <c r="B31" s="199" t="s">
        <v>364</v>
      </c>
      <c r="C31" s="200">
        <f>+C19+C30</f>
        <v>91705000</v>
      </c>
      <c r="D31" s="199" t="s">
        <v>365</v>
      </c>
      <c r="E31" s="200">
        <f>+E19+E30</f>
        <v>78823987</v>
      </c>
    </row>
    <row r="32" spans="1:5" ht="13.5">
      <c r="A32" s="185" t="s">
        <v>366</v>
      </c>
      <c r="B32" s="199" t="s">
        <v>367</v>
      </c>
      <c r="C32" s="200">
        <f>IF(C19-E19&lt;0,E19-C19,"-")</f>
        <v>2206170</v>
      </c>
      <c r="D32" s="199" t="s">
        <v>368</v>
      </c>
      <c r="E32" s="200">
        <f>IF(C19-E19&gt;0,C19-E19,"-")</f>
        <v>0</v>
      </c>
    </row>
    <row r="33" spans="1:5" ht="13.5">
      <c r="A33" s="185" t="s">
        <v>369</v>
      </c>
      <c r="B33" s="199" t="s">
        <v>370</v>
      </c>
      <c r="C33" s="200">
        <f>IF(C19+C20-E31&lt;0,E31-(C19+C20),"-")</f>
        <v>0</v>
      </c>
      <c r="D33" s="199" t="s">
        <v>371</v>
      </c>
      <c r="E33" s="200">
        <f>IF(C19+C20+C25-E31&gt;0,C19+C20+C25-E31,"-")</f>
        <v>12881013</v>
      </c>
    </row>
  </sheetData>
  <sheetProtection selectLockedCells="1" selectUnlockedCells="1"/>
  <mergeCells count="5">
    <mergeCell ref="A1:E1"/>
    <mergeCell ref="B2:E2"/>
    <mergeCell ref="A4:A5"/>
    <mergeCell ref="B4:C4"/>
    <mergeCell ref="D4:E4"/>
  </mergeCells>
  <printOptions/>
  <pageMargins left="0.7875" right="0.7875" top="0.8861111111111111" bottom="0.8861111111111111" header="0.5118055555555555" footer="0.5118055555555555"/>
  <pageSetup horizontalDpi="300" verticalDpi="3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O29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" width="5.875" style="201" customWidth="1"/>
    <col min="2" max="2" width="26.625" style="202" customWidth="1"/>
    <col min="3" max="4" width="9.375" style="202" customWidth="1"/>
    <col min="5" max="5" width="9.125" style="202" customWidth="1"/>
    <col min="6" max="6" width="8.625" style="202" customWidth="1"/>
    <col min="7" max="7" width="9.625" style="202" customWidth="1"/>
    <col min="8" max="8" width="8.625" style="202" customWidth="1"/>
    <col min="9" max="9" width="8.875" style="202" customWidth="1"/>
    <col min="10" max="10" width="9.375" style="202" customWidth="1"/>
    <col min="11" max="11" width="9.125" style="202" customWidth="1"/>
    <col min="12" max="13" width="9.375" style="202" customWidth="1"/>
    <col min="14" max="14" width="11.50390625" style="202" customWidth="1"/>
    <col min="15" max="15" width="10.625" style="201" customWidth="1"/>
    <col min="16" max="16384" width="8.125" style="202" customWidth="1"/>
  </cols>
  <sheetData>
    <row r="1" spans="1:15" ht="12.75" customHeight="1">
      <c r="A1" s="203" t="s">
        <v>372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31.5" customHeight="1">
      <c r="A2" s="204" t="s">
        <v>373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ht="16.5">
      <c r="O3" s="205" t="s">
        <v>3</v>
      </c>
    </row>
    <row r="4" spans="1:15" s="201" customFormat="1" ht="25.5" customHeight="1">
      <c r="A4" s="206" t="s">
        <v>374</v>
      </c>
      <c r="B4" s="207" t="s">
        <v>266</v>
      </c>
      <c r="C4" s="207" t="s">
        <v>375</v>
      </c>
      <c r="D4" s="207" t="s">
        <v>376</v>
      </c>
      <c r="E4" s="207" t="s">
        <v>377</v>
      </c>
      <c r="F4" s="207" t="s">
        <v>378</v>
      </c>
      <c r="G4" s="207" t="s">
        <v>379</v>
      </c>
      <c r="H4" s="207" t="s">
        <v>380</v>
      </c>
      <c r="I4" s="207" t="s">
        <v>381</v>
      </c>
      <c r="J4" s="207" t="s">
        <v>382</v>
      </c>
      <c r="K4" s="207" t="s">
        <v>383</v>
      </c>
      <c r="L4" s="207" t="s">
        <v>384</v>
      </c>
      <c r="M4" s="207" t="s">
        <v>385</v>
      </c>
      <c r="N4" s="207" t="s">
        <v>386</v>
      </c>
      <c r="O4" s="208" t="s">
        <v>387</v>
      </c>
    </row>
    <row r="5" spans="1:15" s="211" customFormat="1" ht="15" customHeight="1">
      <c r="A5" s="209" t="s">
        <v>7</v>
      </c>
      <c r="B5" s="210" t="s">
        <v>277</v>
      </c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</row>
    <row r="6" spans="1:15" s="211" customFormat="1" ht="16.5" customHeight="1">
      <c r="A6" s="212" t="s">
        <v>21</v>
      </c>
      <c r="B6" s="213" t="s">
        <v>322</v>
      </c>
      <c r="C6" s="214">
        <f>O6*0.12</f>
        <v>2763038.88</v>
      </c>
      <c r="D6" s="214">
        <f>O6*0.08</f>
        <v>1842025.92</v>
      </c>
      <c r="E6" s="214">
        <f>O6*0.08</f>
        <v>1842025.92</v>
      </c>
      <c r="F6" s="214">
        <f>O6*0.08</f>
        <v>1842025.92</v>
      </c>
      <c r="G6" s="214">
        <f>O6*0.08</f>
        <v>1842025.92</v>
      </c>
      <c r="H6" s="214">
        <f>O6*0.08</f>
        <v>1842025.92</v>
      </c>
      <c r="I6" s="214">
        <f>O6*0.08</f>
        <v>1842025.92</v>
      </c>
      <c r="J6" s="214">
        <f>O6*0.08</f>
        <v>1842025.92</v>
      </c>
      <c r="K6" s="214">
        <f>O6*0.08</f>
        <v>1842025.92</v>
      </c>
      <c r="L6" s="214">
        <f>O6*0.08</f>
        <v>1842025.92</v>
      </c>
      <c r="M6" s="214">
        <f>O6*0.08</f>
        <v>1842025.92</v>
      </c>
      <c r="N6" s="214">
        <f>O6-SUM(C6:M6)</f>
        <v>1842025.9200000018</v>
      </c>
      <c r="O6" s="215">
        <f>'2.sz.melléklet'!C8</f>
        <v>23025324</v>
      </c>
    </row>
    <row r="7" spans="1:15" s="220" customFormat="1" ht="16.5" customHeight="1">
      <c r="A7" s="216" t="s">
        <v>35</v>
      </c>
      <c r="B7" s="217" t="s">
        <v>388</v>
      </c>
      <c r="C7" s="218">
        <f>O7/12</f>
        <v>4166666.6666666665</v>
      </c>
      <c r="D7" s="218">
        <f>O7/12</f>
        <v>4166666.6666666665</v>
      </c>
      <c r="E7" s="218">
        <f>O7/12</f>
        <v>4166666.6666666665</v>
      </c>
      <c r="F7" s="218">
        <f>O7/12</f>
        <v>4166666.6666666665</v>
      </c>
      <c r="G7" s="218">
        <f>O7/12</f>
        <v>4166666.6666666665</v>
      </c>
      <c r="H7" s="218">
        <f>O7/12</f>
        <v>4166666.6666666665</v>
      </c>
      <c r="I7" s="218">
        <f>O7/12</f>
        <v>4166666.6666666665</v>
      </c>
      <c r="J7" s="218">
        <f>O7/12</f>
        <v>4166666.6666666665</v>
      </c>
      <c r="K7" s="218">
        <f>O7/12</f>
        <v>4166666.6666666665</v>
      </c>
      <c r="L7" s="218">
        <f>O7/12</f>
        <v>4166666.6666666665</v>
      </c>
      <c r="M7" s="218">
        <f>O7/12</f>
        <v>4166666.6666666665</v>
      </c>
      <c r="N7" s="218">
        <f>O7-(C7+D7+E7+F7+G7+H7+I7+J7+K7+L7+M7)+4</f>
        <v>4166670.6666666716</v>
      </c>
      <c r="O7" s="219">
        <f>'2.sz.melléklet'!C15</f>
        <v>50000000</v>
      </c>
    </row>
    <row r="8" spans="1:15" s="220" customFormat="1" ht="16.5" customHeight="1">
      <c r="A8" s="216" t="s">
        <v>230</v>
      </c>
      <c r="B8" s="221" t="s">
        <v>389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18">
        <f aca="true" t="shared" si="0" ref="N8:N9">O8-(C8+D8+E8+F8+G8+H8+I8+J8+K8+L8+M8)</f>
        <v>0</v>
      </c>
      <c r="O8" s="223">
        <f>'2.sz.melléklet'!C22</f>
        <v>0</v>
      </c>
    </row>
    <row r="9" spans="1:15" s="220" customFormat="1" ht="16.5" customHeight="1">
      <c r="A9" s="216" t="s">
        <v>63</v>
      </c>
      <c r="B9" s="224" t="s">
        <v>327</v>
      </c>
      <c r="C9" s="218"/>
      <c r="D9" s="218"/>
      <c r="E9" s="218">
        <f>O9/2</f>
        <v>335000</v>
      </c>
      <c r="F9" s="218"/>
      <c r="G9" s="218"/>
      <c r="H9" s="218"/>
      <c r="I9" s="218"/>
      <c r="J9" s="218"/>
      <c r="K9" s="218">
        <f>O9/2</f>
        <v>335000</v>
      </c>
      <c r="L9" s="218"/>
      <c r="M9" s="218"/>
      <c r="N9" s="218">
        <f t="shared" si="0"/>
        <v>0</v>
      </c>
      <c r="O9" s="219">
        <f>'2.sz.melléklet'!C29</f>
        <v>670000</v>
      </c>
    </row>
    <row r="10" spans="1:15" s="220" customFormat="1" ht="16.5" customHeight="1">
      <c r="A10" s="216" t="s">
        <v>87</v>
      </c>
      <c r="B10" s="224" t="s">
        <v>328</v>
      </c>
      <c r="C10" s="218">
        <f>O10/12</f>
        <v>76874.41666666667</v>
      </c>
      <c r="D10" s="218">
        <f>O10/12</f>
        <v>76874.41666666667</v>
      </c>
      <c r="E10" s="218">
        <f>O10/12</f>
        <v>76874.41666666667</v>
      </c>
      <c r="F10" s="218">
        <f>O10/12</f>
        <v>76874.41666666667</v>
      </c>
      <c r="G10" s="218">
        <f>O10/12</f>
        <v>76874.41666666667</v>
      </c>
      <c r="H10" s="218">
        <f>O10/12</f>
        <v>76874.41666666667</v>
      </c>
      <c r="I10" s="218">
        <f>O10/12</f>
        <v>76874.41666666667</v>
      </c>
      <c r="J10" s="218">
        <f>O10/12</f>
        <v>76874.41666666667</v>
      </c>
      <c r="K10" s="218">
        <f>O10/12</f>
        <v>76874.41666666667</v>
      </c>
      <c r="L10" s="218">
        <f>O10/12</f>
        <v>76874.41666666667</v>
      </c>
      <c r="M10" s="218">
        <f>O10/12</f>
        <v>76874.41666666667</v>
      </c>
      <c r="N10" s="214">
        <f>O10-(C10+D10+E10+F10+G10+H10+I10+J10+K10+L10+M10)-4</f>
        <v>76870.41666666674</v>
      </c>
      <c r="O10" s="219">
        <f>'2.sz.melléklet'!C37</f>
        <v>922493</v>
      </c>
    </row>
    <row r="11" spans="1:15" s="220" customFormat="1" ht="16.5" customHeight="1">
      <c r="A11" s="216" t="s">
        <v>247</v>
      </c>
      <c r="B11" s="224" t="s">
        <v>390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9">
        <f>'2.sz.melléklet'!C49</f>
        <v>0</v>
      </c>
    </row>
    <row r="12" spans="1:15" s="220" customFormat="1" ht="16.5" customHeight="1">
      <c r="A12" s="216" t="s">
        <v>109</v>
      </c>
      <c r="B12" s="224" t="s">
        <v>330</v>
      </c>
      <c r="C12" s="218">
        <v>4166</v>
      </c>
      <c r="D12" s="218">
        <v>4166</v>
      </c>
      <c r="E12" s="218">
        <v>4166</v>
      </c>
      <c r="F12" s="218">
        <v>4166</v>
      </c>
      <c r="G12" s="218">
        <v>4166</v>
      </c>
      <c r="H12" s="218">
        <v>4166</v>
      </c>
      <c r="I12" s="218">
        <v>4166</v>
      </c>
      <c r="J12" s="218">
        <v>4166</v>
      </c>
      <c r="K12" s="218">
        <v>4166</v>
      </c>
      <c r="L12" s="218">
        <v>4166</v>
      </c>
      <c r="M12" s="218">
        <v>4166</v>
      </c>
      <c r="N12" s="218">
        <v>4174</v>
      </c>
      <c r="O12" s="219">
        <f>'2.sz.melléklet'!C55</f>
        <v>2000000</v>
      </c>
    </row>
    <row r="13" spans="1:15" s="220" customFormat="1" ht="16.5" customHeight="1">
      <c r="A13" s="216" t="s">
        <v>119</v>
      </c>
      <c r="B13" s="217" t="s">
        <v>391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9">
        <f>'2.sz.melléklet'!C60</f>
        <v>0</v>
      </c>
    </row>
    <row r="14" spans="1:15" s="220" customFormat="1" ht="16.5" customHeight="1">
      <c r="A14" s="216" t="s">
        <v>257</v>
      </c>
      <c r="B14" s="224" t="s">
        <v>392</v>
      </c>
      <c r="C14" s="218">
        <f>O14</f>
        <v>15087183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9">
        <f>'2.sz.melléklet'!C89</f>
        <v>15087183</v>
      </c>
    </row>
    <row r="15" spans="1:15" s="211" customFormat="1" ht="15.75" customHeight="1">
      <c r="A15" s="209" t="s">
        <v>259</v>
      </c>
      <c r="B15" s="225" t="s">
        <v>393</v>
      </c>
      <c r="C15" s="226">
        <f>SUM(C6:C14)</f>
        <v>22097928.96333333</v>
      </c>
      <c r="D15" s="226">
        <f>SUM(D6:D14)</f>
        <v>6089733.003333333</v>
      </c>
      <c r="E15" s="226">
        <f>SUM(E6:E14)</f>
        <v>6424733.003333333</v>
      </c>
      <c r="F15" s="226">
        <f>SUM(F6:F14)</f>
        <v>6089733.003333333</v>
      </c>
      <c r="G15" s="226">
        <f>SUM(G6:G14)</f>
        <v>6089733.003333333</v>
      </c>
      <c r="H15" s="226">
        <f>SUM(H6:H14)</f>
        <v>6089733.003333333</v>
      </c>
      <c r="I15" s="226">
        <f>SUM(I6:I14)</f>
        <v>6089733.003333333</v>
      </c>
      <c r="J15" s="226">
        <f>SUM(J6:J14)</f>
        <v>6089733.003333333</v>
      </c>
      <c r="K15" s="226">
        <f>SUM(K6:K14)</f>
        <v>6424733.003333333</v>
      </c>
      <c r="L15" s="226">
        <f>SUM(L6:L14)</f>
        <v>6089733.003333333</v>
      </c>
      <c r="M15" s="226">
        <f>SUM(M6:M14)</f>
        <v>6089733.003333333</v>
      </c>
      <c r="N15" s="226">
        <f>SUM(N6:N14)</f>
        <v>6089741.00333334</v>
      </c>
      <c r="O15" s="227">
        <f>SUM(O6:O14)</f>
        <v>91705000</v>
      </c>
    </row>
    <row r="16" spans="1:15" s="211" customFormat="1" ht="15" customHeight="1">
      <c r="A16" s="209" t="s">
        <v>332</v>
      </c>
      <c r="B16" s="210" t="s">
        <v>291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</row>
    <row r="17" spans="1:15" s="220" customFormat="1" ht="16.5" customHeight="1">
      <c r="A17" s="228" t="s">
        <v>333</v>
      </c>
      <c r="B17" s="229" t="s">
        <v>323</v>
      </c>
      <c r="C17" s="222">
        <f aca="true" t="shared" si="1" ref="C17:C19">O17/12</f>
        <v>4037500</v>
      </c>
      <c r="D17" s="222">
        <f aca="true" t="shared" si="2" ref="D17:D19">O17/12</f>
        <v>4037500</v>
      </c>
      <c r="E17" s="222">
        <f aca="true" t="shared" si="3" ref="E17:E19">O17/12</f>
        <v>4037500</v>
      </c>
      <c r="F17" s="222">
        <f aca="true" t="shared" si="4" ref="F17:F19">O17/12</f>
        <v>4037500</v>
      </c>
      <c r="G17" s="222">
        <f aca="true" t="shared" si="5" ref="G17:G21">O17/12</f>
        <v>4037500</v>
      </c>
      <c r="H17" s="222">
        <f aca="true" t="shared" si="6" ref="H17:H21">O17/12</f>
        <v>4037500</v>
      </c>
      <c r="I17" s="222">
        <f aca="true" t="shared" si="7" ref="I17:I21">O17/12</f>
        <v>4037500</v>
      </c>
      <c r="J17" s="222">
        <f aca="true" t="shared" si="8" ref="J17:J21">O17/12</f>
        <v>4037500</v>
      </c>
      <c r="K17" s="222">
        <f aca="true" t="shared" si="9" ref="K17:K21">O17/12</f>
        <v>4037500</v>
      </c>
      <c r="L17" s="222">
        <f aca="true" t="shared" si="10" ref="L17:L21">O17/12</f>
        <v>4037500</v>
      </c>
      <c r="M17" s="222">
        <f aca="true" t="shared" si="11" ref="M17:M21">O17/12</f>
        <v>4037500</v>
      </c>
      <c r="N17" s="222">
        <f aca="true" t="shared" si="12" ref="N17:N18">O17/12</f>
        <v>4037500</v>
      </c>
      <c r="O17" s="223">
        <f>'2.sz.melléklet'!C94</f>
        <v>48450000</v>
      </c>
    </row>
    <row r="18" spans="1:15" s="220" customFormat="1" ht="16.5" customHeight="1">
      <c r="A18" s="216" t="s">
        <v>336</v>
      </c>
      <c r="B18" s="217" t="s">
        <v>176</v>
      </c>
      <c r="C18" s="222">
        <f t="shared" si="1"/>
        <v>525000</v>
      </c>
      <c r="D18" s="222">
        <f t="shared" si="2"/>
        <v>525000</v>
      </c>
      <c r="E18" s="222">
        <f t="shared" si="3"/>
        <v>525000</v>
      </c>
      <c r="F18" s="222">
        <f t="shared" si="4"/>
        <v>525000</v>
      </c>
      <c r="G18" s="222">
        <f t="shared" si="5"/>
        <v>525000</v>
      </c>
      <c r="H18" s="222">
        <f t="shared" si="6"/>
        <v>525000</v>
      </c>
      <c r="I18" s="222">
        <f t="shared" si="7"/>
        <v>525000</v>
      </c>
      <c r="J18" s="222">
        <f t="shared" si="8"/>
        <v>525000</v>
      </c>
      <c r="K18" s="222">
        <f t="shared" si="9"/>
        <v>525000</v>
      </c>
      <c r="L18" s="222">
        <f t="shared" si="10"/>
        <v>525000</v>
      </c>
      <c r="M18" s="222">
        <f t="shared" si="11"/>
        <v>525000</v>
      </c>
      <c r="N18" s="222">
        <f t="shared" si="12"/>
        <v>525000</v>
      </c>
      <c r="O18" s="219">
        <f>'2.sz.melléklet'!C95</f>
        <v>6300000</v>
      </c>
    </row>
    <row r="19" spans="1:15" s="220" customFormat="1" ht="16.5" customHeight="1">
      <c r="A19" s="216" t="s">
        <v>339</v>
      </c>
      <c r="B19" s="224" t="s">
        <v>177</v>
      </c>
      <c r="C19" s="222">
        <f t="shared" si="1"/>
        <v>1090695.8333333333</v>
      </c>
      <c r="D19" s="222">
        <f t="shared" si="2"/>
        <v>1090695.8333333333</v>
      </c>
      <c r="E19" s="222">
        <f t="shared" si="3"/>
        <v>1090695.8333333333</v>
      </c>
      <c r="F19" s="222">
        <f t="shared" si="4"/>
        <v>1090695.8333333333</v>
      </c>
      <c r="G19" s="222">
        <f t="shared" si="5"/>
        <v>1090695.8333333333</v>
      </c>
      <c r="H19" s="222">
        <f t="shared" si="6"/>
        <v>1090695.8333333333</v>
      </c>
      <c r="I19" s="222">
        <f t="shared" si="7"/>
        <v>1090695.8333333333</v>
      </c>
      <c r="J19" s="222">
        <f t="shared" si="8"/>
        <v>1090695.8333333333</v>
      </c>
      <c r="K19" s="222">
        <f t="shared" si="9"/>
        <v>1090695.8333333333</v>
      </c>
      <c r="L19" s="222">
        <f t="shared" si="10"/>
        <v>1090695.8333333333</v>
      </c>
      <c r="M19" s="222">
        <f t="shared" si="11"/>
        <v>1090695.8333333333</v>
      </c>
      <c r="N19" s="222">
        <f aca="true" t="shared" si="13" ref="N19:N20">O19/12+4</f>
        <v>1090699.8333333333</v>
      </c>
      <c r="O19" s="219">
        <f>'2.sz.melléklet'!C96</f>
        <v>13088350</v>
      </c>
    </row>
    <row r="20" spans="1:15" s="220" customFormat="1" ht="16.5" customHeight="1">
      <c r="A20" s="216" t="s">
        <v>342</v>
      </c>
      <c r="B20" s="224" t="s">
        <v>178</v>
      </c>
      <c r="C20" s="218">
        <f>O20/12+1</f>
        <v>658334.3333333334</v>
      </c>
      <c r="D20" s="218">
        <f>O20/12+1</f>
        <v>658334.3333333334</v>
      </c>
      <c r="E20" s="218">
        <f>O20/12+1</f>
        <v>658334.3333333334</v>
      </c>
      <c r="F20" s="218">
        <f>O20/12+1</f>
        <v>658334.3333333334</v>
      </c>
      <c r="G20" s="218">
        <f t="shared" si="5"/>
        <v>658333.3333333334</v>
      </c>
      <c r="H20" s="218">
        <f t="shared" si="6"/>
        <v>658333.3333333334</v>
      </c>
      <c r="I20" s="218">
        <f t="shared" si="7"/>
        <v>658333.3333333334</v>
      </c>
      <c r="J20" s="218">
        <f t="shared" si="8"/>
        <v>658333.3333333334</v>
      </c>
      <c r="K20" s="218">
        <f t="shared" si="9"/>
        <v>658333.3333333334</v>
      </c>
      <c r="L20" s="218">
        <f t="shared" si="10"/>
        <v>658333.3333333334</v>
      </c>
      <c r="M20" s="218">
        <f t="shared" si="11"/>
        <v>658333.3333333334</v>
      </c>
      <c r="N20" s="218">
        <f t="shared" si="13"/>
        <v>658337.3333333334</v>
      </c>
      <c r="O20" s="219">
        <f>'2.sz.melléklet'!C97</f>
        <v>7900000</v>
      </c>
    </row>
    <row r="21" spans="1:15" s="220" customFormat="1" ht="16.5" customHeight="1">
      <c r="A21" s="216" t="s">
        <v>345</v>
      </c>
      <c r="B21" s="224" t="s">
        <v>394</v>
      </c>
      <c r="C21" s="218">
        <f>O21/12</f>
        <v>257136.41666666666</v>
      </c>
      <c r="D21" s="218">
        <f>O21/12</f>
        <v>257136.41666666666</v>
      </c>
      <c r="E21" s="218">
        <f>O21/12</f>
        <v>257136.41666666666</v>
      </c>
      <c r="F21" s="218">
        <f>O21/12</f>
        <v>257136.41666666666</v>
      </c>
      <c r="G21" s="218">
        <f t="shared" si="5"/>
        <v>257136.41666666666</v>
      </c>
      <c r="H21" s="218">
        <f t="shared" si="6"/>
        <v>257136.41666666666</v>
      </c>
      <c r="I21" s="218">
        <f t="shared" si="7"/>
        <v>257136.41666666666</v>
      </c>
      <c r="J21" s="218">
        <f t="shared" si="8"/>
        <v>257136.41666666666</v>
      </c>
      <c r="K21" s="218">
        <f t="shared" si="9"/>
        <v>257136.41666666666</v>
      </c>
      <c r="L21" s="218">
        <f t="shared" si="10"/>
        <v>257136.41666666666</v>
      </c>
      <c r="M21" s="218">
        <f t="shared" si="11"/>
        <v>257136.41666666666</v>
      </c>
      <c r="N21" s="218">
        <f>O21/12-1</f>
        <v>257135.41666666666</v>
      </c>
      <c r="O21" s="219">
        <f>'2.sz.melléklet'!C98</f>
        <v>3085637</v>
      </c>
    </row>
    <row r="22" spans="1:15" s="220" customFormat="1" ht="16.5" customHeight="1">
      <c r="A22" s="216" t="s">
        <v>348</v>
      </c>
      <c r="B22" s="224" t="s">
        <v>211</v>
      </c>
      <c r="C22" s="218">
        <v>0</v>
      </c>
      <c r="D22" s="218">
        <v>0</v>
      </c>
      <c r="E22" s="218"/>
      <c r="F22" s="218">
        <v>200000</v>
      </c>
      <c r="G22" s="218">
        <v>200000</v>
      </c>
      <c r="H22" s="218">
        <v>200000</v>
      </c>
      <c r="I22" s="218">
        <v>200000</v>
      </c>
      <c r="J22" s="218">
        <v>200000</v>
      </c>
      <c r="K22" s="218">
        <v>0</v>
      </c>
      <c r="L22" s="218"/>
      <c r="M22" s="218"/>
      <c r="N22" s="218"/>
      <c r="O22" s="219">
        <f>'2.sz.melléklet'!C115</f>
        <v>2000000</v>
      </c>
    </row>
    <row r="23" spans="1:15" s="220" customFormat="1" ht="16.5" customHeight="1">
      <c r="A23" s="216" t="s">
        <v>351</v>
      </c>
      <c r="B23" s="217" t="s">
        <v>213</v>
      </c>
      <c r="C23" s="218"/>
      <c r="D23" s="218"/>
      <c r="E23" s="218"/>
      <c r="F23" s="218"/>
      <c r="G23" s="218">
        <v>2500000</v>
      </c>
      <c r="H23" s="218">
        <v>2500000</v>
      </c>
      <c r="I23" s="218">
        <v>2500000</v>
      </c>
      <c r="J23" s="218">
        <v>2500000</v>
      </c>
      <c r="K23" s="218"/>
      <c r="L23" s="218"/>
      <c r="M23" s="218"/>
      <c r="N23" s="218">
        <v>0</v>
      </c>
      <c r="O23" s="219">
        <f>'2.sz.melléklet'!C117</f>
        <v>10000000</v>
      </c>
    </row>
    <row r="24" spans="1:15" s="220" customFormat="1" ht="16.5" customHeight="1">
      <c r="A24" s="216" t="s">
        <v>354</v>
      </c>
      <c r="B24" s="224" t="s">
        <v>215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9">
        <f>'2.sz.melléklet'!C119</f>
        <v>0</v>
      </c>
    </row>
    <row r="25" spans="1:15" s="220" customFormat="1" ht="16.5" customHeight="1">
      <c r="A25" s="216" t="s">
        <v>356</v>
      </c>
      <c r="B25" s="224" t="s">
        <v>395</v>
      </c>
      <c r="C25" s="218">
        <v>881013</v>
      </c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9">
        <f>'2.sz.melléklet'!C154</f>
        <v>881013</v>
      </c>
    </row>
    <row r="26" spans="1:15" s="211" customFormat="1" ht="15.75" customHeight="1">
      <c r="A26" s="230" t="s">
        <v>358</v>
      </c>
      <c r="B26" s="225" t="s">
        <v>396</v>
      </c>
      <c r="C26" s="226">
        <f>SUM(C17:C25)</f>
        <v>7449679.583333333</v>
      </c>
      <c r="D26" s="226">
        <f>SUM(D17:D25)</f>
        <v>6568666.583333333</v>
      </c>
      <c r="E26" s="226">
        <f>SUM(E17:E25)</f>
        <v>6568666.583333333</v>
      </c>
      <c r="F26" s="226">
        <f>SUM(F17:F25)</f>
        <v>6768666.583333333</v>
      </c>
      <c r="G26" s="226">
        <f>SUM(G17:G25)</f>
        <v>9268665.583333332</v>
      </c>
      <c r="H26" s="226">
        <f>SUM(H17:H25)</f>
        <v>9268665.583333332</v>
      </c>
      <c r="I26" s="226">
        <f>SUM(I17:I25)</f>
        <v>9268665.583333332</v>
      </c>
      <c r="J26" s="226">
        <f>SUM(J17:J25)</f>
        <v>9268665.583333332</v>
      </c>
      <c r="K26" s="226">
        <f>SUM(K17:K25)</f>
        <v>6568665.583333333</v>
      </c>
      <c r="L26" s="226">
        <f>SUM(L17:L25)</f>
        <v>6568665.583333333</v>
      </c>
      <c r="M26" s="226">
        <f>SUM(M17:M25)</f>
        <v>6568665.583333333</v>
      </c>
      <c r="N26" s="226">
        <f>SUM(N17:N25)</f>
        <v>6568672.583333333</v>
      </c>
      <c r="O26" s="227">
        <f>SUM(O17:O25)</f>
        <v>91705000</v>
      </c>
    </row>
    <row r="27" spans="1:15" ht="16.5">
      <c r="A27" s="230" t="s">
        <v>359</v>
      </c>
      <c r="B27" s="231" t="s">
        <v>397</v>
      </c>
      <c r="C27" s="232">
        <f>C15-C26</f>
        <v>14648249.379999999</v>
      </c>
      <c r="D27" s="232">
        <f>D15-D26</f>
        <v>-478933.5800000001</v>
      </c>
      <c r="E27" s="232">
        <f>E15-E26</f>
        <v>-143933.58000000007</v>
      </c>
      <c r="F27" s="232">
        <f>F15-F26</f>
        <v>-678933.5800000001</v>
      </c>
      <c r="G27" s="232">
        <f>G15-G26</f>
        <v>-3178932.579999999</v>
      </c>
      <c r="H27" s="232">
        <f>H15-H26</f>
        <v>-3178932.579999999</v>
      </c>
      <c r="I27" s="232">
        <f>I15-I26</f>
        <v>-3178932.579999999</v>
      </c>
      <c r="J27" s="232">
        <f>J15-J26</f>
        <v>-3178932.579999999</v>
      </c>
      <c r="K27" s="232">
        <f>K15-K26</f>
        <v>-143932.58000000007</v>
      </c>
      <c r="L27" s="232">
        <f>L15-L26</f>
        <v>-478932.5800000001</v>
      </c>
      <c r="M27" s="232">
        <f>M15-M26</f>
        <v>-478932.5800000001</v>
      </c>
      <c r="N27" s="232">
        <f>N15-N26</f>
        <v>-478931.5799999926</v>
      </c>
      <c r="O27" s="233">
        <f>O15-O26</f>
        <v>0</v>
      </c>
    </row>
    <row r="28" ht="15.75">
      <c r="A28" s="234"/>
    </row>
    <row r="29" spans="2:15" ht="15.75">
      <c r="B29" s="235"/>
      <c r="C29" s="236"/>
      <c r="D29" s="236"/>
      <c r="K29" s="202" t="s">
        <v>398</v>
      </c>
      <c r="O29" s="202"/>
    </row>
  </sheetData>
  <sheetProtection selectLockedCells="1" selectUnlockedCells="1"/>
  <mergeCells count="4">
    <mergeCell ref="A1:O1"/>
    <mergeCell ref="A2:O2"/>
    <mergeCell ref="B5:O5"/>
    <mergeCell ref="B16:O16"/>
  </mergeCells>
  <printOptions horizontalCentered="1"/>
  <pageMargins left="0.6284722222222222" right="0.7875" top="1.06875" bottom="0.9840277777777777" header="0.7875" footer="0.5118055555555555"/>
  <pageSetup horizontalDpi="300" verticalDpi="300" orientation="landscape" paperSize="9" scale="90"/>
  <headerFooter alignWithMargins="0">
    <oddHeader>&amp;R&amp;"Times New Roman CE,Dőlt"&amp;11 4. melléklet az ..../2017.(III.....)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E23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59.625" style="237" customWidth="1"/>
    <col min="2" max="2" width="34.875" style="237" customWidth="1"/>
    <col min="3" max="16384" width="8.875" style="237" customWidth="1"/>
  </cols>
  <sheetData>
    <row r="1" spans="1:2" ht="12.75" customHeight="1">
      <c r="A1" s="238" t="s">
        <v>399</v>
      </c>
      <c r="B1" s="238"/>
    </row>
    <row r="2" spans="1:2" ht="27.75" customHeight="1">
      <c r="A2" s="239" t="s">
        <v>400</v>
      </c>
      <c r="B2" s="239"/>
    </row>
    <row r="3" spans="1:2" ht="27.75" customHeight="1">
      <c r="A3" s="240"/>
      <c r="B3" s="240"/>
    </row>
    <row r="4" spans="1:2" ht="27.75" customHeight="1">
      <c r="A4" s="241" t="s">
        <v>401</v>
      </c>
      <c r="B4" s="241"/>
    </row>
    <row r="5" ht="27.75" customHeight="1">
      <c r="A5" s="242"/>
    </row>
    <row r="6" spans="1:2" ht="27.75" customHeight="1">
      <c r="A6" s="243"/>
      <c r="B6" s="244" t="s">
        <v>402</v>
      </c>
    </row>
    <row r="7" spans="1:2" s="247" customFormat="1" ht="27.75" customHeight="1">
      <c r="A7" s="245" t="s">
        <v>403</v>
      </c>
      <c r="B7" s="246" t="s">
        <v>404</v>
      </c>
    </row>
    <row r="8" spans="1:2" ht="27.75" customHeight="1">
      <c r="A8" s="248" t="s">
        <v>405</v>
      </c>
      <c r="B8" s="249">
        <v>733670</v>
      </c>
    </row>
    <row r="9" spans="1:2" ht="27.75" customHeight="1">
      <c r="A9" s="248" t="s">
        <v>406</v>
      </c>
      <c r="B9" s="249">
        <v>1504000</v>
      </c>
    </row>
    <row r="10" spans="1:2" ht="27.75" customHeight="1">
      <c r="A10" s="248" t="s">
        <v>407</v>
      </c>
      <c r="B10" s="249">
        <v>565230</v>
      </c>
    </row>
    <row r="11" spans="1:2" ht="27.75" customHeight="1">
      <c r="A11" s="248" t="s">
        <v>408</v>
      </c>
      <c r="B11" s="249">
        <v>100000</v>
      </c>
    </row>
    <row r="12" spans="1:2" ht="27.75" customHeight="1">
      <c r="A12" s="250" t="s">
        <v>409</v>
      </c>
      <c r="B12" s="249">
        <v>5000000</v>
      </c>
    </row>
    <row r="13" spans="1:2" ht="27.75" customHeight="1">
      <c r="A13" s="250" t="s">
        <v>410</v>
      </c>
      <c r="B13" s="249">
        <v>963900</v>
      </c>
    </row>
    <row r="14" spans="1:2" ht="27.75" customHeight="1">
      <c r="A14" s="248" t="s">
        <v>411</v>
      </c>
      <c r="B14" s="249">
        <v>1596024</v>
      </c>
    </row>
    <row r="15" spans="1:2" ht="27.75" customHeight="1">
      <c r="A15" s="251" t="s">
        <v>412</v>
      </c>
      <c r="B15" s="246">
        <f>SUM(B8:B14)</f>
        <v>10462824</v>
      </c>
    </row>
    <row r="16" spans="1:2" ht="27.75" customHeight="1">
      <c r="A16" s="248" t="s">
        <v>413</v>
      </c>
      <c r="B16" s="249">
        <v>2251500</v>
      </c>
    </row>
    <row r="17" spans="1:2" ht="27.75" customHeight="1">
      <c r="A17" s="250" t="s">
        <v>414</v>
      </c>
      <c r="B17" s="249">
        <v>8111000</v>
      </c>
    </row>
    <row r="18" spans="1:2" ht="27.75" customHeight="1">
      <c r="A18" s="248" t="s">
        <v>415</v>
      </c>
      <c r="B18" s="249">
        <v>0</v>
      </c>
    </row>
    <row r="19" spans="1:2" ht="27.75" customHeight="1">
      <c r="A19" s="252" t="s">
        <v>416</v>
      </c>
      <c r="B19" s="246">
        <f>SUM(B16:B18)</f>
        <v>10362500</v>
      </c>
    </row>
    <row r="20" spans="1:2" ht="27.75" customHeight="1">
      <c r="A20" s="248" t="s">
        <v>417</v>
      </c>
      <c r="B20" s="249">
        <f>48000/0.04</f>
        <v>1200000</v>
      </c>
    </row>
    <row r="21" spans="1:2" ht="27.75" customHeight="1">
      <c r="A21" s="251" t="s">
        <v>418</v>
      </c>
      <c r="B21" s="246">
        <f>SUM(B20)</f>
        <v>1200000</v>
      </c>
    </row>
    <row r="22" spans="1:5" ht="27.75" customHeight="1">
      <c r="A22" s="245" t="s">
        <v>387</v>
      </c>
      <c r="B22" s="246">
        <f>SUM(B21,B19,B15)</f>
        <v>22025324</v>
      </c>
      <c r="E22" s="253"/>
    </row>
    <row r="23" spans="1:2" ht="6.75" customHeight="1">
      <c r="A23" s="254"/>
      <c r="B23" s="255"/>
    </row>
  </sheetData>
  <sheetProtection selectLockedCells="1" selectUnlockedCells="1"/>
  <mergeCells count="3">
    <mergeCell ref="A1:B1"/>
    <mergeCell ref="A2:B2"/>
    <mergeCell ref="A4:B4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&amp;R&amp;"Times New Roman CE,Félkövér dőlt"5. melléklet az .../2017.(III.....)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/>
  <cp:lastPrinted>2017-03-13T09:18:54Z</cp:lastPrinted>
  <dcterms:created xsi:type="dcterms:W3CDTF">1999-10-30T10:30:45Z</dcterms:created>
  <dcterms:modified xsi:type="dcterms:W3CDTF">2017-03-15T15:38:52Z</dcterms:modified>
  <cp:category/>
  <cp:version/>
  <cp:contentType/>
  <cp:contentStatus/>
  <cp:revision>17</cp:revision>
</cp:coreProperties>
</file>