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ocuments\Vértesboglár\2019. évi költségvetés módosítása\II. módosítás\"/>
    </mc:Choice>
  </mc:AlternateContent>
  <xr:revisionPtr revIDLastSave="0" documentId="13_ncr:1_{CE7750FC-EE62-4AFA-9EFC-C478918FEEA5}" xr6:coauthVersionLast="45" xr6:coauthVersionMax="45" xr10:uidLastSave="{00000000-0000-0000-0000-000000000000}"/>
  <bookViews>
    <workbookView xWindow="-120" yWindow="-120" windowWidth="29040" windowHeight="15840" firstSheet="1" activeTab="20" xr2:uid="{00000000-000D-0000-FFFF-FFFF00000000}"/>
  </bookViews>
  <sheets>
    <sheet name="ÖSSZEFÜGGÉSEK" sheetId="1" state="hidden" r:id="rId1"/>
    <sheet name="1.sz.mell." sheetId="2" r:id="rId2"/>
    <sheet name="1.2.sz.mell." sheetId="3" state="hidden" r:id="rId3"/>
    <sheet name="1.3.sz.mell." sheetId="4" state="hidden" r:id="rId4"/>
    <sheet name="1.4.sz.mell." sheetId="5" state="hidden" r:id="rId5"/>
    <sheet name="2.1.sz.mell  " sheetId="6" r:id="rId6"/>
    <sheet name="2.2.sz.mell  " sheetId="7" r:id="rId7"/>
    <sheet name="ELLENŐRZÉS-1.sz.2.a.sz.2.b.sz." sheetId="8" state="hidden" r:id="rId8"/>
    <sheet name="3.1. sz. mell" sheetId="15" r:id="rId9"/>
    <sheet name="3.2. sz. mell" sheetId="45" r:id="rId10"/>
    <sheet name="9.1.3. sz. mell" sheetId="18" state="hidden" r:id="rId11"/>
    <sheet name="9.2.1. sz. mell" sheetId="20" state="hidden" r:id="rId12"/>
    <sheet name="9.2.2. sz.  mell" sheetId="21" state="hidden" r:id="rId13"/>
    <sheet name="9.2.3. sz. mell" sheetId="22" state="hidden" r:id="rId14"/>
    <sheet name="3.3. sz. mell" sheetId="23" state="hidden" r:id="rId15"/>
    <sheet name="3.4.sz. mell." sheetId="37" state="hidden" r:id="rId16"/>
    <sheet name="9.3.1. sz. mell" sheetId="24" state="hidden" r:id="rId17"/>
    <sheet name="9.3.2. sz. mell" sheetId="25" state="hidden" r:id="rId18"/>
    <sheet name="9.3.3. sz. mell" sheetId="26" state="hidden" r:id="rId19"/>
    <sheet name=" 4. sz. melléklet" sheetId="31" r:id="rId20"/>
    <sheet name="Beruh felúj" sheetId="46" r:id="rId21"/>
    <sheet name="2. sz tájékoztató t" sheetId="29" state="hidden" r:id="rId22"/>
    <sheet name="3. sz tájékoztató t." sheetId="30" state="hidden" r:id="rId23"/>
    <sheet name="5.sz tájékoztató t." sheetId="32" state="hidden" r:id="rId24"/>
    <sheet name="6.sz tájékoztató t." sheetId="33" state="hidden" r:id="rId25"/>
    <sheet name="7. sz tájékoztató t." sheetId="34" state="hidden" r:id="rId26"/>
    <sheet name="8. sz tájékoztató" sheetId="35" state="hidden" r:id="rId27"/>
  </sheets>
  <definedNames>
    <definedName name="_xlnm.Print_Titles" localSheetId="8">'3.1. sz. mell'!$1:$6</definedName>
    <definedName name="_xlnm.Print_Titles" localSheetId="9">'3.2. sz. mell'!$1:$6</definedName>
    <definedName name="_xlnm.Print_Titles" localSheetId="14">'3.3. sz. mell'!$1:$6</definedName>
    <definedName name="_xlnm.Print_Titles" localSheetId="10">'9.1.3. sz. mell'!$1:$6</definedName>
    <definedName name="_xlnm.Print_Titles" localSheetId="11">'9.2.1. sz. mell'!$1:$6</definedName>
    <definedName name="_xlnm.Print_Titles" localSheetId="12">'9.2.2. sz.  mell'!$1:$6</definedName>
    <definedName name="_xlnm.Print_Titles" localSheetId="13">'9.2.3. sz. mell'!$1:$6</definedName>
    <definedName name="_xlnm.Print_Titles" localSheetId="16">'9.3.1. sz. mell'!$1:$6</definedName>
    <definedName name="_xlnm.Print_Titles" localSheetId="17">'9.3.2. sz. mell'!$1:$6</definedName>
    <definedName name="_xlnm.Print_Titles" localSheetId="18">'9.3.3. sz. mell'!$1:$6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25">'7. sz tájékoztató t.'!$A$1:$E$37</definedName>
    <definedName name="Z_97FEE8B0_D789_49A2_9B6A_B24783AB39CA_.wvu.PrintArea" localSheetId="2" hidden="1">'1.2.sz.mell.'!$A$1:$C$159</definedName>
    <definedName name="Z_97FEE8B0_D789_49A2_9B6A_B24783AB39CA_.wvu.PrintArea" localSheetId="3" hidden="1">'1.3.sz.mell.'!$A$1:$C$159</definedName>
    <definedName name="Z_97FEE8B0_D789_49A2_9B6A_B24783AB39CA_.wvu.PrintArea" localSheetId="4" hidden="1">'1.4.sz.mell.'!$A$1:$C$159</definedName>
    <definedName name="Z_97FEE8B0_D789_49A2_9B6A_B24783AB39CA_.wvu.PrintArea" localSheetId="1" hidden="1">'1.sz.mell.'!$A$2:$C$163</definedName>
    <definedName name="Z_97FEE8B0_D789_49A2_9B6A_B24783AB39CA_.wvu.PrintArea" localSheetId="25" hidden="1">'7. sz tájékoztató t.'!$A$1:$E$37</definedName>
    <definedName name="Z_97FEE8B0_D789_49A2_9B6A_B24783AB39CA_.wvu.PrintTitles" localSheetId="8" hidden="1">'3.1. sz. mell'!$1:$6</definedName>
    <definedName name="Z_97FEE8B0_D789_49A2_9B6A_B24783AB39CA_.wvu.PrintTitles" localSheetId="9" hidden="1">'3.2. sz. mell'!$1:$6</definedName>
    <definedName name="Z_97FEE8B0_D789_49A2_9B6A_B24783AB39CA_.wvu.PrintTitles" localSheetId="14" hidden="1">'3.3. sz. mell'!$1:$6</definedName>
    <definedName name="Z_97FEE8B0_D789_49A2_9B6A_B24783AB39CA_.wvu.PrintTitles" localSheetId="10" hidden="1">'9.1.3. sz. mell'!$1:$6</definedName>
    <definedName name="Z_97FEE8B0_D789_49A2_9B6A_B24783AB39CA_.wvu.PrintTitles" localSheetId="11" hidden="1">'9.2.1. sz. mell'!$1:$6</definedName>
    <definedName name="Z_97FEE8B0_D789_49A2_9B6A_B24783AB39CA_.wvu.PrintTitles" localSheetId="12" hidden="1">'9.2.2. sz.  mell'!$1:$6</definedName>
    <definedName name="Z_97FEE8B0_D789_49A2_9B6A_B24783AB39CA_.wvu.PrintTitles" localSheetId="13" hidden="1">'9.2.3. sz. mell'!$1:$6</definedName>
    <definedName name="Z_97FEE8B0_D789_49A2_9B6A_B24783AB39CA_.wvu.PrintTitles" localSheetId="16" hidden="1">'9.3.1. sz. mell'!$1:$6</definedName>
    <definedName name="Z_97FEE8B0_D789_49A2_9B6A_B24783AB39CA_.wvu.PrintTitles" localSheetId="17" hidden="1">'9.3.2. sz. mell'!$1:$6</definedName>
    <definedName name="Z_97FEE8B0_D789_49A2_9B6A_B24783AB39CA_.wvu.PrintTitles" localSheetId="18" hidden="1">'9.3.3. sz. mell'!$1:$6</definedName>
  </definedNames>
  <calcPr calcId="191029"/>
  <customWorkbookViews>
    <customWorkbookView name="konyvelo - Egyéni nézet" guid="{97FEE8B0-D789-49A2-9B6A-B24783AB39CA}" mergeInterval="0" personalView="1" maximized="1" windowWidth="1916" windowHeight="805" tabRatio="727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9" i="2" l="1"/>
  <c r="E89" i="2"/>
  <c r="D77" i="2"/>
  <c r="E77" i="2"/>
  <c r="D74" i="2"/>
  <c r="E74" i="2"/>
  <c r="D54" i="2"/>
  <c r="E54" i="2"/>
  <c r="D48" i="2"/>
  <c r="E48" i="2"/>
  <c r="D36" i="2"/>
  <c r="E36" i="2"/>
  <c r="D20" i="2"/>
  <c r="E20" i="2"/>
  <c r="D27" i="2"/>
  <c r="E27" i="2"/>
  <c r="D13" i="2"/>
  <c r="E13" i="2"/>
  <c r="E212" i="45"/>
  <c r="F212" i="45"/>
  <c r="E185" i="45"/>
  <c r="F185" i="45"/>
  <c r="E120" i="45"/>
  <c r="E113" i="45"/>
  <c r="F113" i="45"/>
  <c r="E96" i="45"/>
  <c r="F96" i="45"/>
  <c r="E212" i="15"/>
  <c r="F212" i="15"/>
  <c r="G212" i="15"/>
  <c r="E211" i="15"/>
  <c r="F211" i="15"/>
  <c r="G211" i="15"/>
  <c r="E197" i="15"/>
  <c r="F197" i="15"/>
  <c r="G185" i="15"/>
  <c r="E176" i="15"/>
  <c r="F176" i="15"/>
  <c r="G176" i="15"/>
  <c r="E170" i="15"/>
  <c r="F170" i="15"/>
  <c r="G170" i="15"/>
  <c r="E161" i="15"/>
  <c r="E160" i="15" s="1"/>
  <c r="F161" i="15"/>
  <c r="F160" i="15" s="1"/>
  <c r="G161" i="15"/>
  <c r="G160" i="15"/>
  <c r="F158" i="15"/>
  <c r="F114" i="15"/>
  <c r="F113" i="15" s="1"/>
  <c r="E144" i="15"/>
  <c r="F144" i="15"/>
  <c r="E140" i="15"/>
  <c r="F140" i="15"/>
  <c r="G140" i="15"/>
  <c r="E120" i="15"/>
  <c r="F120" i="15"/>
  <c r="G120" i="15"/>
  <c r="E113" i="15"/>
  <c r="G113" i="15"/>
  <c r="E96" i="15"/>
  <c r="F96" i="15"/>
  <c r="G96" i="15"/>
  <c r="F95" i="45" l="1"/>
  <c r="E95" i="45"/>
  <c r="F29" i="46"/>
  <c r="E29" i="46"/>
  <c r="E31" i="46" s="1"/>
  <c r="E30" i="46"/>
  <c r="D29" i="46"/>
  <c r="D30" i="46"/>
  <c r="D31" i="46"/>
  <c r="C29" i="46"/>
  <c r="C30" i="46"/>
  <c r="F23" i="46"/>
  <c r="E23" i="46"/>
  <c r="E27" i="46" s="1"/>
  <c r="E24" i="46"/>
  <c r="E25" i="46"/>
  <c r="E26" i="46"/>
  <c r="D23" i="46"/>
  <c r="D24" i="46"/>
  <c r="D25" i="46"/>
  <c r="D26" i="46"/>
  <c r="C23" i="46"/>
  <c r="C27" i="46" s="1"/>
  <c r="C24" i="46"/>
  <c r="C25" i="46"/>
  <c r="C26" i="46"/>
  <c r="C16" i="46"/>
  <c r="E28" i="46"/>
  <c r="D28" i="46"/>
  <c r="C28" i="46"/>
  <c r="C31" i="46" s="1"/>
  <c r="F22" i="46"/>
  <c r="E22" i="46"/>
  <c r="D22" i="46"/>
  <c r="D27" i="46" s="1"/>
  <c r="C22" i="46"/>
  <c r="J10" i="46"/>
  <c r="F10" i="46"/>
  <c r="J15" i="46"/>
  <c r="J13" i="46"/>
  <c r="J16" i="46"/>
  <c r="F15" i="46"/>
  <c r="F13" i="46"/>
  <c r="F28" i="46" s="1"/>
  <c r="J8" i="46"/>
  <c r="J9" i="46"/>
  <c r="J11" i="46"/>
  <c r="J12" i="46" s="1"/>
  <c r="J17" i="46" s="1"/>
  <c r="J7" i="46"/>
  <c r="F8" i="46"/>
  <c r="F9" i="46"/>
  <c r="F24" i="46" s="1"/>
  <c r="F11" i="46"/>
  <c r="F26" i="46" s="1"/>
  <c r="F7" i="46"/>
  <c r="I16" i="46"/>
  <c r="H16" i="46"/>
  <c r="G16" i="46"/>
  <c r="E16" i="46"/>
  <c r="D16" i="46"/>
  <c r="I12" i="46"/>
  <c r="I17" i="46" s="1"/>
  <c r="H12" i="46"/>
  <c r="H17" i="46" s="1"/>
  <c r="G12" i="46"/>
  <c r="G17" i="46" s="1"/>
  <c r="E12" i="46"/>
  <c r="E17" i="46" s="1"/>
  <c r="D12" i="46"/>
  <c r="D17" i="46" s="1"/>
  <c r="C12" i="46"/>
  <c r="C17" i="46" s="1"/>
  <c r="E13" i="31"/>
  <c r="F13" i="31"/>
  <c r="G13" i="31"/>
  <c r="H13" i="31"/>
  <c r="I13" i="31"/>
  <c r="J13" i="31"/>
  <c r="K13" i="31"/>
  <c r="L13" i="31"/>
  <c r="M13" i="31"/>
  <c r="N13" i="31"/>
  <c r="O13" i="31"/>
  <c r="D13" i="31"/>
  <c r="P18" i="31"/>
  <c r="F114" i="45"/>
  <c r="F9" i="2"/>
  <c r="C32" i="7"/>
  <c r="D130" i="2"/>
  <c r="C130" i="2"/>
  <c r="D129" i="2"/>
  <c r="C129" i="2"/>
  <c r="D128" i="2"/>
  <c r="C128" i="2"/>
  <c r="D127" i="2"/>
  <c r="C127" i="2"/>
  <c r="D126" i="2"/>
  <c r="C126" i="2"/>
  <c r="D125" i="2"/>
  <c r="C125" i="2"/>
  <c r="D124" i="2"/>
  <c r="D122" i="2" s="1"/>
  <c r="C124" i="2"/>
  <c r="D123" i="2"/>
  <c r="F123" i="2"/>
  <c r="E123" i="2" s="1"/>
  <c r="C123" i="2"/>
  <c r="D121" i="2"/>
  <c r="F121" i="2"/>
  <c r="C121" i="2"/>
  <c r="D119" i="2"/>
  <c r="C119" i="2"/>
  <c r="D116" i="2"/>
  <c r="C116" i="2"/>
  <c r="D115" i="2"/>
  <c r="F115" i="2"/>
  <c r="C115" i="2"/>
  <c r="D113" i="2"/>
  <c r="F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D98" i="2"/>
  <c r="D156" i="2"/>
  <c r="E156" i="2"/>
  <c r="C156" i="2"/>
  <c r="D155" i="2"/>
  <c r="E155" i="2"/>
  <c r="C155" i="2"/>
  <c r="C151" i="2"/>
  <c r="D151" i="2"/>
  <c r="E151" i="2"/>
  <c r="C152" i="2"/>
  <c r="D152" i="2"/>
  <c r="E152" i="2"/>
  <c r="C153" i="2"/>
  <c r="D153" i="2"/>
  <c r="E153" i="2"/>
  <c r="C154" i="2"/>
  <c r="D154" i="2"/>
  <c r="E154" i="2"/>
  <c r="D150" i="2"/>
  <c r="E150" i="2"/>
  <c r="C150" i="2"/>
  <c r="C145" i="2"/>
  <c r="D145" i="2"/>
  <c r="E145" i="2"/>
  <c r="C146" i="2"/>
  <c r="D146" i="2"/>
  <c r="E146" i="2"/>
  <c r="C147" i="2"/>
  <c r="D147" i="2"/>
  <c r="E147" i="2"/>
  <c r="C148" i="2"/>
  <c r="D148" i="2"/>
  <c r="E148" i="2"/>
  <c r="D144" i="2"/>
  <c r="E144" i="2"/>
  <c r="C144" i="2"/>
  <c r="C138" i="2"/>
  <c r="D138" i="2"/>
  <c r="E138" i="2"/>
  <c r="C139" i="2"/>
  <c r="D139" i="2"/>
  <c r="E139" i="2"/>
  <c r="C140" i="2"/>
  <c r="D140" i="2"/>
  <c r="E140" i="2"/>
  <c r="C141" i="2"/>
  <c r="D141" i="2"/>
  <c r="E141" i="2"/>
  <c r="C142" i="2"/>
  <c r="D142" i="2"/>
  <c r="E142" i="2"/>
  <c r="D137" i="2"/>
  <c r="E137" i="2"/>
  <c r="C137" i="2"/>
  <c r="C134" i="2"/>
  <c r="D134" i="2"/>
  <c r="E134" i="2"/>
  <c r="C135" i="2"/>
  <c r="D135" i="2"/>
  <c r="E135" i="2"/>
  <c r="D133" i="2"/>
  <c r="E133" i="2"/>
  <c r="C133" i="2"/>
  <c r="D88" i="2"/>
  <c r="E88" i="2"/>
  <c r="C88" i="2"/>
  <c r="D87" i="2"/>
  <c r="E87" i="2"/>
  <c r="C87" i="2"/>
  <c r="C84" i="2"/>
  <c r="D84" i="2"/>
  <c r="E84" i="2"/>
  <c r="C85" i="2"/>
  <c r="D85" i="2"/>
  <c r="E85" i="2"/>
  <c r="C86" i="2"/>
  <c r="D86" i="2"/>
  <c r="E86" i="2"/>
  <c r="D83" i="2"/>
  <c r="E83" i="2"/>
  <c r="C83" i="2"/>
  <c r="C79" i="2"/>
  <c r="D79" i="2"/>
  <c r="E79" i="2"/>
  <c r="F79" i="2"/>
  <c r="F77" i="2" s="1"/>
  <c r="C80" i="2"/>
  <c r="D80" i="2"/>
  <c r="E80" i="2"/>
  <c r="F80" i="2"/>
  <c r="C81" i="2"/>
  <c r="D81" i="2"/>
  <c r="E81" i="2"/>
  <c r="D78" i="2"/>
  <c r="E78" i="2"/>
  <c r="C78" i="2"/>
  <c r="C76" i="2"/>
  <c r="D76" i="2"/>
  <c r="E76" i="2"/>
  <c r="D75" i="2"/>
  <c r="C75" i="2"/>
  <c r="C71" i="2"/>
  <c r="D71" i="2"/>
  <c r="E71" i="2"/>
  <c r="C72" i="2"/>
  <c r="D72" i="2"/>
  <c r="E72" i="2"/>
  <c r="C73" i="2"/>
  <c r="D73" i="2"/>
  <c r="E73" i="2"/>
  <c r="D70" i="2"/>
  <c r="E70" i="2"/>
  <c r="C70" i="2"/>
  <c r="C24" i="7" s="1"/>
  <c r="C67" i="2"/>
  <c r="D67" i="2"/>
  <c r="E67" i="2"/>
  <c r="F67" i="2"/>
  <c r="D25" i="6" s="1"/>
  <c r="C68" i="2"/>
  <c r="D68" i="2"/>
  <c r="E68" i="2"/>
  <c r="F68" i="2"/>
  <c r="D66" i="2"/>
  <c r="E66" i="2"/>
  <c r="C66" i="2"/>
  <c r="C61" i="2"/>
  <c r="D61" i="2"/>
  <c r="E61" i="2"/>
  <c r="F61" i="2"/>
  <c r="C62" i="2"/>
  <c r="D62" i="2"/>
  <c r="E62" i="2"/>
  <c r="F62" i="2"/>
  <c r="D12" i="7" s="1"/>
  <c r="C63" i="2"/>
  <c r="D63" i="2"/>
  <c r="E63" i="2"/>
  <c r="F63" i="2"/>
  <c r="D13" i="7" s="1"/>
  <c r="D60" i="2"/>
  <c r="E60" i="2"/>
  <c r="C60" i="2"/>
  <c r="C56" i="2"/>
  <c r="D56" i="2"/>
  <c r="E56" i="2"/>
  <c r="C57" i="2"/>
  <c r="D57" i="2"/>
  <c r="E57" i="2"/>
  <c r="F57" i="2"/>
  <c r="C58" i="2"/>
  <c r="D58" i="2"/>
  <c r="E58" i="2"/>
  <c r="D55" i="2"/>
  <c r="E55" i="2"/>
  <c r="C55" i="2"/>
  <c r="C50" i="2"/>
  <c r="D50" i="2"/>
  <c r="E50" i="2"/>
  <c r="F50" i="2"/>
  <c r="C51" i="2"/>
  <c r="D51" i="2"/>
  <c r="E51" i="2"/>
  <c r="C52" i="2"/>
  <c r="D52" i="2"/>
  <c r="E52" i="2"/>
  <c r="C53" i="2"/>
  <c r="D53" i="2"/>
  <c r="E53" i="2"/>
  <c r="D49" i="2"/>
  <c r="E49" i="2"/>
  <c r="C49" i="2"/>
  <c r="C48" i="2" s="1"/>
  <c r="C9" i="31" s="1"/>
  <c r="C38" i="2"/>
  <c r="D38" i="2"/>
  <c r="E38" i="2"/>
  <c r="F38" i="2"/>
  <c r="C39" i="2"/>
  <c r="D39" i="2"/>
  <c r="E39" i="2"/>
  <c r="C40" i="2"/>
  <c r="D40" i="2"/>
  <c r="E40" i="2"/>
  <c r="F40" i="2"/>
  <c r="C41" i="2"/>
  <c r="D41" i="2"/>
  <c r="E41" i="2"/>
  <c r="F41" i="2"/>
  <c r="C42" i="2"/>
  <c r="D42" i="2"/>
  <c r="E42" i="2"/>
  <c r="F42" i="2"/>
  <c r="C43" i="2"/>
  <c r="D43" i="2"/>
  <c r="E43" i="2"/>
  <c r="C44" i="2"/>
  <c r="D44" i="2"/>
  <c r="E44" i="2"/>
  <c r="F44" i="2"/>
  <c r="C45" i="2"/>
  <c r="D45" i="2"/>
  <c r="E45" i="2"/>
  <c r="F45" i="2"/>
  <c r="C46" i="2"/>
  <c r="D46" i="2"/>
  <c r="E46" i="2"/>
  <c r="F46" i="2"/>
  <c r="C47" i="2"/>
  <c r="D47" i="2"/>
  <c r="E47" i="2"/>
  <c r="D37" i="2"/>
  <c r="E37" i="2"/>
  <c r="C37" i="2"/>
  <c r="D35" i="2"/>
  <c r="E35" i="2"/>
  <c r="C35" i="2"/>
  <c r="D34" i="2"/>
  <c r="E34" i="2"/>
  <c r="C34" i="2"/>
  <c r="D33" i="2"/>
  <c r="E33" i="2"/>
  <c r="C33" i="2"/>
  <c r="D32" i="2"/>
  <c r="E32" i="2"/>
  <c r="C32" i="2"/>
  <c r="D31" i="2"/>
  <c r="E31" i="2"/>
  <c r="C31" i="2"/>
  <c r="D30" i="2"/>
  <c r="E30" i="2"/>
  <c r="C30" i="2"/>
  <c r="D29" i="2"/>
  <c r="E29" i="2"/>
  <c r="C29" i="2"/>
  <c r="C27" i="2" s="1"/>
  <c r="D28" i="2"/>
  <c r="E28" i="2"/>
  <c r="C28" i="2"/>
  <c r="C22" i="2"/>
  <c r="D22" i="2"/>
  <c r="E22" i="2"/>
  <c r="F22" i="2"/>
  <c r="C23" i="2"/>
  <c r="D23" i="2"/>
  <c r="E23" i="2"/>
  <c r="C24" i="2"/>
  <c r="D24" i="2"/>
  <c r="E24" i="2"/>
  <c r="C25" i="2"/>
  <c r="D25" i="2"/>
  <c r="E25" i="2"/>
  <c r="F25" i="2"/>
  <c r="C26" i="2"/>
  <c r="D26" i="2"/>
  <c r="E26" i="2"/>
  <c r="F26" i="2"/>
  <c r="D9" i="7" s="1"/>
  <c r="D21" i="2"/>
  <c r="E21" i="2"/>
  <c r="F21" i="2"/>
  <c r="C21" i="2"/>
  <c r="D19" i="2"/>
  <c r="E19" i="2"/>
  <c r="D18" i="2"/>
  <c r="F18" i="2"/>
  <c r="D17" i="2"/>
  <c r="E17" i="2"/>
  <c r="D16" i="2"/>
  <c r="E16" i="2"/>
  <c r="D15" i="2"/>
  <c r="E15" i="2"/>
  <c r="D14" i="2"/>
  <c r="E14" i="2"/>
  <c r="C15" i="2"/>
  <c r="C16" i="2"/>
  <c r="C17" i="2"/>
  <c r="C18" i="2"/>
  <c r="C19" i="2"/>
  <c r="C14" i="2"/>
  <c r="D12" i="2"/>
  <c r="D11" i="2"/>
  <c r="F11" i="2"/>
  <c r="D10" i="2"/>
  <c r="F10" i="2"/>
  <c r="D9" i="2"/>
  <c r="D8" i="2"/>
  <c r="F8" i="2"/>
  <c r="E7" i="2"/>
  <c r="D7" i="2"/>
  <c r="C8" i="2"/>
  <c r="C9" i="2"/>
  <c r="C10" i="2"/>
  <c r="C11" i="2"/>
  <c r="C12" i="2"/>
  <c r="C7" i="2"/>
  <c r="F127" i="45"/>
  <c r="F128" i="45"/>
  <c r="F129" i="45"/>
  <c r="F130" i="45"/>
  <c r="F131" i="45"/>
  <c r="F132" i="45"/>
  <c r="F133" i="45"/>
  <c r="F134" i="45"/>
  <c r="F135" i="45"/>
  <c r="F136" i="45"/>
  <c r="F137" i="45"/>
  <c r="F138" i="45"/>
  <c r="F139" i="45"/>
  <c r="G215" i="45"/>
  <c r="G214" i="45"/>
  <c r="G210" i="45"/>
  <c r="G209" i="45"/>
  <c r="G208" i="45"/>
  <c r="G207" i="45"/>
  <c r="G206" i="45"/>
  <c r="G205" i="45"/>
  <c r="G204" i="45"/>
  <c r="E203" i="45"/>
  <c r="G203" i="45" s="1"/>
  <c r="D203" i="45"/>
  <c r="G198" i="45"/>
  <c r="E197" i="45"/>
  <c r="D197" i="45"/>
  <c r="G196" i="45"/>
  <c r="G195" i="45"/>
  <c r="G194" i="45"/>
  <c r="G193" i="45"/>
  <c r="G192" i="45"/>
  <c r="G191" i="45"/>
  <c r="E190" i="45"/>
  <c r="D190" i="45"/>
  <c r="G190" i="45" s="1"/>
  <c r="G189" i="45"/>
  <c r="G188" i="45"/>
  <c r="G187" i="45"/>
  <c r="E186" i="45"/>
  <c r="D186" i="45"/>
  <c r="F184" i="45"/>
  <c r="F183" i="45"/>
  <c r="F182" i="45"/>
  <c r="F181" i="45"/>
  <c r="F180" i="45"/>
  <c r="F179" i="45"/>
  <c r="F178" i="45"/>
  <c r="F177" i="45"/>
  <c r="F176" i="45" s="1"/>
  <c r="G176" i="45"/>
  <c r="E176" i="45"/>
  <c r="D176" i="45"/>
  <c r="F175" i="45"/>
  <c r="F174" i="45"/>
  <c r="F173" i="45"/>
  <c r="F170" i="45" s="1"/>
  <c r="F172" i="45"/>
  <c r="F171" i="45"/>
  <c r="G170" i="45"/>
  <c r="E170" i="45"/>
  <c r="D170" i="45"/>
  <c r="D160" i="45"/>
  <c r="F169" i="45"/>
  <c r="F168" i="45"/>
  <c r="F167" i="45"/>
  <c r="F166" i="45"/>
  <c r="F165" i="45"/>
  <c r="F164" i="45"/>
  <c r="F161" i="45" s="1"/>
  <c r="F163" i="45"/>
  <c r="F162" i="45"/>
  <c r="G161" i="45"/>
  <c r="E161" i="45"/>
  <c r="E160" i="45" s="1"/>
  <c r="D161" i="45"/>
  <c r="G159" i="45"/>
  <c r="G157" i="45" s="1"/>
  <c r="F158" i="45"/>
  <c r="F157" i="45" s="1"/>
  <c r="E157" i="45"/>
  <c r="D157" i="45"/>
  <c r="F156" i="45"/>
  <c r="F155" i="45"/>
  <c r="F154" i="45"/>
  <c r="F153" i="45"/>
  <c r="F152" i="45"/>
  <c r="F151" i="45"/>
  <c r="F150" i="45"/>
  <c r="F149" i="45"/>
  <c r="F148" i="45"/>
  <c r="F147" i="45"/>
  <c r="F146" i="45"/>
  <c r="F144" i="45" s="1"/>
  <c r="F145" i="45"/>
  <c r="G144" i="45"/>
  <c r="E144" i="45"/>
  <c r="D144" i="45"/>
  <c r="F143" i="45"/>
  <c r="F142" i="45"/>
  <c r="F141" i="45"/>
  <c r="F140" i="45" s="1"/>
  <c r="G140" i="45"/>
  <c r="E140" i="45"/>
  <c r="D140" i="45"/>
  <c r="D95" i="45"/>
  <c r="D185" i="45" s="1"/>
  <c r="D212" i="45" s="1"/>
  <c r="F126" i="45"/>
  <c r="F123" i="45"/>
  <c r="F122" i="45"/>
  <c r="F121" i="45"/>
  <c r="F120" i="45" s="1"/>
  <c r="G120" i="45"/>
  <c r="D120" i="45"/>
  <c r="G113" i="45"/>
  <c r="D113" i="45"/>
  <c r="F112" i="45"/>
  <c r="F111" i="45"/>
  <c r="F110" i="45"/>
  <c r="F108" i="45"/>
  <c r="G107" i="45"/>
  <c r="F107" i="45"/>
  <c r="G106" i="45"/>
  <c r="F106" i="45"/>
  <c r="G105" i="45"/>
  <c r="F105" i="45"/>
  <c r="G104" i="45"/>
  <c r="F104" i="45"/>
  <c r="G103" i="45"/>
  <c r="F103" i="45"/>
  <c r="G102" i="45"/>
  <c r="F102" i="45"/>
  <c r="F101" i="45"/>
  <c r="F100" i="45"/>
  <c r="F99" i="45"/>
  <c r="F98" i="45"/>
  <c r="F97" i="45"/>
  <c r="G96" i="45"/>
  <c r="G95" i="45" s="1"/>
  <c r="G185" i="45" s="1"/>
  <c r="D96" i="45"/>
  <c r="G90" i="45"/>
  <c r="G89" i="45"/>
  <c r="G88" i="45"/>
  <c r="G87" i="45"/>
  <c r="G86" i="45"/>
  <c r="G85" i="45"/>
  <c r="E84" i="45"/>
  <c r="G84" i="45" s="1"/>
  <c r="D84" i="45"/>
  <c r="G83" i="45"/>
  <c r="G82" i="45"/>
  <c r="G81" i="45"/>
  <c r="G80" i="45"/>
  <c r="E79" i="45"/>
  <c r="D79" i="45"/>
  <c r="G79" i="45" s="1"/>
  <c r="G78" i="45"/>
  <c r="F77" i="45"/>
  <c r="F76" i="45"/>
  <c r="F91" i="45" s="1"/>
  <c r="G76" i="45"/>
  <c r="E76" i="45"/>
  <c r="D76" i="45"/>
  <c r="D91" i="45" s="1"/>
  <c r="G75" i="45"/>
  <c r="G74" i="45"/>
  <c r="G73" i="45"/>
  <c r="G72" i="45"/>
  <c r="E71" i="45"/>
  <c r="D71" i="45"/>
  <c r="G71" i="45" s="1"/>
  <c r="G70" i="45"/>
  <c r="G69" i="45"/>
  <c r="G68" i="45"/>
  <c r="E67" i="45"/>
  <c r="E91" i="45"/>
  <c r="D67" i="45"/>
  <c r="G65" i="45"/>
  <c r="G64" i="45"/>
  <c r="G63" i="45"/>
  <c r="G62" i="45"/>
  <c r="E61" i="45"/>
  <c r="D61" i="45"/>
  <c r="G56" i="45"/>
  <c r="F56" i="45"/>
  <c r="E56" i="45"/>
  <c r="D56" i="45"/>
  <c r="G51" i="45"/>
  <c r="G50" i="45" s="1"/>
  <c r="F50" i="45"/>
  <c r="E50" i="45"/>
  <c r="D50" i="45"/>
  <c r="G38" i="45"/>
  <c r="E38" i="45"/>
  <c r="D38" i="45"/>
  <c r="G28" i="45"/>
  <c r="E28" i="45"/>
  <c r="D28" i="45"/>
  <c r="G27" i="45"/>
  <c r="G26" i="45"/>
  <c r="G25" i="45"/>
  <c r="G24" i="45"/>
  <c r="G23" i="45"/>
  <c r="G21" i="45"/>
  <c r="F21" i="45"/>
  <c r="E21" i="45"/>
  <c r="E66" i="45" s="1"/>
  <c r="E92" i="45" s="1"/>
  <c r="D21" i="45"/>
  <c r="G20" i="45"/>
  <c r="G18" i="45"/>
  <c r="G17" i="45"/>
  <c r="G16" i="45"/>
  <c r="G15" i="45"/>
  <c r="G14" i="45" s="1"/>
  <c r="F14" i="45"/>
  <c r="F66" i="45" s="1"/>
  <c r="E14" i="45"/>
  <c r="D14" i="45"/>
  <c r="G13" i="45"/>
  <c r="G7" i="45"/>
  <c r="F7" i="45"/>
  <c r="E7" i="45"/>
  <c r="D7" i="45"/>
  <c r="D211" i="45"/>
  <c r="G160" i="45"/>
  <c r="G61" i="45"/>
  <c r="G186" i="45"/>
  <c r="G67" i="45"/>
  <c r="G91" i="45" s="1"/>
  <c r="F174" i="15"/>
  <c r="F175" i="15"/>
  <c r="F171" i="15"/>
  <c r="F165" i="15"/>
  <c r="F168" i="15"/>
  <c r="F156" i="15"/>
  <c r="F143" i="15"/>
  <c r="F129" i="15"/>
  <c r="F130" i="15"/>
  <c r="F131" i="15"/>
  <c r="F132" i="15"/>
  <c r="F134" i="15"/>
  <c r="F135" i="15"/>
  <c r="F136" i="15"/>
  <c r="F139" i="15"/>
  <c r="F122" i="15"/>
  <c r="F121" i="15"/>
  <c r="F98" i="15"/>
  <c r="F99" i="15"/>
  <c r="F100" i="15"/>
  <c r="F101" i="15"/>
  <c r="F104" i="15"/>
  <c r="F108" i="15"/>
  <c r="F112" i="15"/>
  <c r="F97" i="15"/>
  <c r="D120" i="2"/>
  <c r="E157" i="15"/>
  <c r="D114" i="2" s="1"/>
  <c r="F157" i="15"/>
  <c r="F95" i="15" s="1"/>
  <c r="F185" i="15" s="1"/>
  <c r="D100" i="2"/>
  <c r="D99" i="2"/>
  <c r="D97" i="2"/>
  <c r="E50" i="15"/>
  <c r="F50" i="15"/>
  <c r="E76" i="15"/>
  <c r="G76" i="15"/>
  <c r="E56" i="15"/>
  <c r="F56" i="15"/>
  <c r="E21" i="15"/>
  <c r="F21" i="15"/>
  <c r="F66" i="15" s="1"/>
  <c r="E14" i="15"/>
  <c r="F14" i="15"/>
  <c r="F7" i="15"/>
  <c r="E143" i="2"/>
  <c r="E157" i="2" s="1"/>
  <c r="G119" i="15"/>
  <c r="D96" i="15"/>
  <c r="C97" i="2" s="1"/>
  <c r="F6" i="6" s="1"/>
  <c r="F18" i="6" s="1"/>
  <c r="D29" i="15"/>
  <c r="F210" i="37"/>
  <c r="F209" i="37"/>
  <c r="F208" i="37"/>
  <c r="F207" i="37"/>
  <c r="F206" i="37"/>
  <c r="F205" i="37"/>
  <c r="F204" i="37"/>
  <c r="E203" i="37"/>
  <c r="D203" i="37"/>
  <c r="F203" i="37" s="1"/>
  <c r="F202" i="37"/>
  <c r="F201" i="37"/>
  <c r="F200" i="37"/>
  <c r="F199" i="37"/>
  <c r="F198" i="37"/>
  <c r="E197" i="37"/>
  <c r="D197" i="37"/>
  <c r="F197" i="37" s="1"/>
  <c r="F196" i="37"/>
  <c r="F195" i="37"/>
  <c r="F194" i="37"/>
  <c r="F193" i="37"/>
  <c r="F192" i="37"/>
  <c r="F191" i="37"/>
  <c r="E190" i="37"/>
  <c r="D190" i="37"/>
  <c r="F189" i="37"/>
  <c r="F188" i="37"/>
  <c r="F187" i="37"/>
  <c r="E186" i="37"/>
  <c r="D186" i="37"/>
  <c r="F184" i="37"/>
  <c r="F183" i="37"/>
  <c r="F182" i="37"/>
  <c r="F181" i="37"/>
  <c r="F180" i="37"/>
  <c r="F179" i="37"/>
  <c r="F178" i="37"/>
  <c r="F177" i="37"/>
  <c r="E176" i="37"/>
  <c r="D176" i="37"/>
  <c r="F176" i="37" s="1"/>
  <c r="F175" i="37"/>
  <c r="F174" i="37"/>
  <c r="F173" i="37"/>
  <c r="F172" i="37"/>
  <c r="F171" i="37"/>
  <c r="E170" i="37"/>
  <c r="D170" i="37"/>
  <c r="F169" i="37"/>
  <c r="F168" i="37"/>
  <c r="F167" i="37"/>
  <c r="F166" i="37"/>
  <c r="F165" i="37"/>
  <c r="F164" i="37"/>
  <c r="F163" i="37"/>
  <c r="F162" i="37"/>
  <c r="E161" i="37"/>
  <c r="D161" i="37"/>
  <c r="F161" i="37"/>
  <c r="E160" i="37"/>
  <c r="F159" i="37"/>
  <c r="F158" i="37"/>
  <c r="F157" i="37"/>
  <c r="E157" i="37"/>
  <c r="D157" i="37"/>
  <c r="F156" i="37"/>
  <c r="F155" i="37"/>
  <c r="F154" i="37"/>
  <c r="F153" i="37"/>
  <c r="F152" i="37"/>
  <c r="F151" i="37"/>
  <c r="F150" i="37"/>
  <c r="F149" i="37"/>
  <c r="F148" i="37"/>
  <c r="F147" i="37"/>
  <c r="F146" i="37"/>
  <c r="F145" i="37"/>
  <c r="E144" i="37"/>
  <c r="D144" i="37"/>
  <c r="F144" i="37" s="1"/>
  <c r="F143" i="37"/>
  <c r="F142" i="37"/>
  <c r="F141" i="37"/>
  <c r="E140" i="37"/>
  <c r="D140" i="37"/>
  <c r="F140" i="37"/>
  <c r="F139" i="37"/>
  <c r="F138" i="37"/>
  <c r="F137" i="37"/>
  <c r="F136" i="37"/>
  <c r="F135" i="37"/>
  <c r="F134" i="37"/>
  <c r="F133" i="37"/>
  <c r="F132" i="37"/>
  <c r="F131" i="37"/>
  <c r="F130" i="37"/>
  <c r="F129" i="37"/>
  <c r="F128" i="37"/>
  <c r="F127" i="37"/>
  <c r="F126" i="37"/>
  <c r="F125" i="37"/>
  <c r="F124" i="37"/>
  <c r="F123" i="37"/>
  <c r="F122" i="37"/>
  <c r="F121" i="37"/>
  <c r="E120" i="37"/>
  <c r="D120" i="37"/>
  <c r="F120" i="37" s="1"/>
  <c r="F118" i="37"/>
  <c r="F117" i="37"/>
  <c r="F116" i="37"/>
  <c r="F115" i="37"/>
  <c r="F114" i="37"/>
  <c r="E113" i="37"/>
  <c r="D113" i="37"/>
  <c r="F112" i="37"/>
  <c r="F111" i="37"/>
  <c r="F110" i="37"/>
  <c r="F109" i="37"/>
  <c r="F108" i="37"/>
  <c r="F107" i="37"/>
  <c r="F106" i="37"/>
  <c r="F105" i="37"/>
  <c r="F104" i="37"/>
  <c r="F103" i="37"/>
  <c r="F102" i="37"/>
  <c r="F101" i="37"/>
  <c r="F100" i="37"/>
  <c r="F99" i="37"/>
  <c r="F98" i="37"/>
  <c r="F97" i="37"/>
  <c r="E96" i="37"/>
  <c r="E95" i="37"/>
  <c r="D96" i="37"/>
  <c r="F96" i="37" s="1"/>
  <c r="F90" i="37"/>
  <c r="F89" i="37"/>
  <c r="F88" i="37"/>
  <c r="F87" i="37"/>
  <c r="F86" i="37"/>
  <c r="F85" i="37"/>
  <c r="F84" i="37"/>
  <c r="E84" i="37"/>
  <c r="D84" i="37"/>
  <c r="F83" i="37"/>
  <c r="F82" i="37"/>
  <c r="F81" i="37"/>
  <c r="F80" i="37"/>
  <c r="E79" i="37"/>
  <c r="F79" i="37" s="1"/>
  <c r="D79" i="37"/>
  <c r="F78" i="37"/>
  <c r="F77" i="37"/>
  <c r="E76" i="37"/>
  <c r="D76" i="37"/>
  <c r="F76" i="37" s="1"/>
  <c r="F75" i="37"/>
  <c r="F74" i="37"/>
  <c r="F73" i="37"/>
  <c r="F72" i="37"/>
  <c r="E71" i="37"/>
  <c r="E91" i="37" s="1"/>
  <c r="D71" i="37"/>
  <c r="F70" i="37"/>
  <c r="F69" i="37"/>
  <c r="F68" i="37"/>
  <c r="E67" i="37"/>
  <c r="D67" i="37"/>
  <c r="F67" i="37" s="1"/>
  <c r="F65" i="37"/>
  <c r="F64" i="37"/>
  <c r="F63" i="37"/>
  <c r="F62" i="37"/>
  <c r="E61" i="37"/>
  <c r="D61" i="37"/>
  <c r="F60" i="37"/>
  <c r="F59" i="37"/>
  <c r="F58" i="37"/>
  <c r="F56" i="37" s="1"/>
  <c r="F57" i="37"/>
  <c r="E56" i="37"/>
  <c r="E66" i="37"/>
  <c r="D56" i="37"/>
  <c r="F55" i="37"/>
  <c r="F54" i="37"/>
  <c r="F53" i="37"/>
  <c r="F52" i="37"/>
  <c r="F51" i="37"/>
  <c r="E50" i="37"/>
  <c r="D50" i="37"/>
  <c r="F49" i="37"/>
  <c r="F48" i="37"/>
  <c r="F47" i="37"/>
  <c r="F46" i="37"/>
  <c r="F45" i="37"/>
  <c r="F44" i="37"/>
  <c r="F43" i="37"/>
  <c r="F42" i="37"/>
  <c r="F41" i="37"/>
  <c r="F40" i="37"/>
  <c r="F38" i="37" s="1"/>
  <c r="F39" i="37"/>
  <c r="E38" i="37"/>
  <c r="D38" i="37"/>
  <c r="F37" i="37"/>
  <c r="F36" i="37"/>
  <c r="F35" i="37"/>
  <c r="F34" i="37"/>
  <c r="F33" i="37"/>
  <c r="F32" i="37"/>
  <c r="F31" i="37"/>
  <c r="F30" i="37"/>
  <c r="F29" i="37" s="1"/>
  <c r="F28" i="37" s="1"/>
  <c r="E28" i="37"/>
  <c r="D28" i="37"/>
  <c r="F27" i="37"/>
  <c r="F26" i="37"/>
  <c r="F25" i="37"/>
  <c r="F24" i="37"/>
  <c r="F21" i="37" s="1"/>
  <c r="F23" i="37"/>
  <c r="E21" i="37"/>
  <c r="D21" i="37"/>
  <c r="F20" i="37"/>
  <c r="F19" i="37"/>
  <c r="F18" i="37"/>
  <c r="F17" i="37"/>
  <c r="F14" i="37" s="1"/>
  <c r="F16" i="37"/>
  <c r="F15" i="37"/>
  <c r="E14" i="37"/>
  <c r="D14" i="37"/>
  <c r="F13" i="37"/>
  <c r="F12" i="37"/>
  <c r="F11" i="37"/>
  <c r="F10" i="37"/>
  <c r="F9" i="37"/>
  <c r="F8" i="37"/>
  <c r="F7" i="37"/>
  <c r="E7" i="37"/>
  <c r="D7" i="37"/>
  <c r="F210" i="23"/>
  <c r="F209" i="23"/>
  <c r="F208" i="23"/>
  <c r="F207" i="23"/>
  <c r="F206" i="23"/>
  <c r="F205" i="23"/>
  <c r="F204" i="23"/>
  <c r="E203" i="23"/>
  <c r="D203" i="23"/>
  <c r="F203" i="23"/>
  <c r="F202" i="23"/>
  <c r="F201" i="23"/>
  <c r="F200" i="23"/>
  <c r="F199" i="23"/>
  <c r="F198" i="23"/>
  <c r="E197" i="23"/>
  <c r="D197" i="23"/>
  <c r="F197" i="23"/>
  <c r="F196" i="23"/>
  <c r="F195" i="23"/>
  <c r="F194" i="23"/>
  <c r="F193" i="23"/>
  <c r="F192" i="23"/>
  <c r="F191" i="23"/>
  <c r="E190" i="23"/>
  <c r="E211" i="23"/>
  <c r="D190" i="23"/>
  <c r="F190" i="23" s="1"/>
  <c r="F189" i="23"/>
  <c r="F188" i="23"/>
  <c r="F187" i="23"/>
  <c r="E186" i="23"/>
  <c r="D186" i="23"/>
  <c r="F184" i="23"/>
  <c r="F183" i="23"/>
  <c r="F182" i="23"/>
  <c r="F181" i="23"/>
  <c r="F180" i="23"/>
  <c r="F179" i="23"/>
  <c r="F178" i="23"/>
  <c r="F177" i="23"/>
  <c r="E176" i="23"/>
  <c r="D176" i="23"/>
  <c r="F176" i="23" s="1"/>
  <c r="F175" i="23"/>
  <c r="F174" i="23"/>
  <c r="F173" i="23"/>
  <c r="F172" i="23"/>
  <c r="F171" i="23"/>
  <c r="E170" i="23"/>
  <c r="D170" i="23"/>
  <c r="F170" i="23" s="1"/>
  <c r="F169" i="23"/>
  <c r="F168" i="23"/>
  <c r="F167" i="23"/>
  <c r="F166" i="23"/>
  <c r="F165" i="23"/>
  <c r="F164" i="23"/>
  <c r="F163" i="23"/>
  <c r="F162" i="23"/>
  <c r="E161" i="23"/>
  <c r="E160" i="23" s="1"/>
  <c r="D161" i="23"/>
  <c r="F161" i="23" s="1"/>
  <c r="D160" i="23"/>
  <c r="F160" i="23" s="1"/>
  <c r="F159" i="23"/>
  <c r="F158" i="23"/>
  <c r="E157" i="23"/>
  <c r="D157" i="23"/>
  <c r="F156" i="23"/>
  <c r="F155" i="23"/>
  <c r="F154" i="23"/>
  <c r="F153" i="23"/>
  <c r="F152" i="23"/>
  <c r="F151" i="23"/>
  <c r="F150" i="23"/>
  <c r="F149" i="23"/>
  <c r="F148" i="23"/>
  <c r="F147" i="23"/>
  <c r="F146" i="23"/>
  <c r="F145" i="23"/>
  <c r="E144" i="23"/>
  <c r="D144" i="23"/>
  <c r="F144" i="23"/>
  <c r="F143" i="23"/>
  <c r="F142" i="23"/>
  <c r="F141" i="23"/>
  <c r="E140" i="23"/>
  <c r="F140" i="23" s="1"/>
  <c r="D140" i="23"/>
  <c r="F139" i="23"/>
  <c r="F138" i="23"/>
  <c r="F137" i="23"/>
  <c r="F136" i="23"/>
  <c r="F135" i="23"/>
  <c r="F134" i="23"/>
  <c r="F133" i="23"/>
  <c r="F132" i="23"/>
  <c r="F131" i="23"/>
  <c r="F130" i="23"/>
  <c r="F129" i="23"/>
  <c r="F128" i="23"/>
  <c r="F127" i="23"/>
  <c r="F126" i="23"/>
  <c r="F125" i="23"/>
  <c r="F124" i="23"/>
  <c r="F123" i="23"/>
  <c r="F122" i="23"/>
  <c r="F121" i="23"/>
  <c r="E120" i="23"/>
  <c r="D120" i="23"/>
  <c r="F120" i="23"/>
  <c r="F118" i="23"/>
  <c r="F117" i="23"/>
  <c r="F116" i="23"/>
  <c r="F115" i="23"/>
  <c r="F114" i="23"/>
  <c r="E113" i="23"/>
  <c r="D113" i="23"/>
  <c r="F112" i="23"/>
  <c r="F111" i="23"/>
  <c r="F110" i="23"/>
  <c r="F109" i="23"/>
  <c r="F108" i="23"/>
  <c r="F107" i="23"/>
  <c r="F106" i="23"/>
  <c r="F105" i="23"/>
  <c r="F104" i="23"/>
  <c r="F103" i="23"/>
  <c r="F102" i="23"/>
  <c r="F101" i="23"/>
  <c r="F100" i="23"/>
  <c r="F99" i="23"/>
  <c r="F98" i="23"/>
  <c r="F97" i="23"/>
  <c r="E96" i="23"/>
  <c r="D96" i="23"/>
  <c r="F90" i="23"/>
  <c r="F89" i="23"/>
  <c r="F88" i="23"/>
  <c r="F87" i="23"/>
  <c r="F86" i="23"/>
  <c r="F85" i="23"/>
  <c r="E84" i="23"/>
  <c r="D84" i="23"/>
  <c r="F83" i="23"/>
  <c r="F82" i="23"/>
  <c r="F81" i="23"/>
  <c r="F80" i="23"/>
  <c r="E79" i="23"/>
  <c r="D79" i="23"/>
  <c r="F79" i="23" s="1"/>
  <c r="F78" i="23"/>
  <c r="F77" i="23"/>
  <c r="E76" i="23"/>
  <c r="F76" i="23" s="1"/>
  <c r="D76" i="23"/>
  <c r="F75" i="23"/>
  <c r="F74" i="23"/>
  <c r="F73" i="23"/>
  <c r="F72" i="23"/>
  <c r="E71" i="23"/>
  <c r="E91" i="23" s="1"/>
  <c r="D71" i="23"/>
  <c r="F70" i="23"/>
  <c r="F69" i="23"/>
  <c r="F68" i="23"/>
  <c r="E67" i="23"/>
  <c r="D67" i="23"/>
  <c r="F67" i="23"/>
  <c r="F65" i="23"/>
  <c r="F64" i="23"/>
  <c r="F63" i="23"/>
  <c r="F62" i="23"/>
  <c r="E61" i="23"/>
  <c r="D61" i="23"/>
  <c r="F60" i="23"/>
  <c r="F59" i="23"/>
  <c r="F58" i="23"/>
  <c r="F57" i="23"/>
  <c r="E56" i="23"/>
  <c r="D56" i="23"/>
  <c r="F55" i="23"/>
  <c r="F54" i="23"/>
  <c r="F53" i="23"/>
  <c r="F52" i="23"/>
  <c r="F51" i="23"/>
  <c r="F50" i="23" s="1"/>
  <c r="E50" i="23"/>
  <c r="D50" i="23"/>
  <c r="F49" i="23"/>
  <c r="F48" i="23"/>
  <c r="F47" i="23"/>
  <c r="F46" i="23"/>
  <c r="F45" i="23"/>
  <c r="F44" i="23"/>
  <c r="F43" i="23"/>
  <c r="F42" i="23"/>
  <c r="F41" i="23"/>
  <c r="F40" i="23"/>
  <c r="F39" i="23"/>
  <c r="E38" i="23"/>
  <c r="D38" i="23"/>
  <c r="F37" i="23"/>
  <c r="F36" i="23"/>
  <c r="F35" i="23"/>
  <c r="F34" i="23"/>
  <c r="F33" i="23"/>
  <c r="F32" i="23"/>
  <c r="F31" i="23"/>
  <c r="F30" i="23"/>
  <c r="F29" i="23" s="1"/>
  <c r="F28" i="23" s="1"/>
  <c r="E28" i="23"/>
  <c r="D28" i="23"/>
  <c r="F27" i="23"/>
  <c r="F26" i="23"/>
  <c r="F25" i="23"/>
  <c r="F24" i="23"/>
  <c r="F23" i="23"/>
  <c r="F21" i="23" s="1"/>
  <c r="E21" i="23"/>
  <c r="D21" i="23"/>
  <c r="F20" i="23"/>
  <c r="F19" i="23"/>
  <c r="F18" i="23"/>
  <c r="F17" i="23"/>
  <c r="F16" i="23"/>
  <c r="F15" i="23"/>
  <c r="F14" i="23"/>
  <c r="E14" i="23"/>
  <c r="D14" i="23"/>
  <c r="F13" i="23"/>
  <c r="F12" i="23"/>
  <c r="F11" i="23"/>
  <c r="F10" i="23"/>
  <c r="F9" i="23"/>
  <c r="F8" i="23"/>
  <c r="F7" i="23" s="1"/>
  <c r="E7" i="23"/>
  <c r="D7" i="23"/>
  <c r="F24" i="7"/>
  <c r="P16" i="31"/>
  <c r="P6" i="31"/>
  <c r="P7" i="31"/>
  <c r="P8" i="31"/>
  <c r="P9" i="31"/>
  <c r="P10" i="31"/>
  <c r="P11" i="31"/>
  <c r="P12" i="31"/>
  <c r="P4" i="31"/>
  <c r="D32" i="7"/>
  <c r="C27" i="7"/>
  <c r="C13" i="7"/>
  <c r="C9" i="7"/>
  <c r="F25" i="6"/>
  <c r="F26" i="6"/>
  <c r="D8" i="6"/>
  <c r="G26" i="6"/>
  <c r="G24" i="6"/>
  <c r="F25" i="7"/>
  <c r="G22" i="6"/>
  <c r="F20" i="6"/>
  <c r="F21" i="6"/>
  <c r="F11" i="7"/>
  <c r="F215" i="37"/>
  <c r="F214" i="37"/>
  <c r="F215" i="23"/>
  <c r="F214" i="23"/>
  <c r="G215" i="15"/>
  <c r="G214" i="15"/>
  <c r="G210" i="15"/>
  <c r="F156" i="2" s="1"/>
  <c r="G209" i="15"/>
  <c r="F155" i="2" s="1"/>
  <c r="G25" i="6" s="1"/>
  <c r="G205" i="15"/>
  <c r="F151" i="2" s="1"/>
  <c r="G28" i="6" s="1"/>
  <c r="G206" i="15"/>
  <c r="F152" i="2" s="1"/>
  <c r="F149" i="2" s="1"/>
  <c r="G207" i="15"/>
  <c r="F153" i="2" s="1"/>
  <c r="G208" i="15"/>
  <c r="F154" i="2" s="1"/>
  <c r="G204" i="15"/>
  <c r="F150" i="2" s="1"/>
  <c r="G203" i="15"/>
  <c r="E203" i="15"/>
  <c r="D203" i="15"/>
  <c r="G199" i="15"/>
  <c r="F145" i="2" s="1"/>
  <c r="G200" i="15"/>
  <c r="F146" i="2" s="1"/>
  <c r="F143" i="2" s="1"/>
  <c r="G201" i="15"/>
  <c r="F147" i="2" s="1"/>
  <c r="G202" i="15"/>
  <c r="F148" i="2" s="1"/>
  <c r="G198" i="15"/>
  <c r="F144" i="2" s="1"/>
  <c r="G197" i="15"/>
  <c r="D197" i="15"/>
  <c r="G192" i="15"/>
  <c r="F138" i="2" s="1"/>
  <c r="G193" i="15"/>
  <c r="F139" i="2" s="1"/>
  <c r="G194" i="15"/>
  <c r="F140" i="2" s="1"/>
  <c r="G195" i="15"/>
  <c r="G196" i="15"/>
  <c r="F142" i="2" s="1"/>
  <c r="G191" i="15"/>
  <c r="F137" i="2" s="1"/>
  <c r="E190" i="15"/>
  <c r="G190" i="15" s="1"/>
  <c r="D190" i="15"/>
  <c r="D211" i="15"/>
  <c r="G188" i="15"/>
  <c r="F134" i="2" s="1"/>
  <c r="G189" i="15"/>
  <c r="F135" i="2" s="1"/>
  <c r="G187" i="15"/>
  <c r="F133" i="2" s="1"/>
  <c r="F22" i="6" s="1"/>
  <c r="G186" i="15"/>
  <c r="E186" i="15"/>
  <c r="D186" i="15"/>
  <c r="G178" i="15"/>
  <c r="G179" i="15"/>
  <c r="G180" i="15"/>
  <c r="F126" i="2" s="1"/>
  <c r="E126" i="2" s="1"/>
  <c r="G181" i="15"/>
  <c r="F181" i="15" s="1"/>
  <c r="G182" i="15"/>
  <c r="G183" i="15"/>
  <c r="G184" i="15"/>
  <c r="F130" i="2" s="1"/>
  <c r="G177" i="15"/>
  <c r="D176" i="15"/>
  <c r="G172" i="15"/>
  <c r="G173" i="15"/>
  <c r="F173" i="15" s="1"/>
  <c r="D170" i="15"/>
  <c r="C120" i="2" s="1"/>
  <c r="G163" i="15"/>
  <c r="G164" i="15"/>
  <c r="F164" i="15" s="1"/>
  <c r="G166" i="15"/>
  <c r="F166" i="15" s="1"/>
  <c r="G167" i="15"/>
  <c r="F167" i="15" s="1"/>
  <c r="G169" i="15"/>
  <c r="G162" i="15"/>
  <c r="F162" i="15" s="1"/>
  <c r="D161" i="15"/>
  <c r="C118" i="2" s="1"/>
  <c r="D160" i="15"/>
  <c r="G159" i="15"/>
  <c r="G157" i="15" s="1"/>
  <c r="F114" i="2" s="1"/>
  <c r="D157" i="15"/>
  <c r="C114" i="2" s="1"/>
  <c r="G146" i="15"/>
  <c r="G147" i="15"/>
  <c r="F147" i="15" s="1"/>
  <c r="G148" i="15"/>
  <c r="G149" i="15"/>
  <c r="G150" i="15"/>
  <c r="G151" i="15"/>
  <c r="F108" i="2" s="1"/>
  <c r="E108" i="2" s="1"/>
  <c r="G152" i="15"/>
  <c r="G153" i="15"/>
  <c r="G154" i="15"/>
  <c r="G155" i="15"/>
  <c r="F112" i="2" s="1"/>
  <c r="E112" i="2" s="1"/>
  <c r="G145" i="15"/>
  <c r="G144" i="15" s="1"/>
  <c r="F101" i="2" s="1"/>
  <c r="G142" i="15"/>
  <c r="F142" i="15" s="1"/>
  <c r="G141" i="15"/>
  <c r="G133" i="15"/>
  <c r="F133" i="15" s="1"/>
  <c r="G137" i="15"/>
  <c r="F137" i="15" s="1"/>
  <c r="G138" i="15"/>
  <c r="F138" i="15" s="1"/>
  <c r="D144" i="15"/>
  <c r="C101" i="2" s="1"/>
  <c r="D140" i="15"/>
  <c r="C100" i="2" s="1"/>
  <c r="F9" i="6"/>
  <c r="D113" i="15"/>
  <c r="C98" i="2" s="1"/>
  <c r="D120" i="15"/>
  <c r="C99" i="2" s="1"/>
  <c r="G90" i="15"/>
  <c r="F88" i="2" s="1"/>
  <c r="G89" i="15"/>
  <c r="F87" i="2" s="1"/>
  <c r="D27" i="6" s="1"/>
  <c r="G85" i="15"/>
  <c r="F83" i="2" s="1"/>
  <c r="G86" i="15"/>
  <c r="F84" i="2" s="1"/>
  <c r="E84" i="15"/>
  <c r="D84" i="15"/>
  <c r="G84" i="15" s="1"/>
  <c r="G81" i="15"/>
  <c r="G82" i="15"/>
  <c r="G83" i="15"/>
  <c r="F81" i="2" s="1"/>
  <c r="D22" i="6" s="1"/>
  <c r="G80" i="15"/>
  <c r="F78" i="2" s="1"/>
  <c r="E79" i="15"/>
  <c r="D79" i="15"/>
  <c r="G79" i="15" s="1"/>
  <c r="G78" i="15"/>
  <c r="F76" i="2" s="1"/>
  <c r="G77" i="15"/>
  <c r="D76" i="15"/>
  <c r="G73" i="15"/>
  <c r="F71" i="2" s="1"/>
  <c r="G74" i="15"/>
  <c r="F72" i="2" s="1"/>
  <c r="G75" i="15"/>
  <c r="F73" i="2" s="1"/>
  <c r="D30" i="7" s="1"/>
  <c r="G72" i="15"/>
  <c r="E71" i="15"/>
  <c r="D71" i="15"/>
  <c r="D91" i="15" s="1"/>
  <c r="G69" i="15"/>
  <c r="G70" i="15"/>
  <c r="G68" i="15"/>
  <c r="F66" i="2" s="1"/>
  <c r="E67" i="15"/>
  <c r="D67" i="15"/>
  <c r="G63" i="15"/>
  <c r="G64" i="15"/>
  <c r="G65" i="15"/>
  <c r="G62" i="15"/>
  <c r="F60" i="2" s="1"/>
  <c r="E61" i="15"/>
  <c r="D61" i="15"/>
  <c r="G61" i="15" s="1"/>
  <c r="D21" i="15"/>
  <c r="C28" i="6"/>
  <c r="C27" i="6"/>
  <c r="D23" i="6"/>
  <c r="C22" i="6"/>
  <c r="C21" i="6"/>
  <c r="C28" i="7"/>
  <c r="C29" i="7"/>
  <c r="C59" i="2"/>
  <c r="G58" i="15"/>
  <c r="F56" i="2" s="1"/>
  <c r="G60" i="15"/>
  <c r="F58" i="2" s="1"/>
  <c r="D12" i="6" s="1"/>
  <c r="G57" i="15"/>
  <c r="F55" i="2" s="1"/>
  <c r="D56" i="15"/>
  <c r="C12" i="6"/>
  <c r="G53" i="15"/>
  <c r="F51" i="2" s="1"/>
  <c r="G54" i="15"/>
  <c r="F52" i="2" s="1"/>
  <c r="G55" i="15"/>
  <c r="F53" i="2" s="1"/>
  <c r="G51" i="15"/>
  <c r="G40" i="15"/>
  <c r="G41" i="15"/>
  <c r="F39" i="2" s="1"/>
  <c r="G42" i="15"/>
  <c r="G43" i="15"/>
  <c r="G44" i="15"/>
  <c r="G45" i="15"/>
  <c r="F43" i="2" s="1"/>
  <c r="G46" i="15"/>
  <c r="G47" i="15"/>
  <c r="G48" i="15"/>
  <c r="G49" i="15"/>
  <c r="F47" i="2" s="1"/>
  <c r="G39" i="15"/>
  <c r="F37" i="2" s="1"/>
  <c r="D50" i="15"/>
  <c r="D38" i="15"/>
  <c r="E38" i="15"/>
  <c r="C94" i="2"/>
  <c r="D94" i="2"/>
  <c r="F94" i="2"/>
  <c r="D7" i="15"/>
  <c r="E7" i="15"/>
  <c r="D14" i="15"/>
  <c r="E28" i="15"/>
  <c r="D28" i="15"/>
  <c r="G30" i="15"/>
  <c r="F28" i="2" s="1"/>
  <c r="G31" i="15"/>
  <c r="F29" i="2" s="1"/>
  <c r="G32" i="15"/>
  <c r="F30" i="2" s="1"/>
  <c r="G33" i="15"/>
  <c r="F31" i="2" s="1"/>
  <c r="F27" i="2" s="1"/>
  <c r="D9" i="6" s="1"/>
  <c r="G34" i="15"/>
  <c r="F32" i="2" s="1"/>
  <c r="G35" i="15"/>
  <c r="F33" i="2" s="1"/>
  <c r="G36" i="15"/>
  <c r="F34" i="2" s="1"/>
  <c r="G37" i="15"/>
  <c r="F35" i="2" s="1"/>
  <c r="G56" i="15"/>
  <c r="G87" i="15"/>
  <c r="F85" i="2" s="1"/>
  <c r="G88" i="15"/>
  <c r="F86" i="2" s="1"/>
  <c r="G102" i="15"/>
  <c r="F102" i="15" s="1"/>
  <c r="G103" i="15"/>
  <c r="F103" i="15" s="1"/>
  <c r="G8" i="15"/>
  <c r="F7" i="2" s="1"/>
  <c r="G13" i="15"/>
  <c r="G15" i="15"/>
  <c r="F14" i="2" s="1"/>
  <c r="F13" i="2" s="1"/>
  <c r="D7" i="6" s="1"/>
  <c r="G16" i="15"/>
  <c r="F15" i="2" s="1"/>
  <c r="G17" i="15"/>
  <c r="F16" i="2" s="1"/>
  <c r="G18" i="15"/>
  <c r="F17" i="2" s="1"/>
  <c r="G14" i="15"/>
  <c r="G20" i="15"/>
  <c r="F19" i="2" s="1"/>
  <c r="C8" i="6" s="1"/>
  <c r="G23" i="15"/>
  <c r="G24" i="15"/>
  <c r="F23" i="2" s="1"/>
  <c r="G25" i="15"/>
  <c r="F24" i="2" s="1"/>
  <c r="G27" i="15"/>
  <c r="G104" i="15"/>
  <c r="G105" i="15"/>
  <c r="F105" i="15" s="1"/>
  <c r="G106" i="15"/>
  <c r="F106" i="15" s="1"/>
  <c r="G107" i="15"/>
  <c r="F107" i="15" s="1"/>
  <c r="G108" i="15"/>
  <c r="G109" i="15"/>
  <c r="F109" i="15" s="1"/>
  <c r="G110" i="15"/>
  <c r="F110" i="15" s="1"/>
  <c r="G111" i="15"/>
  <c r="F111" i="15" s="1"/>
  <c r="G115" i="15"/>
  <c r="G116" i="15"/>
  <c r="G117" i="15"/>
  <c r="G118" i="15"/>
  <c r="G123" i="15"/>
  <c r="G124" i="15"/>
  <c r="F124" i="15" s="1"/>
  <c r="G125" i="15"/>
  <c r="F125" i="15" s="1"/>
  <c r="G126" i="15"/>
  <c r="F126" i="15" s="1"/>
  <c r="G127" i="15"/>
  <c r="F127" i="15" s="1"/>
  <c r="G128" i="15"/>
  <c r="F128" i="15" s="1"/>
  <c r="F51" i="20"/>
  <c r="D52" i="20"/>
  <c r="E52" i="20"/>
  <c r="F48" i="20"/>
  <c r="F49" i="20"/>
  <c r="F50" i="20"/>
  <c r="F47" i="20"/>
  <c r="F46" i="20"/>
  <c r="D46" i="20"/>
  <c r="D58" i="20" s="1"/>
  <c r="E46" i="20"/>
  <c r="F40" i="20"/>
  <c r="F41" i="20"/>
  <c r="F39" i="20"/>
  <c r="F38" i="20" s="1"/>
  <c r="D38" i="20"/>
  <c r="E38" i="20"/>
  <c r="F23" i="20"/>
  <c r="D20" i="20"/>
  <c r="D37" i="20" s="1"/>
  <c r="D42" i="20" s="1"/>
  <c r="E20" i="20"/>
  <c r="E37" i="20"/>
  <c r="E42" i="20"/>
  <c r="F20" i="20"/>
  <c r="F10" i="20"/>
  <c r="F53" i="20"/>
  <c r="F52" i="20"/>
  <c r="D53" i="21"/>
  <c r="F53" i="21"/>
  <c r="D47" i="21"/>
  <c r="F47" i="21"/>
  <c r="F59" i="21" s="1"/>
  <c r="D38" i="21"/>
  <c r="F38" i="21"/>
  <c r="D31" i="21"/>
  <c r="F31" i="21"/>
  <c r="D26" i="21"/>
  <c r="F26" i="21"/>
  <c r="D20" i="21"/>
  <c r="D37" i="21" s="1"/>
  <c r="D42" i="21" s="1"/>
  <c r="F20" i="21"/>
  <c r="D8" i="21"/>
  <c r="F8" i="21"/>
  <c r="F37" i="21" s="1"/>
  <c r="F42" i="21" s="1"/>
  <c r="D31" i="20"/>
  <c r="F31" i="20"/>
  <c r="F26" i="20"/>
  <c r="D26" i="20"/>
  <c r="D8" i="20"/>
  <c r="F8" i="20"/>
  <c r="F37" i="20" s="1"/>
  <c r="F42" i="20"/>
  <c r="G4" i="6"/>
  <c r="J44" i="35"/>
  <c r="K42" i="35"/>
  <c r="K43" i="35"/>
  <c r="K41" i="35"/>
  <c r="J37" i="35"/>
  <c r="J47" i="35"/>
  <c r="K36" i="35"/>
  <c r="K8" i="35"/>
  <c r="K9" i="35"/>
  <c r="K10" i="35"/>
  <c r="K11" i="35"/>
  <c r="K12" i="35"/>
  <c r="K13" i="35"/>
  <c r="K14" i="35"/>
  <c r="K15" i="35"/>
  <c r="K16" i="35"/>
  <c r="K17" i="35"/>
  <c r="K18" i="35"/>
  <c r="K19" i="35"/>
  <c r="K20" i="35"/>
  <c r="K21" i="35"/>
  <c r="K22" i="35"/>
  <c r="K23" i="35"/>
  <c r="K24" i="35"/>
  <c r="K25" i="35"/>
  <c r="K26" i="35"/>
  <c r="K27" i="35"/>
  <c r="K28" i="35"/>
  <c r="K29" i="35"/>
  <c r="K30" i="35"/>
  <c r="K31" i="35"/>
  <c r="K32" i="35"/>
  <c r="K33" i="35"/>
  <c r="K34" i="35"/>
  <c r="K7" i="35"/>
  <c r="F37" i="35"/>
  <c r="F47" i="35" s="1"/>
  <c r="G37" i="35"/>
  <c r="G47" i="35"/>
  <c r="H37" i="35"/>
  <c r="I37" i="35"/>
  <c r="E37" i="35"/>
  <c r="E47" i="35" s="1"/>
  <c r="D44" i="35"/>
  <c r="E44" i="35"/>
  <c r="F44" i="35"/>
  <c r="G44" i="35"/>
  <c r="H44" i="35"/>
  <c r="H47" i="35"/>
  <c r="I44" i="35"/>
  <c r="I47" i="35" s="1"/>
  <c r="C44" i="35"/>
  <c r="D37" i="35"/>
  <c r="D47" i="35"/>
  <c r="C37" i="35"/>
  <c r="C3" i="34"/>
  <c r="C26" i="34" s="1"/>
  <c r="D3" i="34"/>
  <c r="D26" i="34" s="1"/>
  <c r="E3" i="34"/>
  <c r="E26" i="34" s="1"/>
  <c r="C8" i="34"/>
  <c r="C20" i="34" s="1"/>
  <c r="C22" i="34" s="1"/>
  <c r="D8" i="34"/>
  <c r="D20" i="34"/>
  <c r="D22" i="34" s="1"/>
  <c r="E8" i="34"/>
  <c r="E20" i="34"/>
  <c r="E22" i="34"/>
  <c r="C29" i="34"/>
  <c r="C33" i="34" s="1"/>
  <c r="C35" i="34" s="1"/>
  <c r="D29" i="34"/>
  <c r="D33" i="34" s="1"/>
  <c r="D35" i="34" s="1"/>
  <c r="E29" i="34"/>
  <c r="E33" i="34"/>
  <c r="E35" i="34" s="1"/>
  <c r="A1" i="33"/>
  <c r="D38" i="33"/>
  <c r="A1" i="32"/>
  <c r="B3" i="32"/>
  <c r="B25" i="32"/>
  <c r="P15" i="31"/>
  <c r="P17" i="31"/>
  <c r="P19" i="31"/>
  <c r="P20" i="31"/>
  <c r="P21" i="31"/>
  <c r="P23" i="31"/>
  <c r="D24" i="31"/>
  <c r="E24" i="31"/>
  <c r="F24" i="31"/>
  <c r="G24" i="31"/>
  <c r="P24" i="31" s="1"/>
  <c r="H24" i="31"/>
  <c r="I24" i="31"/>
  <c r="J24" i="31"/>
  <c r="K24" i="31"/>
  <c r="L24" i="31"/>
  <c r="M24" i="31"/>
  <c r="N24" i="31"/>
  <c r="O24" i="31"/>
  <c r="C30" i="30"/>
  <c r="D30" i="30"/>
  <c r="D3" i="29"/>
  <c r="E4" i="29"/>
  <c r="F4" i="29"/>
  <c r="G4" i="29"/>
  <c r="H4" i="29"/>
  <c r="D6" i="29"/>
  <c r="E6" i="29"/>
  <c r="F6" i="29"/>
  <c r="G6" i="29"/>
  <c r="H6" i="29"/>
  <c r="I7" i="29"/>
  <c r="I8" i="29"/>
  <c r="D9" i="29"/>
  <c r="E9" i="29"/>
  <c r="F9" i="29"/>
  <c r="G9" i="29"/>
  <c r="H9" i="29"/>
  <c r="I10" i="29"/>
  <c r="I11" i="29"/>
  <c r="D12" i="29"/>
  <c r="E12" i="29"/>
  <c r="F12" i="29"/>
  <c r="G12" i="29"/>
  <c r="I12" i="29" s="1"/>
  <c r="H12" i="29"/>
  <c r="I13" i="29"/>
  <c r="D14" i="29"/>
  <c r="E14" i="29"/>
  <c r="F14" i="29"/>
  <c r="G14" i="29"/>
  <c r="H14" i="29"/>
  <c r="I14" i="29" s="1"/>
  <c r="I15" i="29"/>
  <c r="D16" i="29"/>
  <c r="E16" i="29"/>
  <c r="F16" i="29"/>
  <c r="G16" i="29"/>
  <c r="H16" i="29"/>
  <c r="I17" i="29"/>
  <c r="C1" i="26"/>
  <c r="C8" i="26"/>
  <c r="C20" i="26"/>
  <c r="C26" i="26"/>
  <c r="C30" i="26"/>
  <c r="C37" i="26"/>
  <c r="C45" i="26"/>
  <c r="C51" i="26"/>
  <c r="C57" i="26"/>
  <c r="C1" i="25"/>
  <c r="C8" i="25"/>
  <c r="C36" i="25" s="1"/>
  <c r="C20" i="25"/>
  <c r="C26" i="25"/>
  <c r="C30" i="25"/>
  <c r="C37" i="25"/>
  <c r="C41" i="25" s="1"/>
  <c r="C45" i="25"/>
  <c r="C51" i="25"/>
  <c r="C1" i="24"/>
  <c r="C8" i="24"/>
  <c r="C36" i="24" s="1"/>
  <c r="C41" i="24" s="1"/>
  <c r="C20" i="24"/>
  <c r="C26" i="24"/>
  <c r="C30" i="24"/>
  <c r="C37" i="24"/>
  <c r="C45" i="24"/>
  <c r="C51" i="24"/>
  <c r="C57" i="24"/>
  <c r="C1" i="22"/>
  <c r="C8" i="22"/>
  <c r="C20" i="22"/>
  <c r="C26" i="22"/>
  <c r="C31" i="22"/>
  <c r="C38" i="22"/>
  <c r="C46" i="22"/>
  <c r="C58" i="22" s="1"/>
  <c r="C52" i="22"/>
  <c r="C1" i="21"/>
  <c r="C8" i="21"/>
  <c r="C20" i="21"/>
  <c r="C26" i="21"/>
  <c r="C37" i="21" s="1"/>
  <c r="C31" i="21"/>
  <c r="C38" i="21"/>
  <c r="C47" i="21"/>
  <c r="C59" i="21" s="1"/>
  <c r="C53" i="21"/>
  <c r="C1" i="20"/>
  <c r="C8" i="20"/>
  <c r="C37" i="20" s="1"/>
  <c r="C42" i="20" s="1"/>
  <c r="C20" i="20"/>
  <c r="C26" i="20"/>
  <c r="C31" i="20"/>
  <c r="C38" i="20"/>
  <c r="C46" i="20"/>
  <c r="C58" i="20" s="1"/>
  <c r="C52" i="20"/>
  <c r="C1" i="18"/>
  <c r="C8" i="18"/>
  <c r="C15" i="18"/>
  <c r="C22" i="18"/>
  <c r="C29" i="18"/>
  <c r="C37" i="18"/>
  <c r="C49" i="18"/>
  <c r="C55" i="18"/>
  <c r="C60" i="18"/>
  <c r="C66" i="18"/>
  <c r="C70" i="18"/>
  <c r="C75" i="18"/>
  <c r="C78" i="18"/>
  <c r="C82" i="18"/>
  <c r="C93" i="18"/>
  <c r="C128" i="18"/>
  <c r="C114" i="18"/>
  <c r="C129" i="18"/>
  <c r="C154" i="18" s="1"/>
  <c r="C133" i="18"/>
  <c r="C140" i="18"/>
  <c r="C146" i="18"/>
  <c r="C6" i="3"/>
  <c r="C7" i="3"/>
  <c r="C8" i="3"/>
  <c r="C9" i="3"/>
  <c r="C10" i="3"/>
  <c r="C11" i="3"/>
  <c r="A4" i="8"/>
  <c r="C3" i="5"/>
  <c r="C91" i="5" s="1"/>
  <c r="C5" i="5"/>
  <c r="C62" i="5" s="1"/>
  <c r="C12" i="5"/>
  <c r="C19" i="5"/>
  <c r="C26" i="5"/>
  <c r="C34" i="5"/>
  <c r="C46" i="5"/>
  <c r="C52" i="5"/>
  <c r="C57" i="5"/>
  <c r="C63" i="5"/>
  <c r="C67" i="5"/>
  <c r="C72" i="5"/>
  <c r="C75" i="5"/>
  <c r="C79" i="5"/>
  <c r="C93" i="5"/>
  <c r="C114" i="5"/>
  <c r="C129" i="5"/>
  <c r="C133" i="5"/>
  <c r="C153" i="5" s="1"/>
  <c r="C140" i="5"/>
  <c r="C145" i="5"/>
  <c r="C3" i="4"/>
  <c r="C91" i="4" s="1"/>
  <c r="C5" i="4"/>
  <c r="C62" i="4" s="1"/>
  <c r="C12" i="4"/>
  <c r="C19" i="4"/>
  <c r="C26" i="4"/>
  <c r="C34" i="4"/>
  <c r="C46" i="4"/>
  <c r="C52" i="4"/>
  <c r="C57" i="4"/>
  <c r="C63" i="4"/>
  <c r="C67" i="4"/>
  <c r="C86" i="4" s="1"/>
  <c r="C72" i="4"/>
  <c r="C75" i="4"/>
  <c r="C79" i="4"/>
  <c r="C93" i="4"/>
  <c r="C128" i="4" s="1"/>
  <c r="C114" i="4"/>
  <c r="C129" i="4"/>
  <c r="C133" i="4"/>
  <c r="C140" i="4"/>
  <c r="C145" i="4"/>
  <c r="C2" i="3"/>
  <c r="C90" i="3" s="1"/>
  <c r="C157" i="3" s="1"/>
  <c r="C3" i="3"/>
  <c r="C91" i="3"/>
  <c r="C12" i="3"/>
  <c r="C19" i="3"/>
  <c r="C26" i="3"/>
  <c r="C34" i="3"/>
  <c r="C46" i="3"/>
  <c r="C52" i="3"/>
  <c r="C57" i="3"/>
  <c r="C63" i="3"/>
  <c r="C86" i="3" s="1"/>
  <c r="C67" i="3"/>
  <c r="C72" i="3"/>
  <c r="C75" i="3"/>
  <c r="C79" i="3"/>
  <c r="C93" i="3"/>
  <c r="C114" i="3"/>
  <c r="C129" i="3"/>
  <c r="C133" i="3"/>
  <c r="C140" i="3"/>
  <c r="C145" i="3"/>
  <c r="A12" i="1"/>
  <c r="A11" i="8" s="1"/>
  <c r="E58" i="20"/>
  <c r="C47" i="35"/>
  <c r="D59" i="21"/>
  <c r="C4" i="18"/>
  <c r="C4" i="20"/>
  <c r="C4" i="21" s="1"/>
  <c r="C4" i="22" s="1"/>
  <c r="C4" i="24"/>
  <c r="C4" i="25" s="1"/>
  <c r="C4" i="26" s="1"/>
  <c r="C4" i="6"/>
  <c r="F4" i="6" s="1"/>
  <c r="I2" i="29"/>
  <c r="D2" i="30" s="1"/>
  <c r="C3" i="33"/>
  <c r="E2" i="34"/>
  <c r="E25" i="34" s="1"/>
  <c r="G71" i="15"/>
  <c r="F24" i="6"/>
  <c r="F23" i="6"/>
  <c r="F8" i="6"/>
  <c r="F61" i="37"/>
  <c r="F113" i="23"/>
  <c r="F20" i="7"/>
  <c r="E92" i="37"/>
  <c r="E185" i="37"/>
  <c r="G29" i="15"/>
  <c r="G28" i="15" s="1"/>
  <c r="F8" i="7"/>
  <c r="F10" i="6"/>
  <c r="C57" i="25"/>
  <c r="I6" i="29"/>
  <c r="F18" i="29"/>
  <c r="G38" i="15"/>
  <c r="F170" i="37"/>
  <c r="D91" i="37"/>
  <c r="F186" i="37"/>
  <c r="C132" i="2"/>
  <c r="C25" i="6"/>
  <c r="C143" i="2"/>
  <c r="F23" i="7"/>
  <c r="D143" i="2"/>
  <c r="D59" i="2"/>
  <c r="C31" i="7"/>
  <c r="D31" i="7"/>
  <c r="F9" i="7"/>
  <c r="C2" i="4"/>
  <c r="C2" i="5" s="1"/>
  <c r="C90" i="5" s="1"/>
  <c r="C157" i="5" s="1"/>
  <c r="D25" i="7"/>
  <c r="C54" i="2"/>
  <c r="C10" i="31" s="1"/>
  <c r="C30" i="7"/>
  <c r="D69" i="2"/>
  <c r="G27" i="6"/>
  <c r="D136" i="2"/>
  <c r="C6" i="7"/>
  <c r="F11" i="6"/>
  <c r="F10" i="7"/>
  <c r="F21" i="7"/>
  <c r="C20" i="6"/>
  <c r="F54" i="2"/>
  <c r="D149" i="2"/>
  <c r="C22" i="7"/>
  <c r="G23" i="7"/>
  <c r="C74" i="2"/>
  <c r="F59" i="2"/>
  <c r="D82" i="2"/>
  <c r="G20" i="6"/>
  <c r="C149" i="2"/>
  <c r="C20" i="2"/>
  <c r="C82" i="2"/>
  <c r="G25" i="7"/>
  <c r="F7" i="6"/>
  <c r="C36" i="2"/>
  <c r="D28" i="7"/>
  <c r="C13" i="2"/>
  <c r="C7" i="6" s="1"/>
  <c r="D132" i="2"/>
  <c r="D157" i="2" s="1"/>
  <c r="D65" i="2"/>
  <c r="C65" i="2"/>
  <c r="C11" i="7"/>
  <c r="C77" i="2"/>
  <c r="D28" i="6"/>
  <c r="C23" i="7"/>
  <c r="C136" i="2"/>
  <c r="F19" i="6"/>
  <c r="D29" i="7"/>
  <c r="G11" i="7"/>
  <c r="D11" i="7"/>
  <c r="C90" i="4"/>
  <c r="C157" i="4" s="1"/>
  <c r="F82" i="2"/>
  <c r="G20" i="7"/>
  <c r="G21" i="6"/>
  <c r="F132" i="2"/>
  <c r="G23" i="6"/>
  <c r="C10" i="6"/>
  <c r="D23" i="7"/>
  <c r="C157" i="2"/>
  <c r="C23" i="6"/>
  <c r="G24" i="7"/>
  <c r="D95" i="15"/>
  <c r="D185" i="15"/>
  <c r="D212" i="15" s="1"/>
  <c r="D27" i="7"/>
  <c r="C12" i="7"/>
  <c r="F97" i="2"/>
  <c r="E97" i="2" s="1"/>
  <c r="P13" i="31"/>
  <c r="P25" i="31" s="1"/>
  <c r="P5" i="31"/>
  <c r="E9" i="2" l="1"/>
  <c r="E6" i="2" s="1"/>
  <c r="E64" i="2" s="1"/>
  <c r="E90" i="2" s="1"/>
  <c r="D6" i="2"/>
  <c r="D64" i="2" s="1"/>
  <c r="D90" i="2" s="1"/>
  <c r="E66" i="15"/>
  <c r="C26" i="7"/>
  <c r="E114" i="2"/>
  <c r="E95" i="15"/>
  <c r="E185" i="15" s="1"/>
  <c r="D96" i="2"/>
  <c r="C159" i="3"/>
  <c r="E101" i="2"/>
  <c r="G10" i="6"/>
  <c r="C7" i="31"/>
  <c r="C9" i="6"/>
  <c r="C24" i="6"/>
  <c r="C87" i="5"/>
  <c r="D22" i="7"/>
  <c r="D21" i="6"/>
  <c r="C65" i="18"/>
  <c r="F163" i="15"/>
  <c r="F129" i="2"/>
  <c r="E129" i="2" s="1"/>
  <c r="F183" i="15"/>
  <c r="F125" i="2"/>
  <c r="E125" i="2" s="1"/>
  <c r="F179" i="15"/>
  <c r="D211" i="23"/>
  <c r="F211" i="23" s="1"/>
  <c r="F186" i="23"/>
  <c r="F113" i="37"/>
  <c r="D95" i="37"/>
  <c r="F29" i="6"/>
  <c r="C8" i="31"/>
  <c r="C153" i="4"/>
  <c r="C159" i="4" s="1"/>
  <c r="C128" i="5"/>
  <c r="C154" i="5" s="1"/>
  <c r="C89" i="18"/>
  <c r="E18" i="29"/>
  <c r="I16" i="29"/>
  <c r="E91" i="15"/>
  <c r="G67" i="15"/>
  <c r="G91" i="15" s="1"/>
  <c r="F124" i="2"/>
  <c r="F178" i="15"/>
  <c r="F50" i="37"/>
  <c r="F155" i="15"/>
  <c r="O25" i="31"/>
  <c r="K25" i="31"/>
  <c r="G25" i="31"/>
  <c r="F30" i="46"/>
  <c r="F16" i="46"/>
  <c r="F25" i="46"/>
  <c r="F27" i="46" s="1"/>
  <c r="F12" i="46"/>
  <c r="F17" i="46" s="1"/>
  <c r="G11" i="6"/>
  <c r="C69" i="2"/>
  <c r="C26" i="6" s="1"/>
  <c r="D91" i="23"/>
  <c r="C153" i="3"/>
  <c r="C86" i="5"/>
  <c r="C159" i="5" s="1"/>
  <c r="C5" i="3"/>
  <c r="C62" i="3" s="1"/>
  <c r="C158" i="3" s="1"/>
  <c r="C36" i="26"/>
  <c r="C41" i="26" s="1"/>
  <c r="I9" i="29"/>
  <c r="I18" i="29" s="1"/>
  <c r="G18" i="29"/>
  <c r="K37" i="35"/>
  <c r="K47" i="35" s="1"/>
  <c r="F99" i="2"/>
  <c r="F123" i="15"/>
  <c r="F49" i="2"/>
  <c r="F48" i="2" s="1"/>
  <c r="D10" i="7" s="1"/>
  <c r="G50" i="15"/>
  <c r="F38" i="23"/>
  <c r="F151" i="15"/>
  <c r="G197" i="45"/>
  <c r="E211" i="45"/>
  <c r="G211" i="45" s="1"/>
  <c r="F20" i="2"/>
  <c r="D8" i="7" s="1"/>
  <c r="F104" i="2"/>
  <c r="E104" i="2" s="1"/>
  <c r="N25" i="31"/>
  <c r="J25" i="31"/>
  <c r="F25" i="31"/>
  <c r="G32" i="7"/>
  <c r="F102" i="2"/>
  <c r="E102" i="2" s="1"/>
  <c r="F145" i="15"/>
  <c r="F109" i="2"/>
  <c r="E109" i="2" s="1"/>
  <c r="F152" i="15"/>
  <c r="F105" i="2"/>
  <c r="E105" i="2" s="1"/>
  <c r="F148" i="15"/>
  <c r="F119" i="2"/>
  <c r="F169" i="15"/>
  <c r="F172" i="15"/>
  <c r="F120" i="2"/>
  <c r="E66" i="23"/>
  <c r="E92" i="23" s="1"/>
  <c r="F61" i="23"/>
  <c r="C158" i="4"/>
  <c r="C155" i="18"/>
  <c r="C37" i="22"/>
  <c r="C42" i="22" s="1"/>
  <c r="H18" i="29"/>
  <c r="D18" i="29"/>
  <c r="F58" i="20"/>
  <c r="F12" i="2"/>
  <c r="E12" i="2" s="1"/>
  <c r="G7" i="15"/>
  <c r="F128" i="2"/>
  <c r="E128" i="2" s="1"/>
  <c r="F182" i="15"/>
  <c r="D66" i="23"/>
  <c r="E95" i="23"/>
  <c r="E185" i="23" s="1"/>
  <c r="E212" i="23" s="1"/>
  <c r="F65" i="2"/>
  <c r="C19" i="6"/>
  <c r="C29" i="6" s="1"/>
  <c r="D7" i="8" s="1"/>
  <c r="G6" i="6"/>
  <c r="C6" i="31"/>
  <c r="F6" i="7"/>
  <c r="C11" i="6"/>
  <c r="C87" i="4"/>
  <c r="F32" i="7"/>
  <c r="F71" i="37"/>
  <c r="F91" i="37" s="1"/>
  <c r="C128" i="3"/>
  <c r="C154" i="3" s="1"/>
  <c r="C42" i="21"/>
  <c r="K44" i="35"/>
  <c r="F36" i="2"/>
  <c r="D10" i="6" s="1"/>
  <c r="D66" i="15"/>
  <c r="D92" i="15" s="1"/>
  <c r="F56" i="23"/>
  <c r="F71" i="23"/>
  <c r="F91" i="23" s="1"/>
  <c r="F84" i="23"/>
  <c r="F96" i="23"/>
  <c r="D95" i="23"/>
  <c r="F157" i="23"/>
  <c r="D160" i="37"/>
  <c r="F160" i="37" s="1"/>
  <c r="E211" i="37"/>
  <c r="E212" i="37" s="1"/>
  <c r="F190" i="37"/>
  <c r="F116" i="2"/>
  <c r="E116" i="2" s="1"/>
  <c r="F98" i="2"/>
  <c r="G21" i="15"/>
  <c r="G66" i="15" s="1"/>
  <c r="G92" i="15" s="1"/>
  <c r="C11" i="31"/>
  <c r="F70" i="2"/>
  <c r="F141" i="15"/>
  <c r="F100" i="2"/>
  <c r="F111" i="2"/>
  <c r="E111" i="2" s="1"/>
  <c r="F154" i="15"/>
  <c r="F107" i="2"/>
  <c r="E107" i="2" s="1"/>
  <c r="F150" i="15"/>
  <c r="F146" i="15"/>
  <c r="F103" i="2"/>
  <c r="E103" i="2" s="1"/>
  <c r="F177" i="15"/>
  <c r="F184" i="15"/>
  <c r="F92" i="45"/>
  <c r="G66" i="45"/>
  <c r="G92" i="45" s="1"/>
  <c r="E8" i="2"/>
  <c r="F127" i="2"/>
  <c r="E127" i="2" s="1"/>
  <c r="M25" i="31"/>
  <c r="I25" i="31"/>
  <c r="E25" i="31"/>
  <c r="F77" i="15"/>
  <c r="F75" i="2"/>
  <c r="F110" i="2"/>
  <c r="E110" i="2" s="1"/>
  <c r="F153" i="15"/>
  <c r="F106" i="2"/>
  <c r="E106" i="2" s="1"/>
  <c r="F149" i="15"/>
  <c r="E130" i="2"/>
  <c r="F141" i="2"/>
  <c r="F136" i="2" s="1"/>
  <c r="D66" i="37"/>
  <c r="D211" i="37"/>
  <c r="F211" i="37" s="1"/>
  <c r="F180" i="15"/>
  <c r="D66" i="45"/>
  <c r="D92" i="45" s="1"/>
  <c r="F160" i="45"/>
  <c r="D25" i="31"/>
  <c r="L25" i="31"/>
  <c r="H25" i="31"/>
  <c r="F31" i="46"/>
  <c r="E11" i="2"/>
  <c r="E115" i="2"/>
  <c r="D118" i="2"/>
  <c r="E121" i="2"/>
  <c r="C6" i="2"/>
  <c r="C64" i="2" s="1"/>
  <c r="E10" i="2"/>
  <c r="E18" i="2"/>
  <c r="E113" i="2"/>
  <c r="C122" i="2"/>
  <c r="C19" i="31"/>
  <c r="D163" i="2"/>
  <c r="F30" i="6"/>
  <c r="C6" i="6"/>
  <c r="F12" i="7"/>
  <c r="F19" i="7" s="1"/>
  <c r="F33" i="7" s="1"/>
  <c r="C117" i="2"/>
  <c r="C23" i="31"/>
  <c r="C15" i="31"/>
  <c r="B14" i="8"/>
  <c r="C10" i="7"/>
  <c r="C8" i="7"/>
  <c r="C96" i="2"/>
  <c r="E92" i="15" l="1"/>
  <c r="G19" i="6"/>
  <c r="G29" i="6" s="1"/>
  <c r="F157" i="2"/>
  <c r="E124" i="2"/>
  <c r="F122" i="2"/>
  <c r="F95" i="37"/>
  <c r="D185" i="37"/>
  <c r="C158" i="5"/>
  <c r="C87" i="3"/>
  <c r="F66" i="37"/>
  <c r="D92" i="37"/>
  <c r="D20" i="6"/>
  <c r="F74" i="2"/>
  <c r="D24" i="7"/>
  <c r="F69" i="2"/>
  <c r="D26" i="6" s="1"/>
  <c r="D24" i="6" s="1"/>
  <c r="E98" i="2"/>
  <c r="G7" i="6"/>
  <c r="F95" i="23"/>
  <c r="D185" i="23"/>
  <c r="E120" i="2"/>
  <c r="C21" i="31" s="1"/>
  <c r="G10" i="7"/>
  <c r="F118" i="2"/>
  <c r="D19" i="6"/>
  <c r="D29" i="6" s="1"/>
  <c r="C18" i="6"/>
  <c r="E75" i="2"/>
  <c r="F76" i="15"/>
  <c r="F91" i="15" s="1"/>
  <c r="F92" i="15" s="1"/>
  <c r="G95" i="15"/>
  <c r="D14" i="8"/>
  <c r="E14" i="8" s="1"/>
  <c r="C90" i="18"/>
  <c r="D117" i="2"/>
  <c r="D131" i="2" s="1"/>
  <c r="F66" i="23"/>
  <c r="D92" i="23"/>
  <c r="E119" i="2"/>
  <c r="G9" i="7"/>
  <c r="E99" i="2"/>
  <c r="C17" i="31" s="1"/>
  <c r="G8" i="6"/>
  <c r="F96" i="2"/>
  <c r="C89" i="2"/>
  <c r="C131" i="2"/>
  <c r="B13" i="8" s="1"/>
  <c r="E100" i="2"/>
  <c r="C18" i="31" s="1"/>
  <c r="G9" i="6"/>
  <c r="F6" i="2"/>
  <c r="C154" i="4"/>
  <c r="D19" i="7"/>
  <c r="G212" i="45"/>
  <c r="F31" i="6"/>
  <c r="C30" i="6"/>
  <c r="D15" i="8"/>
  <c r="C158" i="2"/>
  <c r="B15" i="8" s="1"/>
  <c r="E15" i="8" s="1"/>
  <c r="B6" i="8"/>
  <c r="C162" i="2"/>
  <c r="C90" i="2"/>
  <c r="B8" i="8" s="1"/>
  <c r="C19" i="7"/>
  <c r="D13" i="8"/>
  <c r="G18" i="6" l="1"/>
  <c r="G30" i="6" s="1"/>
  <c r="D6" i="6"/>
  <c r="D18" i="6" s="1"/>
  <c r="F64" i="2"/>
  <c r="E118" i="2"/>
  <c r="F117" i="2"/>
  <c r="G8" i="7"/>
  <c r="F92" i="37"/>
  <c r="D33" i="7"/>
  <c r="B7" i="8"/>
  <c r="E7" i="8" s="1"/>
  <c r="C163" i="2"/>
  <c r="C12" i="31"/>
  <c r="F92" i="23"/>
  <c r="F89" i="2"/>
  <c r="C5" i="31"/>
  <c r="C4" i="31"/>
  <c r="D158" i="2"/>
  <c r="D162" i="2"/>
  <c r="D212" i="23"/>
  <c r="F212" i="23" s="1"/>
  <c r="F185" i="23"/>
  <c r="F185" i="37"/>
  <c r="D212" i="37"/>
  <c r="F212" i="37" s="1"/>
  <c r="F131" i="2"/>
  <c r="F158" i="2" s="1"/>
  <c r="E96" i="2"/>
  <c r="C16" i="31"/>
  <c r="E122" i="2"/>
  <c r="C22" i="31" s="1"/>
  <c r="G12" i="7"/>
  <c r="C33" i="7"/>
  <c r="D8" i="8" s="1"/>
  <c r="E8" i="8" s="1"/>
  <c r="F34" i="7"/>
  <c r="C34" i="7"/>
  <c r="F32" i="6"/>
  <c r="C32" i="6"/>
  <c r="E13" i="8"/>
  <c r="D6" i="8"/>
  <c r="E6" i="8"/>
  <c r="F90" i="2" l="1"/>
  <c r="E117" i="2"/>
  <c r="C20" i="31"/>
  <c r="C24" i="31" s="1"/>
  <c r="E131" i="2"/>
  <c r="E158" i="2" s="1"/>
  <c r="C13" i="31"/>
  <c r="G19" i="7"/>
  <c r="D30" i="6"/>
  <c r="G31" i="6"/>
  <c r="D31" i="6"/>
  <c r="F35" i="7"/>
  <c r="C35" i="7"/>
  <c r="C25" i="31" l="1"/>
  <c r="D32" i="6"/>
  <c r="G32" i="6"/>
  <c r="G33" i="7"/>
  <c r="G34" i="7"/>
  <c r="D34" i="7"/>
  <c r="D35" i="7" l="1"/>
  <c r="G35" i="7"/>
</calcChain>
</file>

<file path=xl/sharedStrings.xml><?xml version="1.0" encoding="utf-8"?>
<sst xmlns="http://schemas.openxmlformats.org/spreadsheetml/2006/main" count="5202" uniqueCount="921">
  <si>
    <t>Vállalkozási maradvány igénybevétele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</si>
  <si>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</si>
  <si>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</si>
  <si>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</si>
  <si>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</si>
  <si>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</si>
  <si>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</si>
  <si>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</si>
  <si>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</si>
  <si>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</si>
  <si>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</si>
  <si>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</si>
  <si>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</si>
  <si>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</si>
  <si>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</si>
  <si>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</si>
  <si>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</si>
  <si>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</si>
  <si>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</si>
  <si>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</si>
  <si>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</si>
  <si>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</si>
  <si>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</si>
  <si>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</si>
  <si>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</si>
  <si>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</si>
  <si>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</si>
  <si>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</si>
  <si>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</si>
  <si>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</si>
  <si>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</si>
  <si>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</si>
  <si>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</si>
  <si>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</si>
  <si>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</si>
  <si>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</si>
  <si>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</si>
  <si>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</si>
  <si>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</si>
  <si>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</si>
  <si>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</si>
  <si>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</si>
  <si>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</si>
  <si>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</si>
  <si>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</si>
  <si>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</si>
  <si>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</si>
  <si>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</si>
  <si>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</si>
  <si>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</si>
  <si>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</si>
  <si>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</si>
  <si>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</si>
  <si>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</si>
  <si>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</si>
  <si>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</si>
  <si>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</si>
  <si>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</si>
  <si>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</si>
  <si>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</si>
  <si>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</si>
  <si>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</si>
  <si>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</si>
  <si>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</si>
  <si>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</si>
  <si>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</si>
  <si>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</si>
  <si>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</si>
  <si>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</si>
  <si>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</si>
  <si>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</si>
  <si>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</si>
  <si>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</si>
  <si>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</si>
  <si>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</si>
  <si>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</si>
  <si>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</si>
  <si>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</si>
  <si>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</si>
  <si>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</si>
  <si>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</si>
  <si>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</si>
  <si>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</si>
  <si>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</si>
  <si>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</si>
  <si>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</si>
  <si>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</si>
  <si>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</si>
  <si>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</si>
  <si>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</si>
  <si>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</si>
  <si>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</si>
  <si>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</si>
  <si>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</si>
  <si>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</si>
  <si>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</si>
  <si>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</si>
  <si>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</si>
  <si>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</si>
  <si>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</si>
  <si>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</si>
  <si>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</si>
  <si>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</si>
  <si>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</si>
  <si>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</si>
  <si>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</si>
  <si>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</si>
  <si>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</si>
  <si>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</si>
  <si>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</si>
  <si>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</si>
  <si>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</si>
  <si>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</si>
  <si>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</si>
  <si>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</si>
  <si>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</si>
  <si>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</si>
  <si>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</si>
  <si>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</si>
  <si>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</si>
  <si>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</si>
  <si>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</si>
  <si>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</si>
  <si>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</si>
  <si>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Dologi  kiadások</t>
  </si>
  <si>
    <t>Összesen (1+4+7+9+11)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</si>
  <si>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</si>
  <si>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</si>
  <si>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</si>
  <si>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</si>
  <si>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</si>
  <si>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</si>
  <si>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</si>
  <si>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</si>
  <si>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</si>
  <si>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</si>
  <si>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</si>
  <si>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</si>
  <si>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</si>
  <si>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</si>
  <si>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</si>
  <si>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</si>
  <si>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</si>
  <si>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</si>
  <si>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</si>
  <si>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</si>
  <si>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</si>
  <si>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</si>
  <si>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</si>
  <si>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</si>
  <si>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</si>
  <si>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</si>
  <si>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</si>
  <si>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</si>
  <si>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</si>
  <si>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</si>
  <si>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</si>
  <si>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</si>
  <si>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</si>
  <si>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</si>
  <si>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</si>
  <si>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</si>
  <si>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</si>
  <si>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</si>
  <si>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</si>
  <si>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</si>
  <si>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</si>
  <si>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</si>
  <si>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</si>
  <si>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Betét elhelyezése</t>
  </si>
  <si>
    <t>Befektetési célú belföldi, külföldi értékpapírok vásárlása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</si>
  <si>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</si>
  <si>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</si>
  <si>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</si>
  <si>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</si>
  <si>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</si>
  <si>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</si>
  <si>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</si>
  <si>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</si>
  <si>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</si>
  <si>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</si>
  <si>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</si>
  <si>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</si>
  <si>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</si>
  <si>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</si>
  <si>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</si>
  <si>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</si>
  <si>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</si>
  <si>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</si>
  <si>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</si>
  <si>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</si>
  <si>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</si>
  <si>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</si>
  <si>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</si>
  <si>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</si>
  <si>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</si>
  <si>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</si>
  <si>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</si>
  <si>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</si>
  <si>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</si>
  <si>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</si>
  <si>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</si>
  <si>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</si>
  <si>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</si>
  <si>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</si>
  <si>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</si>
  <si>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</si>
  <si>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</si>
  <si>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</si>
  <si>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</si>
  <si>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</si>
  <si>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</si>
  <si>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</si>
  <si>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</si>
  <si>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</si>
  <si>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</si>
  <si>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</si>
  <si>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</si>
  <si>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</si>
  <si>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</si>
  <si>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</si>
  <si>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</si>
  <si>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</si>
  <si>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</si>
  <si>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</si>
  <si>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</si>
  <si>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</si>
  <si>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</si>
  <si>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</si>
  <si>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</si>
  <si>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</si>
  <si>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</si>
  <si>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</si>
  <si>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</si>
  <si>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</si>
  <si>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</si>
  <si>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</si>
  <si>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</si>
  <si>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</si>
  <si>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</si>
  <si>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</si>
  <si>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</si>
  <si>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</si>
  <si>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</si>
  <si>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</si>
  <si>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</si>
  <si>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</si>
  <si>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</si>
  <si>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</si>
  <si>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</si>
  <si>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</si>
  <si>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</si>
  <si>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</si>
  <si>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</si>
  <si>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</si>
  <si>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</si>
  <si>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</si>
  <si>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</si>
  <si>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</si>
  <si>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</si>
  <si>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</si>
  <si>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</si>
  <si>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</si>
  <si>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</si>
  <si>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</si>
  <si>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</si>
  <si>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</si>
  <si>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</si>
  <si>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</si>
  <si>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</si>
  <si>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</si>
  <si>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</si>
  <si>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</si>
  <si>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</si>
  <si>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</si>
  <si>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</si>
  <si>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</si>
  <si>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</si>
  <si>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</si>
  <si>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</si>
  <si>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</si>
  <si>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</si>
  <si>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</si>
  <si>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</si>
  <si>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</si>
  <si>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</si>
  <si>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</si>
  <si>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</si>
  <si>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</si>
  <si>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</si>
  <si>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</si>
  <si>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</si>
  <si>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</si>
  <si>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</si>
  <si>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</si>
  <si>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</si>
  <si>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</si>
  <si>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</si>
  <si>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</si>
  <si>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</si>
  <si>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</si>
  <si>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</si>
  <si>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</si>
  <si>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</si>
  <si>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</si>
  <si>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</si>
  <si>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</si>
  <si>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</si>
  <si>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</si>
  <si>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</si>
  <si>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</si>
  <si>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</si>
  <si>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</si>
  <si>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</si>
  <si>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</si>
  <si>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</si>
  <si>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</si>
  <si>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</si>
  <si>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</si>
  <si>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</si>
  <si>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</si>
  <si>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</si>
  <si>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</si>
  <si>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</si>
  <si>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</si>
  <si>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</si>
  <si>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</si>
  <si>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</si>
  <si>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</si>
  <si>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</si>
  <si>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</si>
  <si>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</si>
  <si>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</si>
  <si>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</si>
  <si>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</si>
  <si>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</si>
  <si>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</si>
  <si>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</si>
  <si>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</si>
  <si>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</si>
  <si>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</si>
  <si>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</si>
  <si>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</si>
  <si>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</si>
  <si>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</si>
  <si>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</si>
  <si>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</si>
  <si>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</si>
  <si>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</si>
  <si>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</si>
  <si>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</si>
  <si>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</si>
  <si>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</si>
  <si>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</si>
  <si>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</si>
  <si>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</si>
  <si>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</si>
  <si>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</si>
  <si>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</si>
  <si>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</si>
  <si>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</si>
  <si>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</si>
  <si>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</si>
  <si>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</si>
  <si>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</si>
  <si>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</si>
  <si>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</si>
  <si>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</si>
  <si>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</si>
  <si>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</si>
  <si>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</si>
  <si>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</si>
  <si>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</si>
  <si>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</si>
  <si>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</si>
  <si>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</si>
  <si>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</si>
  <si>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</si>
  <si>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</si>
  <si>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</si>
  <si>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</si>
  <si>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</si>
  <si>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</si>
  <si>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</si>
  <si>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</si>
  <si>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</si>
  <si>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</si>
  <si>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</si>
  <si>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</si>
  <si>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</si>
  <si>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</si>
  <si>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</si>
  <si>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</si>
  <si>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</si>
  <si>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</si>
  <si>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</si>
  <si>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</si>
  <si>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</si>
  <si>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</si>
  <si>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</si>
  <si>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</si>
  <si>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</si>
  <si>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</si>
  <si>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</si>
  <si>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</si>
  <si>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</si>
  <si>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</si>
  <si>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</si>
  <si>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</si>
  <si>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</si>
  <si>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</si>
  <si>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</si>
  <si>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</si>
  <si>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</si>
  <si>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</si>
  <si>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</si>
  <si>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</si>
  <si>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</si>
  <si>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</si>
  <si>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</si>
  <si>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</si>
  <si>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</si>
  <si>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</si>
  <si>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</si>
  <si>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</si>
  <si>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</si>
  <si>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</si>
  <si>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</si>
  <si>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</si>
  <si>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</si>
  <si>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</si>
  <si>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</si>
  <si>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</si>
  <si>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</si>
  <si>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</si>
  <si>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</si>
  <si>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</si>
  <si>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</si>
  <si>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</si>
  <si>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</si>
  <si>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</si>
  <si>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</si>
  <si>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</si>
  <si>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</si>
  <si>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</si>
  <si>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</si>
  <si>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</si>
  <si>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</si>
  <si>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</si>
  <si>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</si>
  <si>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</si>
  <si>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</si>
  <si>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</si>
  <si>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</si>
  <si>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</si>
  <si>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</si>
  <si>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</si>
  <si>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</si>
  <si>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</si>
  <si>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</si>
  <si>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</si>
  <si>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</si>
  <si>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</si>
  <si>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</si>
  <si>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</si>
  <si>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</si>
  <si>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</si>
  <si>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</si>
  <si>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</si>
  <si>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</si>
  <si>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</si>
  <si>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</si>
  <si>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</si>
  <si>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</si>
  <si>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</si>
  <si>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</si>
  <si>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</si>
  <si>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</si>
  <si>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</si>
  <si>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</si>
  <si>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</si>
  <si>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</si>
  <si>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</si>
  <si>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</si>
  <si>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</si>
  <si>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</si>
  <si>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</si>
  <si>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</si>
  <si>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</si>
  <si>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</si>
  <si>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</si>
  <si>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</si>
  <si>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</si>
  <si>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</si>
  <si>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</si>
  <si>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</si>
  <si>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</si>
  <si>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</si>
  <si>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</si>
  <si>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</si>
  <si>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</si>
  <si>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</si>
  <si>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</si>
  <si>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</si>
  <si>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</si>
  <si>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</si>
  <si>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</si>
  <si>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</si>
  <si>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</si>
  <si>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Kiemelt előirányzat, előirányzat megnevezése</t>
  </si>
  <si>
    <t>Forintban!</t>
  </si>
  <si>
    <t>Bruttó  hiány:</t>
  </si>
  <si>
    <t>Bruttó  többlet:</t>
  </si>
  <si>
    <t>2018. évi előirányzat BEVÉTELEK</t>
  </si>
  <si>
    <t>Egyházak támogatása</t>
  </si>
  <si>
    <t>Működési feladatok ellátása</t>
  </si>
  <si>
    <t>Egyesületek támogatása</t>
  </si>
  <si>
    <t>Vagyoni tipusú adók</t>
  </si>
  <si>
    <t>Cofog</t>
  </si>
  <si>
    <t>Személyi juttatások előirányzata</t>
  </si>
  <si>
    <t>Munkaadót terhelő járulékok</t>
  </si>
  <si>
    <t>Dologi kiadások</t>
  </si>
  <si>
    <t>Ellátottak juttatásai</t>
  </si>
  <si>
    <t>Lébény Város Önkormányzata</t>
  </si>
  <si>
    <t>Család és nővédelmi egészségügyi gondozás</t>
  </si>
  <si>
    <t>074031</t>
  </si>
  <si>
    <t>041233</t>
  </si>
  <si>
    <t>Hosszabbidőtartamú közfoglalkoztatás</t>
  </si>
  <si>
    <t>011130</t>
  </si>
  <si>
    <t>Önkormányzatok igazgatási tevékenysége</t>
  </si>
  <si>
    <t>013320</t>
  </si>
  <si>
    <t>Köztemető fenntartása</t>
  </si>
  <si>
    <t>013350</t>
  </si>
  <si>
    <t>Önkormányzati vagyongazdálkodás</t>
  </si>
  <si>
    <t>Átadott pénzeszközök/Tartalék</t>
  </si>
  <si>
    <t>032020</t>
  </si>
  <si>
    <t>Tűz és katasztrófavédelem</t>
  </si>
  <si>
    <t>045120</t>
  </si>
  <si>
    <t>Útépítés és felújítás</t>
  </si>
  <si>
    <t>045160</t>
  </si>
  <si>
    <t>Közutak fenntartása és üzemeltetése</t>
  </si>
  <si>
    <t xml:space="preserve">047410 </t>
  </si>
  <si>
    <t>Ár- és belvíz védelmi feladatok</t>
  </si>
  <si>
    <t>091110</t>
  </si>
  <si>
    <t>Óvoda támogatás</t>
  </si>
  <si>
    <t>018030</t>
  </si>
  <si>
    <t>Mosonmagyaróvári Térségi Társulás</t>
  </si>
  <si>
    <t>064010</t>
  </si>
  <si>
    <t>Közvilágítás</t>
  </si>
  <si>
    <t>összesen</t>
  </si>
  <si>
    <t>066010</t>
  </si>
  <si>
    <t>Zöldterület kezelés</t>
  </si>
  <si>
    <t>066020</t>
  </si>
  <si>
    <t>Városgazdálkodás</t>
  </si>
  <si>
    <t>072111</t>
  </si>
  <si>
    <t>Háziorvosi szolgálat</t>
  </si>
  <si>
    <t>072311</t>
  </si>
  <si>
    <t>Fogászati ellátás</t>
  </si>
  <si>
    <t>076090</t>
  </si>
  <si>
    <t>Település egészségügyi feladatok</t>
  </si>
  <si>
    <t>081030</t>
  </si>
  <si>
    <t>Sportlétesítmények működtetése</t>
  </si>
  <si>
    <t>082044</t>
  </si>
  <si>
    <t>Könyvtári szolgáltatás</t>
  </si>
  <si>
    <t>082091</t>
  </si>
  <si>
    <t>Közművelődési feladatok</t>
  </si>
  <si>
    <t>086020</t>
  </si>
  <si>
    <t>Helyi térségi és közösségi tér biztosítása</t>
  </si>
  <si>
    <t>091220</t>
  </si>
  <si>
    <t>Iskolai nevelés 1-4. évfolyam</t>
  </si>
  <si>
    <t>092120</t>
  </si>
  <si>
    <t>Iskolai nevelés 5-8. évfolyam</t>
  </si>
  <si>
    <t>096015</t>
  </si>
  <si>
    <t>Intézményi étkeztetés</t>
  </si>
  <si>
    <t>104034</t>
  </si>
  <si>
    <t>Szünidei étkeztetés</t>
  </si>
  <si>
    <t>102031</t>
  </si>
  <si>
    <t>Idősek nappali ellátása</t>
  </si>
  <si>
    <t>107060</t>
  </si>
  <si>
    <t>Szociális ellátások</t>
  </si>
  <si>
    <t>084031</t>
  </si>
  <si>
    <t>Egyházak, egyesületek támogatása</t>
  </si>
  <si>
    <t>Lébényi Közös Önkormányzati Hivatal</t>
  </si>
  <si>
    <t>011220</t>
  </si>
  <si>
    <t>Adóigazgatási tevékenységek</t>
  </si>
  <si>
    <t>Szociális elltások</t>
  </si>
  <si>
    <t>Mindösszesen</t>
  </si>
  <si>
    <t>Iskola egészségügyi tevékenység</t>
  </si>
  <si>
    <t>074032</t>
  </si>
  <si>
    <t>Finanszírozás</t>
  </si>
  <si>
    <t>018010</t>
  </si>
  <si>
    <t>Elszámolás a központi költségvetéseel</t>
  </si>
  <si>
    <t>8. számú tájékoztató tábla</t>
  </si>
  <si>
    <t>adatok Ft-ban</t>
  </si>
  <si>
    <t>Kiadások közgazdasági funkció szerinti tagolásban</t>
  </si>
  <si>
    <t>Módosított előirányzat</t>
  </si>
  <si>
    <t>Módosítás II.</t>
  </si>
  <si>
    <t>Módosítás I.</t>
  </si>
  <si>
    <t>Módosítás II</t>
  </si>
  <si>
    <t>Módosítás I</t>
  </si>
  <si>
    <t>2019. évi eredeti előirányzat</t>
  </si>
  <si>
    <t>2019. évi módosított előirányzat</t>
  </si>
  <si>
    <t>Önkormányzat megnevezése:</t>
  </si>
  <si>
    <t>Költségvetési év: 2019</t>
  </si>
  <si>
    <t>Intézmény megnevezése:</t>
  </si>
  <si>
    <t>ÖNKORMÁNYZAT</t>
  </si>
  <si>
    <t>Részletező</t>
  </si>
  <si>
    <t>Előirányzat megnevezése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</si>
  <si>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</si>
  <si>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</si>
  <si>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</si>
  <si>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</si>
  <si>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</si>
  <si>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</si>
  <si>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</si>
  <si>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</si>
  <si>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</si>
  <si>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</si>
  <si>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</si>
  <si>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B21</t>
  </si>
  <si>
    <t>B22</t>
  </si>
  <si>
    <t>B23</t>
  </si>
  <si>
    <t>B24</t>
  </si>
  <si>
    <t>B25</t>
  </si>
  <si>
    <t>B34</t>
  </si>
  <si>
    <t>Vagyoni típusú adók</t>
  </si>
  <si>
    <t>4.1.1</t>
  </si>
  <si>
    <t>4.1.2</t>
  </si>
  <si>
    <t>4.1.3</t>
  </si>
  <si>
    <t>B351</t>
  </si>
  <si>
    <t>B355</t>
  </si>
  <si>
    <t>B354</t>
  </si>
  <si>
    <t>B36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</si>
  <si>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</si>
  <si>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</si>
  <si>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</si>
  <si>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</si>
  <si>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</si>
  <si>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</si>
  <si>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</si>
  <si>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</si>
  <si>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</si>
  <si>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</si>
  <si>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B411</t>
  </si>
  <si>
    <t>B51</t>
  </si>
  <si>
    <t>B52</t>
  </si>
  <si>
    <t>B53</t>
  </si>
  <si>
    <t>B54</t>
  </si>
  <si>
    <t>B55</t>
  </si>
  <si>
    <t>B61</t>
  </si>
  <si>
    <t>B64</t>
  </si>
  <si>
    <t>B65</t>
  </si>
  <si>
    <t>B71</t>
  </si>
  <si>
    <t>B74</t>
  </si>
  <si>
    <t>B75</t>
  </si>
  <si>
    <t>B8111</t>
  </si>
  <si>
    <t>B8112</t>
  </si>
  <si>
    <t>B8121</t>
  </si>
  <si>
    <t>B8122</t>
  </si>
  <si>
    <t>B8123</t>
  </si>
  <si>
    <t>B8124</t>
  </si>
  <si>
    <t>B8131</t>
  </si>
  <si>
    <t>B8132</t>
  </si>
  <si>
    <t>B814</t>
  </si>
  <si>
    <t>B815</t>
  </si>
  <si>
    <t>B816</t>
  </si>
  <si>
    <t>Központi, irányítószervi támogatás</t>
  </si>
  <si>
    <t>13.4.</t>
  </si>
  <si>
    <t>B817</t>
  </si>
  <si>
    <t>B821</t>
  </si>
  <si>
    <t>B822</t>
  </si>
  <si>
    <t>B823</t>
  </si>
  <si>
    <t>B825</t>
  </si>
  <si>
    <t>B84</t>
  </si>
  <si>
    <t>B83</t>
  </si>
  <si>
    <t>1.1.1</t>
  </si>
  <si>
    <t>K1101</t>
  </si>
  <si>
    <t>Törvény szerinti illetmények, munkabérek</t>
  </si>
  <si>
    <t>1.1.2</t>
  </si>
  <si>
    <t>K1102</t>
  </si>
  <si>
    <t>Normatív jutalmak</t>
  </si>
  <si>
    <t>1.1.3</t>
  </si>
  <si>
    <t>K1103</t>
  </si>
  <si>
    <t>Céljuttatás, projektprémium</t>
  </si>
  <si>
    <t>1.1.4</t>
  </si>
  <si>
    <t>K1104</t>
  </si>
  <si>
    <t>Készenlét, ügyeleti, helyettesítési díj, túlóra, túlszolgálat</t>
  </si>
  <si>
    <t>1.1.5</t>
  </si>
  <si>
    <t>K1105</t>
  </si>
  <si>
    <t>Végkielégítés</t>
  </si>
  <si>
    <t>1.1.6</t>
  </si>
  <si>
    <t>K1106</t>
  </si>
  <si>
    <t>Jubileumi jutalom</t>
  </si>
  <si>
    <t>1.1.7</t>
  </si>
  <si>
    <t>K1107</t>
  </si>
  <si>
    <t>Béren kívüli juttatások</t>
  </si>
  <si>
    <t>1.1.8</t>
  </si>
  <si>
    <t>K1108</t>
  </si>
  <si>
    <t>Ruházati költségtérítés</t>
  </si>
  <si>
    <t>1.1.9</t>
  </si>
  <si>
    <t>K1109</t>
  </si>
  <si>
    <t>Közlekedési költségtérítés</t>
  </si>
  <si>
    <t>1.1.10</t>
  </si>
  <si>
    <t>K1110</t>
  </si>
  <si>
    <t>Egyéb költségtérítések</t>
  </si>
  <si>
    <t>1.1.11</t>
  </si>
  <si>
    <t>K1111</t>
  </si>
  <si>
    <t>Lakhatási támogatások</t>
  </si>
  <si>
    <t>1.1.12</t>
  </si>
  <si>
    <t>K1112</t>
  </si>
  <si>
    <t>Szociális támogatások</t>
  </si>
  <si>
    <t>1.1.13</t>
  </si>
  <si>
    <t>K1113</t>
  </si>
  <si>
    <t>Foglalkoztatottak egyéb személyi juttatások</t>
  </si>
  <si>
    <t>1.1.14</t>
  </si>
  <si>
    <t>K121</t>
  </si>
  <si>
    <t>Választott tisztségviselők juttaátsai</t>
  </si>
  <si>
    <t>1.1.15</t>
  </si>
  <si>
    <t>K122</t>
  </si>
  <si>
    <t>Munkavégzésre irányuló egyéb jogviszonyban n.s. f. fiz. Juttatások</t>
  </si>
  <si>
    <t>1.1.16</t>
  </si>
  <si>
    <t>K123</t>
  </si>
  <si>
    <t>Egyéb külső személyi juttatások</t>
  </si>
  <si>
    <t>K2</t>
  </si>
  <si>
    <t>1.2.1</t>
  </si>
  <si>
    <t>szociális hozzájárulási adó</t>
  </si>
  <si>
    <t>1.2.2</t>
  </si>
  <si>
    <t>rehabililtációs hozzájárulás</t>
  </si>
  <si>
    <t>1.2.3</t>
  </si>
  <si>
    <t>egészségügyi hozzájárulás</t>
  </si>
  <si>
    <t>1.2.4</t>
  </si>
  <si>
    <t>táppénzhozzájárulás</t>
  </si>
  <si>
    <t>1.2.5</t>
  </si>
  <si>
    <t xml:space="preserve">munkaadót a foglalkoztatottak részére történő kifizetésekkel kapcsolatban terhelő más járulék jellegű kötelezettségek </t>
  </si>
  <si>
    <t>1.2.6</t>
  </si>
  <si>
    <t>munkáltatót terhelő személyi jövedelmadó</t>
  </si>
  <si>
    <t>1.3.1</t>
  </si>
  <si>
    <t>K311</t>
  </si>
  <si>
    <t>Szakmai anyagok beszerzése</t>
  </si>
  <si>
    <t>1.3.2</t>
  </si>
  <si>
    <t>K312</t>
  </si>
  <si>
    <t>Üzemeltetési anyagok beszerzése</t>
  </si>
  <si>
    <t>1.3.3</t>
  </si>
  <si>
    <t>K313</t>
  </si>
  <si>
    <t>Árubeszerzés</t>
  </si>
  <si>
    <t>1.3.4</t>
  </si>
  <si>
    <t>K321</t>
  </si>
  <si>
    <t>Informatikai szolgáltatások igénybevétele</t>
  </si>
  <si>
    <t>1.3.5</t>
  </si>
  <si>
    <t>K322</t>
  </si>
  <si>
    <t>Egyéb kommunikációs szolgáltatások</t>
  </si>
  <si>
    <t>1.3.6</t>
  </si>
  <si>
    <t>K331</t>
  </si>
  <si>
    <t>Közüzemi díjak</t>
  </si>
  <si>
    <t>1.3.7</t>
  </si>
  <si>
    <t>K332</t>
  </si>
  <si>
    <t>Vásárolt élelmezés</t>
  </si>
  <si>
    <t>1.3.8</t>
  </si>
  <si>
    <t>K333</t>
  </si>
  <si>
    <t>Bérleti-és lízingdíjak</t>
  </si>
  <si>
    <t>1.3.9</t>
  </si>
  <si>
    <t>K334</t>
  </si>
  <si>
    <t>Karbantartási, kisjavítási szolgáltatások</t>
  </si>
  <si>
    <t>1.3.10</t>
  </si>
  <si>
    <t>K335</t>
  </si>
  <si>
    <t>Közvetített szolgáltatások</t>
  </si>
  <si>
    <t>1.3.11</t>
  </si>
  <si>
    <t>K336</t>
  </si>
  <si>
    <t>Szakmai tevékenységet segítő szolgáltatások</t>
  </si>
  <si>
    <t>1.3.12</t>
  </si>
  <si>
    <t>K337</t>
  </si>
  <si>
    <t>Egyéb szolgáltatások</t>
  </si>
  <si>
    <t>1.3.13</t>
  </si>
  <si>
    <t>K341</t>
  </si>
  <si>
    <t>Kiküldetések kiadásai</t>
  </si>
  <si>
    <t>1.3.14</t>
  </si>
  <si>
    <t>K342</t>
  </si>
  <si>
    <t>Reklám-és propaganda kidások</t>
  </si>
  <si>
    <t>1.3.15</t>
  </si>
  <si>
    <t>K351</t>
  </si>
  <si>
    <t>Működési célú, előzetesen felsz.ÁFA</t>
  </si>
  <si>
    <t>1.3.16</t>
  </si>
  <si>
    <t>K352</t>
  </si>
  <si>
    <t>Fizetendő ÁFA</t>
  </si>
  <si>
    <t>1.3.17</t>
  </si>
  <si>
    <t>K353</t>
  </si>
  <si>
    <t>Kamatkiadások</t>
  </si>
  <si>
    <t>1.3.18</t>
  </si>
  <si>
    <t>K354</t>
  </si>
  <si>
    <t>Egyéb pénzügyi műveletek kiadásai</t>
  </si>
  <si>
    <t>1.3.19</t>
  </si>
  <si>
    <t>K355</t>
  </si>
  <si>
    <t>Egyáb dologi kiadások</t>
  </si>
  <si>
    <t>1.4.1</t>
  </si>
  <si>
    <t>K42</t>
  </si>
  <si>
    <t>Családtámogatási ellátások</t>
  </si>
  <si>
    <t>1.4.2</t>
  </si>
  <si>
    <t>K46</t>
  </si>
  <si>
    <t>Lakhatással kapcsoalatos támogatások</t>
  </si>
  <si>
    <t>1.4.3</t>
  </si>
  <si>
    <t xml:space="preserve">K48 </t>
  </si>
  <si>
    <t>Egyéb nem intézményi ellátások</t>
  </si>
  <si>
    <t>K5021</t>
  </si>
  <si>
    <t>K5022</t>
  </si>
  <si>
    <t>K5023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</si>
  <si>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</si>
  <si>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</si>
  <si>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</si>
  <si>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</si>
  <si>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</si>
  <si>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</si>
  <si>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</si>
  <si>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</si>
  <si>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</si>
  <si>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K513</t>
  </si>
  <si>
    <t>1.18.1</t>
  </si>
  <si>
    <t>1.18.2</t>
  </si>
  <si>
    <t>2.1.1</t>
  </si>
  <si>
    <t>K61</t>
  </si>
  <si>
    <t>Immateriális javak beszerzése, létesítése</t>
  </si>
  <si>
    <t>2.1.2</t>
  </si>
  <si>
    <t>K62</t>
  </si>
  <si>
    <t>Ingatlanok beszerzése, létesítése</t>
  </si>
  <si>
    <t>2.1.3</t>
  </si>
  <si>
    <t>K63</t>
  </si>
  <si>
    <t>Informatikai eszközök beszerzése, létesítése</t>
  </si>
  <si>
    <t>2.1.4</t>
  </si>
  <si>
    <t>K64</t>
  </si>
  <si>
    <t>Egyéb tárgyi eszközök beszerzése, létesítése</t>
  </si>
  <si>
    <t>2.1.5</t>
  </si>
  <si>
    <t>K65</t>
  </si>
  <si>
    <t>Részesedések beszerzése</t>
  </si>
  <si>
    <t>2.1.6</t>
  </si>
  <si>
    <t>K66</t>
  </si>
  <si>
    <t>Meglévő részesedések növeléséhez kapcsoloódó kiadások</t>
  </si>
  <si>
    <t>2.1.7</t>
  </si>
  <si>
    <t>K67</t>
  </si>
  <si>
    <t>Beruházási célú előzetesen felszámított ÁFA</t>
  </si>
  <si>
    <t>2.3.1</t>
  </si>
  <si>
    <t>K71</t>
  </si>
  <si>
    <t>Ingatlanok felújítása</t>
  </si>
  <si>
    <t>2.3.2</t>
  </si>
  <si>
    <t>K72</t>
  </si>
  <si>
    <t>Informatikai eszközök felújítása</t>
  </si>
  <si>
    <t>2.3.3</t>
  </si>
  <si>
    <t>K73</t>
  </si>
  <si>
    <t>Egyéb tárgyi eszközök felújítása</t>
  </si>
  <si>
    <t>2.3.4</t>
  </si>
  <si>
    <t>K74</t>
  </si>
  <si>
    <t>Felújítási célú előzetesen felszámított ÁFA</t>
  </si>
  <si>
    <t>K81</t>
  </si>
  <si>
    <t>K82</t>
  </si>
  <si>
    <t>K83</t>
  </si>
  <si>
    <t>K84</t>
  </si>
  <si>
    <t>K85</t>
  </si>
  <si>
    <t>K86</t>
  </si>
  <si>
    <t>K87</t>
  </si>
  <si>
    <t>K89</t>
  </si>
  <si>
    <t>K9111</t>
  </si>
  <si>
    <t>K9112</t>
  </si>
  <si>
    <t>K9113</t>
  </si>
  <si>
    <t>K9121</t>
  </si>
  <si>
    <t>K9122</t>
  </si>
  <si>
    <t>K9123</t>
  </si>
  <si>
    <t>K9124</t>
  </si>
  <si>
    <t>K9125</t>
  </si>
  <si>
    <t>K9126</t>
  </si>
  <si>
    <t>K913</t>
  </si>
  <si>
    <t>K914</t>
  </si>
  <si>
    <t>K915</t>
  </si>
  <si>
    <t>K916</t>
  </si>
  <si>
    <t>K917</t>
  </si>
  <si>
    <t>K921</t>
  </si>
  <si>
    <t>K922</t>
  </si>
  <si>
    <t>K923</t>
  </si>
  <si>
    <t>K924</t>
  </si>
  <si>
    <t>K925</t>
  </si>
  <si>
    <t>K94</t>
  </si>
  <si>
    <t>Ö S S Z E V O N T  B E V É T E L E K</t>
  </si>
  <si>
    <t>Költségvetési év: 2019.</t>
  </si>
  <si>
    <t>Ö S S Z E V O N T  K I A D Á S O K</t>
  </si>
  <si>
    <t>Felhalmozási célú bevételek és kiadások egyenlege</t>
  </si>
  <si>
    <t>Előirányzat-felhasználási ütemterv 2019. évre</t>
  </si>
  <si>
    <t>2019. évi előirányzat</t>
  </si>
  <si>
    <t>Működési célú bevételek és kiadások egyenlege (önkormányzati szinten)</t>
  </si>
  <si>
    <t>Magánszemeélyek kommunális adója</t>
  </si>
  <si>
    <t>Telekadó</t>
  </si>
  <si>
    <t>4.8.</t>
  </si>
  <si>
    <t>Közhatalmi bevételek (4.1.+...+4.6.)</t>
  </si>
  <si>
    <t>Közhatalmi bevételek (4.1.+…+4.6.)</t>
  </si>
  <si>
    <t>B8113</t>
  </si>
  <si>
    <t>L É T S Z Á M  A D A T O K</t>
  </si>
  <si>
    <t>VÉRTESBOGLÁR KÖZSÉG ÖNKORMÁMNYZATA</t>
  </si>
  <si>
    <t>VÉRTESBOGLÁR KÖZSÉG ÖNKORMÁNYZATA</t>
  </si>
  <si>
    <t>Álamháztartáson belüli megelőlegezés visszafizetése</t>
  </si>
  <si>
    <t>13.3</t>
  </si>
  <si>
    <t>13.4</t>
  </si>
  <si>
    <t>fő</t>
  </si>
  <si>
    <t>ÁLTALÁNOS MŰVELŐDÉSI KÖZPONT</t>
  </si>
  <si>
    <t>Magánszemélyek kommunális adója</t>
  </si>
  <si>
    <t>Jogcímek</t>
  </si>
  <si>
    <t>2019. évi mód. ei.</t>
  </si>
  <si>
    <t>K62 Ingatlanok beszerzése</t>
  </si>
  <si>
    <t>K63 Informatikai eszközök beszerzése</t>
  </si>
  <si>
    <t xml:space="preserve">K64 Egyéb tárgyi eszközök beszerzése </t>
  </si>
  <si>
    <t>K67 Beruházási célú előzetesen felszámított ÁFA</t>
  </si>
  <si>
    <t>K71 Ingatlanok felújítása</t>
  </si>
  <si>
    <t>K74 Felújítási célú előzetesen felszámított ÁFA</t>
  </si>
  <si>
    <t>ÖSSZEVONT BERUHÁZÁSI ÉS FELÚJÍTÁSI KIADÁSOK ELŐIRÁNYZATA</t>
  </si>
  <si>
    <t>ÁMK</t>
  </si>
  <si>
    <t>K65 Részesedések beszerzése</t>
  </si>
  <si>
    <t>K73 Egyéb tárgyi eszközök felújítása</t>
  </si>
  <si>
    <t>összes beruházás (1.+2.+3.+4.+5.)</t>
  </si>
  <si>
    <t>összes felújítás (7.+8.+9.)</t>
  </si>
  <si>
    <t>Összesített beruházás és felújítás (6.+10.)</t>
  </si>
  <si>
    <t xml:space="preserve">összevont beruházás </t>
  </si>
  <si>
    <t xml:space="preserve">összevont felújítás </t>
  </si>
  <si>
    <t>II. Felhalmozási célú bevételek és kiadások mérlege</t>
  </si>
  <si>
    <t>(Önkormányzati szinten)</t>
  </si>
  <si>
    <t>VÉRTESBOGLÁR KÖZSÉG ÖNKORMÁNYZATA - ÖSSZEVONT BERUHÁZÁSI (FELHALMOZÁSI) ÉS FELÚJÍTÁSI KIADÁSOK ELŐIRÁNYZATA</t>
  </si>
  <si>
    <t>5. sz. melléklet a …./.... (.) sz.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</si>
</sst>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51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sz val="7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9"/>
      <name val="Times New Roman"/>
      <family val="1"/>
      <charset val="238"/>
    </font>
    <font>
      <b/>
      <sz val="18"/>
      <name val="Times New Roman CE"/>
      <charset val="238"/>
    </font>
    <font>
      <sz val="8"/>
      <color theme="1"/>
      <name val="Times New Roman"/>
      <family val="1"/>
      <charset val="238"/>
    </font>
    <font>
      <sz val="8"/>
      <color rgb="FFFF0000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15">
    <fill>
      <patternFill patternType="none"/>
    </fill>
    <fill>
      <patternFill patternType="gray125"/>
    </fill>
    <fill>
      <patternFill patternType="darkHorizontal"/>
    </fill>
    <fill>
      <patternFill patternType="lightHorizontal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</cellStyleXfs>
  <cellXfs count="812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4" xfId="4" applyFont="1" applyFill="1" applyBorder="1" applyAlignment="1" applyProtection="1">
      <alignment horizontal="left" vertical="center" wrapText="1" indent="1"/>
    </xf>
    <xf numFmtId="0" fontId="21" fillId="0" borderId="5" xfId="4" applyFont="1" applyFill="1" applyBorder="1" applyAlignment="1" applyProtection="1">
      <alignment horizontal="left" vertical="center" wrapText="1" indent="1"/>
    </xf>
    <xf numFmtId="0" fontId="21" fillId="0" borderId="6" xfId="4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0" fontId="21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28" fillId="0" borderId="4" xfId="0" applyFont="1" applyBorder="1" applyAlignment="1" applyProtection="1">
      <alignment horizontal="left" vertical="center" indent="1"/>
      <protection locked="0"/>
    </xf>
    <xf numFmtId="0" fontId="28" fillId="0" borderId="2" xfId="0" applyFont="1" applyBorder="1" applyAlignment="1" applyProtection="1">
      <alignment horizontal="left" vertical="center" indent="1"/>
      <protection locked="0"/>
    </xf>
    <xf numFmtId="0" fontId="28" fillId="0" borderId="6" xfId="0" applyFont="1" applyBorder="1" applyAlignment="1" applyProtection="1">
      <alignment horizontal="left" vertical="center" indent="1"/>
      <protection locked="0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8" fillId="0" borderId="17" xfId="4" applyFont="1" applyFill="1" applyBorder="1" applyAlignment="1" applyProtection="1">
      <alignment horizontal="center" vertical="center" wrapText="1"/>
    </xf>
    <xf numFmtId="165" fontId="6" fillId="0" borderId="0" xfId="0" applyNumberFormat="1" applyFont="1" applyFill="1" applyAlignment="1">
      <alignment horizontal="right" vertical="center"/>
    </xf>
    <xf numFmtId="165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7" fillId="0" borderId="0" xfId="0" applyFont="1" applyFill="1" applyAlignment="1">
      <alignment vertical="center"/>
    </xf>
    <xf numFmtId="165" fontId="26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5" fontId="8" fillId="0" borderId="17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Fill="1" applyAlignment="1">
      <alignment horizontal="center" vertical="center" wrapText="1"/>
    </xf>
    <xf numFmtId="165" fontId="21" fillId="0" borderId="18" xfId="0" applyNumberFormat="1" applyFont="1" applyFill="1" applyBorder="1" applyAlignment="1" applyProtection="1">
      <alignment vertical="center" wrapText="1"/>
    </xf>
    <xf numFmtId="165" fontId="21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5" fontId="21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5" fontId="21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5" fontId="10" fillId="0" borderId="0" xfId="0" applyNumberFormat="1" applyFont="1" applyFill="1" applyAlignment="1">
      <alignment horizontal="center" vertical="center" wrapText="1"/>
    </xf>
    <xf numFmtId="165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5" fontId="2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8" xfId="0" applyFont="1" applyFill="1" applyBorder="1" applyAlignment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" xfId="0" applyFont="1" applyFill="1" applyBorder="1" applyAlignment="1" applyProtection="1">
      <alignment vertical="center" wrapText="1"/>
      <protection locked="0"/>
    </xf>
    <xf numFmtId="0" fontId="28" fillId="0" borderId="24" xfId="0" applyFont="1" applyFill="1" applyBorder="1" applyAlignment="1" applyProtection="1">
      <alignment vertical="center" wrapText="1"/>
      <protection locked="0"/>
    </xf>
    <xf numFmtId="165" fontId="2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2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29" fillId="0" borderId="15" xfId="5" applyFont="1" applyFill="1" applyBorder="1" applyAlignment="1" applyProtection="1">
      <alignment horizontal="center" vertical="center" wrapText="1"/>
    </xf>
    <xf numFmtId="0" fontId="29" fillId="0" borderId="16" xfId="5" applyFont="1" applyFill="1" applyBorder="1" applyAlignment="1" applyProtection="1">
      <alignment horizontal="center" vertical="center"/>
    </xf>
    <xf numFmtId="0" fontId="29" fillId="0" borderId="26" xfId="5" applyFont="1" applyFill="1" applyBorder="1" applyAlignment="1" applyProtection="1">
      <alignment horizontal="center" vertical="center"/>
    </xf>
    <xf numFmtId="0" fontId="11" fillId="0" borderId="0" xfId="5" applyFill="1" applyProtection="1"/>
    <xf numFmtId="0" fontId="21" fillId="0" borderId="13" xfId="5" applyFont="1" applyFill="1" applyBorder="1" applyAlignment="1" applyProtection="1">
      <alignment horizontal="left" vertical="center" indent="1"/>
    </xf>
    <xf numFmtId="0" fontId="11" fillId="0" borderId="0" xfId="5" applyFill="1" applyAlignment="1" applyProtection="1">
      <alignment vertical="center"/>
    </xf>
    <xf numFmtId="0" fontId="21" fillId="0" borderId="7" xfId="5" applyFont="1" applyFill="1" applyBorder="1" applyAlignment="1" applyProtection="1">
      <alignment horizontal="left" vertical="center" indent="1"/>
    </xf>
    <xf numFmtId="0" fontId="21" fillId="0" borderId="8" xfId="5" applyFont="1" applyFill="1" applyBorder="1" applyAlignment="1" applyProtection="1">
      <alignment horizontal="left" vertical="center" indent="1"/>
    </xf>
    <xf numFmtId="0" fontId="11" fillId="0" borderId="0" xfId="5" applyFill="1" applyAlignment="1" applyProtection="1">
      <alignment vertical="center"/>
      <protection locked="0"/>
    </xf>
    <xf numFmtId="0" fontId="21" fillId="0" borderId="9" xfId="5" applyFont="1" applyFill="1" applyBorder="1" applyAlignment="1" applyProtection="1">
      <alignment horizontal="left" vertical="center" indent="1"/>
    </xf>
    <xf numFmtId="0" fontId="19" fillId="0" borderId="13" xfId="5" applyFont="1" applyFill="1" applyBorder="1" applyAlignment="1" applyProtection="1">
      <alignment horizontal="left" vertical="center" indent="1"/>
    </xf>
    <xf numFmtId="0" fontId="11" fillId="0" borderId="0" xfId="5" applyFill="1" applyProtection="1">
      <protection locked="0"/>
    </xf>
    <xf numFmtId="0" fontId="14" fillId="0" borderId="0" xfId="5" applyFont="1" applyFill="1" applyProtection="1"/>
    <xf numFmtId="0" fontId="33" fillId="0" borderId="0" xfId="5" applyFont="1" applyFill="1" applyProtection="1">
      <protection locked="0"/>
    </xf>
    <xf numFmtId="0" fontId="22" fillId="0" borderId="0" xfId="5" applyFont="1" applyFill="1" applyProtection="1">
      <protection locked="0"/>
    </xf>
    <xf numFmtId="0" fontId="25" fillId="0" borderId="27" xfId="0" applyFont="1" applyFill="1" applyBorder="1" applyAlignment="1" applyProtection="1">
      <alignment horizontal="left" vertical="center" wrapText="1"/>
      <protection locked="0"/>
    </xf>
    <xf numFmtId="0" fontId="25" fillId="0" borderId="28" xfId="0" applyFont="1" applyFill="1" applyBorder="1" applyAlignment="1" applyProtection="1">
      <alignment horizontal="left" vertical="center" wrapText="1"/>
      <protection locked="0"/>
    </xf>
    <xf numFmtId="0" fontId="25" fillId="0" borderId="29" xfId="0" applyFont="1" applyFill="1" applyBorder="1" applyAlignment="1" applyProtection="1">
      <alignment horizontal="left" vertical="center" wrapText="1"/>
      <protection locked="0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" xfId="0" applyFont="1" applyFill="1" applyBorder="1" applyAlignment="1" applyProtection="1">
      <alignment vertical="center" wrapText="1"/>
      <protection locked="0"/>
    </xf>
    <xf numFmtId="0" fontId="27" fillId="0" borderId="14" xfId="4" applyFont="1" applyFill="1" applyBorder="1" applyAlignment="1" applyProtection="1">
      <alignment horizontal="left" vertical="center" wrapText="1" indent="1"/>
    </xf>
    <xf numFmtId="165" fontId="27" fillId="0" borderId="13" xfId="0" applyNumberFormat="1" applyFont="1" applyFill="1" applyBorder="1" applyAlignment="1" applyProtection="1">
      <alignment horizontal="left" vertical="center" wrapText="1" indent="1"/>
    </xf>
    <xf numFmtId="0" fontId="35" fillId="0" borderId="0" xfId="0" applyFont="1"/>
    <xf numFmtId="0" fontId="36" fillId="0" borderId="0" xfId="0" applyFont="1"/>
    <xf numFmtId="0" fontId="36" fillId="0" borderId="0" xfId="0" applyFont="1" applyAlignment="1">
      <alignment horizontal="right" indent="1"/>
    </xf>
    <xf numFmtId="0" fontId="23" fillId="0" borderId="0" xfId="0" applyFont="1" applyAlignment="1">
      <alignment horizontal="center"/>
    </xf>
    <xf numFmtId="165" fontId="2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36" fillId="0" borderId="0" xfId="0" applyFont="1" applyFill="1"/>
    <xf numFmtId="3" fontId="36" fillId="0" borderId="0" xfId="0" applyNumberFormat="1" applyFont="1" applyFill="1" applyAlignment="1">
      <alignment horizontal="right" indent="1"/>
    </xf>
    <xf numFmtId="3" fontId="29" fillId="0" borderId="0" xfId="0" applyNumberFormat="1" applyFont="1" applyFill="1" applyAlignment="1">
      <alignment horizontal="right" indent="1"/>
    </xf>
    <xf numFmtId="0" fontId="36" fillId="0" borderId="0" xfId="0" applyFont="1" applyFill="1" applyAlignment="1">
      <alignment horizontal="right" indent="1"/>
    </xf>
    <xf numFmtId="0" fontId="6" fillId="0" borderId="31" xfId="0" applyFont="1" applyFill="1" applyBorder="1" applyAlignment="1" applyProtection="1">
      <alignment horizontal="right"/>
    </xf>
    <xf numFmtId="165" fontId="34" fillId="0" borderId="31" xfId="4" applyNumberFormat="1" applyFont="1" applyFill="1" applyBorder="1" applyAlignment="1" applyProtection="1">
      <alignment horizontal="left" vertical="center"/>
    </xf>
    <xf numFmtId="0" fontId="28" fillId="0" borderId="32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indent="6"/>
    </xf>
    <xf numFmtId="0" fontId="21" fillId="0" borderId="2" xfId="4" applyFont="1" applyFill="1" applyBorder="1" applyAlignment="1" applyProtection="1">
      <alignment horizontal="left" vertical="center" wrapText="1" indent="6"/>
    </xf>
    <xf numFmtId="0" fontId="21" fillId="0" borderId="6" xfId="4" applyFont="1" applyFill="1" applyBorder="1" applyAlignment="1" applyProtection="1">
      <alignment horizontal="left" vertical="center" wrapText="1" indent="6"/>
    </xf>
    <xf numFmtId="0" fontId="21" fillId="0" borderId="24" xfId="4" applyFont="1" applyFill="1" applyBorder="1" applyAlignment="1" applyProtection="1">
      <alignment horizontal="left" vertical="center" wrapText="1" indent="6"/>
    </xf>
    <xf numFmtId="0" fontId="39" fillId="0" borderId="0" xfId="0" applyFont="1" applyFill="1"/>
    <xf numFmtId="0" fontId="40" fillId="0" borderId="0" xfId="0" applyFont="1"/>
    <xf numFmtId="0" fontId="8" fillId="0" borderId="33" xfId="4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</xf>
    <xf numFmtId="0" fontId="32" fillId="0" borderId="17" xfId="0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center" vertical="center" wrapText="1"/>
    </xf>
    <xf numFmtId="165" fontId="8" fillId="0" borderId="14" xfId="0" applyNumberFormat="1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5" fillId="0" borderId="30" xfId="0" applyFont="1" applyFill="1" applyBorder="1" applyAlignment="1" applyProtection="1">
      <alignment horizontal="left" vertical="center" wrapText="1" indent="1"/>
    </xf>
    <xf numFmtId="0" fontId="25" fillId="0" borderId="5" xfId="0" applyFont="1" applyFill="1" applyBorder="1" applyAlignment="1" applyProtection="1">
      <alignment horizontal="left" vertical="center" wrapText="1" indent="1"/>
    </xf>
    <xf numFmtId="0" fontId="25" fillId="0" borderId="5" xfId="0" applyFont="1" applyFill="1" applyBorder="1" applyAlignment="1" applyProtection="1">
      <alignment horizontal="left" vertical="center" wrapText="1" indent="8"/>
    </xf>
    <xf numFmtId="0" fontId="27" fillId="0" borderId="13" xfId="0" applyFont="1" applyFill="1" applyBorder="1" applyAlignment="1" applyProtection="1">
      <alignment horizontal="center" vertical="center" wrapText="1"/>
    </xf>
    <xf numFmtId="0" fontId="29" fillId="0" borderId="32" xfId="0" applyFont="1" applyFill="1" applyBorder="1" applyAlignment="1" applyProtection="1">
      <alignment vertical="center" wrapText="1"/>
    </xf>
    <xf numFmtId="165" fontId="27" fillId="0" borderId="32" xfId="0" applyNumberFormat="1" applyFont="1" applyFill="1" applyBorder="1" applyAlignment="1" applyProtection="1">
      <alignment vertical="center" wrapText="1"/>
    </xf>
    <xf numFmtId="165" fontId="27" fillId="0" borderId="3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28" fillId="0" borderId="11" xfId="0" applyFont="1" applyBorder="1" applyAlignment="1" applyProtection="1">
      <alignment horizontal="right" vertical="center" indent="1"/>
    </xf>
    <xf numFmtId="0" fontId="28" fillId="0" borderId="8" xfId="0" applyFont="1" applyBorder="1" applyAlignment="1" applyProtection="1">
      <alignment horizontal="right" vertical="center" indent="1"/>
    </xf>
    <xf numFmtId="0" fontId="28" fillId="0" borderId="10" xfId="0" applyFont="1" applyBorder="1" applyAlignment="1" applyProtection="1">
      <alignment horizontal="right" vertical="center" indent="1"/>
    </xf>
    <xf numFmtId="165" fontId="14" fillId="2" borderId="18" xfId="0" applyNumberFormat="1" applyFont="1" applyFill="1" applyBorder="1" applyAlignment="1" applyProtection="1">
      <alignment horizontal="left" vertical="center" wrapText="1" indent="2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8" fillId="0" borderId="0" xfId="0" applyNumberFormat="1" applyFont="1" applyFill="1" applyAlignment="1" applyProtection="1">
      <alignment vertical="center" wrapText="1"/>
    </xf>
    <xf numFmtId="0" fontId="8" fillId="0" borderId="35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165" fontId="8" fillId="0" borderId="38" xfId="0" applyNumberFormat="1" applyFont="1" applyFill="1" applyBorder="1" applyAlignment="1" applyProtection="1">
      <alignment horizontal="center" vertical="center" wrapText="1"/>
    </xf>
    <xf numFmtId="0" fontId="27" fillId="0" borderId="14" xfId="0" applyFont="1" applyFill="1" applyBorder="1" applyAlignment="1" applyProtection="1">
      <alignment horizontal="left" vertical="center" wrapText="1" indent="1"/>
    </xf>
    <xf numFmtId="0" fontId="26" fillId="0" borderId="13" xfId="0" applyFont="1" applyBorder="1" applyAlignment="1" applyProtection="1">
      <alignment horizontal="center" vertical="center" wrapText="1"/>
    </xf>
    <xf numFmtId="0" fontId="37" fillId="0" borderId="39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9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5" fontId="19" fillId="0" borderId="33" xfId="4" applyNumberFormat="1" applyFont="1" applyFill="1" applyBorder="1" applyAlignment="1" applyProtection="1">
      <alignment horizontal="right" vertical="center" wrapText="1" indent="1"/>
    </xf>
    <xf numFmtId="165" fontId="21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4" xfId="0" applyNumberFormat="1" applyFont="1" applyFill="1" applyBorder="1" applyAlignment="1" applyProtection="1">
      <alignment horizontal="center" vertical="center"/>
    </xf>
    <xf numFmtId="165" fontId="8" fillId="0" borderId="25" xfId="0" applyNumberFormat="1" applyFont="1" applyFill="1" applyBorder="1" applyAlignment="1" applyProtection="1">
      <alignment horizontal="center" vertical="center" wrapText="1"/>
    </xf>
    <xf numFmtId="165" fontId="19" fillId="0" borderId="40" xfId="0" applyNumberFormat="1" applyFont="1" applyFill="1" applyBorder="1" applyAlignment="1" applyProtection="1">
      <alignment horizontal="center" vertical="center" wrapText="1"/>
    </xf>
    <xf numFmtId="165" fontId="19" fillId="0" borderId="18" xfId="0" applyNumberFormat="1" applyFont="1" applyFill="1" applyBorder="1" applyAlignment="1" applyProtection="1">
      <alignment horizontal="center" vertical="center" wrapText="1"/>
    </xf>
    <xf numFmtId="165" fontId="19" fillId="0" borderId="45" xfId="0" applyNumberFormat="1" applyFont="1" applyFill="1" applyBorder="1" applyAlignment="1" applyProtection="1">
      <alignment horizontal="center" vertical="center" wrapText="1"/>
    </xf>
    <xf numFmtId="165" fontId="19" fillId="0" borderId="17" xfId="0" applyNumberFormat="1" applyFont="1" applyFill="1" applyBorder="1" applyAlignment="1" applyProtection="1">
      <alignment horizontal="center" vertical="center" wrapText="1"/>
    </xf>
    <xf numFmtId="165" fontId="19" fillId="0" borderId="46" xfId="0" applyNumberFormat="1" applyFont="1" applyFill="1" applyBorder="1" applyAlignment="1" applyProtection="1">
      <alignment horizontal="center" vertical="center" wrapText="1"/>
    </xf>
    <xf numFmtId="165" fontId="19" fillId="0" borderId="13" xfId="0" applyNumberFormat="1" applyFont="1" applyFill="1" applyBorder="1" applyAlignment="1" applyProtection="1">
      <alignment horizontal="center" vertical="center" wrapText="1"/>
    </xf>
    <xf numFmtId="165" fontId="19" fillId="0" borderId="18" xfId="0" applyNumberFormat="1" applyFont="1" applyFill="1" applyBorder="1" applyAlignment="1" applyProtection="1">
      <alignment horizontal="left" vertical="center" wrapText="1" indent="1"/>
    </xf>
    <xf numFmtId="165" fontId="19" fillId="0" borderId="8" xfId="0" applyNumberFormat="1" applyFont="1" applyFill="1" applyBorder="1" applyAlignment="1" applyProtection="1">
      <alignment horizontal="center" vertical="center" wrapText="1"/>
    </xf>
    <xf numFmtId="165" fontId="21" fillId="0" borderId="19" xfId="0" applyNumberFormat="1" applyFont="1" applyFill="1" applyBorder="1" applyAlignment="1" applyProtection="1">
      <alignment vertical="center" wrapText="1"/>
    </xf>
    <xf numFmtId="165" fontId="19" fillId="0" borderId="10" xfId="0" applyNumberFormat="1" applyFont="1" applyFill="1" applyBorder="1" applyAlignment="1" applyProtection="1">
      <alignment horizontal="center" vertical="center" wrapText="1"/>
    </xf>
    <xf numFmtId="165" fontId="21" fillId="0" borderId="20" xfId="0" applyNumberFormat="1" applyFont="1" applyFill="1" applyBorder="1" applyAlignment="1" applyProtection="1">
      <alignment vertical="center" wrapText="1"/>
    </xf>
    <xf numFmtId="165" fontId="27" fillId="0" borderId="18" xfId="0" applyNumberFormat="1" applyFont="1" applyFill="1" applyBorder="1" applyAlignment="1" applyProtection="1">
      <alignment horizontal="left" vertical="center" wrapText="1" indent="1"/>
    </xf>
    <xf numFmtId="165" fontId="19" fillId="0" borderId="7" xfId="0" applyNumberFormat="1" applyFont="1" applyFill="1" applyBorder="1" applyAlignment="1" applyProtection="1">
      <alignment horizontal="center" vertical="center" wrapText="1"/>
    </xf>
    <xf numFmtId="165" fontId="21" fillId="0" borderId="46" xfId="0" applyNumberFormat="1" applyFont="1" applyFill="1" applyBorder="1" applyAlignment="1" applyProtection="1">
      <alignment vertical="center" wrapText="1"/>
    </xf>
    <xf numFmtId="0" fontId="21" fillId="0" borderId="2" xfId="5" applyFont="1" applyFill="1" applyBorder="1" applyAlignment="1" applyProtection="1">
      <alignment horizontal="left" vertical="center" indent="1"/>
    </xf>
    <xf numFmtId="0" fontId="21" fillId="0" borderId="3" xfId="5" applyFont="1" applyFill="1" applyBorder="1" applyAlignment="1" applyProtection="1">
      <alignment horizontal="left" vertical="center" wrapText="1" indent="1"/>
    </xf>
    <xf numFmtId="0" fontId="21" fillId="0" borderId="2" xfId="5" applyFont="1" applyFill="1" applyBorder="1" applyAlignment="1" applyProtection="1">
      <alignment horizontal="left" vertical="center" wrapText="1" indent="1"/>
    </xf>
    <xf numFmtId="0" fontId="21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5" fontId="28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5" xfId="0" applyFont="1" applyFill="1" applyBorder="1" applyAlignment="1" applyProtection="1">
      <alignment horizontal="center" vertical="center" wrapText="1"/>
    </xf>
    <xf numFmtId="0" fontId="26" fillId="0" borderId="14" xfId="0" applyFont="1" applyBorder="1" applyAlignment="1" applyProtection="1">
      <alignment horizontal="left" vertical="center" wrapText="1" indent="1"/>
    </xf>
    <xf numFmtId="0" fontId="25" fillId="0" borderId="2" xfId="0" applyFont="1" applyBorder="1" applyAlignment="1" applyProtection="1">
      <alignment horizontal="left" vertical="center" wrapText="1" indent="1"/>
    </xf>
    <xf numFmtId="0" fontId="25" fillId="0" borderId="6" xfId="0" applyFont="1" applyBorder="1" applyAlignment="1" applyProtection="1">
      <alignment horizontal="left" vertical="center" wrapText="1" indent="1"/>
    </xf>
    <xf numFmtId="0" fontId="26" fillId="0" borderId="47" xfId="0" applyFont="1" applyBorder="1" applyAlignment="1" applyProtection="1">
      <alignment horizontal="left" vertical="center" wrapText="1" indent="1"/>
    </xf>
    <xf numFmtId="165" fontId="19" fillId="0" borderId="26" xfId="4" applyNumberFormat="1" applyFont="1" applyFill="1" applyBorder="1" applyAlignment="1" applyProtection="1">
      <alignment horizontal="right" vertical="center" wrapText="1" indent="1"/>
    </xf>
    <xf numFmtId="165" fontId="19" fillId="0" borderId="17" xfId="4" applyNumberFormat="1" applyFont="1" applyFill="1" applyBorder="1" applyAlignment="1" applyProtection="1">
      <alignment horizontal="right" vertical="center" wrapText="1" indent="1"/>
    </xf>
    <xf numFmtId="165" fontId="21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7" xfId="4" applyNumberFormat="1" applyFont="1" applyFill="1" applyBorder="1" applyAlignment="1" applyProtection="1">
      <alignment horizontal="right" vertical="center" wrapText="1" indent="1"/>
    </xf>
    <xf numFmtId="165" fontId="7" fillId="0" borderId="0" xfId="4" applyNumberFormat="1" applyFont="1" applyFill="1" applyBorder="1" applyAlignment="1" applyProtection="1">
      <alignment horizontal="right" vertical="center" wrapText="1" indent="1"/>
    </xf>
    <xf numFmtId="165" fontId="21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7" xfId="0" applyNumberFormat="1" applyFont="1" applyBorder="1" applyAlignment="1" applyProtection="1">
      <alignment horizontal="right" vertical="center" wrapText="1" indent="1"/>
    </xf>
    <xf numFmtId="0" fontId="6" fillId="0" borderId="31" xfId="0" applyFont="1" applyFill="1" applyBorder="1" applyAlignment="1" applyProtection="1">
      <alignment horizontal="right" vertical="center"/>
    </xf>
    <xf numFmtId="165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4" xfId="0" applyNumberFormat="1" applyFont="1" applyFill="1" applyBorder="1" applyAlignment="1" applyProtection="1">
      <alignment horizontal="right" vertical="center" wrapText="1" indent="1"/>
    </xf>
    <xf numFmtId="165" fontId="2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7" xfId="0" applyNumberFormat="1" applyFont="1" applyFill="1" applyBorder="1" applyAlignment="1" applyProtection="1">
      <alignment horizontal="right" vertical="center" wrapText="1" indent="1"/>
    </xf>
    <xf numFmtId="165" fontId="2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 applyProtection="1">
      <alignment horizontal="centerContinuous" vertical="center"/>
    </xf>
    <xf numFmtId="165" fontId="8" fillId="0" borderId="13" xfId="0" applyNumberFormat="1" applyFont="1" applyFill="1" applyBorder="1" applyAlignment="1" applyProtection="1">
      <alignment horizontal="centerContinuous" vertical="center" wrapText="1"/>
    </xf>
    <xf numFmtId="165" fontId="8" fillId="0" borderId="14" xfId="0" applyNumberFormat="1" applyFont="1" applyFill="1" applyBorder="1" applyAlignment="1" applyProtection="1">
      <alignment horizontal="centerContinuous" vertical="center" wrapText="1"/>
    </xf>
    <xf numFmtId="165" fontId="8" fillId="0" borderId="17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7" fillId="0" borderId="18" xfId="0" applyNumberFormat="1" applyFont="1" applyFill="1" applyBorder="1" applyAlignment="1" applyProtection="1">
      <alignment horizontal="center" vertical="center" wrapText="1"/>
    </xf>
    <xf numFmtId="165" fontId="27" fillId="0" borderId="13" xfId="0" applyNumberFormat="1" applyFont="1" applyFill="1" applyBorder="1" applyAlignment="1" applyProtection="1">
      <alignment horizontal="center" vertical="center" wrapText="1"/>
    </xf>
    <xf numFmtId="165" fontId="27" fillId="0" borderId="14" xfId="0" applyNumberFormat="1" applyFont="1" applyFill="1" applyBorder="1" applyAlignment="1" applyProtection="1">
      <alignment horizontal="center" vertical="center" wrapText="1"/>
    </xf>
    <xf numFmtId="165" fontId="27" fillId="0" borderId="17" xfId="0" applyNumberFormat="1" applyFont="1" applyFill="1" applyBorder="1" applyAlignment="1" applyProtection="1">
      <alignment horizontal="center" vertical="center" wrapText="1"/>
    </xf>
    <xf numFmtId="165" fontId="27" fillId="0" borderId="0" xfId="0" applyNumberFormat="1" applyFont="1" applyFill="1" applyAlignment="1" applyProtection="1">
      <alignment horizontal="center" vertical="center" wrapText="1"/>
    </xf>
    <xf numFmtId="165" fontId="0" fillId="0" borderId="21" xfId="0" applyNumberFormat="1" applyFill="1" applyBorder="1" applyAlignment="1" applyProtection="1">
      <alignment horizontal="left" vertical="center" wrapText="1" indent="1"/>
    </xf>
    <xf numFmtId="165" fontId="21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19" xfId="0" applyNumberFormat="1" applyFill="1" applyBorder="1" applyAlignment="1" applyProtection="1">
      <alignment horizontal="left" vertical="center" wrapText="1" indent="1"/>
    </xf>
    <xf numFmtId="165" fontId="21" fillId="0" borderId="8" xfId="0" applyNumberFormat="1" applyFont="1" applyFill="1" applyBorder="1" applyAlignment="1" applyProtection="1">
      <alignment horizontal="left" vertical="center" wrapText="1" indent="1"/>
    </xf>
    <xf numFmtId="165" fontId="21" fillId="0" borderId="52" xfId="0" applyNumberFormat="1" applyFont="1" applyFill="1" applyBorder="1" applyAlignment="1" applyProtection="1">
      <alignment horizontal="left" vertical="center" wrapText="1" indent="1"/>
    </xf>
    <xf numFmtId="165" fontId="30" fillId="0" borderId="18" xfId="0" applyNumberFormat="1" applyFont="1" applyFill="1" applyBorder="1" applyAlignment="1" applyProtection="1">
      <alignment horizontal="left" vertical="center" wrapText="1" indent="1"/>
    </xf>
    <xf numFmtId="165" fontId="1" fillId="0" borderId="46" xfId="0" applyNumberFormat="1" applyFont="1" applyFill="1" applyBorder="1" applyAlignment="1" applyProtection="1">
      <alignment horizontal="left" vertical="center" wrapText="1" indent="1"/>
    </xf>
    <xf numFmtId="165" fontId="28" fillId="0" borderId="7" xfId="0" applyNumberFormat="1" applyFont="1" applyFill="1" applyBorder="1" applyAlignment="1" applyProtection="1">
      <alignment horizontal="left" vertical="center" wrapText="1" indent="1"/>
    </xf>
    <xf numFmtId="165" fontId="28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19" xfId="0" applyNumberFormat="1" applyFont="1" applyFill="1" applyBorder="1" applyAlignment="1" applyProtection="1">
      <alignment horizontal="left" vertical="center" wrapText="1" indent="1"/>
    </xf>
    <xf numFmtId="165" fontId="31" fillId="0" borderId="2" xfId="0" applyNumberFormat="1" applyFont="1" applyFill="1" applyBorder="1" applyAlignment="1" applyProtection="1">
      <alignment horizontal="right" vertical="center" wrapText="1" indent="1"/>
    </xf>
    <xf numFmtId="165" fontId="30" fillId="0" borderId="13" xfId="0" applyNumberFormat="1" applyFont="1" applyFill="1" applyBorder="1" applyAlignment="1" applyProtection="1">
      <alignment horizontal="left" vertical="center" wrapText="1" indent="1"/>
    </xf>
    <xf numFmtId="165" fontId="30" fillId="0" borderId="33" xfId="0" applyNumberFormat="1" applyFont="1" applyFill="1" applyBorder="1" applyAlignment="1" applyProtection="1">
      <alignment horizontal="right" vertical="center" wrapText="1" indent="1"/>
    </xf>
    <xf numFmtId="165" fontId="2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7" xfId="0" applyNumberFormat="1" applyFont="1" applyFill="1" applyBorder="1" applyAlignment="1" applyProtection="1">
      <alignment horizontal="left" vertical="center" wrapText="1" indent="1"/>
    </xf>
    <xf numFmtId="165" fontId="28" fillId="0" borderId="8" xfId="0" applyNumberFormat="1" applyFont="1" applyFill="1" applyBorder="1" applyAlignment="1" applyProtection="1">
      <alignment horizontal="left" vertical="center" wrapText="1" indent="2"/>
    </xf>
    <xf numFmtId="165" fontId="28" fillId="0" borderId="2" xfId="0" applyNumberFormat="1" applyFont="1" applyFill="1" applyBorder="1" applyAlignment="1" applyProtection="1">
      <alignment horizontal="left" vertical="center" wrapText="1" indent="2"/>
    </xf>
    <xf numFmtId="165" fontId="31" fillId="0" borderId="2" xfId="0" applyNumberFormat="1" applyFont="1" applyFill="1" applyBorder="1" applyAlignment="1" applyProtection="1">
      <alignment horizontal="left" vertical="center" wrapText="1" indent="1"/>
    </xf>
    <xf numFmtId="165" fontId="21" fillId="0" borderId="9" xfId="0" applyNumberFormat="1" applyFont="1" applyFill="1" applyBorder="1" applyAlignment="1" applyProtection="1">
      <alignment horizontal="left" vertical="center" wrapText="1" indent="2"/>
    </xf>
    <xf numFmtId="165" fontId="21" fillId="0" borderId="10" xfId="0" applyNumberFormat="1" applyFont="1" applyFill="1" applyBorder="1" applyAlignment="1" applyProtection="1">
      <alignment horizontal="left" vertical="center" wrapText="1" indent="2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48" xfId="0" quotePrefix="1" applyFont="1" applyFill="1" applyBorder="1" applyAlignment="1" applyProtection="1">
      <alignment horizontal="right" vertical="center" indent="1"/>
    </xf>
    <xf numFmtId="0" fontId="8" fillId="0" borderId="26" xfId="0" applyFont="1" applyFill="1" applyBorder="1" applyAlignment="1" applyProtection="1">
      <alignment horizontal="right" vertical="center" wrapText="1" indent="1"/>
    </xf>
    <xf numFmtId="165" fontId="8" fillId="0" borderId="38" xfId="0" applyNumberFormat="1" applyFont="1" applyFill="1" applyBorder="1" applyAlignment="1" applyProtection="1">
      <alignment horizontal="right" vertical="center" wrapText="1" indent="1"/>
    </xf>
    <xf numFmtId="165" fontId="21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3" xfId="0" applyNumberFormat="1" applyFont="1" applyFill="1" applyBorder="1" applyAlignment="1" applyProtection="1">
      <alignment horizontal="right" vertical="center" wrapText="1" indent="1"/>
    </xf>
    <xf numFmtId="165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5" fontId="19" fillId="0" borderId="33" xfId="0" applyNumberFormat="1" applyFont="1" applyFill="1" applyBorder="1" applyAlignment="1" applyProtection="1">
      <alignment horizontal="right" vertical="center" wrapText="1" indent="1"/>
    </xf>
    <xf numFmtId="165" fontId="19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48" xfId="0" applyNumberFormat="1" applyFont="1" applyFill="1" applyBorder="1" applyAlignment="1" applyProtection="1">
      <alignment horizontal="right" vertical="center"/>
    </xf>
    <xf numFmtId="49" fontId="8" fillId="0" borderId="53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4" xfId="4" applyFont="1" applyFill="1" applyBorder="1" applyAlignment="1" applyProtection="1">
      <alignment horizontal="center" vertical="center" wrapText="1"/>
    </xf>
    <xf numFmtId="0" fontId="7" fillId="0" borderId="54" xfId="4" applyFont="1" applyFill="1" applyBorder="1" applyAlignment="1" applyProtection="1">
      <alignment vertical="center" wrapText="1"/>
    </xf>
    <xf numFmtId="165" fontId="7" fillId="0" borderId="54" xfId="4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4" fillId="0" borderId="26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horizontal="right"/>
    </xf>
    <xf numFmtId="0" fontId="30" fillId="0" borderId="15" xfId="0" applyFont="1" applyBorder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center" vertical="center"/>
    </xf>
    <xf numFmtId="0" fontId="30" fillId="0" borderId="2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left" vertical="center" wrapText="1" indent="1"/>
    </xf>
    <xf numFmtId="0" fontId="11" fillId="0" borderId="0" xfId="4" applyFont="1" applyFill="1" applyProtection="1"/>
    <xf numFmtId="0" fontId="11" fillId="0" borderId="0" xfId="4" applyFont="1" applyFill="1" applyAlignment="1" applyProtection="1">
      <alignment horizontal="right" vertical="center" indent="1"/>
    </xf>
    <xf numFmtId="0" fontId="42" fillId="0" borderId="0" xfId="0" applyFont="1" applyFill="1" applyAlignment="1" applyProtection="1">
      <alignment horizontal="left"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5" fontId="0" fillId="0" borderId="46" xfId="0" applyNumberFormat="1" applyFill="1" applyBorder="1" applyAlignment="1" applyProtection="1">
      <alignment horizontal="left" vertical="center" wrapText="1" indent="1"/>
    </xf>
    <xf numFmtId="165" fontId="21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14" xfId="4" applyNumberFormat="1" applyFont="1" applyFill="1" applyBorder="1" applyAlignment="1" applyProtection="1">
      <alignment horizontal="right" vertical="center" wrapText="1" indent="1"/>
    </xf>
    <xf numFmtId="165" fontId="21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39" xfId="4" applyFont="1" applyFill="1" applyBorder="1" applyAlignment="1" applyProtection="1">
      <alignment horizontal="center" vertical="center" wrapText="1"/>
    </xf>
    <xf numFmtId="165" fontId="25" fillId="0" borderId="56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7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6" xfId="4" applyFont="1" applyFill="1" applyBorder="1" applyAlignment="1" applyProtection="1">
      <alignment horizontal="center" vertical="center" wrapText="1"/>
    </xf>
    <xf numFmtId="0" fontId="21" fillId="0" borderId="3" xfId="4" applyFont="1" applyFill="1" applyBorder="1" applyAlignment="1" applyProtection="1">
      <alignment horizontal="left" vertical="center" wrapText="1" indent="6"/>
    </xf>
    <xf numFmtId="0" fontId="11" fillId="0" borderId="0" xfId="4" applyFill="1" applyProtection="1"/>
    <xf numFmtId="0" fontId="21" fillId="0" borderId="0" xfId="4" applyFont="1" applyFill="1" applyProtection="1"/>
    <xf numFmtId="0" fontId="14" fillId="0" borderId="0" xfId="4" applyFont="1" applyFill="1" applyProtection="1"/>
    <xf numFmtId="0" fontId="25" fillId="0" borderId="3" xfId="0" applyFont="1" applyBorder="1" applyAlignment="1" applyProtection="1">
      <alignment horizontal="left" wrapText="1" indent="1"/>
    </xf>
    <xf numFmtId="0" fontId="25" fillId="0" borderId="2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horizontal="left" wrapText="1" indent="1"/>
    </xf>
    <xf numFmtId="0" fontId="25" fillId="0" borderId="9" xfId="0" applyFont="1" applyBorder="1" applyAlignment="1" applyProtection="1">
      <alignment wrapText="1"/>
    </xf>
    <xf numFmtId="0" fontId="25" fillId="0" borderId="8" xfId="0" applyFont="1" applyBorder="1" applyAlignment="1" applyProtection="1">
      <alignment wrapText="1"/>
    </xf>
    <xf numFmtId="0" fontId="25" fillId="0" borderId="10" xfId="0" applyFont="1" applyBorder="1" applyAlignment="1" applyProtection="1">
      <alignment wrapText="1"/>
    </xf>
    <xf numFmtId="0" fontId="26" fillId="0" borderId="14" xfId="0" applyFont="1" applyBorder="1" applyAlignment="1" applyProtection="1">
      <alignment wrapText="1"/>
    </xf>
    <xf numFmtId="0" fontId="26" fillId="0" borderId="32" xfId="0" applyFont="1" applyBorder="1" applyAlignment="1" applyProtection="1">
      <alignment wrapText="1"/>
    </xf>
    <xf numFmtId="0" fontId="11" fillId="0" borderId="0" xfId="4" applyFill="1" applyAlignment="1" applyProtection="1"/>
    <xf numFmtId="165" fontId="24" fillId="0" borderId="17" xfId="0" quotePrefix="1" applyNumberFormat="1" applyFont="1" applyBorder="1" applyAlignment="1" applyProtection="1">
      <alignment horizontal="right" vertical="center" wrapText="1" indent="1"/>
    </xf>
    <xf numFmtId="0" fontId="23" fillId="0" borderId="0" xfId="4" applyFont="1" applyFill="1" applyProtection="1"/>
    <xf numFmtId="0" fontId="22" fillId="0" borderId="0" xfId="4" applyFont="1" applyFill="1" applyProtection="1"/>
    <xf numFmtId="0" fontId="11" fillId="0" borderId="0" xfId="4" applyFill="1" applyBorder="1" applyProtection="1"/>
    <xf numFmtId="165" fontId="2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49" fontId="21" fillId="0" borderId="8" xfId="4" applyNumberFormat="1" applyFont="1" applyFill="1" applyBorder="1" applyAlignment="1" applyProtection="1">
      <alignment horizontal="center" vertical="center" wrapText="1"/>
    </xf>
    <xf numFmtId="49" fontId="21" fillId="0" borderId="10" xfId="4" applyNumberFormat="1" applyFont="1" applyFill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wrapText="1"/>
    </xf>
    <xf numFmtId="0" fontId="25" fillId="0" borderId="9" xfId="0" applyFont="1" applyBorder="1" applyAlignment="1" applyProtection="1">
      <alignment horizontal="center" wrapText="1"/>
    </xf>
    <xf numFmtId="0" fontId="25" fillId="0" borderId="8" xfId="0" applyFont="1" applyBorder="1" applyAlignment="1" applyProtection="1">
      <alignment horizontal="center" wrapText="1"/>
    </xf>
    <xf numFmtId="0" fontId="25" fillId="0" borderId="10" xfId="0" applyFont="1" applyBorder="1" applyAlignment="1" applyProtection="1">
      <alignment horizontal="center" wrapText="1"/>
    </xf>
    <xf numFmtId="0" fontId="26" fillId="0" borderId="47" xfId="0" applyFont="1" applyBorder="1" applyAlignment="1" applyProtection="1">
      <alignment horizontal="center" wrapText="1"/>
    </xf>
    <xf numFmtId="49" fontId="21" fillId="0" borderId="11" xfId="4" applyNumberFormat="1" applyFont="1" applyFill="1" applyBorder="1" applyAlignment="1" applyProtection="1">
      <alignment horizontal="center" vertical="center" wrapText="1"/>
    </xf>
    <xf numFmtId="49" fontId="21" fillId="0" borderId="7" xfId="4" applyNumberFormat="1" applyFont="1" applyFill="1" applyBorder="1" applyAlignment="1" applyProtection="1">
      <alignment horizontal="center" vertical="center" wrapText="1"/>
    </xf>
    <xf numFmtId="49" fontId="21" fillId="0" borderId="12" xfId="4" applyNumberFormat="1" applyFont="1" applyFill="1" applyBorder="1" applyAlignment="1" applyProtection="1">
      <alignment horizontal="center" vertical="center" wrapText="1"/>
    </xf>
    <xf numFmtId="0" fontId="26" fillId="0" borderId="47" xfId="0" applyFont="1" applyBorder="1" applyAlignment="1" applyProtection="1">
      <alignment horizontal="center" vertical="center" wrapText="1"/>
    </xf>
    <xf numFmtId="165" fontId="27" fillId="0" borderId="33" xfId="4" applyNumberFormat="1" applyFont="1" applyFill="1" applyBorder="1" applyAlignment="1" applyProtection="1">
      <alignment horizontal="right" vertical="center" wrapText="1" indent="1"/>
    </xf>
    <xf numFmtId="0" fontId="19" fillId="0" borderId="33" xfId="4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49" fontId="28" fillId="0" borderId="11" xfId="0" applyNumberFormat="1" applyFont="1" applyFill="1" applyBorder="1" applyAlignment="1" applyProtection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 wrapText="1"/>
    </xf>
    <xf numFmtId="49" fontId="28" fillId="0" borderId="9" xfId="0" applyNumberFormat="1" applyFont="1" applyFill="1" applyBorder="1" applyAlignment="1" applyProtection="1">
      <alignment horizontal="center" vertical="center" wrapText="1"/>
    </xf>
    <xf numFmtId="0" fontId="28" fillId="0" borderId="3" xfId="4" applyFont="1" applyFill="1" applyBorder="1" applyAlignment="1" applyProtection="1">
      <alignment horizontal="left" vertical="center" wrapText="1" indent="1"/>
    </xf>
    <xf numFmtId="0" fontId="28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5" fontId="28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3" xfId="0" applyFont="1" applyBorder="1" applyAlignment="1" applyProtection="1">
      <alignment vertical="center" wrapText="1"/>
    </xf>
    <xf numFmtId="0" fontId="26" fillId="0" borderId="47" xfId="0" applyFont="1" applyBorder="1" applyAlignment="1" applyProtection="1">
      <alignment vertical="center" wrapText="1"/>
    </xf>
    <xf numFmtId="165" fontId="1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0" xfId="0" applyNumberFormat="1" applyFont="1" applyFill="1" applyAlignment="1" applyProtection="1">
      <alignment horizontal="right"/>
    </xf>
    <xf numFmtId="165" fontId="5" fillId="0" borderId="0" xfId="0" applyNumberFormat="1" applyFont="1" applyFill="1" applyAlignment="1" applyProtection="1">
      <alignment vertical="center"/>
    </xf>
    <xf numFmtId="165" fontId="5" fillId="0" borderId="0" xfId="0" applyNumberFormat="1" applyFont="1" applyFill="1" applyAlignment="1" applyProtection="1">
      <alignment horizontal="center" vertical="center"/>
    </xf>
    <xf numFmtId="165" fontId="5" fillId="0" borderId="0" xfId="0" applyNumberFormat="1" applyFont="1" applyFill="1" applyAlignment="1" applyProtection="1">
      <alignment horizontal="center" vertical="center" wrapText="1"/>
    </xf>
    <xf numFmtId="0" fontId="21" fillId="0" borderId="1" xfId="5" applyFont="1" applyFill="1" applyBorder="1" applyAlignment="1" applyProtection="1">
      <alignment horizontal="left" vertical="center" wrapText="1" indent="1"/>
    </xf>
    <xf numFmtId="0" fontId="25" fillId="0" borderId="6" xfId="0" applyFont="1" applyBorder="1" applyAlignment="1" applyProtection="1">
      <alignment vertical="center" wrapText="1"/>
    </xf>
    <xf numFmtId="0" fontId="19" fillId="0" borderId="47" xfId="4" applyFont="1" applyFill="1" applyBorder="1" applyAlignment="1" applyProtection="1">
      <alignment horizontal="left" vertical="center" wrapText="1" indent="1"/>
    </xf>
    <xf numFmtId="0" fontId="19" fillId="0" borderId="32" xfId="4" applyFont="1" applyFill="1" applyBorder="1" applyAlignment="1" applyProtection="1">
      <alignment vertical="center" wrapText="1"/>
    </xf>
    <xf numFmtId="165" fontId="19" fillId="0" borderId="34" xfId="4" applyNumberFormat="1" applyFont="1" applyFill="1" applyBorder="1" applyAlignment="1" applyProtection="1">
      <alignment horizontal="right" vertical="center" wrapText="1" indent="1"/>
    </xf>
    <xf numFmtId="0" fontId="21" fillId="0" borderId="24" xfId="4" applyFont="1" applyFill="1" applyBorder="1" applyAlignment="1" applyProtection="1">
      <alignment horizontal="left" vertical="center" wrapText="1" indent="7"/>
    </xf>
    <xf numFmtId="165" fontId="26" fillId="0" borderId="17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4" applyFont="1" applyFill="1" applyBorder="1" applyAlignment="1" applyProtection="1">
      <alignment horizontal="left" vertical="center" wrapText="1"/>
    </xf>
    <xf numFmtId="165" fontId="31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3" xfId="0" applyNumberFormat="1" applyFont="1" applyFill="1" applyBorder="1" applyAlignment="1" applyProtection="1">
      <alignment horizontal="right" vertical="center" indent="1"/>
    </xf>
    <xf numFmtId="49" fontId="27" fillId="0" borderId="13" xfId="4" applyNumberFormat="1" applyFont="1" applyFill="1" applyBorder="1" applyAlignment="1" applyProtection="1">
      <alignment horizontal="center" vertical="center" wrapText="1"/>
    </xf>
    <xf numFmtId="165" fontId="26" fillId="0" borderId="33" xfId="0" applyNumberFormat="1" applyFont="1" applyBorder="1" applyAlignment="1" applyProtection="1">
      <alignment horizontal="right" vertical="center" wrapText="1" indent="1"/>
    </xf>
    <xf numFmtId="165" fontId="26" fillId="0" borderId="33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33" xfId="0" quotePrefix="1" applyNumberFormat="1" applyFont="1" applyBorder="1" applyAlignment="1" applyProtection="1">
      <alignment horizontal="right" vertical="center" wrapText="1" indent="1"/>
    </xf>
    <xf numFmtId="165" fontId="24" fillId="0" borderId="14" xfId="0" quotePrefix="1" applyNumberFormat="1" applyFont="1" applyBorder="1" applyAlignment="1" applyProtection="1">
      <alignment horizontal="right" vertical="center" wrapText="1" indent="1"/>
    </xf>
    <xf numFmtId="0" fontId="19" fillId="0" borderId="58" xfId="4" applyFont="1" applyFill="1" applyBorder="1" applyAlignment="1" applyProtection="1">
      <alignment horizontal="center" vertical="center" wrapText="1"/>
    </xf>
    <xf numFmtId="0" fontId="27" fillId="0" borderId="32" xfId="4" applyFont="1" applyFill="1" applyBorder="1" applyAlignment="1" applyProtection="1">
      <alignment vertical="center" wrapText="1"/>
    </xf>
    <xf numFmtId="165" fontId="27" fillId="0" borderId="32" xfId="4" applyNumberFormat="1" applyFont="1" applyFill="1" applyBorder="1" applyAlignment="1" applyProtection="1">
      <alignment horizontal="right" vertical="center" wrapText="1" indent="1"/>
    </xf>
    <xf numFmtId="165" fontId="27" fillId="0" borderId="53" xfId="4" applyNumberFormat="1" applyFont="1" applyFill="1" applyBorder="1" applyAlignment="1" applyProtection="1">
      <alignment horizontal="right" vertical="center" wrapText="1" indent="1"/>
    </xf>
    <xf numFmtId="0" fontId="21" fillId="0" borderId="54" xfId="4" applyFont="1" applyFill="1" applyBorder="1" applyAlignment="1" applyProtection="1">
      <alignment horizontal="right" vertical="center" wrapText="1" indent="1"/>
    </xf>
    <xf numFmtId="165" fontId="28" fillId="0" borderId="54" xfId="4" applyNumberFormat="1" applyFont="1" applyFill="1" applyBorder="1" applyAlignment="1" applyProtection="1">
      <alignment horizontal="right" vertical="center" wrapText="1" indent="1"/>
    </xf>
    <xf numFmtId="0" fontId="14" fillId="0" borderId="0" xfId="4" applyFont="1" applyFill="1" applyBorder="1" applyProtection="1"/>
    <xf numFmtId="165" fontId="27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5" fontId="24" fillId="0" borderId="33" xfId="0" quotePrefix="1" applyNumberFormat="1" applyFont="1" applyBorder="1" applyAlignment="1" applyProtection="1">
      <alignment horizontal="right" vertical="center" wrapText="1" indent="1"/>
      <protection locked="0"/>
    </xf>
    <xf numFmtId="0" fontId="25" fillId="0" borderId="6" xfId="0" applyFont="1" applyBorder="1" applyAlignment="1" applyProtection="1">
      <alignment horizontal="left" indent="1"/>
    </xf>
    <xf numFmtId="0" fontId="25" fillId="0" borderId="6" xfId="0" applyFont="1" applyBorder="1" applyAlignment="1" applyProtection="1"/>
    <xf numFmtId="49" fontId="43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43" fillId="0" borderId="18" xfId="0" applyNumberFormat="1" applyFont="1" applyFill="1" applyBorder="1" applyAlignment="1" applyProtection="1">
      <alignment vertical="center" wrapText="1"/>
    </xf>
    <xf numFmtId="165" fontId="43" fillId="0" borderId="13" xfId="0" applyNumberFormat="1" applyFont="1" applyFill="1" applyBorder="1" applyAlignment="1" applyProtection="1">
      <alignment vertical="center" wrapText="1"/>
    </xf>
    <xf numFmtId="165" fontId="43" fillId="0" borderId="14" xfId="0" applyNumberFormat="1" applyFont="1" applyFill="1" applyBorder="1" applyAlignment="1" applyProtection="1">
      <alignment vertical="center" wrapText="1"/>
    </xf>
    <xf numFmtId="165" fontId="43" fillId="0" borderId="17" xfId="0" applyNumberFormat="1" applyFont="1" applyFill="1" applyBorder="1" applyAlignment="1" applyProtection="1">
      <alignment vertical="center" wrapText="1"/>
    </xf>
    <xf numFmtId="49" fontId="4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43" fillId="0" borderId="19" xfId="0" applyNumberFormat="1" applyFont="1" applyFill="1" applyBorder="1" applyAlignment="1" applyProtection="1">
      <alignment vertical="center" wrapText="1"/>
      <protection locked="0"/>
    </xf>
    <xf numFmtId="165" fontId="43" fillId="0" borderId="8" xfId="0" applyNumberFormat="1" applyFont="1" applyFill="1" applyBorder="1" applyAlignment="1" applyProtection="1">
      <alignment vertical="center" wrapText="1"/>
      <protection locked="0"/>
    </xf>
    <xf numFmtId="165" fontId="43" fillId="0" borderId="2" xfId="0" applyNumberFormat="1" applyFont="1" applyFill="1" applyBorder="1" applyAlignment="1" applyProtection="1">
      <alignment vertical="center" wrapText="1"/>
      <protection locked="0"/>
    </xf>
    <xf numFmtId="165" fontId="43" fillId="0" borderId="23" xfId="0" applyNumberFormat="1" applyFont="1" applyFill="1" applyBorder="1" applyAlignment="1" applyProtection="1">
      <alignment vertical="center" wrapText="1"/>
      <protection locked="0"/>
    </xf>
    <xf numFmtId="49" fontId="43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43" fillId="0" borderId="20" xfId="0" applyNumberFormat="1" applyFont="1" applyFill="1" applyBorder="1" applyAlignment="1" applyProtection="1">
      <alignment vertical="center" wrapText="1"/>
      <protection locked="0"/>
    </xf>
    <xf numFmtId="165" fontId="43" fillId="0" borderId="10" xfId="0" applyNumberFormat="1" applyFont="1" applyFill="1" applyBorder="1" applyAlignment="1" applyProtection="1">
      <alignment vertical="center" wrapText="1"/>
      <protection locked="0"/>
    </xf>
    <xf numFmtId="165" fontId="43" fillId="0" borderId="6" xfId="0" applyNumberFormat="1" applyFont="1" applyFill="1" applyBorder="1" applyAlignment="1" applyProtection="1">
      <alignment vertical="center" wrapText="1"/>
      <protection locked="0"/>
    </xf>
    <xf numFmtId="165" fontId="43" fillId="0" borderId="49" xfId="0" applyNumberFormat="1" applyFont="1" applyFill="1" applyBorder="1" applyAlignment="1" applyProtection="1">
      <alignment vertical="center" wrapText="1"/>
      <protection locked="0"/>
    </xf>
    <xf numFmtId="49" fontId="43" fillId="0" borderId="55" xfId="0" applyNumberFormat="1" applyFont="1" applyFill="1" applyBorder="1" applyAlignment="1" applyProtection="1">
      <alignment horizontal="center" vertical="center" wrapText="1"/>
      <protection locked="0"/>
    </xf>
    <xf numFmtId="165" fontId="43" fillId="0" borderId="46" xfId="0" applyNumberFormat="1" applyFont="1" applyFill="1" applyBorder="1" applyAlignment="1" applyProtection="1">
      <alignment vertical="center" wrapText="1"/>
      <protection locked="0"/>
    </xf>
    <xf numFmtId="165" fontId="43" fillId="0" borderId="7" xfId="0" applyNumberFormat="1" applyFont="1" applyFill="1" applyBorder="1" applyAlignment="1" applyProtection="1">
      <alignment vertical="center" wrapText="1"/>
      <protection locked="0"/>
    </xf>
    <xf numFmtId="165" fontId="43" fillId="0" borderId="1" xfId="0" applyNumberFormat="1" applyFont="1" applyFill="1" applyBorder="1" applyAlignment="1" applyProtection="1">
      <alignment vertical="center" wrapText="1"/>
      <protection locked="0"/>
    </xf>
    <xf numFmtId="165" fontId="43" fillId="0" borderId="51" xfId="0" applyNumberFormat="1" applyFont="1" applyFill="1" applyBorder="1" applyAlignment="1" applyProtection="1">
      <alignment vertical="center" wrapText="1"/>
      <protection locked="0"/>
    </xf>
    <xf numFmtId="165" fontId="43" fillId="3" borderId="45" xfId="0" applyNumberFormat="1" applyFont="1" applyFill="1" applyBorder="1" applyAlignment="1" applyProtection="1">
      <alignment horizontal="left" vertical="center" wrapText="1" indent="2"/>
    </xf>
    <xf numFmtId="3" fontId="44" fillId="0" borderId="48" xfId="0" applyNumberFormat="1" applyFont="1" applyBorder="1" applyAlignment="1" applyProtection="1">
      <alignment horizontal="right" vertical="center" indent="1"/>
      <protection locked="0"/>
    </xf>
    <xf numFmtId="3" fontId="44" fillId="0" borderId="23" xfId="0" applyNumberFormat="1" applyFont="1" applyBorder="1" applyAlignment="1" applyProtection="1">
      <alignment horizontal="right" vertical="center" indent="1"/>
      <protection locked="0"/>
    </xf>
    <xf numFmtId="3" fontId="44" fillId="0" borderId="23" xfId="0" applyNumberFormat="1" applyFont="1" applyFill="1" applyBorder="1" applyAlignment="1" applyProtection="1">
      <alignment horizontal="right" vertical="center" indent="1"/>
      <protection locked="0"/>
    </xf>
    <xf numFmtId="3" fontId="44" fillId="0" borderId="49" xfId="0" applyNumberFormat="1" applyFont="1" applyFill="1" applyBorder="1" applyAlignment="1" applyProtection="1">
      <alignment horizontal="right" vertical="center" indent="1"/>
      <protection locked="0"/>
    </xf>
    <xf numFmtId="3" fontId="45" fillId="0" borderId="17" xfId="0" applyNumberFormat="1" applyFont="1" applyFill="1" applyBorder="1" applyAlignment="1" applyProtection="1">
      <alignment horizontal="right" vertical="center" indent="1"/>
    </xf>
    <xf numFmtId="0" fontId="46" fillId="0" borderId="0" xfId="0" applyFont="1" applyAlignment="1" applyProtection="1">
      <alignment horizontal="right" vertical="top"/>
      <protection locked="0"/>
    </xf>
    <xf numFmtId="0" fontId="46" fillId="0" borderId="0" xfId="0" applyFont="1" applyAlignment="1" applyProtection="1">
      <alignment horizontal="right" vertical="top"/>
    </xf>
    <xf numFmtId="0" fontId="34" fillId="0" borderId="26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/>
    <xf numFmtId="0" fontId="30" fillId="0" borderId="0" xfId="0" applyFont="1"/>
    <xf numFmtId="49" fontId="0" fillId="0" borderId="8" xfId="0" applyNumberFormat="1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23" xfId="0" applyBorder="1"/>
    <xf numFmtId="49" fontId="0" fillId="0" borderId="9" xfId="0" applyNumberFormat="1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22" xfId="0" applyBorder="1"/>
    <xf numFmtId="49" fontId="0" fillId="0" borderId="13" xfId="0" applyNumberFormat="1" applyBorder="1" applyAlignment="1">
      <alignment wrapText="1"/>
    </xf>
    <xf numFmtId="0" fontId="0" fillId="0" borderId="14" xfId="0" applyBorder="1" applyAlignment="1">
      <alignment wrapText="1"/>
    </xf>
    <xf numFmtId="0" fontId="36" fillId="0" borderId="14" xfId="0" applyFont="1" applyBorder="1" applyAlignment="1">
      <alignment wrapText="1"/>
    </xf>
    <xf numFmtId="0" fontId="28" fillId="0" borderId="14" xfId="0" applyFont="1" applyBorder="1" applyAlignment="1">
      <alignment wrapText="1"/>
    </xf>
    <xf numFmtId="0" fontId="36" fillId="0" borderId="17" xfId="0" applyFont="1" applyBorder="1" applyAlignment="1">
      <alignment wrapText="1"/>
    </xf>
    <xf numFmtId="0" fontId="30" fillId="0" borderId="59" xfId="0" applyFont="1" applyBorder="1"/>
    <xf numFmtId="0" fontId="30" fillId="0" borderId="5" xfId="0" applyFont="1" applyBorder="1"/>
    <xf numFmtId="49" fontId="30" fillId="0" borderId="0" xfId="0" applyNumberFormat="1" applyFont="1"/>
    <xf numFmtId="49" fontId="0" fillId="0" borderId="10" xfId="0" applyNumberFormat="1" applyBorder="1"/>
    <xf numFmtId="0" fontId="0" fillId="0" borderId="6" xfId="0" applyBorder="1" applyAlignment="1">
      <alignment wrapText="1"/>
    </xf>
    <xf numFmtId="0" fontId="0" fillId="0" borderId="6" xfId="0" applyBorder="1"/>
    <xf numFmtId="0" fontId="0" fillId="0" borderId="49" xfId="0" applyBorder="1"/>
    <xf numFmtId="0" fontId="30" fillId="0" borderId="14" xfId="0" applyFont="1" applyBorder="1"/>
    <xf numFmtId="0" fontId="30" fillId="0" borderId="17" xfId="0" applyFont="1" applyBorder="1"/>
    <xf numFmtId="0" fontId="8" fillId="0" borderId="0" xfId="0" quotePrefix="1" applyFont="1" applyFill="1" applyBorder="1" applyAlignment="1" applyProtection="1">
      <alignment horizontal="right" vertical="center" indent="1"/>
    </xf>
    <xf numFmtId="49" fontId="8" fillId="0" borderId="0" xfId="0" applyNumberFormat="1" applyFont="1" applyFill="1" applyBorder="1" applyAlignment="1" applyProtection="1">
      <alignment horizontal="right" vertical="center" indent="1"/>
    </xf>
    <xf numFmtId="3" fontId="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Border="1" applyAlignment="1" applyProtection="1">
      <alignment horizontal="right" vertical="center"/>
    </xf>
    <xf numFmtId="165" fontId="8" fillId="0" borderId="39" xfId="0" applyNumberFormat="1" applyFont="1" applyFill="1" applyBorder="1" applyAlignment="1" applyProtection="1">
      <alignment horizontal="centerContinuous" vertical="center" wrapText="1"/>
    </xf>
    <xf numFmtId="165" fontId="8" fillId="0" borderId="39" xfId="0" applyNumberFormat="1" applyFont="1" applyFill="1" applyBorder="1" applyAlignment="1" applyProtection="1">
      <alignment horizontal="center" vertical="center" wrapText="1"/>
    </xf>
    <xf numFmtId="165" fontId="27" fillId="0" borderId="39" xfId="0" applyNumberFormat="1" applyFont="1" applyFill="1" applyBorder="1" applyAlignment="1" applyProtection="1">
      <alignment horizontal="center" vertical="center" wrapText="1"/>
    </xf>
    <xf numFmtId="165" fontId="2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6" xfId="0" applyNumberFormat="1" applyFont="1" applyFill="1" applyBorder="1" applyAlignment="1" applyProtection="1">
      <alignment horizontal="right" vertical="center" wrapText="1" indent="1"/>
    </xf>
    <xf numFmtId="165" fontId="28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8" xfId="0" applyNumberFormat="1" applyFont="1" applyFill="1" applyBorder="1" applyAlignment="1" applyProtection="1">
      <alignment horizontal="right" vertical="center" wrapText="1" indent="1"/>
    </xf>
    <xf numFmtId="165" fontId="2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0" xfId="0" applyNumberFormat="1" applyFont="1" applyFill="1" applyBorder="1" applyAlignment="1" applyProtection="1">
      <alignment horizontal="right" vertical="center"/>
    </xf>
    <xf numFmtId="49" fontId="8" fillId="0" borderId="52" xfId="0" applyNumberFormat="1" applyFont="1" applyFill="1" applyBorder="1" applyAlignment="1" applyProtection="1">
      <alignment horizontal="right" vertical="center"/>
    </xf>
    <xf numFmtId="165" fontId="19" fillId="0" borderId="18" xfId="4" applyNumberFormat="1" applyFont="1" applyFill="1" applyBorder="1" applyAlignment="1" applyProtection="1">
      <alignment horizontal="right" vertical="center" wrapText="1" indent="1"/>
    </xf>
    <xf numFmtId="0" fontId="8" fillId="0" borderId="18" xfId="4" applyFont="1" applyFill="1" applyBorder="1" applyAlignment="1" applyProtection="1">
      <alignment horizontal="center" vertical="center" wrapText="1"/>
    </xf>
    <xf numFmtId="0" fontId="19" fillId="0" borderId="18" xfId="4" applyFont="1" applyFill="1" applyBorder="1" applyAlignment="1" applyProtection="1">
      <alignment horizontal="center" vertical="center" wrapText="1"/>
    </xf>
    <xf numFmtId="165" fontId="21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8" xfId="4" applyNumberFormat="1" applyFont="1" applyFill="1" applyBorder="1" applyAlignment="1" applyProtection="1">
      <alignment horizontal="right" vertical="center" wrapText="1" indent="1"/>
    </xf>
    <xf numFmtId="165" fontId="26" fillId="0" borderId="18" xfId="0" applyNumberFormat="1" applyFont="1" applyBorder="1" applyAlignment="1" applyProtection="1">
      <alignment horizontal="right" vertical="center" wrapText="1" indent="1"/>
    </xf>
    <xf numFmtId="165" fontId="24" fillId="0" borderId="18" xfId="0" quotePrefix="1" applyNumberFormat="1" applyFont="1" applyBorder="1" applyAlignment="1" applyProtection="1">
      <alignment horizontal="right" vertical="center" wrapText="1" indent="1"/>
    </xf>
    <xf numFmtId="0" fontId="19" fillId="0" borderId="26" xfId="4" applyFont="1" applyFill="1" applyBorder="1" applyAlignment="1" applyProtection="1">
      <alignment vertical="center" wrapText="1"/>
    </xf>
    <xf numFmtId="0" fontId="21" fillId="0" borderId="48" xfId="4" applyFont="1" applyFill="1" applyBorder="1" applyAlignment="1" applyProtection="1">
      <alignment horizontal="left" vertical="center" wrapText="1" indent="1"/>
    </xf>
    <xf numFmtId="0" fontId="21" fillId="0" borderId="23" xfId="4" applyFont="1" applyFill="1" applyBorder="1" applyAlignment="1" applyProtection="1">
      <alignment horizontal="left" vertical="center" wrapText="1" indent="1"/>
    </xf>
    <xf numFmtId="0" fontId="21" fillId="0" borderId="51" xfId="4" applyFont="1" applyFill="1" applyBorder="1" applyAlignment="1" applyProtection="1">
      <alignment horizontal="left" vertical="center" wrapText="1" indent="1"/>
    </xf>
    <xf numFmtId="0" fontId="21" fillId="0" borderId="49" xfId="4" applyFont="1" applyFill="1" applyBorder="1" applyAlignment="1" applyProtection="1">
      <alignment horizontal="left" vertical="center" wrapText="1" indent="6"/>
    </xf>
    <xf numFmtId="0" fontId="21" fillId="0" borderId="23" xfId="4" applyFont="1" applyFill="1" applyBorder="1" applyAlignment="1" applyProtection="1">
      <alignment horizontal="left" indent="6"/>
    </xf>
    <xf numFmtId="0" fontId="21" fillId="0" borderId="23" xfId="4" applyFont="1" applyFill="1" applyBorder="1" applyAlignment="1" applyProtection="1">
      <alignment horizontal="left" vertical="center" wrapText="1" indent="6"/>
    </xf>
    <xf numFmtId="0" fontId="21" fillId="0" borderId="25" xfId="4" applyFont="1" applyFill="1" applyBorder="1" applyAlignment="1" applyProtection="1">
      <alignment horizontal="left" vertical="center" wrapText="1" indent="7"/>
    </xf>
    <xf numFmtId="0" fontId="19" fillId="0" borderId="34" xfId="4" applyFont="1" applyFill="1" applyBorder="1" applyAlignment="1" applyProtection="1">
      <alignment vertical="center" wrapText="1"/>
    </xf>
    <xf numFmtId="0" fontId="21" fillId="0" borderId="49" xfId="4" applyFont="1" applyFill="1" applyBorder="1" applyAlignment="1" applyProtection="1">
      <alignment horizontal="left" vertical="center" wrapText="1" indent="1"/>
    </xf>
    <xf numFmtId="0" fontId="25" fillId="0" borderId="49" xfId="0" applyFont="1" applyBorder="1" applyAlignment="1" applyProtection="1">
      <alignment horizontal="left" vertical="center" wrapText="1" indent="1"/>
    </xf>
    <xf numFmtId="0" fontId="25" fillId="0" borderId="23" xfId="0" applyFont="1" applyBorder="1" applyAlignment="1" applyProtection="1">
      <alignment horizontal="left" vertical="center" wrapText="1" indent="1"/>
    </xf>
    <xf numFmtId="0" fontId="21" fillId="0" borderId="22" xfId="4" applyFont="1" applyFill="1" applyBorder="1" applyAlignment="1" applyProtection="1">
      <alignment horizontal="left" vertical="center" wrapText="1" indent="6"/>
    </xf>
    <xf numFmtId="0" fontId="27" fillId="0" borderId="17" xfId="4" applyFont="1" applyFill="1" applyBorder="1" applyAlignment="1" applyProtection="1">
      <alignment horizontal="left" vertical="center" wrapText="1" indent="1"/>
    </xf>
    <xf numFmtId="0" fontId="21" fillId="0" borderId="22" xfId="4" applyFont="1" applyFill="1" applyBorder="1" applyAlignment="1" applyProtection="1">
      <alignment horizontal="left" vertical="center" wrapText="1" indent="1"/>
    </xf>
    <xf numFmtId="0" fontId="24" fillId="0" borderId="34" xfId="0" applyFont="1" applyBorder="1" applyAlignment="1" applyProtection="1">
      <alignment horizontal="left" vertical="center" wrapText="1" indent="1"/>
    </xf>
    <xf numFmtId="165" fontId="21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7" xfId="4" applyFont="1" applyFill="1" applyBorder="1" applyAlignment="1" applyProtection="1">
      <alignment horizontal="left" vertical="center" wrapText="1" indent="1"/>
    </xf>
    <xf numFmtId="0" fontId="25" fillId="0" borderId="22" xfId="0" applyFont="1" applyBorder="1" applyAlignment="1" applyProtection="1">
      <alignment horizontal="left" wrapText="1" indent="1"/>
    </xf>
    <xf numFmtId="0" fontId="25" fillId="0" borderId="23" xfId="0" applyFont="1" applyBorder="1" applyAlignment="1" applyProtection="1">
      <alignment horizontal="left" wrapText="1" indent="1"/>
    </xf>
    <xf numFmtId="0" fontId="26" fillId="0" borderId="17" xfId="0" applyFont="1" applyBorder="1" applyAlignment="1" applyProtection="1">
      <alignment horizontal="left" vertical="center" wrapText="1" indent="1"/>
    </xf>
    <xf numFmtId="0" fontId="25" fillId="0" borderId="49" xfId="0" applyFont="1" applyBorder="1" applyAlignment="1" applyProtection="1">
      <alignment horizontal="left" wrapText="1" indent="1"/>
    </xf>
    <xf numFmtId="0" fontId="25" fillId="0" borderId="49" xfId="0" applyFont="1" applyBorder="1" applyAlignment="1" applyProtection="1">
      <alignment horizontal="left" indent="1"/>
    </xf>
    <xf numFmtId="0" fontId="25" fillId="0" borderId="49" xfId="0" applyFont="1" applyBorder="1" applyAlignment="1" applyProtection="1">
      <alignment vertical="center" wrapText="1"/>
    </xf>
    <xf numFmtId="0" fontId="26" fillId="0" borderId="17" xfId="0" applyFont="1" applyBorder="1" applyAlignment="1" applyProtection="1">
      <alignment wrapText="1"/>
    </xf>
    <xf numFmtId="0" fontId="26" fillId="0" borderId="34" xfId="0" applyFont="1" applyBorder="1" applyAlignment="1" applyProtection="1">
      <alignment wrapText="1"/>
    </xf>
    <xf numFmtId="165" fontId="8" fillId="0" borderId="18" xfId="0" applyNumberFormat="1" applyFont="1" applyFill="1" applyBorder="1" applyAlignment="1" applyProtection="1">
      <alignment horizontal="centerContinuous" vertical="center" wrapText="1"/>
    </xf>
    <xf numFmtId="165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3" xfId="0" applyNumberFormat="1" applyFont="1" applyFill="1" applyBorder="1" applyAlignment="1" applyProtection="1">
      <alignment horizontal="center" vertical="center" wrapText="1"/>
    </xf>
    <xf numFmtId="0" fontId="8" fillId="4" borderId="61" xfId="0" applyFont="1" applyFill="1" applyBorder="1" applyAlignment="1" applyProtection="1">
      <alignment horizontal="center" vertical="center"/>
    </xf>
    <xf numFmtId="0" fontId="34" fillId="0" borderId="62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vertical="center"/>
    </xf>
    <xf numFmtId="0" fontId="8" fillId="0" borderId="33" xfId="0" applyFont="1" applyFill="1" applyBorder="1" applyAlignment="1" applyProtection="1">
      <alignment horizontal="right" vertical="center" wrapText="1" indent="1"/>
    </xf>
    <xf numFmtId="0" fontId="8" fillId="0" borderId="17" xfId="0" applyFont="1" applyFill="1" applyBorder="1" applyAlignment="1" applyProtection="1">
      <alignment horizontal="right" vertical="center" wrapText="1" indent="1"/>
    </xf>
    <xf numFmtId="0" fontId="19" fillId="0" borderId="41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</xf>
    <xf numFmtId="0" fontId="19" fillId="5" borderId="13" xfId="4" applyFont="1" applyFill="1" applyBorder="1" applyAlignment="1" applyProtection="1">
      <alignment horizontal="center" vertical="center" wrapText="1"/>
    </xf>
    <xf numFmtId="0" fontId="19" fillId="5" borderId="41" xfId="4" applyFont="1" applyFill="1" applyBorder="1" applyAlignment="1" applyProtection="1">
      <alignment horizontal="center" vertical="center" wrapText="1"/>
    </xf>
    <xf numFmtId="0" fontId="19" fillId="5" borderId="17" xfId="4" applyFont="1" applyFill="1" applyBorder="1" applyAlignment="1" applyProtection="1">
      <alignment horizontal="left" vertical="center" wrapText="1" indent="1"/>
    </xf>
    <xf numFmtId="165" fontId="19" fillId="5" borderId="18" xfId="4" applyNumberFormat="1" applyFont="1" applyFill="1" applyBorder="1" applyAlignment="1" applyProtection="1">
      <alignment horizontal="right" vertical="center" wrapText="1" indent="1"/>
    </xf>
    <xf numFmtId="49" fontId="21" fillId="0" borderId="66" xfId="4" applyNumberFormat="1" applyFont="1" applyFill="1" applyBorder="1" applyAlignment="1" applyProtection="1">
      <alignment horizontal="center" vertical="center" wrapText="1"/>
    </xf>
    <xf numFmtId="0" fontId="25" fillId="0" borderId="48" xfId="0" applyFont="1" applyBorder="1" applyAlignment="1" applyProtection="1">
      <alignment horizontal="left" wrapText="1" indent="1"/>
    </xf>
    <xf numFmtId="165" fontId="21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5" xfId="0" applyFont="1" applyBorder="1" applyAlignment="1" applyProtection="1">
      <alignment horizontal="left" wrapText="1" indent="1"/>
    </xf>
    <xf numFmtId="0" fontId="26" fillId="5" borderId="17" xfId="0" applyFont="1" applyFill="1" applyBorder="1" applyAlignment="1" applyProtection="1">
      <alignment horizontal="left" vertical="center" wrapText="1" indent="1"/>
    </xf>
    <xf numFmtId="165" fontId="21" fillId="6" borderId="18" xfId="4" applyNumberFormat="1" applyFont="1" applyFill="1" applyBorder="1" applyAlignment="1" applyProtection="1">
      <alignment horizontal="right" vertical="center" wrapText="1" indent="1"/>
      <protection locked="0"/>
    </xf>
    <xf numFmtId="49" fontId="21" fillId="0" borderId="4" xfId="4" applyNumberFormat="1" applyFont="1" applyFill="1" applyBorder="1" applyAlignment="1" applyProtection="1">
      <alignment horizontal="center" vertical="center" wrapText="1"/>
    </xf>
    <xf numFmtId="49" fontId="21" fillId="0" borderId="2" xfId="4" applyNumberFormat="1" applyFont="1" applyFill="1" applyBorder="1" applyAlignment="1" applyProtection="1">
      <alignment horizontal="center" vertical="center" wrapText="1"/>
    </xf>
    <xf numFmtId="49" fontId="21" fillId="0" borderId="37" xfId="4" applyNumberFormat="1" applyFont="1" applyFill="1" applyBorder="1" applyAlignment="1" applyProtection="1">
      <alignment horizontal="center" vertical="center" wrapText="1"/>
    </xf>
    <xf numFmtId="0" fontId="19" fillId="5" borderId="26" xfId="4" applyFont="1" applyFill="1" applyBorder="1" applyAlignment="1" applyProtection="1">
      <alignment horizontal="left" vertical="center" wrapText="1" indent="1"/>
    </xf>
    <xf numFmtId="165" fontId="27" fillId="5" borderId="18" xfId="4" applyNumberFormat="1" applyFont="1" applyFill="1" applyBorder="1" applyAlignment="1" applyProtection="1">
      <alignment horizontal="right" vertical="center" wrapText="1" indent="1"/>
    </xf>
    <xf numFmtId="0" fontId="25" fillId="0" borderId="67" xfId="0" applyFont="1" applyBorder="1" applyAlignment="1" applyProtection="1">
      <alignment horizontal="left" wrapText="1" indent="1"/>
    </xf>
    <xf numFmtId="0" fontId="25" fillId="0" borderId="61" xfId="0" applyFont="1" applyBorder="1" applyAlignment="1" applyProtection="1">
      <alignment horizontal="left" wrapText="1" indent="1"/>
    </xf>
    <xf numFmtId="49" fontId="21" fillId="0" borderId="59" xfId="4" applyNumberFormat="1" applyFont="1" applyFill="1" applyBorder="1" applyAlignment="1" applyProtection="1">
      <alignment horizontal="center" vertical="center" wrapText="1"/>
    </xf>
    <xf numFmtId="165" fontId="19" fillId="6" borderId="18" xfId="4" applyNumberFormat="1" applyFont="1" applyFill="1" applyBorder="1" applyAlignment="1" applyProtection="1">
      <alignment horizontal="right" vertical="center" wrapText="1" indent="1"/>
    </xf>
    <xf numFmtId="165" fontId="19" fillId="6" borderId="18" xfId="4" applyNumberFormat="1" applyFont="1" applyFill="1" applyBorder="1" applyAlignment="1" applyProtection="1">
      <alignment horizontal="center" vertical="center" wrapText="1"/>
    </xf>
    <xf numFmtId="165" fontId="28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0" fontId="19" fillId="7" borderId="13" xfId="4" applyFont="1" applyFill="1" applyBorder="1" applyAlignment="1" applyProtection="1">
      <alignment horizontal="center" vertical="center" wrapText="1"/>
    </xf>
    <xf numFmtId="0" fontId="19" fillId="7" borderId="41" xfId="4" applyFont="1" applyFill="1" applyBorder="1" applyAlignment="1" applyProtection="1">
      <alignment horizontal="center" vertical="center" wrapText="1"/>
    </xf>
    <xf numFmtId="0" fontId="19" fillId="7" borderId="17" xfId="4" applyFont="1" applyFill="1" applyBorder="1" applyAlignment="1" applyProtection="1">
      <alignment horizontal="left" vertical="center" wrapText="1" indent="1"/>
    </xf>
    <xf numFmtId="165" fontId="21" fillId="7" borderId="18" xfId="4" applyNumberFormat="1" applyFont="1" applyFill="1" applyBorder="1" applyAlignment="1" applyProtection="1">
      <alignment horizontal="right" vertical="center" wrapText="1" indent="1"/>
      <protection locked="0"/>
    </xf>
    <xf numFmtId="165" fontId="27" fillId="7" borderId="18" xfId="4" applyNumberFormat="1" applyFont="1" applyFill="1" applyBorder="1" applyAlignment="1" applyProtection="1">
      <alignment horizontal="right" vertical="center" wrapText="1" indent="1"/>
    </xf>
    <xf numFmtId="0" fontId="26" fillId="5" borderId="13" xfId="0" applyFont="1" applyFill="1" applyBorder="1" applyAlignment="1" applyProtection="1">
      <alignment horizontal="center" wrapText="1"/>
    </xf>
    <xf numFmtId="0" fontId="26" fillId="5" borderId="41" xfId="0" applyFont="1" applyFill="1" applyBorder="1" applyAlignment="1" applyProtection="1">
      <alignment horizontal="center" wrapText="1"/>
    </xf>
    <xf numFmtId="165" fontId="21" fillId="5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49" xfId="0" applyFont="1" applyBorder="1" applyAlignment="1" applyProtection="1">
      <alignment wrapText="1"/>
    </xf>
    <xf numFmtId="0" fontId="25" fillId="0" borderId="66" xfId="0" applyFont="1" applyBorder="1" applyAlignment="1" applyProtection="1">
      <alignment horizontal="center" wrapText="1"/>
    </xf>
    <xf numFmtId="0" fontId="25" fillId="0" borderId="59" xfId="0" applyFont="1" applyBorder="1" applyAlignment="1" applyProtection="1">
      <alignment horizontal="center" wrapText="1"/>
    </xf>
    <xf numFmtId="0" fontId="25" fillId="0" borderId="37" xfId="0" applyFont="1" applyBorder="1" applyAlignment="1" applyProtection="1">
      <alignment horizontal="center" wrapText="1"/>
    </xf>
    <xf numFmtId="165" fontId="19" fillId="5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26" fillId="7" borderId="13" xfId="0" applyFont="1" applyFill="1" applyBorder="1" applyAlignment="1" applyProtection="1">
      <alignment horizontal="center" wrapText="1"/>
    </xf>
    <xf numFmtId="0" fontId="26" fillId="7" borderId="41" xfId="0" applyFont="1" applyFill="1" applyBorder="1" applyAlignment="1" applyProtection="1">
      <alignment horizontal="center" wrapText="1"/>
    </xf>
    <xf numFmtId="0" fontId="26" fillId="7" borderId="17" xfId="0" applyFont="1" applyFill="1" applyBorder="1" applyAlignment="1" applyProtection="1">
      <alignment wrapText="1"/>
    </xf>
    <xf numFmtId="0" fontId="26" fillId="8" borderId="47" xfId="0" applyFont="1" applyFill="1" applyBorder="1" applyAlignment="1" applyProtection="1">
      <alignment horizontal="center" wrapText="1"/>
    </xf>
    <xf numFmtId="0" fontId="26" fillId="8" borderId="31" xfId="0" applyFont="1" applyFill="1" applyBorder="1" applyAlignment="1" applyProtection="1">
      <alignment horizontal="center" wrapText="1"/>
    </xf>
    <xf numFmtId="0" fontId="26" fillId="8" borderId="17" xfId="0" applyFont="1" applyFill="1" applyBorder="1" applyAlignment="1" applyProtection="1">
      <alignment wrapText="1"/>
    </xf>
    <xf numFmtId="165" fontId="21" fillId="8" borderId="18" xfId="4" applyNumberFormat="1" applyFont="1" applyFill="1" applyBorder="1" applyAlignment="1" applyProtection="1">
      <alignment horizontal="right" vertical="center" wrapText="1" indent="1"/>
      <protection locked="0"/>
    </xf>
    <xf numFmtId="165" fontId="27" fillId="8" borderId="18" xfId="4" applyNumberFormat="1" applyFont="1" applyFill="1" applyBorder="1" applyAlignment="1" applyProtection="1">
      <alignment horizontal="right" vertical="center" wrapText="1" indent="1"/>
    </xf>
    <xf numFmtId="165" fontId="21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0" fontId="19" fillId="5" borderId="68" xfId="4" applyFont="1" applyFill="1" applyBorder="1" applyAlignment="1" applyProtection="1">
      <alignment horizontal="center" vertical="center" wrapText="1"/>
    </xf>
    <xf numFmtId="0" fontId="19" fillId="5" borderId="18" xfId="4" applyFont="1" applyFill="1" applyBorder="1" applyAlignment="1" applyProtection="1">
      <alignment horizontal="center" vertical="center" wrapText="1"/>
    </xf>
    <xf numFmtId="0" fontId="19" fillId="5" borderId="40" xfId="4" applyFont="1" applyFill="1" applyBorder="1" applyAlignment="1" applyProtection="1">
      <alignment vertical="center" wrapText="1"/>
    </xf>
    <xf numFmtId="165" fontId="21" fillId="5" borderId="61" xfId="4" applyNumberFormat="1" applyFont="1" applyFill="1" applyBorder="1" applyAlignment="1" applyProtection="1">
      <alignment horizontal="right" vertical="center" wrapText="1" indent="1"/>
      <protection locked="0"/>
    </xf>
    <xf numFmtId="49" fontId="21" fillId="9" borderId="66" xfId="4" applyNumberFormat="1" applyFont="1" applyFill="1" applyBorder="1" applyAlignment="1" applyProtection="1">
      <alignment horizontal="center" vertical="center" wrapText="1"/>
    </xf>
    <xf numFmtId="0" fontId="21" fillId="0" borderId="63" xfId="4" applyFont="1" applyFill="1" applyBorder="1" applyAlignment="1" applyProtection="1">
      <alignment horizontal="left" vertical="center" wrapText="1" indent="1"/>
    </xf>
    <xf numFmtId="49" fontId="21" fillId="9" borderId="59" xfId="4" applyNumberFormat="1" applyFont="1" applyFill="1" applyBorder="1" applyAlignment="1" applyProtection="1">
      <alignment horizontal="center" vertical="center" wrapText="1"/>
    </xf>
    <xf numFmtId="0" fontId="21" fillId="0" borderId="50" xfId="4" applyFont="1" applyFill="1" applyBorder="1" applyAlignment="1" applyProtection="1">
      <alignment horizontal="left" vertical="center" wrapText="1" indent="1"/>
    </xf>
    <xf numFmtId="0" fontId="48" fillId="0" borderId="0" xfId="0" applyFont="1" applyAlignment="1">
      <alignment wrapText="1"/>
    </xf>
    <xf numFmtId="49" fontId="21" fillId="4" borderId="59" xfId="4" applyNumberFormat="1" applyFont="1" applyFill="1" applyBorder="1" applyAlignment="1" applyProtection="1">
      <alignment horizontal="center" vertical="center" wrapText="1"/>
    </xf>
    <xf numFmtId="49" fontId="49" fillId="9" borderId="59" xfId="4" applyNumberFormat="1" applyFont="1" applyFill="1" applyBorder="1" applyAlignment="1" applyProtection="1">
      <alignment horizontal="center" vertical="center" wrapText="1"/>
    </xf>
    <xf numFmtId="0" fontId="21" fillId="0" borderId="50" xfId="4" applyFont="1" applyFill="1" applyBorder="1" applyAlignment="1" applyProtection="1">
      <alignment horizontal="left" indent="6"/>
    </xf>
    <xf numFmtId="0" fontId="21" fillId="0" borderId="50" xfId="4" applyFont="1" applyFill="1" applyBorder="1" applyAlignment="1" applyProtection="1">
      <alignment horizontal="left" vertical="center" wrapText="1" indent="6"/>
    </xf>
    <xf numFmtId="49" fontId="21" fillId="0" borderId="0" xfId="4" applyNumberFormat="1" applyFont="1" applyFill="1" applyBorder="1" applyAlignment="1" applyProtection="1">
      <alignment horizontal="center" vertical="center" wrapText="1"/>
    </xf>
    <xf numFmtId="0" fontId="21" fillId="0" borderId="65" xfId="4" applyFont="1" applyFill="1" applyBorder="1" applyAlignment="1" applyProtection="1">
      <alignment horizontal="left" vertical="center" wrapText="1" indent="6"/>
    </xf>
    <xf numFmtId="49" fontId="21" fillId="0" borderId="69" xfId="4" applyNumberFormat="1" applyFont="1" applyFill="1" applyBorder="1" applyAlignment="1" applyProtection="1">
      <alignment horizontal="center" vertical="center" wrapText="1"/>
    </xf>
    <xf numFmtId="0" fontId="21" fillId="0" borderId="44" xfId="4" applyFont="1" applyFill="1" applyBorder="1" applyAlignment="1" applyProtection="1">
      <alignment horizontal="left" vertical="center" wrapText="1" indent="6"/>
    </xf>
    <xf numFmtId="0" fontId="19" fillId="5" borderId="45" xfId="4" applyFont="1" applyFill="1" applyBorder="1" applyAlignment="1" applyProtection="1">
      <alignment vertical="center" wrapText="1"/>
    </xf>
    <xf numFmtId="49" fontId="21" fillId="9" borderId="4" xfId="4" applyNumberFormat="1" applyFont="1" applyFill="1" applyBorder="1" applyAlignment="1" applyProtection="1">
      <alignment horizontal="center" vertical="center" wrapText="1"/>
    </xf>
    <xf numFmtId="49" fontId="21" fillId="0" borderId="3" xfId="4" applyNumberFormat="1" applyFont="1" applyFill="1" applyBorder="1" applyAlignment="1" applyProtection="1">
      <alignment horizontal="center" vertical="center" wrapText="1"/>
    </xf>
    <xf numFmtId="0" fontId="21" fillId="0" borderId="65" xfId="4" applyFont="1" applyFill="1" applyBorder="1" applyAlignment="1" applyProtection="1">
      <alignment horizontal="left" vertical="center" wrapText="1" indent="1"/>
    </xf>
    <xf numFmtId="49" fontId="21" fillId="10" borderId="9" xfId="4" applyNumberFormat="1" applyFont="1" applyFill="1" applyBorder="1" applyAlignment="1" applyProtection="1">
      <alignment horizontal="center" vertical="center" wrapText="1"/>
    </xf>
    <xf numFmtId="49" fontId="21" fillId="10" borderId="2" xfId="4" applyNumberFormat="1" applyFont="1" applyFill="1" applyBorder="1" applyAlignment="1" applyProtection="1">
      <alignment horizontal="center" vertical="center" wrapText="1"/>
    </xf>
    <xf numFmtId="0" fontId="21" fillId="10" borderId="65" xfId="4" applyFont="1" applyFill="1" applyBorder="1" applyAlignment="1" applyProtection="1">
      <alignment horizontal="left" vertical="center" wrapText="1" indent="1"/>
    </xf>
    <xf numFmtId="165" fontId="21" fillId="10" borderId="19" xfId="4" applyNumberFormat="1" applyFont="1" applyFill="1" applyBorder="1" applyAlignment="1" applyProtection="1">
      <alignment horizontal="right" vertical="center" wrapText="1" indent="1"/>
      <protection locked="0"/>
    </xf>
    <xf numFmtId="49" fontId="21" fillId="9" borderId="2" xfId="4" applyNumberFormat="1" applyFont="1" applyFill="1" applyBorder="1" applyAlignment="1" applyProtection="1">
      <alignment horizontal="center" vertical="center" wrapText="1"/>
    </xf>
    <xf numFmtId="0" fontId="25" fillId="0" borderId="50" xfId="0" applyFont="1" applyBorder="1" applyAlignment="1" applyProtection="1">
      <alignment horizontal="left" vertical="center" wrapText="1" indent="1"/>
    </xf>
    <xf numFmtId="0" fontId="21" fillId="0" borderId="63" xfId="4" applyFont="1" applyFill="1" applyBorder="1" applyAlignment="1" applyProtection="1">
      <alignment horizontal="left" vertical="center" wrapText="1" indent="6"/>
    </xf>
    <xf numFmtId="0" fontId="27" fillId="7" borderId="45" xfId="4" applyFont="1" applyFill="1" applyBorder="1" applyAlignment="1" applyProtection="1">
      <alignment horizontal="left" vertical="center" wrapText="1" indent="1"/>
    </xf>
    <xf numFmtId="165" fontId="21" fillId="7" borderId="61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7" borderId="18" xfId="4" applyNumberFormat="1" applyFont="1" applyFill="1" applyBorder="1" applyAlignment="1" applyProtection="1">
      <alignment horizontal="right" vertical="center" wrapText="1" indent="1"/>
    </xf>
    <xf numFmtId="0" fontId="19" fillId="5" borderId="40" xfId="4" applyFont="1" applyFill="1" applyBorder="1" applyAlignment="1" applyProtection="1">
      <alignment horizontal="center" vertical="center" wrapText="1"/>
    </xf>
    <xf numFmtId="0" fontId="27" fillId="5" borderId="40" xfId="4" applyFont="1" applyFill="1" applyBorder="1" applyAlignment="1" applyProtection="1">
      <alignment horizontal="left" vertical="center" wrapText="1" indent="1"/>
    </xf>
    <xf numFmtId="0" fontId="21" fillId="0" borderId="55" xfId="4" applyFont="1" applyFill="1" applyBorder="1" applyAlignment="1" applyProtection="1">
      <alignment horizontal="left" vertical="center" wrapText="1" indent="1"/>
    </xf>
    <xf numFmtId="0" fontId="27" fillId="5" borderId="45" xfId="4" applyFont="1" applyFill="1" applyBorder="1" applyAlignment="1" applyProtection="1">
      <alignment horizontal="left" vertical="center" wrapText="1" indent="1"/>
    </xf>
    <xf numFmtId="165" fontId="26" fillId="5" borderId="18" xfId="0" applyNumberFormat="1" applyFont="1" applyFill="1" applyBorder="1" applyAlignment="1" applyProtection="1">
      <alignment horizontal="right" vertical="center" wrapText="1" indent="1"/>
    </xf>
    <xf numFmtId="49" fontId="27" fillId="5" borderId="13" xfId="4" applyNumberFormat="1" applyFont="1" applyFill="1" applyBorder="1" applyAlignment="1" applyProtection="1">
      <alignment horizontal="center" vertical="center" wrapText="1"/>
    </xf>
    <xf numFmtId="49" fontId="27" fillId="5" borderId="41" xfId="4" applyNumberFormat="1" applyFont="1" applyFill="1" applyBorder="1" applyAlignment="1" applyProtection="1">
      <alignment horizontal="center" vertical="center" wrapText="1"/>
    </xf>
    <xf numFmtId="165" fontId="24" fillId="7" borderId="18" xfId="0" quotePrefix="1" applyNumberFormat="1" applyFont="1" applyFill="1" applyBorder="1" applyAlignment="1" applyProtection="1">
      <alignment horizontal="right" vertical="center" wrapText="1" indent="1"/>
    </xf>
    <xf numFmtId="0" fontId="26" fillId="8" borderId="47" xfId="0" applyFont="1" applyFill="1" applyBorder="1" applyAlignment="1" applyProtection="1">
      <alignment horizontal="center" vertical="center" wrapText="1"/>
    </xf>
    <xf numFmtId="0" fontId="26" fillId="8" borderId="31" xfId="0" applyFont="1" applyFill="1" applyBorder="1" applyAlignment="1" applyProtection="1">
      <alignment horizontal="center" vertical="center" wrapText="1"/>
    </xf>
    <xf numFmtId="0" fontId="24" fillId="8" borderId="70" xfId="0" applyFont="1" applyFill="1" applyBorder="1" applyAlignment="1" applyProtection="1">
      <alignment horizontal="left" vertical="center" wrapText="1" indent="1"/>
    </xf>
    <xf numFmtId="165" fontId="21" fillId="8" borderId="71" xfId="4" applyNumberFormat="1" applyFont="1" applyFill="1" applyBorder="1" applyAlignment="1" applyProtection="1">
      <alignment horizontal="right" vertical="center" wrapText="1" indent="1"/>
      <protection locked="0"/>
    </xf>
    <xf numFmtId="165" fontId="24" fillId="8" borderId="18" xfId="0" quotePrefix="1" applyNumberFormat="1" applyFont="1" applyFill="1" applyBorder="1" applyAlignment="1" applyProtection="1">
      <alignment horizontal="right" vertical="center" wrapText="1" indent="1"/>
    </xf>
    <xf numFmtId="165" fontId="21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8" fillId="9" borderId="57" xfId="0" applyFont="1" applyFill="1" applyBorder="1" applyAlignment="1" applyProtection="1">
      <alignment horizontal="left" vertical="center" wrapText="1"/>
    </xf>
    <xf numFmtId="0" fontId="8" fillId="9" borderId="72" xfId="0" applyFont="1" applyFill="1" applyBorder="1" applyAlignment="1" applyProtection="1">
      <alignment horizontal="left" vertical="center" wrapText="1"/>
    </xf>
    <xf numFmtId="0" fontId="8" fillId="9" borderId="35" xfId="0" applyFont="1" applyFill="1" applyBorder="1" applyAlignment="1" applyProtection="1">
      <alignment horizontal="left" vertical="center"/>
    </xf>
    <xf numFmtId="0" fontId="8" fillId="9" borderId="69" xfId="0" applyFont="1" applyFill="1" applyBorder="1" applyAlignment="1" applyProtection="1">
      <alignment horizontal="left" vertical="center"/>
    </xf>
    <xf numFmtId="0" fontId="8" fillId="0" borderId="54" xfId="0" applyFont="1" applyFill="1" applyBorder="1" applyAlignment="1" applyProtection="1">
      <alignment horizontal="center" vertical="center" wrapText="1"/>
    </xf>
    <xf numFmtId="0" fontId="8" fillId="0" borderId="58" xfId="0" applyFont="1" applyFill="1" applyBorder="1" applyAlignment="1" applyProtection="1">
      <alignment horizontal="right" vertical="center" wrapText="1" indent="1"/>
    </xf>
    <xf numFmtId="0" fontId="25" fillId="0" borderId="51" xfId="0" applyFont="1" applyBorder="1" applyAlignment="1" applyProtection="1">
      <alignment horizontal="left" wrapText="1" indent="1"/>
    </xf>
    <xf numFmtId="49" fontId="21" fillId="9" borderId="11" xfId="4" applyNumberFormat="1" applyFont="1" applyFill="1" applyBorder="1" applyAlignment="1" applyProtection="1">
      <alignment horizontal="center" vertical="center" wrapText="1"/>
    </xf>
    <xf numFmtId="0" fontId="21" fillId="9" borderId="63" xfId="4" applyFont="1" applyFill="1" applyBorder="1" applyAlignment="1" applyProtection="1">
      <alignment horizontal="left" vertical="center" wrapText="1" indent="1"/>
    </xf>
    <xf numFmtId="165" fontId="21" fillId="9" borderId="61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9" borderId="21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9" borderId="19" xfId="4" applyNumberFormat="1" applyFont="1" applyFill="1" applyBorder="1" applyAlignment="1" applyProtection="1">
      <alignment horizontal="right" vertical="center" wrapText="1" indent="1"/>
      <protection locked="0"/>
    </xf>
    <xf numFmtId="49" fontId="21" fillId="9" borderId="8" xfId="4" applyNumberFormat="1" applyFont="1" applyFill="1" applyBorder="1" applyAlignment="1" applyProtection="1">
      <alignment horizontal="center" vertical="center" wrapText="1"/>
    </xf>
    <xf numFmtId="0" fontId="21" fillId="9" borderId="50" xfId="4" applyFont="1" applyFill="1" applyBorder="1" applyAlignment="1" applyProtection="1">
      <alignment horizontal="left" vertical="center" wrapText="1" indent="1"/>
    </xf>
    <xf numFmtId="165" fontId="21" fillId="9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21" fillId="9" borderId="59" xfId="4" applyFont="1" applyFill="1" applyBorder="1" applyAlignment="1" applyProtection="1">
      <alignment horizontal="left" vertical="center" wrapText="1" indent="1"/>
    </xf>
    <xf numFmtId="49" fontId="21" fillId="9" borderId="9" xfId="4" applyNumberFormat="1" applyFont="1" applyFill="1" applyBorder="1" applyAlignment="1" applyProtection="1">
      <alignment horizontal="center" vertical="center" wrapText="1"/>
    </xf>
    <xf numFmtId="0" fontId="21" fillId="9" borderId="65" xfId="4" applyFont="1" applyFill="1" applyBorder="1" applyAlignment="1" applyProtection="1">
      <alignment horizontal="left" vertical="center" wrapText="1" indent="1"/>
    </xf>
    <xf numFmtId="0" fontId="25" fillId="9" borderId="65" xfId="0" applyFont="1" applyFill="1" applyBorder="1" applyAlignment="1" applyProtection="1">
      <alignment horizontal="left" vertical="center" wrapText="1" indent="1"/>
    </xf>
    <xf numFmtId="49" fontId="21" fillId="4" borderId="9" xfId="4" applyNumberFormat="1" applyFont="1" applyFill="1" applyBorder="1" applyAlignment="1" applyProtection="1">
      <alignment horizontal="center" vertical="center" wrapText="1"/>
    </xf>
    <xf numFmtId="49" fontId="21" fillId="4" borderId="2" xfId="4" applyNumberFormat="1" applyFont="1" applyFill="1" applyBorder="1" applyAlignment="1" applyProtection="1">
      <alignment horizontal="center" vertical="center" wrapText="1"/>
    </xf>
    <xf numFmtId="0" fontId="21" fillId="4" borderId="65" xfId="4" applyFont="1" applyFill="1" applyBorder="1" applyAlignment="1" applyProtection="1">
      <alignment horizontal="left" vertical="center" wrapText="1" indent="1"/>
    </xf>
    <xf numFmtId="165" fontId="21" fillId="4" borderId="19" xfId="4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49" xfId="4" applyFont="1" applyFill="1" applyBorder="1" applyAlignment="1" applyProtection="1">
      <alignment horizontal="left" vertical="center" wrapText="1" indent="1"/>
    </xf>
    <xf numFmtId="3" fontId="19" fillId="0" borderId="17" xfId="4" applyNumberFormat="1" applyFont="1" applyFill="1" applyBorder="1" applyAlignment="1" applyProtection="1">
      <alignment horizontal="right" vertical="center" wrapText="1" indent="1"/>
    </xf>
    <xf numFmtId="165" fontId="21" fillId="0" borderId="73" xfId="0" applyNumberFormat="1" applyFont="1" applyFill="1" applyBorder="1" applyAlignment="1" applyProtection="1">
      <alignment horizontal="left" vertical="center" wrapText="1" indent="1"/>
    </xf>
    <xf numFmtId="165" fontId="21" fillId="0" borderId="5" xfId="0" applyNumberFormat="1" applyFont="1" applyFill="1" applyBorder="1" applyAlignment="1" applyProtection="1">
      <alignment horizontal="left" vertical="center" wrapText="1" indent="1"/>
    </xf>
    <xf numFmtId="165" fontId="21" fillId="0" borderId="5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8" fillId="0" borderId="5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1" fillId="0" borderId="74" xfId="0" applyNumberFormat="1" applyFont="1" applyFill="1" applyBorder="1" applyAlignment="1" applyProtection="1">
      <alignment horizontal="left" vertical="center" wrapText="1" indent="1"/>
    </xf>
    <xf numFmtId="165" fontId="27" fillId="0" borderId="39" xfId="0" applyNumberFormat="1" applyFont="1" applyFill="1" applyBorder="1" applyAlignment="1" applyProtection="1">
      <alignment horizontal="left" vertical="center" wrapText="1" indent="1"/>
    </xf>
    <xf numFmtId="165" fontId="28" fillId="0" borderId="5" xfId="0" applyNumberFormat="1" applyFont="1" applyFill="1" applyBorder="1" applyAlignment="1" applyProtection="1">
      <alignment horizontal="left" vertical="center" wrapText="1" indent="1"/>
    </xf>
    <xf numFmtId="165" fontId="28" fillId="0" borderId="75" xfId="0" applyNumberFormat="1" applyFont="1" applyFill="1" applyBorder="1" applyAlignment="1" applyProtection="1">
      <alignment horizontal="left" vertical="center" wrapText="1" indent="1"/>
    </xf>
    <xf numFmtId="165" fontId="28" fillId="0" borderId="30" xfId="0" applyNumberFormat="1" applyFont="1" applyFill="1" applyBorder="1" applyAlignment="1" applyProtection="1">
      <alignment horizontal="left" vertical="center" wrapText="1" indent="1"/>
    </xf>
    <xf numFmtId="165" fontId="28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65" fontId="21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65" fontId="21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5" fontId="31" fillId="0" borderId="22" xfId="0" applyNumberFormat="1" applyFont="1" applyFill="1" applyBorder="1" applyAlignment="1" applyProtection="1">
      <alignment horizontal="right" vertical="center" wrapText="1" indent="1"/>
    </xf>
    <xf numFmtId="165" fontId="27" fillId="0" borderId="33" xfId="0" applyNumberFormat="1" applyFont="1" applyFill="1" applyBorder="1" applyAlignment="1" applyProtection="1">
      <alignment horizontal="center" vertical="center" wrapText="1"/>
    </xf>
    <xf numFmtId="165" fontId="2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43" xfId="0" applyNumberFormat="1" applyFont="1" applyFill="1" applyBorder="1" applyAlignment="1" applyProtection="1">
      <alignment horizontal="right" vertical="center" wrapText="1" indent="1"/>
    </xf>
    <xf numFmtId="165" fontId="28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23" xfId="0" applyNumberFormat="1" applyFont="1" applyFill="1" applyBorder="1" applyAlignment="1" applyProtection="1">
      <alignment horizontal="right" vertical="center" wrapText="1" indent="1"/>
    </xf>
    <xf numFmtId="165" fontId="30" fillId="0" borderId="17" xfId="0" applyNumberFormat="1" applyFont="1" applyFill="1" applyBorder="1" applyAlignment="1" applyProtection="1">
      <alignment horizontal="right" vertical="center" wrapText="1" indent="1"/>
    </xf>
    <xf numFmtId="165" fontId="28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3" fontId="21" fillId="0" borderId="48" xfId="5" applyNumberFormat="1" applyFont="1" applyFill="1" applyBorder="1" applyAlignment="1" applyProtection="1">
      <alignment vertical="center"/>
    </xf>
    <xf numFmtId="3" fontId="21" fillId="0" borderId="23" xfId="5" applyNumberFormat="1" applyFont="1" applyFill="1" applyBorder="1" applyAlignment="1" applyProtection="1">
      <alignment vertical="center"/>
    </xf>
    <xf numFmtId="3" fontId="21" fillId="0" borderId="25" xfId="5" applyNumberFormat="1" applyFont="1" applyFill="1" applyBorder="1" applyAlignment="1" applyProtection="1">
      <alignment vertical="center"/>
    </xf>
    <xf numFmtId="3" fontId="19" fillId="0" borderId="17" xfId="5" applyNumberFormat="1" applyFont="1" applyFill="1" applyBorder="1" applyAlignment="1" applyProtection="1">
      <alignment vertical="center"/>
    </xf>
    <xf numFmtId="3" fontId="21" fillId="0" borderId="22" xfId="5" applyNumberFormat="1" applyFont="1" applyFill="1" applyBorder="1" applyAlignment="1" applyProtection="1">
      <alignment vertical="center"/>
    </xf>
    <xf numFmtId="3" fontId="19" fillId="0" borderId="17" xfId="5" applyNumberFormat="1" applyFont="1" applyFill="1" applyBorder="1" applyProtection="1"/>
    <xf numFmtId="3" fontId="21" fillId="0" borderId="23" xfId="5" applyNumberFormat="1" applyFont="1" applyFill="1" applyBorder="1" applyAlignment="1" applyProtection="1">
      <alignment horizontal="left" vertical="center" wrapText="1" indent="1"/>
    </xf>
    <xf numFmtId="3" fontId="21" fillId="0" borderId="23" xfId="5" applyNumberFormat="1" applyFont="1" applyFill="1" applyBorder="1" applyAlignment="1" applyProtection="1">
      <alignment horizontal="left" vertical="center" indent="1"/>
    </xf>
    <xf numFmtId="3" fontId="8" fillId="0" borderId="17" xfId="5" applyNumberFormat="1" applyFont="1" applyFill="1" applyBorder="1" applyAlignment="1" applyProtection="1">
      <alignment horizontal="left" vertical="center" indent="1"/>
    </xf>
    <xf numFmtId="3" fontId="21" fillId="0" borderId="48" xfId="5" applyNumberFormat="1" applyFont="1" applyFill="1" applyBorder="1" applyAlignment="1" applyProtection="1">
      <alignment horizontal="left" vertical="center" indent="1"/>
    </xf>
    <xf numFmtId="165" fontId="27" fillId="8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4" applyFont="1" applyFill="1" applyAlignment="1" applyProtection="1">
      <alignment horizontal="right" vertical="center" indent="1"/>
    </xf>
    <xf numFmtId="0" fontId="4" fillId="0" borderId="4" xfId="0" applyFont="1" applyFill="1" applyBorder="1" applyAlignment="1" applyProtection="1">
      <alignment vertical="center"/>
    </xf>
    <xf numFmtId="165" fontId="21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4" xfId="0" applyFont="1" applyFill="1" applyBorder="1" applyAlignment="1" applyProtection="1">
      <alignment vertical="center" wrapText="1"/>
    </xf>
    <xf numFmtId="165" fontId="21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7" borderId="71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49" fontId="21" fillId="9" borderId="3" xfId="4" applyNumberFormat="1" applyFont="1" applyFill="1" applyBorder="1" applyAlignment="1" applyProtection="1">
      <alignment horizontal="center" vertical="center" wrapText="1"/>
    </xf>
    <xf numFmtId="165" fontId="21" fillId="9" borderId="42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9" borderId="67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0" xfId="4" applyNumberFormat="1" applyFill="1" applyProtection="1"/>
    <xf numFmtId="165" fontId="21" fillId="0" borderId="2" xfId="5" applyNumberFormat="1" applyFont="1" applyFill="1" applyBorder="1" applyAlignment="1" applyProtection="1">
      <alignment vertical="center"/>
      <protection locked="0"/>
    </xf>
    <xf numFmtId="3" fontId="19" fillId="0" borderId="77" xfId="5" applyNumberFormat="1" applyFont="1" applyFill="1" applyBorder="1" applyAlignment="1" applyProtection="1">
      <alignment vertical="center"/>
    </xf>
    <xf numFmtId="165" fontId="21" fillId="0" borderId="30" xfId="5" applyNumberFormat="1" applyFont="1" applyFill="1" applyBorder="1" applyAlignment="1" applyProtection="1">
      <alignment vertical="center"/>
      <protection locked="0"/>
    </xf>
    <xf numFmtId="3" fontId="19" fillId="0" borderId="39" xfId="5" applyNumberFormat="1" applyFont="1" applyFill="1" applyBorder="1" applyAlignment="1" applyProtection="1">
      <alignment vertical="center"/>
    </xf>
    <xf numFmtId="3" fontId="19" fillId="0" borderId="14" xfId="5" applyNumberFormat="1" applyFont="1" applyFill="1" applyBorder="1" applyAlignment="1" applyProtection="1">
      <alignment vertical="center"/>
    </xf>
    <xf numFmtId="3" fontId="19" fillId="0" borderId="39" xfId="5" applyNumberFormat="1" applyFont="1" applyFill="1" applyBorder="1" applyProtection="1"/>
    <xf numFmtId="3" fontId="19" fillId="0" borderId="14" xfId="5" applyNumberFormat="1" applyFont="1" applyFill="1" applyBorder="1" applyProtection="1"/>
    <xf numFmtId="0" fontId="28" fillId="0" borderId="0" xfId="5" applyFont="1" applyFill="1" applyProtection="1">
      <protection locked="0"/>
    </xf>
    <xf numFmtId="3" fontId="8" fillId="0" borderId="34" xfId="5" applyNumberFormat="1" applyFont="1" applyFill="1" applyBorder="1" applyAlignment="1" applyProtection="1">
      <alignment horizontal="left" vertical="center" indent="1"/>
    </xf>
    <xf numFmtId="3" fontId="19" fillId="0" borderId="34" xfId="5" applyNumberFormat="1" applyFont="1" applyFill="1" applyBorder="1" applyAlignment="1" applyProtection="1">
      <alignment vertical="center"/>
    </xf>
    <xf numFmtId="165" fontId="21" fillId="0" borderId="24" xfId="5" applyNumberFormat="1" applyFont="1" applyFill="1" applyBorder="1" applyAlignment="1" applyProtection="1">
      <alignment vertical="center"/>
      <protection locked="0"/>
    </xf>
    <xf numFmtId="166" fontId="19" fillId="0" borderId="17" xfId="1" applyNumberFormat="1" applyFont="1" applyFill="1" applyBorder="1" applyAlignment="1" applyProtection="1">
      <alignment horizontal="left" indent="1"/>
    </xf>
    <xf numFmtId="165" fontId="21" fillId="0" borderId="4" xfId="5" applyNumberFormat="1" applyFont="1" applyFill="1" applyBorder="1" applyAlignment="1" applyProtection="1">
      <alignment vertical="center"/>
      <protection locked="0"/>
    </xf>
    <xf numFmtId="165" fontId="21" fillId="0" borderId="73" xfId="5" applyNumberFormat="1" applyFont="1" applyFill="1" applyBorder="1" applyAlignment="1" applyProtection="1">
      <alignment vertical="center"/>
      <protection locked="0"/>
    </xf>
    <xf numFmtId="165" fontId="21" fillId="0" borderId="5" xfId="5" applyNumberFormat="1" applyFont="1" applyFill="1" applyBorder="1" applyAlignment="1" applyProtection="1">
      <alignment vertical="center"/>
      <protection locked="0"/>
    </xf>
    <xf numFmtId="165" fontId="21" fillId="0" borderId="74" xfId="5" applyNumberFormat="1" applyFont="1" applyFill="1" applyBorder="1" applyAlignment="1" applyProtection="1">
      <alignment vertical="center"/>
      <protection locked="0"/>
    </xf>
    <xf numFmtId="3" fontId="21" fillId="0" borderId="26" xfId="5" applyNumberFormat="1" applyFont="1" applyFill="1" applyBorder="1" applyAlignment="1" applyProtection="1">
      <alignment horizontal="left" vertical="center" wrapText="1" indent="1"/>
    </xf>
    <xf numFmtId="3" fontId="21" fillId="0" borderId="22" xfId="5" applyNumberFormat="1" applyFont="1" applyFill="1" applyBorder="1" applyAlignment="1" applyProtection="1">
      <alignment horizontal="left" vertical="center" wrapText="1" indent="1"/>
    </xf>
    <xf numFmtId="3" fontId="21" fillId="0" borderId="25" xfId="5" applyNumberFormat="1" applyFont="1" applyFill="1" applyBorder="1" applyAlignment="1" applyProtection="1">
      <alignment horizontal="left" vertical="center" indent="1"/>
    </xf>
    <xf numFmtId="0" fontId="33" fillId="0" borderId="0" xfId="0" applyFont="1" applyAlignment="1"/>
    <xf numFmtId="0" fontId="38" fillId="0" borderId="0" xfId="0" applyFont="1"/>
    <xf numFmtId="0" fontId="0" fillId="0" borderId="0" xfId="0" applyFont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4" applyFont="1" applyFill="1" applyBorder="1" applyAlignment="1">
      <alignment horizontal="center"/>
    </xf>
    <xf numFmtId="0" fontId="16" fillId="4" borderId="2" xfId="4" applyFont="1" applyFill="1" applyBorder="1"/>
    <xf numFmtId="166" fontId="0" fillId="0" borderId="2" xfId="1" applyNumberFormat="1" applyFont="1" applyFill="1" applyBorder="1"/>
    <xf numFmtId="0" fontId="0" fillId="0" borderId="2" xfId="4" applyFont="1" applyFill="1" applyBorder="1"/>
    <xf numFmtId="0" fontId="0" fillId="0" borderId="6" xfId="4" applyFont="1" applyFill="1" applyBorder="1"/>
    <xf numFmtId="166" fontId="0" fillId="0" borderId="6" xfId="1" applyNumberFormat="1" applyFont="1" applyFill="1" applyBorder="1"/>
    <xf numFmtId="0" fontId="30" fillId="12" borderId="14" xfId="4" applyFont="1" applyFill="1" applyBorder="1"/>
    <xf numFmtId="166" fontId="30" fillId="12" borderId="14" xfId="0" applyNumberFormat="1" applyFont="1" applyFill="1" applyBorder="1"/>
    <xf numFmtId="0" fontId="0" fillId="0" borderId="3" xfId="4" applyFont="1" applyFill="1" applyBorder="1"/>
    <xf numFmtId="166" fontId="0" fillId="0" borderId="3" xfId="1" applyNumberFormat="1" applyFont="1" applyFill="1" applyBorder="1"/>
    <xf numFmtId="0" fontId="30" fillId="13" borderId="14" xfId="4" applyFont="1" applyFill="1" applyBorder="1"/>
    <xf numFmtId="166" fontId="30" fillId="13" borderId="14" xfId="0" applyNumberFormat="1" applyFont="1" applyFill="1" applyBorder="1"/>
    <xf numFmtId="166" fontId="22" fillId="14" borderId="13" xfId="0" applyNumberFormat="1" applyFont="1" applyFill="1" applyBorder="1"/>
    <xf numFmtId="166" fontId="22" fillId="14" borderId="14" xfId="0" applyNumberFormat="1" applyFont="1" applyFill="1" applyBorder="1"/>
    <xf numFmtId="166" fontId="22" fillId="14" borderId="17" xfId="0" applyNumberFormat="1" applyFont="1" applyFill="1" applyBorder="1"/>
    <xf numFmtId="0" fontId="28" fillId="0" borderId="0" xfId="0" applyFont="1"/>
    <xf numFmtId="0" fontId="0" fillId="12" borderId="13" xfId="0" applyFill="1" applyBorder="1"/>
    <xf numFmtId="0" fontId="0" fillId="13" borderId="13" xfId="0" applyFill="1" applyBorder="1"/>
    <xf numFmtId="0" fontId="16" fillId="0" borderId="2" xfId="4" applyFont="1" applyFill="1" applyBorder="1" applyAlignment="1">
      <alignment horizontal="center"/>
    </xf>
    <xf numFmtId="166" fontId="0" fillId="0" borderId="2" xfId="0" applyNumberFormat="1" applyFont="1" applyBorder="1"/>
    <xf numFmtId="166" fontId="0" fillId="0" borderId="3" xfId="0" applyNumberFormat="1" applyFont="1" applyBorder="1"/>
    <xf numFmtId="0" fontId="0" fillId="0" borderId="1" xfId="4" applyFont="1" applyFill="1" applyBorder="1"/>
    <xf numFmtId="166" fontId="0" fillId="0" borderId="1" xfId="1" applyNumberFormat="1" applyFont="1" applyFill="1" applyBorder="1"/>
    <xf numFmtId="0" fontId="0" fillId="0" borderId="1" xfId="0" applyBorder="1"/>
    <xf numFmtId="166" fontId="0" fillId="0" borderId="0" xfId="0" applyNumberFormat="1"/>
    <xf numFmtId="0" fontId="22" fillId="9" borderId="66" xfId="4" applyFont="1" applyFill="1" applyBorder="1" applyAlignment="1" applyProtection="1">
      <alignment horizontal="center"/>
    </xf>
    <xf numFmtId="165" fontId="7" fillId="11" borderId="50" xfId="4" applyNumberFormat="1" applyFont="1" applyFill="1" applyBorder="1" applyAlignment="1" applyProtection="1">
      <alignment horizontal="center" vertical="center"/>
    </xf>
    <xf numFmtId="165" fontId="7" fillId="11" borderId="59" xfId="4" applyNumberFormat="1" applyFont="1" applyFill="1" applyBorder="1" applyAlignment="1" applyProtection="1">
      <alignment horizontal="center" vertical="center"/>
    </xf>
    <xf numFmtId="165" fontId="7" fillId="11" borderId="5" xfId="4" applyNumberFormat="1" applyFont="1" applyFill="1" applyBorder="1" applyAlignment="1" applyProtection="1">
      <alignment horizontal="center" vertical="center"/>
    </xf>
    <xf numFmtId="0" fontId="6" fillId="9" borderId="69" xfId="0" applyFont="1" applyFill="1" applyBorder="1" applyAlignment="1" applyProtection="1">
      <alignment horizontal="right" vertical="center"/>
    </xf>
    <xf numFmtId="165" fontId="7" fillId="11" borderId="40" xfId="4" applyNumberFormat="1" applyFont="1" applyFill="1" applyBorder="1" applyAlignment="1" applyProtection="1">
      <alignment horizontal="center" vertical="center"/>
    </xf>
    <xf numFmtId="165" fontId="7" fillId="11" borderId="41" xfId="4" applyNumberFormat="1" applyFont="1" applyFill="1" applyBorder="1" applyAlignment="1" applyProtection="1">
      <alignment horizontal="center" vertical="center"/>
    </xf>
    <xf numFmtId="165" fontId="7" fillId="11" borderId="33" xfId="4" applyNumberFormat="1" applyFont="1" applyFill="1" applyBorder="1" applyAlignment="1" applyProtection="1">
      <alignment horizontal="center" vertical="center"/>
    </xf>
    <xf numFmtId="0" fontId="6" fillId="9" borderId="40" xfId="0" applyFont="1" applyFill="1" applyBorder="1" applyAlignment="1" applyProtection="1">
      <alignment horizontal="right" vertical="center"/>
    </xf>
    <xf numFmtId="0" fontId="6" fillId="9" borderId="41" xfId="0" applyFont="1" applyFill="1" applyBorder="1" applyAlignment="1" applyProtection="1">
      <alignment horizontal="right" vertical="center"/>
    </xf>
    <xf numFmtId="0" fontId="6" fillId="9" borderId="33" xfId="0" applyFont="1" applyFill="1" applyBorder="1" applyAlignment="1" applyProtection="1">
      <alignment horizontal="right" vertical="center"/>
    </xf>
    <xf numFmtId="0" fontId="7" fillId="0" borderId="41" xfId="4" applyFont="1" applyFill="1" applyBorder="1" applyAlignment="1" applyProtection="1">
      <alignment horizontal="center" vertical="center" wrapText="1"/>
    </xf>
    <xf numFmtId="0" fontId="7" fillId="0" borderId="33" xfId="4" applyFont="1" applyFill="1" applyBorder="1" applyAlignment="1" applyProtection="1">
      <alignment horizontal="center" vertical="center" wrapText="1"/>
    </xf>
    <xf numFmtId="165" fontId="30" fillId="9" borderId="31" xfId="4" applyNumberFormat="1" applyFont="1" applyFill="1" applyBorder="1" applyAlignment="1" applyProtection="1">
      <alignment horizontal="left" vertical="center"/>
    </xf>
    <xf numFmtId="165" fontId="30" fillId="9" borderId="40" xfId="4" applyNumberFormat="1" applyFont="1" applyFill="1" applyBorder="1" applyAlignment="1" applyProtection="1">
      <alignment horizontal="left" vertical="center"/>
    </xf>
    <xf numFmtId="165" fontId="30" fillId="9" borderId="33" xfId="4" applyNumberFormat="1" applyFont="1" applyFill="1" applyBorder="1" applyAlignment="1" applyProtection="1">
      <alignment horizontal="left" vertical="center"/>
    </xf>
    <xf numFmtId="0" fontId="4" fillId="0" borderId="40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horizontal="left" vertical="center"/>
    </xf>
    <xf numFmtId="0" fontId="4" fillId="0" borderId="40" xfId="0" applyFont="1" applyFill="1" applyBorder="1" applyAlignment="1" applyProtection="1">
      <alignment horizontal="left" vertical="center" wrapText="1"/>
    </xf>
    <xf numFmtId="0" fontId="4" fillId="0" borderId="41" xfId="0" applyFont="1" applyFill="1" applyBorder="1" applyAlignment="1" applyProtection="1">
      <alignment horizontal="left" vertical="center" wrapText="1"/>
    </xf>
    <xf numFmtId="165" fontId="34" fillId="0" borderId="31" xfId="4" applyNumberFormat="1" applyFont="1" applyFill="1" applyBorder="1" applyAlignment="1" applyProtection="1">
      <alignment horizontal="left" vertical="center"/>
    </xf>
    <xf numFmtId="0" fontId="22" fillId="0" borderId="0" xfId="4" applyFont="1" applyFill="1" applyAlignment="1" applyProtection="1">
      <alignment horizontal="center"/>
    </xf>
    <xf numFmtId="165" fontId="7" fillId="0" borderId="0" xfId="4" applyNumberFormat="1" applyFont="1" applyFill="1" applyBorder="1" applyAlignment="1" applyProtection="1">
      <alignment horizontal="center" vertical="center"/>
    </xf>
    <xf numFmtId="165" fontId="34" fillId="0" borderId="31" xfId="4" applyNumberFormat="1" applyFont="1" applyFill="1" applyBorder="1" applyAlignment="1" applyProtection="1">
      <alignment horizontal="left"/>
    </xf>
    <xf numFmtId="165" fontId="29" fillId="0" borderId="71" xfId="0" applyNumberFormat="1" applyFont="1" applyFill="1" applyBorder="1" applyAlignment="1" applyProtection="1">
      <alignment horizontal="center" vertical="center" wrapText="1"/>
    </xf>
    <xf numFmtId="165" fontId="29" fillId="0" borderId="78" xfId="0" applyNumberFormat="1" applyFont="1" applyFill="1" applyBorder="1" applyAlignment="1" applyProtection="1">
      <alignment horizontal="center" vertical="center" wrapText="1"/>
    </xf>
    <xf numFmtId="165" fontId="17" fillId="0" borderId="0" xfId="0" applyNumberFormat="1" applyFont="1" applyFill="1" applyAlignment="1" applyProtection="1">
      <alignment horizontal="center" textRotation="180" wrapText="1"/>
    </xf>
    <xf numFmtId="165" fontId="50" fillId="0" borderId="54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Alignment="1" applyProtection="1">
      <alignment horizontal="center" vertical="center" wrapText="1"/>
    </xf>
    <xf numFmtId="165" fontId="8" fillId="0" borderId="40" xfId="0" applyNumberFormat="1" applyFont="1" applyFill="1" applyBorder="1" applyAlignment="1" applyProtection="1">
      <alignment horizontal="center" vertical="center" wrapText="1"/>
    </xf>
    <xf numFmtId="165" fontId="8" fillId="0" borderId="41" xfId="0" applyNumberFormat="1" applyFont="1" applyFill="1" applyBorder="1" applyAlignment="1" applyProtection="1">
      <alignment horizontal="center" vertical="center" wrapText="1"/>
    </xf>
    <xf numFmtId="165" fontId="8" fillId="0" borderId="33" xfId="0" applyNumberFormat="1" applyFont="1" applyFill="1" applyBorder="1" applyAlignment="1" applyProtection="1">
      <alignment horizontal="center" vertical="center" wrapText="1"/>
    </xf>
    <xf numFmtId="165" fontId="30" fillId="11" borderId="31" xfId="0" applyNumberFormat="1" applyFont="1" applyFill="1" applyBorder="1" applyAlignment="1" applyProtection="1">
      <alignment horizontal="center" vertical="center" wrapText="1"/>
    </xf>
    <xf numFmtId="165" fontId="29" fillId="0" borderId="61" xfId="0" applyNumberFormat="1" applyFont="1" applyFill="1" applyBorder="1" applyAlignment="1" applyProtection="1">
      <alignment horizontal="center" vertical="center" wrapText="1"/>
    </xf>
    <xf numFmtId="165" fontId="29" fillId="0" borderId="62" xfId="0" applyNumberFormat="1" applyFont="1" applyFill="1" applyBorder="1" applyAlignment="1" applyProtection="1">
      <alignment horizontal="center" vertical="center" wrapText="1"/>
    </xf>
    <xf numFmtId="0" fontId="4" fillId="0" borderId="33" xfId="0" applyFont="1" applyFill="1" applyBorder="1" applyAlignment="1" applyProtection="1">
      <alignment horizontal="left" vertical="center" wrapText="1"/>
    </xf>
    <xf numFmtId="0" fontId="8" fillId="9" borderId="40" xfId="0" applyFont="1" applyFill="1" applyBorder="1" applyAlignment="1" applyProtection="1">
      <alignment horizontal="center" vertical="center" wrapText="1"/>
    </xf>
    <xf numFmtId="0" fontId="8" fillId="9" borderId="33" xfId="0" applyFont="1" applyFill="1" applyBorder="1" applyAlignment="1" applyProtection="1">
      <alignment horizontal="center" vertical="center" wrapText="1"/>
    </xf>
    <xf numFmtId="0" fontId="47" fillId="9" borderId="54" xfId="0" applyFont="1" applyFill="1" applyBorder="1" applyAlignment="1" applyProtection="1">
      <alignment horizontal="right" vertical="center"/>
    </xf>
    <xf numFmtId="0" fontId="8" fillId="9" borderId="54" xfId="0" applyFont="1" applyFill="1" applyBorder="1" applyAlignment="1" applyProtection="1">
      <alignment horizontal="right" vertical="center"/>
    </xf>
    <xf numFmtId="0" fontId="8" fillId="9" borderId="58" xfId="0" applyFont="1" applyFill="1" applyBorder="1" applyAlignment="1" applyProtection="1">
      <alignment horizontal="right" vertical="center"/>
    </xf>
    <xf numFmtId="0" fontId="8" fillId="9" borderId="31" xfId="0" applyFont="1" applyFill="1" applyBorder="1" applyAlignment="1" applyProtection="1">
      <alignment horizontal="right" vertical="center"/>
    </xf>
    <xf numFmtId="0" fontId="8" fillId="9" borderId="53" xfId="0" applyFont="1" applyFill="1" applyBorder="1" applyAlignment="1" applyProtection="1">
      <alignment horizontal="right" vertical="center"/>
    </xf>
    <xf numFmtId="0" fontId="8" fillId="9" borderId="40" xfId="0" applyFont="1" applyFill="1" applyBorder="1" applyAlignment="1" applyProtection="1">
      <alignment horizontal="center" vertical="center"/>
    </xf>
    <xf numFmtId="0" fontId="8" fillId="9" borderId="33" xfId="0" applyFont="1" applyFill="1" applyBorder="1" applyAlignment="1" applyProtection="1">
      <alignment horizontal="center" vertical="center"/>
    </xf>
    <xf numFmtId="0" fontId="8" fillId="9" borderId="40" xfId="0" applyFont="1" applyFill="1" applyBorder="1" applyAlignment="1" applyProtection="1">
      <alignment horizontal="left" vertical="center" wrapText="1"/>
    </xf>
    <xf numFmtId="0" fontId="8" fillId="9" borderId="41" xfId="0" applyFont="1" applyFill="1" applyBorder="1" applyAlignment="1" applyProtection="1">
      <alignment horizontal="left" vertical="center" wrapText="1"/>
    </xf>
    <xf numFmtId="0" fontId="8" fillId="9" borderId="33" xfId="0" applyFont="1" applyFill="1" applyBorder="1" applyAlignment="1" applyProtection="1">
      <alignment horizontal="left" vertical="center" wrapText="1"/>
    </xf>
    <xf numFmtId="0" fontId="20" fillId="0" borderId="45" xfId="5" applyFont="1" applyFill="1" applyBorder="1" applyAlignment="1" applyProtection="1">
      <alignment horizontal="left" vertical="center" indent="1"/>
    </xf>
    <xf numFmtId="0" fontId="20" fillId="0" borderId="41" xfId="5" applyFont="1" applyFill="1" applyBorder="1" applyAlignment="1" applyProtection="1">
      <alignment horizontal="left" vertical="center" indent="1"/>
    </xf>
    <xf numFmtId="0" fontId="20" fillId="0" borderId="54" xfId="5" applyFont="1" applyFill="1" applyBorder="1" applyAlignment="1" applyProtection="1">
      <alignment horizontal="left" vertical="center" indent="1"/>
    </xf>
    <xf numFmtId="0" fontId="20" fillId="0" borderId="33" xfId="5" applyFont="1" applyFill="1" applyBorder="1" applyAlignment="1" applyProtection="1">
      <alignment horizontal="left" vertical="center" indent="1"/>
    </xf>
    <xf numFmtId="0" fontId="22" fillId="11" borderId="0" xfId="5" applyFont="1" applyFill="1" applyAlignment="1" applyProtection="1">
      <alignment horizontal="center" wrapText="1"/>
    </xf>
    <xf numFmtId="0" fontId="22" fillId="11" borderId="0" xfId="5" applyFont="1" applyFill="1" applyAlignment="1" applyProtection="1">
      <alignment horizontal="center"/>
    </xf>
    <xf numFmtId="0" fontId="30" fillId="0" borderId="2" xfId="4" applyFont="1" applyFill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50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165" fontId="17" fillId="0" borderId="52" xfId="0" applyNumberFormat="1" applyFont="1" applyFill="1" applyBorder="1" applyAlignment="1" applyProtection="1">
      <alignment horizontal="center" textRotation="180" wrapText="1"/>
    </xf>
    <xf numFmtId="165" fontId="22" fillId="0" borderId="0" xfId="0" applyNumberFormat="1" applyFont="1" applyFill="1" applyAlignment="1" applyProtection="1">
      <alignment horizontal="center" vertical="center" wrapText="1"/>
    </xf>
    <xf numFmtId="165" fontId="8" fillId="0" borderId="40" xfId="0" applyNumberFormat="1" applyFont="1" applyFill="1" applyBorder="1" applyAlignment="1" applyProtection="1">
      <alignment horizontal="left" vertical="center" wrapText="1" indent="2"/>
    </xf>
    <xf numFmtId="165" fontId="8" fillId="0" borderId="33" xfId="0" applyNumberFormat="1" applyFont="1" applyFill="1" applyBorder="1" applyAlignment="1" applyProtection="1">
      <alignment horizontal="left" vertical="center" wrapText="1" indent="2"/>
    </xf>
    <xf numFmtId="165" fontId="8" fillId="0" borderId="71" xfId="0" applyNumberFormat="1" applyFont="1" applyFill="1" applyBorder="1" applyAlignment="1" applyProtection="1">
      <alignment horizontal="center" vertical="center"/>
    </xf>
    <xf numFmtId="165" fontId="8" fillId="0" borderId="78" xfId="0" applyNumberFormat="1" applyFont="1" applyFill="1" applyBorder="1" applyAlignment="1" applyProtection="1">
      <alignment horizontal="center" vertical="center"/>
    </xf>
    <xf numFmtId="165" fontId="8" fillId="0" borderId="57" xfId="0" applyNumberFormat="1" applyFont="1" applyFill="1" applyBorder="1" applyAlignment="1" applyProtection="1">
      <alignment horizontal="center" vertical="center"/>
    </xf>
    <xf numFmtId="165" fontId="8" fillId="0" borderId="72" xfId="0" applyNumberFormat="1" applyFont="1" applyFill="1" applyBorder="1" applyAlignment="1" applyProtection="1">
      <alignment horizontal="center" vertical="center"/>
    </xf>
    <xf numFmtId="165" fontId="8" fillId="0" borderId="67" xfId="0" applyNumberFormat="1" applyFont="1" applyFill="1" applyBorder="1" applyAlignment="1" applyProtection="1">
      <alignment horizontal="center" vertical="center"/>
    </xf>
    <xf numFmtId="165" fontId="8" fillId="0" borderId="71" xfId="0" applyNumberFormat="1" applyFont="1" applyFill="1" applyBorder="1" applyAlignment="1" applyProtection="1">
      <alignment horizontal="center" vertical="center" wrapText="1"/>
    </xf>
    <xf numFmtId="165" fontId="8" fillId="0" borderId="78" xfId="0" applyNumberFormat="1" applyFont="1" applyFill="1" applyBorder="1" applyAlignment="1" applyProtection="1">
      <alignment horizontal="center" vertical="center" wrapText="1"/>
    </xf>
    <xf numFmtId="0" fontId="28" fillId="0" borderId="54" xfId="0" applyFont="1" applyFill="1" applyBorder="1" applyAlignment="1">
      <alignment horizontal="justify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Fill="1" applyBorder="1" applyAlignment="1" applyProtection="1">
      <alignment horizontal="center" vertical="center"/>
    </xf>
    <xf numFmtId="0" fontId="17" fillId="0" borderId="52" xfId="0" applyFont="1" applyFill="1" applyBorder="1" applyAlignment="1">
      <alignment horizontal="center" textRotation="180"/>
    </xf>
    <xf numFmtId="0" fontId="34" fillId="0" borderId="0" xfId="0" applyFont="1" applyAlignment="1" applyProtection="1">
      <alignment horizontal="right"/>
    </xf>
    <xf numFmtId="0" fontId="29" fillId="0" borderId="40" xfId="0" applyFont="1" applyBorder="1" applyAlignment="1" applyProtection="1">
      <alignment horizontal="left" vertical="center" indent="2"/>
    </xf>
    <xf numFmtId="0" fontId="29" fillId="0" borderId="39" xfId="0" applyFont="1" applyBorder="1" applyAlignment="1" applyProtection="1">
      <alignment horizontal="left" vertical="center" indent="2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49" fontId="30" fillId="0" borderId="0" xfId="0" applyNumberFormat="1" applyFont="1" applyAlignment="1">
      <alignment horizontal="center"/>
    </xf>
    <xf numFmtId="0" fontId="30" fillId="0" borderId="50" xfId="0" applyFont="1" applyBorder="1" applyAlignment="1">
      <alignment horizontal="left" wrapText="1"/>
    </xf>
    <xf numFmtId="0" fontId="30" fillId="0" borderId="59" xfId="0" applyFont="1" applyBorder="1" applyAlignment="1">
      <alignment horizontal="left" wrapText="1"/>
    </xf>
    <xf numFmtId="0" fontId="30" fillId="0" borderId="13" xfId="0" applyFont="1" applyBorder="1" applyAlignment="1">
      <alignment horizontal="left" wrapText="1"/>
    </xf>
    <xf numFmtId="0" fontId="30" fillId="0" borderId="14" xfId="0" applyFont="1" applyBorder="1" applyAlignment="1">
      <alignment horizontal="left" wrapText="1"/>
    </xf>
    <xf numFmtId="165" fontId="21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26" fillId="8" borderId="13" xfId="0" applyFont="1" applyFill="1" applyBorder="1" applyAlignment="1" applyProtection="1">
      <alignment horizontal="center" vertical="center" wrapText="1"/>
    </xf>
    <xf numFmtId="0" fontId="26" fillId="8" borderId="41" xfId="0" applyFont="1" applyFill="1" applyBorder="1" applyAlignment="1" applyProtection="1">
      <alignment horizontal="center" vertical="center" wrapText="1"/>
    </xf>
    <xf numFmtId="0" fontId="24" fillId="8" borderId="45" xfId="0" applyFont="1" applyFill="1" applyBorder="1" applyAlignment="1" applyProtection="1">
      <alignment horizontal="left" vertical="center" wrapText="1" indent="1"/>
    </xf>
    <xf numFmtId="165" fontId="0" fillId="0" borderId="0" xfId="0" applyNumberFormat="1" applyFill="1" applyAlignment="1" applyProtection="1">
      <alignment horizontal="center" vertical="center" wrapText="1"/>
    </xf>
  </cellXfs>
  <cellStyles count="6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_KVRENMUNKA" xfId="4" xr:uid="{00000000-0005-0000-0000-000004000000}"/>
    <cellStyle name="Normál_SEGEDLETEK" xfId="5" xr:uid="{00000000-0005-0000-0000-000005000000}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363855</xdr:colOff>
      <xdr:row>52</xdr:row>
      <xdr:rowOff>59531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853136" y="8798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B16"/>
  <sheetViews>
    <sheetView zoomScaleNormal="100" workbookViewId="0">
      <selection activeCell="B10" sqref="B10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8.75" x14ac:dyDescent="0.3">
      <c r="A2" s="93" t="s">
        <v>129</v>
      </c>
    </row>
    <row r="4" spans="1:2" x14ac:dyDescent="0.2">
      <c r="A4" s="101"/>
      <c r="B4" s="101"/>
    </row>
    <row r="5" spans="1:2" s="113" customFormat="1" ht="15.75" x14ac:dyDescent="0.25">
      <c r="A5" s="65" t="s">
        <v>513</v>
      </c>
      <c r="B5" s="112"/>
    </row>
    <row r="6" spans="1:2" x14ac:dyDescent="0.2">
      <c r="A6" s="101"/>
      <c r="B6" s="101"/>
    </row>
    <row r="7" spans="1:2" x14ac:dyDescent="0.2">
      <c r="A7" s="101" t="s">
        <v>492</v>
      </c>
      <c r="B7" s="101" t="s">
        <v>438</v>
      </c>
    </row>
    <row r="8" spans="1:2" x14ac:dyDescent="0.2">
      <c r="A8" s="101" t="s">
        <v>493</v>
      </c>
      <c r="B8" s="101" t="s">
        <v>439</v>
      </c>
    </row>
    <row r="9" spans="1:2" x14ac:dyDescent="0.2">
      <c r="A9" s="101" t="s">
        <v>494</v>
      </c>
      <c r="B9" s="101" t="s">
        <v>440</v>
      </c>
    </row>
    <row r="10" spans="1:2" x14ac:dyDescent="0.2">
      <c r="A10" s="101"/>
      <c r="B10" s="101"/>
    </row>
    <row r="11" spans="1:2" x14ac:dyDescent="0.2">
      <c r="A11" s="101"/>
      <c r="B11" s="101"/>
    </row>
    <row r="12" spans="1:2" s="113" customFormat="1" ht="15.75" x14ac:dyDescent="0.25">
      <c r="A12" s="65" t="str">
        <f>+CONCATENATE(LEFT(A5,4),". évi előirányzat KIADÁSOK")</f>
        <v>2018. évi előirányzat KIADÁSOK</v>
      </c>
      <c r="B12" s="112"/>
    </row>
    <row r="13" spans="1:2" x14ac:dyDescent="0.2">
      <c r="A13" s="101"/>
      <c r="B13" s="101"/>
    </row>
    <row r="14" spans="1:2" x14ac:dyDescent="0.2">
      <c r="A14" s="101" t="s">
        <v>495</v>
      </c>
      <c r="B14" s="101" t="s">
        <v>441</v>
      </c>
    </row>
    <row r="15" spans="1:2" x14ac:dyDescent="0.2">
      <c r="A15" s="101" t="s">
        <v>496</v>
      </c>
      <c r="B15" s="101" t="s">
        <v>442</v>
      </c>
    </row>
    <row r="16" spans="1:2" x14ac:dyDescent="0.2">
      <c r="A16" s="101" t="s">
        <v>497</v>
      </c>
      <c r="B16" s="101" t="s">
        <v>443</v>
      </c>
    </row>
  </sheetData>
  <customSheetViews>
    <customSheetView guid="{97FEE8B0-D789-49A2-9B6A-B24783AB39CA}">
      <selection activeCell="A31" sqref="A31"/>
      <pageMargins left="1.0629921259842521" right="1.0236220472440944" top="0.78740157480314965" bottom="0.78740157480314965" header="0.70866141732283472" footer="0.70866141732283472"/>
      <pageSetup paperSize="9" orientation="landscape" r:id="rId1"/>
      <headerFooter alignWithMargins="0"/>
    </customSheetView>
  </customSheetViews>
  <phoneticPr fontId="28" type="noConversion"/>
  <pageMargins left="0.25" right="0.25" top="0.75" bottom="0.75" header="0.3" footer="0.3"/>
  <pageSetup paperSize="8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O215"/>
  <sheetViews>
    <sheetView zoomScaleNormal="100" zoomScaleSheetLayoutView="85" workbookViewId="0">
      <selection activeCell="C218" sqref="C218"/>
    </sheetView>
  </sheetViews>
  <sheetFormatPr defaultRowHeight="12.75" x14ac:dyDescent="0.2"/>
  <cols>
    <col min="1" max="1" width="19.5" style="282" customWidth="1"/>
    <col min="2" max="2" width="10.6640625" style="283" customWidth="1"/>
    <col min="3" max="3" width="60.83203125" style="284" customWidth="1"/>
    <col min="4" max="8" width="13.83203125" style="284" customWidth="1"/>
    <col min="9" max="16384" width="9.33203125" style="2"/>
  </cols>
  <sheetData>
    <row r="1" spans="1:8" s="1" customFormat="1" ht="16.5" customHeight="1" thickBot="1" x14ac:dyDescent="0.25">
      <c r="A1" s="758" t="s">
        <v>602</v>
      </c>
      <c r="B1" s="759"/>
      <c r="C1" s="503" t="s">
        <v>893</v>
      </c>
      <c r="D1" s="760" t="s">
        <v>603</v>
      </c>
      <c r="E1" s="761"/>
      <c r="F1" s="761"/>
      <c r="G1" s="762"/>
      <c r="H1" s="409"/>
    </row>
    <row r="2" spans="1:8" s="66" customFormat="1" ht="21" customHeight="1" thickBot="1" x14ac:dyDescent="0.25">
      <c r="A2" s="765" t="s">
        <v>604</v>
      </c>
      <c r="B2" s="766"/>
      <c r="C2" s="504" t="s">
        <v>898</v>
      </c>
      <c r="D2" s="763"/>
      <c r="E2" s="763"/>
      <c r="F2" s="763"/>
      <c r="G2" s="764"/>
      <c r="H2" s="438"/>
    </row>
    <row r="3" spans="1:8" s="66" customFormat="1" ht="16.5" thickBot="1" x14ac:dyDescent="0.3">
      <c r="A3" s="141"/>
      <c r="B3" s="505"/>
      <c r="C3" s="505"/>
      <c r="D3" s="142"/>
      <c r="E3" s="142"/>
      <c r="F3" s="142"/>
      <c r="G3" s="142" t="s">
        <v>510</v>
      </c>
      <c r="H3" s="439"/>
    </row>
    <row r="4" spans="1:8" s="67" customFormat="1" ht="24.75" thickBot="1" x14ac:dyDescent="0.3">
      <c r="A4" s="296" t="s">
        <v>174</v>
      </c>
      <c r="B4" s="296" t="s">
        <v>606</v>
      </c>
      <c r="C4" s="121" t="s">
        <v>607</v>
      </c>
      <c r="D4" s="506" t="s">
        <v>53</v>
      </c>
      <c r="E4" s="507" t="s">
        <v>597</v>
      </c>
      <c r="F4" s="507" t="s">
        <v>596</v>
      </c>
      <c r="G4" s="507" t="s">
        <v>595</v>
      </c>
      <c r="H4" s="142"/>
    </row>
    <row r="5" spans="1:8" ht="13.5" thickBot="1" x14ac:dyDescent="0.25">
      <c r="A5" s="122"/>
      <c r="B5" s="508"/>
      <c r="C5" s="124" t="s">
        <v>444</v>
      </c>
      <c r="D5" s="509" t="s">
        <v>445</v>
      </c>
      <c r="E5" s="124" t="s">
        <v>446</v>
      </c>
      <c r="F5" s="124"/>
      <c r="G5" s="124" t="s">
        <v>447</v>
      </c>
      <c r="H5" s="2"/>
    </row>
    <row r="6" spans="1:8" s="46" customFormat="1" ht="12.95" customHeight="1" thickBot="1" x14ac:dyDescent="0.25">
      <c r="A6" s="767" t="s">
        <v>54</v>
      </c>
      <c r="B6" s="768"/>
      <c r="C6" s="768"/>
      <c r="D6" s="768"/>
      <c r="E6" s="768"/>
      <c r="F6" s="768"/>
      <c r="G6" s="769"/>
    </row>
    <row r="7" spans="1:8" s="46" customFormat="1" ht="15.95" customHeight="1" thickBot="1" x14ac:dyDescent="0.25">
      <c r="A7" s="510" t="s">
        <v>16</v>
      </c>
      <c r="B7" s="511"/>
      <c r="C7" s="512" t="s">
        <v>202</v>
      </c>
      <c r="D7" s="513">
        <f>+D8+D9+D10+D11+D12+D13</f>
        <v>0</v>
      </c>
      <c r="E7" s="513">
        <f>+E8+E9+E10+E11+E12+E13</f>
        <v>0</v>
      </c>
      <c r="F7" s="513">
        <f>+F8+F9+F10+F11+F12+F13</f>
        <v>0</v>
      </c>
      <c r="G7" s="513">
        <f>+G8+G9+G10+G11+G12+G13</f>
        <v>0</v>
      </c>
    </row>
    <row r="8" spans="1:8" s="46" customFormat="1" ht="12" customHeight="1" x14ac:dyDescent="0.2">
      <c r="A8" s="320" t="s">
        <v>91</v>
      </c>
      <c r="B8" s="514" t="s">
        <v>608</v>
      </c>
      <c r="C8" s="515" t="s">
        <v>203</v>
      </c>
      <c r="D8" s="516">
        <v>0</v>
      </c>
      <c r="E8" s="516"/>
      <c r="F8" s="516"/>
      <c r="G8" s="516">
        <v>0</v>
      </c>
    </row>
    <row r="9" spans="1:8" s="68" customFormat="1" ht="12" customHeight="1" x14ac:dyDescent="0.2">
      <c r="A9" s="321" t="s">
        <v>92</v>
      </c>
      <c r="B9" s="514" t="s">
        <v>609</v>
      </c>
      <c r="C9" s="493" t="s">
        <v>204</v>
      </c>
      <c r="D9" s="468">
        <v>0</v>
      </c>
      <c r="E9" s="468"/>
      <c r="F9" s="468">
        <v>0</v>
      </c>
      <c r="G9" s="468">
        <v>0</v>
      </c>
    </row>
    <row r="10" spans="1:8" s="69" customFormat="1" ht="25.5" customHeight="1" x14ac:dyDescent="0.2">
      <c r="A10" s="321" t="s">
        <v>93</v>
      </c>
      <c r="B10" s="514" t="s">
        <v>610</v>
      </c>
      <c r="C10" s="493" t="s">
        <v>498</v>
      </c>
      <c r="D10" s="468">
        <v>0</v>
      </c>
      <c r="E10" s="468">
        <v>0</v>
      </c>
      <c r="F10" s="468">
        <v>0</v>
      </c>
      <c r="G10" s="468">
        <v>0</v>
      </c>
    </row>
    <row r="11" spans="1:8" s="69" customFormat="1" ht="12" customHeight="1" x14ac:dyDescent="0.2">
      <c r="A11" s="321" t="s">
        <v>94</v>
      </c>
      <c r="B11" s="514" t="s">
        <v>611</v>
      </c>
      <c r="C11" s="493" t="s">
        <v>205</v>
      </c>
      <c r="D11" s="468">
        <v>0</v>
      </c>
      <c r="E11" s="468"/>
      <c r="F11" s="468">
        <v>0</v>
      </c>
      <c r="G11" s="468">
        <v>0</v>
      </c>
    </row>
    <row r="12" spans="1:8" s="69" customFormat="1" ht="12" customHeight="1" x14ac:dyDescent="0.2">
      <c r="A12" s="321" t="s">
        <v>126</v>
      </c>
      <c r="B12" s="514" t="s">
        <v>612</v>
      </c>
      <c r="C12" s="493" t="s">
        <v>453</v>
      </c>
      <c r="D12" s="468"/>
      <c r="E12" s="468"/>
      <c r="F12" s="468">
        <v>0</v>
      </c>
      <c r="G12" s="468">
        <v>0</v>
      </c>
    </row>
    <row r="13" spans="1:8" s="69" customFormat="1" ht="12" customHeight="1" thickBot="1" x14ac:dyDescent="0.25">
      <c r="A13" s="322" t="s">
        <v>95</v>
      </c>
      <c r="B13" s="514" t="s">
        <v>613</v>
      </c>
      <c r="C13" s="517" t="s">
        <v>384</v>
      </c>
      <c r="D13" s="489"/>
      <c r="E13" s="489"/>
      <c r="F13" s="489"/>
      <c r="G13" s="489">
        <f>SUM(D13:E13)</f>
        <v>0</v>
      </c>
    </row>
    <row r="14" spans="1:8" s="68" customFormat="1" ht="27" customHeight="1" thickBot="1" x14ac:dyDescent="0.25">
      <c r="A14" s="510" t="s">
        <v>17</v>
      </c>
      <c r="B14" s="511"/>
      <c r="C14" s="518" t="s">
        <v>206</v>
      </c>
      <c r="D14" s="513">
        <f>+D15+D16+D17+D18+D19</f>
        <v>0</v>
      </c>
      <c r="E14" s="513">
        <f>+E15+E16+E17+E18+E19</f>
        <v>0</v>
      </c>
      <c r="F14" s="513">
        <f>+F15+F16+F17+F18+F19</f>
        <v>0</v>
      </c>
      <c r="G14" s="513">
        <f>+G15+G16+G17+G18+G19</f>
        <v>0</v>
      </c>
    </row>
    <row r="15" spans="1:8" s="68" customFormat="1" ht="12" customHeight="1" x14ac:dyDescent="0.2">
      <c r="A15" s="320" t="s">
        <v>97</v>
      </c>
      <c r="B15" s="514" t="s">
        <v>614</v>
      </c>
      <c r="C15" s="492" t="s">
        <v>207</v>
      </c>
      <c r="D15" s="516"/>
      <c r="E15" s="516"/>
      <c r="F15" s="516"/>
      <c r="G15" s="516">
        <f t="shared" ref="G15:G20" si="0">SUM(D15:E15)</f>
        <v>0</v>
      </c>
    </row>
    <row r="16" spans="1:8" s="68" customFormat="1" ht="12" customHeight="1" x14ac:dyDescent="0.2">
      <c r="A16" s="321" t="s">
        <v>98</v>
      </c>
      <c r="B16" s="514" t="s">
        <v>615</v>
      </c>
      <c r="C16" s="493" t="s">
        <v>208</v>
      </c>
      <c r="D16" s="468"/>
      <c r="E16" s="468"/>
      <c r="F16" s="468"/>
      <c r="G16" s="468">
        <f t="shared" si="0"/>
        <v>0</v>
      </c>
    </row>
    <row r="17" spans="1:7" s="68" customFormat="1" ht="12" customHeight="1" x14ac:dyDescent="0.2">
      <c r="A17" s="321" t="s">
        <v>99</v>
      </c>
      <c r="B17" s="514" t="s">
        <v>616</v>
      </c>
      <c r="C17" s="493" t="s">
        <v>375</v>
      </c>
      <c r="D17" s="468"/>
      <c r="E17" s="468"/>
      <c r="F17" s="468"/>
      <c r="G17" s="468">
        <f t="shared" si="0"/>
        <v>0</v>
      </c>
    </row>
    <row r="18" spans="1:7" s="68" customFormat="1" ht="12" customHeight="1" x14ac:dyDescent="0.2">
      <c r="A18" s="321" t="s">
        <v>100</v>
      </c>
      <c r="B18" s="514" t="s">
        <v>617</v>
      </c>
      <c r="C18" s="493" t="s">
        <v>376</v>
      </c>
      <c r="D18" s="468"/>
      <c r="E18" s="468"/>
      <c r="F18" s="468"/>
      <c r="G18" s="468">
        <f t="shared" si="0"/>
        <v>0</v>
      </c>
    </row>
    <row r="19" spans="1:7" s="68" customFormat="1" ht="12" customHeight="1" x14ac:dyDescent="0.2">
      <c r="A19" s="321" t="s">
        <v>101</v>
      </c>
      <c r="B19" s="514" t="s">
        <v>618</v>
      </c>
      <c r="C19" s="493" t="s">
        <v>209</v>
      </c>
      <c r="D19" s="468">
        <v>0</v>
      </c>
      <c r="E19" s="468">
        <v>0</v>
      </c>
      <c r="F19" s="468">
        <v>0</v>
      </c>
      <c r="G19" s="468">
        <v>0</v>
      </c>
    </row>
    <row r="20" spans="1:7" s="68" customFormat="1" ht="12" customHeight="1" thickBot="1" x14ac:dyDescent="0.25">
      <c r="A20" s="322" t="s">
        <v>110</v>
      </c>
      <c r="B20" s="514"/>
      <c r="C20" s="495" t="s">
        <v>210</v>
      </c>
      <c r="D20" s="489"/>
      <c r="E20" s="489"/>
      <c r="F20" s="489"/>
      <c r="G20" s="489">
        <f t="shared" si="0"/>
        <v>0</v>
      </c>
    </row>
    <row r="21" spans="1:7" s="69" customFormat="1" ht="22.5" customHeight="1" thickBot="1" x14ac:dyDescent="0.25">
      <c r="A21" s="510" t="s">
        <v>18</v>
      </c>
      <c r="B21" s="511"/>
      <c r="C21" s="512" t="s">
        <v>211</v>
      </c>
      <c r="D21" s="513">
        <f>+D22+D23+D24+D25+D26</f>
        <v>0</v>
      </c>
      <c r="E21" s="513">
        <f>+E22+E23+E24+E25+E26</f>
        <v>0</v>
      </c>
      <c r="F21" s="513">
        <f>+F22+F23+F24+F25+F26</f>
        <v>0</v>
      </c>
      <c r="G21" s="513">
        <f>+G22+G23+G24+G25+G26</f>
        <v>0</v>
      </c>
    </row>
    <row r="22" spans="1:7" s="69" customFormat="1" ht="12" customHeight="1" x14ac:dyDescent="0.2">
      <c r="A22" s="320" t="s">
        <v>80</v>
      </c>
      <c r="B22" s="520" t="s">
        <v>619</v>
      </c>
      <c r="C22" s="492" t="s">
        <v>212</v>
      </c>
      <c r="D22" s="516"/>
      <c r="E22" s="516"/>
      <c r="F22" s="516">
        <v>0</v>
      </c>
      <c r="G22" s="516">
        <v>0</v>
      </c>
    </row>
    <row r="23" spans="1:7" s="69" customFormat="1" ht="12" customHeight="1" x14ac:dyDescent="0.2">
      <c r="A23" s="321" t="s">
        <v>81</v>
      </c>
      <c r="B23" s="521" t="s">
        <v>620</v>
      </c>
      <c r="C23" s="493" t="s">
        <v>213</v>
      </c>
      <c r="D23" s="468"/>
      <c r="E23" s="468"/>
      <c r="F23" s="468"/>
      <c r="G23" s="468">
        <f>SUM(D23:E23)</f>
        <v>0</v>
      </c>
    </row>
    <row r="24" spans="1:7" s="68" customFormat="1" ht="12" customHeight="1" x14ac:dyDescent="0.2">
      <c r="A24" s="321" t="s">
        <v>82</v>
      </c>
      <c r="B24" s="521" t="s">
        <v>621</v>
      </c>
      <c r="C24" s="493" t="s">
        <v>377</v>
      </c>
      <c r="D24" s="468"/>
      <c r="E24" s="468"/>
      <c r="F24" s="468"/>
      <c r="G24" s="468">
        <f>SUM(D24:E24)</f>
        <v>0</v>
      </c>
    </row>
    <row r="25" spans="1:7" s="69" customFormat="1" ht="12" customHeight="1" x14ac:dyDescent="0.2">
      <c r="A25" s="321" t="s">
        <v>83</v>
      </c>
      <c r="B25" s="521" t="s">
        <v>622</v>
      </c>
      <c r="C25" s="493" t="s">
        <v>378</v>
      </c>
      <c r="D25" s="468"/>
      <c r="E25" s="468"/>
      <c r="F25" s="468"/>
      <c r="G25" s="468">
        <f>SUM(D25:E25)</f>
        <v>0</v>
      </c>
    </row>
    <row r="26" spans="1:7" s="69" customFormat="1" ht="12" customHeight="1" x14ac:dyDescent="0.2">
      <c r="A26" s="321" t="s">
        <v>148</v>
      </c>
      <c r="B26" s="521" t="s">
        <v>623</v>
      </c>
      <c r="C26" s="493" t="s">
        <v>214</v>
      </c>
      <c r="D26" s="468"/>
      <c r="E26" s="468"/>
      <c r="F26" s="468"/>
      <c r="G26" s="468">
        <f>SUM(D26:E26)</f>
        <v>0</v>
      </c>
    </row>
    <row r="27" spans="1:7" s="69" customFormat="1" ht="12" customHeight="1" thickBot="1" x14ac:dyDescent="0.25">
      <c r="A27" s="322" t="s">
        <v>149</v>
      </c>
      <c r="B27" s="522"/>
      <c r="C27" s="495" t="s">
        <v>215</v>
      </c>
      <c r="D27" s="489"/>
      <c r="E27" s="489"/>
      <c r="F27" s="489"/>
      <c r="G27" s="489">
        <f>SUM(D27:E27)</f>
        <v>0</v>
      </c>
    </row>
    <row r="28" spans="1:7" s="69" customFormat="1" ht="12" customHeight="1" thickBot="1" x14ac:dyDescent="0.25">
      <c r="A28" s="510" t="s">
        <v>150</v>
      </c>
      <c r="B28" s="511"/>
      <c r="C28" s="523" t="s">
        <v>888</v>
      </c>
      <c r="D28" s="519">
        <f>SUM(D29,D33,D34,D35,D36,D37)</f>
        <v>0</v>
      </c>
      <c r="E28" s="519">
        <f>SUM(E29,E33,E34,E35,E36,E37)</f>
        <v>0</v>
      </c>
      <c r="F28" s="519"/>
      <c r="G28" s="524">
        <f>SUM(G29,G33,G34,G35,G37,G36)</f>
        <v>0</v>
      </c>
    </row>
    <row r="29" spans="1:7" s="69" customFormat="1" ht="12" customHeight="1" x14ac:dyDescent="0.2">
      <c r="A29" s="320" t="s">
        <v>217</v>
      </c>
      <c r="B29" s="520" t="s">
        <v>624</v>
      </c>
      <c r="C29" s="525" t="s">
        <v>625</v>
      </c>
      <c r="D29" s="516">
        <v>0</v>
      </c>
      <c r="E29" s="526"/>
      <c r="F29" s="526"/>
      <c r="G29" s="516">
        <v>0</v>
      </c>
    </row>
    <row r="30" spans="1:7" s="69" customFormat="1" ht="12" customHeight="1" x14ac:dyDescent="0.2">
      <c r="A30" s="320" t="s">
        <v>626</v>
      </c>
      <c r="B30" s="514"/>
      <c r="C30" s="492" t="s">
        <v>503</v>
      </c>
      <c r="D30" s="468">
        <v>0</v>
      </c>
      <c r="E30" s="468"/>
      <c r="F30" s="468"/>
      <c r="G30" s="468">
        <v>0</v>
      </c>
    </row>
    <row r="31" spans="1:7" s="69" customFormat="1" ht="12" customHeight="1" x14ac:dyDescent="0.2">
      <c r="A31" s="320" t="s">
        <v>627</v>
      </c>
      <c r="B31" s="514"/>
      <c r="C31" s="492" t="s">
        <v>899</v>
      </c>
      <c r="D31" s="468">
        <v>0</v>
      </c>
      <c r="E31" s="468"/>
      <c r="F31" s="468"/>
      <c r="G31" s="468">
        <v>0</v>
      </c>
    </row>
    <row r="32" spans="1:7" s="69" customFormat="1" ht="12" customHeight="1" x14ac:dyDescent="0.2">
      <c r="A32" s="320" t="s">
        <v>628</v>
      </c>
      <c r="B32" s="514"/>
      <c r="C32" s="492" t="s">
        <v>886</v>
      </c>
      <c r="D32" s="468">
        <v>0</v>
      </c>
      <c r="E32" s="468"/>
      <c r="F32" s="468"/>
      <c r="G32" s="468">
        <v>0</v>
      </c>
    </row>
    <row r="33" spans="1:7" s="69" customFormat="1" ht="12" customHeight="1" x14ac:dyDescent="0.2">
      <c r="A33" s="321" t="s">
        <v>218</v>
      </c>
      <c r="B33" s="527" t="s">
        <v>629</v>
      </c>
      <c r="C33" s="493" t="s">
        <v>505</v>
      </c>
      <c r="D33" s="468">
        <v>0</v>
      </c>
      <c r="E33" s="468"/>
      <c r="F33" s="468"/>
      <c r="G33" s="468">
        <v>0</v>
      </c>
    </row>
    <row r="34" spans="1:7" s="69" customFormat="1" ht="12" customHeight="1" x14ac:dyDescent="0.2">
      <c r="A34" s="321" t="s">
        <v>219</v>
      </c>
      <c r="B34" s="527" t="s">
        <v>630</v>
      </c>
      <c r="C34" s="493" t="s">
        <v>506</v>
      </c>
      <c r="D34" s="468"/>
      <c r="E34" s="468"/>
      <c r="F34" s="468"/>
      <c r="G34" s="468">
        <v>0</v>
      </c>
    </row>
    <row r="35" spans="1:7" s="69" customFormat="1" ht="12" customHeight="1" x14ac:dyDescent="0.2">
      <c r="A35" s="321" t="s">
        <v>220</v>
      </c>
      <c r="B35" s="527" t="s">
        <v>631</v>
      </c>
      <c r="C35" s="493" t="s">
        <v>221</v>
      </c>
      <c r="D35" s="468">
        <v>0</v>
      </c>
      <c r="E35" s="468"/>
      <c r="F35" s="468"/>
      <c r="G35" s="468">
        <v>0</v>
      </c>
    </row>
    <row r="36" spans="1:7" s="69" customFormat="1" ht="12" customHeight="1" x14ac:dyDescent="0.2">
      <c r="A36" s="321" t="s">
        <v>500</v>
      </c>
      <c r="B36" s="527" t="s">
        <v>630</v>
      </c>
      <c r="C36" s="493" t="s">
        <v>504</v>
      </c>
      <c r="D36" s="468"/>
      <c r="E36" s="468"/>
      <c r="F36" s="468"/>
      <c r="G36" s="468">
        <v>0</v>
      </c>
    </row>
    <row r="37" spans="1:7" s="69" customFormat="1" ht="12" customHeight="1" thickBot="1" x14ac:dyDescent="0.25">
      <c r="A37" s="322" t="s">
        <v>501</v>
      </c>
      <c r="B37" s="522" t="s">
        <v>632</v>
      </c>
      <c r="C37" s="496" t="s">
        <v>223</v>
      </c>
      <c r="D37" s="489">
        <v>0</v>
      </c>
      <c r="E37" s="489"/>
      <c r="F37" s="489"/>
      <c r="G37" s="489">
        <v>0</v>
      </c>
    </row>
    <row r="38" spans="1:7" s="69" customFormat="1" ht="12" customHeight="1" thickBot="1" x14ac:dyDescent="0.25">
      <c r="A38" s="510" t="s">
        <v>20</v>
      </c>
      <c r="B38" s="511"/>
      <c r="C38" s="512" t="s">
        <v>385</v>
      </c>
      <c r="D38" s="529">
        <f>SUM(D39:D49)</f>
        <v>9347651</v>
      </c>
      <c r="E38" s="529">
        <f>SUM(E39:E49)</f>
        <v>0</v>
      </c>
      <c r="F38" s="529"/>
      <c r="G38" s="529">
        <f>SUM(G39:G49)</f>
        <v>9347651</v>
      </c>
    </row>
    <row r="39" spans="1:7" s="69" customFormat="1" ht="12" customHeight="1" x14ac:dyDescent="0.2">
      <c r="A39" s="320" t="s">
        <v>84</v>
      </c>
      <c r="B39" s="514" t="s">
        <v>633</v>
      </c>
      <c r="C39" s="492" t="s">
        <v>226</v>
      </c>
      <c r="D39" s="516"/>
      <c r="E39" s="516"/>
      <c r="F39" s="516"/>
      <c r="G39" s="468">
        <v>0</v>
      </c>
    </row>
    <row r="40" spans="1:7" s="69" customFormat="1" ht="12" customHeight="1" x14ac:dyDescent="0.2">
      <c r="A40" s="321" t="s">
        <v>85</v>
      </c>
      <c r="B40" s="514" t="s">
        <v>634</v>
      </c>
      <c r="C40" s="493" t="s">
        <v>227</v>
      </c>
      <c r="D40" s="468">
        <v>200000</v>
      </c>
      <c r="E40" s="468"/>
      <c r="F40" s="468"/>
      <c r="G40" s="468">
        <v>200000</v>
      </c>
    </row>
    <row r="41" spans="1:7" s="69" customFormat="1" ht="12" customHeight="1" x14ac:dyDescent="0.2">
      <c r="A41" s="321" t="s">
        <v>86</v>
      </c>
      <c r="B41" s="514" t="s">
        <v>635</v>
      </c>
      <c r="C41" s="493" t="s">
        <v>228</v>
      </c>
      <c r="D41" s="468">
        <v>0</v>
      </c>
      <c r="E41" s="468"/>
      <c r="F41" s="468"/>
      <c r="G41" s="468">
        <v>0</v>
      </c>
    </row>
    <row r="42" spans="1:7" s="69" customFormat="1" ht="12" customHeight="1" x14ac:dyDescent="0.2">
      <c r="A42" s="321" t="s">
        <v>152</v>
      </c>
      <c r="B42" s="514" t="s">
        <v>636</v>
      </c>
      <c r="C42" s="493" t="s">
        <v>229</v>
      </c>
      <c r="D42" s="468">
        <v>0</v>
      </c>
      <c r="E42" s="468"/>
      <c r="F42" s="468"/>
      <c r="G42" s="468">
        <v>0</v>
      </c>
    </row>
    <row r="43" spans="1:7" s="69" customFormat="1" ht="12" customHeight="1" x14ac:dyDescent="0.2">
      <c r="A43" s="321" t="s">
        <v>153</v>
      </c>
      <c r="B43" s="514" t="s">
        <v>637</v>
      </c>
      <c r="C43" s="493" t="s">
        <v>230</v>
      </c>
      <c r="D43" s="468">
        <v>7202875</v>
      </c>
      <c r="E43" s="468"/>
      <c r="F43" s="468"/>
      <c r="G43" s="468">
        <v>7202875</v>
      </c>
    </row>
    <row r="44" spans="1:7" s="69" customFormat="1" ht="12" customHeight="1" x14ac:dyDescent="0.2">
      <c r="A44" s="321" t="s">
        <v>154</v>
      </c>
      <c r="B44" s="514" t="s">
        <v>638</v>
      </c>
      <c r="C44" s="493" t="s">
        <v>231</v>
      </c>
      <c r="D44" s="468">
        <v>1944776</v>
      </c>
      <c r="E44" s="468"/>
      <c r="F44" s="468"/>
      <c r="G44" s="468">
        <v>1944776</v>
      </c>
    </row>
    <row r="45" spans="1:7" s="69" customFormat="1" ht="12" customHeight="1" x14ac:dyDescent="0.2">
      <c r="A45" s="321" t="s">
        <v>155</v>
      </c>
      <c r="B45" s="514" t="s">
        <v>639</v>
      </c>
      <c r="C45" s="493" t="s">
        <v>232</v>
      </c>
      <c r="D45" s="468"/>
      <c r="E45" s="468"/>
      <c r="F45" s="468"/>
      <c r="G45" s="468">
        <v>0</v>
      </c>
    </row>
    <row r="46" spans="1:7" s="69" customFormat="1" ht="12" customHeight="1" x14ac:dyDescent="0.2">
      <c r="A46" s="321" t="s">
        <v>156</v>
      </c>
      <c r="B46" s="514" t="s">
        <v>640</v>
      </c>
      <c r="C46" s="493" t="s">
        <v>507</v>
      </c>
      <c r="D46" s="468"/>
      <c r="E46" s="468"/>
      <c r="F46" s="468"/>
      <c r="G46" s="468">
        <v>0</v>
      </c>
    </row>
    <row r="47" spans="1:7" s="69" customFormat="1" ht="12" customHeight="1" x14ac:dyDescent="0.2">
      <c r="A47" s="321" t="s">
        <v>224</v>
      </c>
      <c r="B47" s="514" t="s">
        <v>641</v>
      </c>
      <c r="C47" s="493" t="s">
        <v>234</v>
      </c>
      <c r="D47" s="468"/>
      <c r="E47" s="530"/>
      <c r="F47" s="530"/>
      <c r="G47" s="468">
        <v>0</v>
      </c>
    </row>
    <row r="48" spans="1:7" s="69" customFormat="1" ht="12" customHeight="1" x14ac:dyDescent="0.2">
      <c r="A48" s="322" t="s">
        <v>225</v>
      </c>
      <c r="B48" s="514" t="s">
        <v>642</v>
      </c>
      <c r="C48" s="495" t="s">
        <v>387</v>
      </c>
      <c r="D48" s="468"/>
      <c r="E48" s="530"/>
      <c r="F48" s="530"/>
      <c r="G48" s="468">
        <v>0</v>
      </c>
    </row>
    <row r="49" spans="1:7" s="69" customFormat="1" ht="12" customHeight="1" thickBot="1" x14ac:dyDescent="0.25">
      <c r="A49" s="322" t="s">
        <v>386</v>
      </c>
      <c r="B49" s="514" t="s">
        <v>643</v>
      </c>
      <c r="C49" s="495" t="s">
        <v>235</v>
      </c>
      <c r="D49" s="489"/>
      <c r="E49" s="531"/>
      <c r="F49" s="531"/>
      <c r="G49" s="468">
        <v>0</v>
      </c>
    </row>
    <row r="50" spans="1:7" s="69" customFormat="1" ht="12" customHeight="1" thickBot="1" x14ac:dyDescent="0.25">
      <c r="A50" s="510" t="s">
        <v>21</v>
      </c>
      <c r="B50" s="511"/>
      <c r="C50" s="512" t="s">
        <v>236</v>
      </c>
      <c r="D50" s="528">
        <f>SUM(D51:D55)</f>
        <v>0</v>
      </c>
      <c r="E50" s="528">
        <f>SUM(E51:E55)</f>
        <v>0</v>
      </c>
      <c r="F50" s="528">
        <f>SUM(F51:F55)</f>
        <v>0</v>
      </c>
      <c r="G50" s="528">
        <f>SUM(G51:G55)</f>
        <v>0</v>
      </c>
    </row>
    <row r="51" spans="1:7" s="69" customFormat="1" ht="12" customHeight="1" x14ac:dyDescent="0.2">
      <c r="A51" s="320" t="s">
        <v>87</v>
      </c>
      <c r="B51" s="514" t="s">
        <v>644</v>
      </c>
      <c r="C51" s="492" t="s">
        <v>240</v>
      </c>
      <c r="D51" s="516"/>
      <c r="E51" s="532"/>
      <c r="F51" s="532"/>
      <c r="G51" s="532">
        <f>SUM(D51:E51)</f>
        <v>0</v>
      </c>
    </row>
    <row r="52" spans="1:7" s="69" customFormat="1" ht="12" customHeight="1" x14ac:dyDescent="0.2">
      <c r="A52" s="321" t="s">
        <v>88</v>
      </c>
      <c r="B52" s="514" t="s">
        <v>645</v>
      </c>
      <c r="C52" s="493" t="s">
        <v>241</v>
      </c>
      <c r="D52" s="468"/>
      <c r="E52" s="530"/>
      <c r="F52" s="530">
        <v>0</v>
      </c>
      <c r="G52" s="468">
        <v>0</v>
      </c>
    </row>
    <row r="53" spans="1:7" s="69" customFormat="1" ht="12" customHeight="1" x14ac:dyDescent="0.2">
      <c r="A53" s="321" t="s">
        <v>237</v>
      </c>
      <c r="B53" s="514" t="s">
        <v>646</v>
      </c>
      <c r="C53" s="493" t="s">
        <v>242</v>
      </c>
      <c r="D53" s="468"/>
      <c r="E53" s="530"/>
      <c r="F53" s="530"/>
      <c r="G53" s="468">
        <v>0</v>
      </c>
    </row>
    <row r="54" spans="1:7" s="69" customFormat="1" ht="12" customHeight="1" x14ac:dyDescent="0.2">
      <c r="A54" s="321" t="s">
        <v>238</v>
      </c>
      <c r="B54" s="514" t="s">
        <v>647</v>
      </c>
      <c r="C54" s="493" t="s">
        <v>243</v>
      </c>
      <c r="D54" s="468"/>
      <c r="E54" s="530"/>
      <c r="F54" s="530"/>
      <c r="G54" s="468">
        <v>0</v>
      </c>
    </row>
    <row r="55" spans="1:7" s="69" customFormat="1" ht="12" customHeight="1" thickBot="1" x14ac:dyDescent="0.25">
      <c r="A55" s="322" t="s">
        <v>239</v>
      </c>
      <c r="B55" s="514" t="s">
        <v>648</v>
      </c>
      <c r="C55" s="495" t="s">
        <v>244</v>
      </c>
      <c r="D55" s="489"/>
      <c r="E55" s="531"/>
      <c r="F55" s="531"/>
      <c r="G55" s="468">
        <v>0</v>
      </c>
    </row>
    <row r="56" spans="1:7" s="69" customFormat="1" ht="12" customHeight="1" thickBot="1" x14ac:dyDescent="0.25">
      <c r="A56" s="510" t="s">
        <v>157</v>
      </c>
      <c r="B56" s="511"/>
      <c r="C56" s="512" t="s">
        <v>245</v>
      </c>
      <c r="D56" s="528">
        <f>SUM(D57:D59)</f>
        <v>0</v>
      </c>
      <c r="E56" s="528">
        <f>SUM(E57:E59)</f>
        <v>0</v>
      </c>
      <c r="F56" s="528">
        <f>SUM(F57:F59)</f>
        <v>0</v>
      </c>
      <c r="G56" s="528">
        <f>SUM(G57:G59)</f>
        <v>0</v>
      </c>
    </row>
    <row r="57" spans="1:7" s="69" customFormat="1" ht="12" customHeight="1" x14ac:dyDescent="0.2">
      <c r="A57" s="320" t="s">
        <v>89</v>
      </c>
      <c r="B57" s="514" t="s">
        <v>649</v>
      </c>
      <c r="C57" s="492" t="s">
        <v>246</v>
      </c>
      <c r="D57" s="516"/>
      <c r="E57" s="516"/>
      <c r="F57" s="516"/>
      <c r="G57" s="468">
        <v>0</v>
      </c>
    </row>
    <row r="58" spans="1:7" s="69" customFormat="1" ht="12" customHeight="1" x14ac:dyDescent="0.2">
      <c r="A58" s="321" t="s">
        <v>90</v>
      </c>
      <c r="B58" s="514" t="s">
        <v>650</v>
      </c>
      <c r="C58" s="493" t="s">
        <v>379</v>
      </c>
      <c r="D58" s="468"/>
      <c r="E58" s="468"/>
      <c r="F58" s="468"/>
      <c r="G58" s="468">
        <v>0</v>
      </c>
    </row>
    <row r="59" spans="1:7" s="69" customFormat="1" ht="12" customHeight="1" x14ac:dyDescent="0.2">
      <c r="A59" s="321" t="s">
        <v>249</v>
      </c>
      <c r="B59" s="514" t="s">
        <v>651</v>
      </c>
      <c r="C59" s="493" t="s">
        <v>247</v>
      </c>
      <c r="D59" s="468">
        <v>0</v>
      </c>
      <c r="E59" s="468"/>
      <c r="F59" s="468">
        <v>0</v>
      </c>
      <c r="G59" s="468">
        <v>0</v>
      </c>
    </row>
    <row r="60" spans="1:7" s="69" customFormat="1" ht="12" customHeight="1" thickBot="1" x14ac:dyDescent="0.25">
      <c r="A60" s="322" t="s">
        <v>250</v>
      </c>
      <c r="B60" s="522"/>
      <c r="C60" s="495" t="s">
        <v>248</v>
      </c>
      <c r="D60" s="489"/>
      <c r="E60" s="489"/>
      <c r="F60" s="489"/>
      <c r="G60" s="468">
        <v>0</v>
      </c>
    </row>
    <row r="61" spans="1:7" s="69" customFormat="1" ht="12" customHeight="1" thickBot="1" x14ac:dyDescent="0.25">
      <c r="A61" s="510" t="s">
        <v>23</v>
      </c>
      <c r="B61" s="511"/>
      <c r="C61" s="518" t="s">
        <v>251</v>
      </c>
      <c r="D61" s="519">
        <f>SUM(D62:D64)</f>
        <v>0</v>
      </c>
      <c r="E61" s="519">
        <f>SUM(E62:E64)</f>
        <v>0</v>
      </c>
      <c r="F61" s="519"/>
      <c r="G61" s="513">
        <f t="shared" ref="G61:G90" si="1">SUM(D61:E61)</f>
        <v>0</v>
      </c>
    </row>
    <row r="62" spans="1:7" s="69" customFormat="1" ht="12" customHeight="1" thickBot="1" x14ac:dyDescent="0.25">
      <c r="A62" s="320" t="s">
        <v>158</v>
      </c>
      <c r="B62" s="514" t="s">
        <v>652</v>
      </c>
      <c r="C62" s="492" t="s">
        <v>253</v>
      </c>
      <c r="D62" s="516"/>
      <c r="E62" s="532"/>
      <c r="F62" s="532"/>
      <c r="G62" s="532">
        <f t="shared" si="1"/>
        <v>0</v>
      </c>
    </row>
    <row r="63" spans="1:7" s="69" customFormat="1" ht="23.25" thickBot="1" x14ac:dyDescent="0.25">
      <c r="A63" s="321" t="s">
        <v>159</v>
      </c>
      <c r="B63" s="527" t="s">
        <v>653</v>
      </c>
      <c r="C63" s="493" t="s">
        <v>380</v>
      </c>
      <c r="D63" s="468"/>
      <c r="E63" s="530"/>
      <c r="F63" s="665"/>
      <c r="G63" s="532">
        <f t="shared" si="1"/>
        <v>0</v>
      </c>
    </row>
    <row r="64" spans="1:7" s="69" customFormat="1" ht="12" customHeight="1" thickBot="1" x14ac:dyDescent="0.25">
      <c r="A64" s="321" t="s">
        <v>184</v>
      </c>
      <c r="B64" s="527" t="s">
        <v>654</v>
      </c>
      <c r="C64" s="493" t="s">
        <v>254</v>
      </c>
      <c r="D64" s="468"/>
      <c r="E64" s="530"/>
      <c r="F64" s="665"/>
      <c r="G64" s="532">
        <f t="shared" si="1"/>
        <v>0</v>
      </c>
    </row>
    <row r="65" spans="1:7" s="69" customFormat="1" ht="12" customHeight="1" thickBot="1" x14ac:dyDescent="0.25">
      <c r="A65" s="322" t="s">
        <v>252</v>
      </c>
      <c r="B65" s="522"/>
      <c r="C65" s="495" t="s">
        <v>255</v>
      </c>
      <c r="D65" s="489"/>
      <c r="E65" s="531"/>
      <c r="F65" s="666"/>
      <c r="G65" s="532">
        <f t="shared" si="1"/>
        <v>0</v>
      </c>
    </row>
    <row r="66" spans="1:7" s="69" customFormat="1" ht="12" customHeight="1" thickBot="1" x14ac:dyDescent="0.25">
      <c r="A66" s="533" t="s">
        <v>24</v>
      </c>
      <c r="B66" s="534"/>
      <c r="C66" s="535" t="s">
        <v>256</v>
      </c>
      <c r="D66" s="536">
        <f>SUM(D61,D56,D50,D38,D28,D21,D14,D7)</f>
        <v>9347651</v>
      </c>
      <c r="E66" s="536">
        <f>SUM(E61,E56,E50,E38,E28,E21,E14,E7)</f>
        <v>0</v>
      </c>
      <c r="F66" s="536">
        <f>SUM(F61,F56,F50,F38,F28,F21,F14,F7)</f>
        <v>0</v>
      </c>
      <c r="G66" s="536">
        <f>SUM(G61,G56,G50,G38,G28,G21,G14,G7)</f>
        <v>9347651</v>
      </c>
    </row>
    <row r="67" spans="1:7" s="69" customFormat="1" ht="12" customHeight="1" thickBot="1" x14ac:dyDescent="0.2">
      <c r="A67" s="538" t="s">
        <v>347</v>
      </c>
      <c r="B67" s="539"/>
      <c r="C67" s="518" t="s">
        <v>258</v>
      </c>
      <c r="D67" s="540">
        <f>SUM(D68:D70)</f>
        <v>0</v>
      </c>
      <c r="E67" s="540">
        <f>SUM(E68:E70)</f>
        <v>0</v>
      </c>
      <c r="F67" s="540"/>
      <c r="G67" s="513">
        <f t="shared" si="1"/>
        <v>0</v>
      </c>
    </row>
    <row r="68" spans="1:7" s="69" customFormat="1" ht="12" customHeight="1" thickBot="1" x14ac:dyDescent="0.25">
      <c r="A68" s="320" t="s">
        <v>289</v>
      </c>
      <c r="B68" s="514" t="s">
        <v>655</v>
      </c>
      <c r="C68" s="492" t="s">
        <v>259</v>
      </c>
      <c r="D68" s="516"/>
      <c r="E68" s="532"/>
      <c r="F68" s="532"/>
      <c r="G68" s="532">
        <f t="shared" si="1"/>
        <v>0</v>
      </c>
    </row>
    <row r="69" spans="1:7" s="69" customFormat="1" ht="12" customHeight="1" thickBot="1" x14ac:dyDescent="0.25">
      <c r="A69" s="321" t="s">
        <v>298</v>
      </c>
      <c r="B69" s="514" t="s">
        <v>656</v>
      </c>
      <c r="C69" s="493" t="s">
        <v>260</v>
      </c>
      <c r="D69" s="468"/>
      <c r="E69" s="530"/>
      <c r="F69" s="665"/>
      <c r="G69" s="532">
        <f t="shared" si="1"/>
        <v>0</v>
      </c>
    </row>
    <row r="70" spans="1:7" s="69" customFormat="1" ht="12" customHeight="1" thickBot="1" x14ac:dyDescent="0.25">
      <c r="A70" s="322" t="s">
        <v>299</v>
      </c>
      <c r="B70" s="522" t="s">
        <v>890</v>
      </c>
      <c r="C70" s="541" t="s">
        <v>261</v>
      </c>
      <c r="D70" s="489"/>
      <c r="E70" s="531"/>
      <c r="F70" s="666"/>
      <c r="G70" s="532">
        <f t="shared" si="1"/>
        <v>0</v>
      </c>
    </row>
    <row r="71" spans="1:7" s="69" customFormat="1" ht="12" customHeight="1" thickBot="1" x14ac:dyDescent="0.2">
      <c r="A71" s="538" t="s">
        <v>262</v>
      </c>
      <c r="B71" s="539"/>
      <c r="C71" s="518" t="s">
        <v>263</v>
      </c>
      <c r="D71" s="540">
        <f>SUM(D72:D75)</f>
        <v>0</v>
      </c>
      <c r="E71" s="540">
        <f>SUM(E72:E75)</f>
        <v>0</v>
      </c>
      <c r="F71" s="540"/>
      <c r="G71" s="513">
        <f t="shared" si="1"/>
        <v>0</v>
      </c>
    </row>
    <row r="72" spans="1:7" s="69" customFormat="1" ht="12" customHeight="1" thickBot="1" x14ac:dyDescent="0.25">
      <c r="A72" s="320" t="s">
        <v>127</v>
      </c>
      <c r="B72" s="514" t="s">
        <v>657</v>
      </c>
      <c r="C72" s="492" t="s">
        <v>264</v>
      </c>
      <c r="D72" s="516"/>
      <c r="E72" s="532"/>
      <c r="F72" s="532"/>
      <c r="G72" s="532">
        <f t="shared" si="1"/>
        <v>0</v>
      </c>
    </row>
    <row r="73" spans="1:7" s="69" customFormat="1" ht="12" customHeight="1" thickBot="1" x14ac:dyDescent="0.25">
      <c r="A73" s="321" t="s">
        <v>128</v>
      </c>
      <c r="B73" s="527" t="s">
        <v>658</v>
      </c>
      <c r="C73" s="493" t="s">
        <v>265</v>
      </c>
      <c r="D73" s="468"/>
      <c r="E73" s="530"/>
      <c r="F73" s="665"/>
      <c r="G73" s="532">
        <f t="shared" si="1"/>
        <v>0</v>
      </c>
    </row>
    <row r="74" spans="1:7" s="69" customFormat="1" ht="12" customHeight="1" thickBot="1" x14ac:dyDescent="0.25">
      <c r="A74" s="321" t="s">
        <v>290</v>
      </c>
      <c r="B74" s="527" t="s">
        <v>659</v>
      </c>
      <c r="C74" s="493" t="s">
        <v>266</v>
      </c>
      <c r="D74" s="468"/>
      <c r="E74" s="530"/>
      <c r="F74" s="665"/>
      <c r="G74" s="532">
        <f t="shared" si="1"/>
        <v>0</v>
      </c>
    </row>
    <row r="75" spans="1:7" s="69" customFormat="1" ht="12" customHeight="1" thickBot="1" x14ac:dyDescent="0.25">
      <c r="A75" s="322" t="s">
        <v>291</v>
      </c>
      <c r="B75" s="522" t="s">
        <v>660</v>
      </c>
      <c r="C75" s="495" t="s">
        <v>267</v>
      </c>
      <c r="D75" s="489"/>
      <c r="E75" s="531"/>
      <c r="F75" s="666"/>
      <c r="G75" s="532">
        <f t="shared" si="1"/>
        <v>0</v>
      </c>
    </row>
    <row r="76" spans="1:7" s="69" customFormat="1" ht="12" customHeight="1" thickBot="1" x14ac:dyDescent="0.2">
      <c r="A76" s="538" t="s">
        <v>268</v>
      </c>
      <c r="B76" s="539"/>
      <c r="C76" s="518" t="s">
        <v>269</v>
      </c>
      <c r="D76" s="540">
        <f>SUM(D77:D78)</f>
        <v>624875</v>
      </c>
      <c r="E76" s="540">
        <f>SUM(E77:E78)</f>
        <v>0</v>
      </c>
      <c r="F76" s="540">
        <f>SUM(F77:F78)</f>
        <v>0</v>
      </c>
      <c r="G76" s="540">
        <f>SUM(G77:G78)</f>
        <v>624875</v>
      </c>
    </row>
    <row r="77" spans="1:7" s="69" customFormat="1" ht="12" customHeight="1" thickBot="1" x14ac:dyDescent="0.25">
      <c r="A77" s="320" t="s">
        <v>292</v>
      </c>
      <c r="B77" s="514" t="s">
        <v>661</v>
      </c>
      <c r="C77" s="492" t="s">
        <v>270</v>
      </c>
      <c r="D77" s="516">
        <v>624875</v>
      </c>
      <c r="E77" s="532">
        <v>0</v>
      </c>
      <c r="F77" s="532">
        <f>+G77-(D77+E77)</f>
        <v>0</v>
      </c>
      <c r="G77" s="468">
        <v>624875</v>
      </c>
    </row>
    <row r="78" spans="1:7" s="68" customFormat="1" ht="12" customHeight="1" thickBot="1" x14ac:dyDescent="0.25">
      <c r="A78" s="322" t="s">
        <v>293</v>
      </c>
      <c r="B78" s="522" t="s">
        <v>662</v>
      </c>
      <c r="C78" s="495" t="s">
        <v>271</v>
      </c>
      <c r="D78" s="489"/>
      <c r="E78" s="531"/>
      <c r="F78" s="666"/>
      <c r="G78" s="532">
        <f t="shared" si="1"/>
        <v>0</v>
      </c>
    </row>
    <row r="79" spans="1:7" s="69" customFormat="1" ht="12" customHeight="1" thickBot="1" x14ac:dyDescent="0.2">
      <c r="A79" s="538" t="s">
        <v>272</v>
      </c>
      <c r="B79" s="539"/>
      <c r="C79" s="518" t="s">
        <v>273</v>
      </c>
      <c r="D79" s="540">
        <f>SUM(D80:D83)</f>
        <v>47738840</v>
      </c>
      <c r="E79" s="540">
        <f>SUM(E80:E83)</f>
        <v>0</v>
      </c>
      <c r="F79" s="540"/>
      <c r="G79" s="513">
        <f t="shared" si="1"/>
        <v>47738840</v>
      </c>
    </row>
    <row r="80" spans="1:7" s="69" customFormat="1" ht="12" customHeight="1" thickBot="1" x14ac:dyDescent="0.25">
      <c r="A80" s="320" t="s">
        <v>294</v>
      </c>
      <c r="B80" s="514" t="s">
        <v>663</v>
      </c>
      <c r="C80" s="492" t="s">
        <v>274</v>
      </c>
      <c r="D80" s="516"/>
      <c r="E80" s="532"/>
      <c r="F80" s="532"/>
      <c r="G80" s="532">
        <f t="shared" si="1"/>
        <v>0</v>
      </c>
    </row>
    <row r="81" spans="1:8" s="69" customFormat="1" ht="12" customHeight="1" thickBot="1" x14ac:dyDescent="0.25">
      <c r="A81" s="321" t="s">
        <v>295</v>
      </c>
      <c r="B81" s="527" t="s">
        <v>664</v>
      </c>
      <c r="C81" s="493" t="s">
        <v>275</v>
      </c>
      <c r="D81" s="468"/>
      <c r="E81" s="530"/>
      <c r="F81" s="665"/>
      <c r="G81" s="532">
        <f t="shared" si="1"/>
        <v>0</v>
      </c>
    </row>
    <row r="82" spans="1:8" s="69" customFormat="1" ht="12" customHeight="1" thickBot="1" x14ac:dyDescent="0.25">
      <c r="A82" s="322" t="s">
        <v>296</v>
      </c>
      <c r="B82" s="522" t="s">
        <v>665</v>
      </c>
      <c r="C82" s="495" t="s">
        <v>666</v>
      </c>
      <c r="D82" s="468">
        <v>47738840</v>
      </c>
      <c r="E82" s="530"/>
      <c r="F82" s="665"/>
      <c r="G82" s="532">
        <f t="shared" si="1"/>
        <v>47738840</v>
      </c>
    </row>
    <row r="83" spans="1:8" s="69" customFormat="1" ht="12" customHeight="1" thickBot="1" x14ac:dyDescent="0.25">
      <c r="A83" s="322" t="s">
        <v>667</v>
      </c>
      <c r="B83" s="522" t="s">
        <v>668</v>
      </c>
      <c r="C83" s="495" t="s">
        <v>276</v>
      </c>
      <c r="D83" s="489"/>
      <c r="E83" s="531"/>
      <c r="F83" s="666"/>
      <c r="G83" s="532">
        <f t="shared" si="1"/>
        <v>0</v>
      </c>
    </row>
    <row r="84" spans="1:8" s="69" customFormat="1" ht="12" customHeight="1" thickBot="1" x14ac:dyDescent="0.2">
      <c r="A84" s="538" t="s">
        <v>277</v>
      </c>
      <c r="B84" s="539"/>
      <c r="C84" s="518" t="s">
        <v>297</v>
      </c>
      <c r="D84" s="540">
        <f>SUM(D85:D88)</f>
        <v>0</v>
      </c>
      <c r="E84" s="540">
        <f>SUM(E85:E88)</f>
        <v>0</v>
      </c>
      <c r="F84" s="540"/>
      <c r="G84" s="513">
        <f t="shared" si="1"/>
        <v>0</v>
      </c>
    </row>
    <row r="85" spans="1:8" s="69" customFormat="1" ht="12" customHeight="1" x14ac:dyDescent="0.2">
      <c r="A85" s="324" t="s">
        <v>278</v>
      </c>
      <c r="B85" s="542" t="s">
        <v>669</v>
      </c>
      <c r="C85" s="492" t="s">
        <v>279</v>
      </c>
      <c r="D85" s="516"/>
      <c r="E85" s="532"/>
      <c r="F85" s="665"/>
      <c r="G85" s="530">
        <f t="shared" si="1"/>
        <v>0</v>
      </c>
    </row>
    <row r="86" spans="1:8" s="68" customFormat="1" ht="12" customHeight="1" x14ac:dyDescent="0.2">
      <c r="A86" s="325" t="s">
        <v>280</v>
      </c>
      <c r="B86" s="543" t="s">
        <v>670</v>
      </c>
      <c r="C86" s="493" t="s">
        <v>281</v>
      </c>
      <c r="D86" s="468"/>
      <c r="E86" s="530"/>
      <c r="F86" s="530"/>
      <c r="G86" s="530">
        <f t="shared" si="1"/>
        <v>0</v>
      </c>
    </row>
    <row r="87" spans="1:8" s="68" customFormat="1" ht="12" customHeight="1" x14ac:dyDescent="0.2">
      <c r="A87" s="325" t="s">
        <v>282</v>
      </c>
      <c r="B87" s="543" t="s">
        <v>671</v>
      </c>
      <c r="C87" s="493" t="s">
        <v>283</v>
      </c>
      <c r="D87" s="468"/>
      <c r="E87" s="530"/>
      <c r="F87" s="530"/>
      <c r="G87" s="530">
        <f t="shared" si="1"/>
        <v>0</v>
      </c>
    </row>
    <row r="88" spans="1:8" s="68" customFormat="1" ht="12" customHeight="1" thickBot="1" x14ac:dyDescent="0.25">
      <c r="A88" s="326" t="s">
        <v>284</v>
      </c>
      <c r="B88" s="544" t="s">
        <v>672</v>
      </c>
      <c r="C88" s="495" t="s">
        <v>285</v>
      </c>
      <c r="D88" s="489"/>
      <c r="E88" s="531"/>
      <c r="F88" s="531"/>
      <c r="G88" s="531">
        <f t="shared" si="1"/>
        <v>0</v>
      </c>
    </row>
    <row r="89" spans="1:8" s="68" customFormat="1" ht="12" customHeight="1" thickBot="1" x14ac:dyDescent="0.2">
      <c r="A89" s="538" t="s">
        <v>286</v>
      </c>
      <c r="B89" s="539" t="s">
        <v>673</v>
      </c>
      <c r="C89" s="518" t="s">
        <v>426</v>
      </c>
      <c r="D89" s="540"/>
      <c r="E89" s="545"/>
      <c r="F89" s="545"/>
      <c r="G89" s="545">
        <f t="shared" si="1"/>
        <v>0</v>
      </c>
    </row>
    <row r="90" spans="1:8" s="68" customFormat="1" ht="12" customHeight="1" thickBot="1" x14ac:dyDescent="0.2">
      <c r="A90" s="538" t="s">
        <v>454</v>
      </c>
      <c r="B90" s="539" t="s">
        <v>674</v>
      </c>
      <c r="C90" s="518" t="s">
        <v>287</v>
      </c>
      <c r="D90" s="540"/>
      <c r="E90" s="545"/>
      <c r="F90" s="545"/>
      <c r="G90" s="545">
        <f t="shared" si="1"/>
        <v>0</v>
      </c>
    </row>
    <row r="91" spans="1:8" s="69" customFormat="1" ht="15" customHeight="1" thickBot="1" x14ac:dyDescent="0.2">
      <c r="A91" s="546" t="s">
        <v>455</v>
      </c>
      <c r="B91" s="547"/>
      <c r="C91" s="548" t="s">
        <v>429</v>
      </c>
      <c r="D91" s="536">
        <f>SUM(D67,D71,D76,D79,D84,D89,D90)</f>
        <v>48363715</v>
      </c>
      <c r="E91" s="536">
        <f>SUM(E67,E71,E76,E79,E84,E89,E90)</f>
        <v>0</v>
      </c>
      <c r="F91" s="536">
        <f>SUM(F67,F71,F76,F79,F84,F89,F90)</f>
        <v>0</v>
      </c>
      <c r="G91" s="536">
        <f>SUM(G67,G71,G76,G79,G84,G89,G90)</f>
        <v>48363715</v>
      </c>
    </row>
    <row r="92" spans="1:8" s="46" customFormat="1" ht="16.5" customHeight="1" thickBot="1" x14ac:dyDescent="0.2">
      <c r="A92" s="549" t="s">
        <v>456</v>
      </c>
      <c r="B92" s="550"/>
      <c r="C92" s="551" t="s">
        <v>457</v>
      </c>
      <c r="D92" s="659">
        <f>SUM(D66,D91)</f>
        <v>57711366</v>
      </c>
      <c r="E92" s="659">
        <f>SUM(E66,E91)</f>
        <v>0</v>
      </c>
      <c r="F92" s="659">
        <f>SUM(F66,F91)</f>
        <v>0</v>
      </c>
      <c r="G92" s="659">
        <f>SUM(G66,G91)</f>
        <v>57711366</v>
      </c>
    </row>
    <row r="93" spans="1:8" s="70" customFormat="1" ht="12" customHeight="1" thickBot="1" x14ac:dyDescent="0.25">
      <c r="A93" s="151"/>
      <c r="B93" s="151"/>
      <c r="C93" s="152"/>
      <c r="D93" s="554"/>
      <c r="E93" s="257"/>
      <c r="F93" s="257"/>
      <c r="G93" s="257"/>
    </row>
    <row r="94" spans="1:8" ht="12" customHeight="1" thickBot="1" x14ac:dyDescent="0.25">
      <c r="A94" s="767" t="s">
        <v>55</v>
      </c>
      <c r="B94" s="768"/>
      <c r="C94" s="768"/>
      <c r="D94" s="768"/>
      <c r="E94" s="768"/>
      <c r="F94" s="768"/>
      <c r="G94" s="769"/>
      <c r="H94" s="2"/>
    </row>
    <row r="95" spans="1:8" ht="12" customHeight="1" thickBot="1" x14ac:dyDescent="0.25">
      <c r="A95" s="555" t="s">
        <v>16</v>
      </c>
      <c r="B95" s="556"/>
      <c r="C95" s="557" t="s">
        <v>461</v>
      </c>
      <c r="D95" s="513">
        <f>+D96+D113+D120+D140+D144+D157</f>
        <v>56796416</v>
      </c>
      <c r="E95" s="513">
        <f t="shared" ref="E95:F95" si="2">+E96+E113+E120+E140+E144+E157</f>
        <v>0</v>
      </c>
      <c r="F95" s="513">
        <f t="shared" si="2"/>
        <v>240000</v>
      </c>
      <c r="G95" s="513">
        <f>G96+G113+G120+G140+G144+G157</f>
        <v>56796416</v>
      </c>
      <c r="H95" s="2"/>
    </row>
    <row r="96" spans="1:8" ht="12" customHeight="1" x14ac:dyDescent="0.2">
      <c r="A96" s="607" t="s">
        <v>91</v>
      </c>
      <c r="B96" s="559"/>
      <c r="C96" s="608" t="s">
        <v>47</v>
      </c>
      <c r="D96" s="609">
        <f>SUM(D97:D112)</f>
        <v>35343176</v>
      </c>
      <c r="E96" s="609">
        <f t="shared" ref="E96:F96" si="3">SUM(E97:E112)</f>
        <v>0</v>
      </c>
      <c r="F96" s="609">
        <f t="shared" si="3"/>
        <v>318948</v>
      </c>
      <c r="G96" s="671">
        <f>SUM(G97:G112)</f>
        <v>35422124</v>
      </c>
      <c r="H96" s="2"/>
    </row>
    <row r="97" spans="1:8" ht="12" customHeight="1" x14ac:dyDescent="0.2">
      <c r="A97" s="320" t="s">
        <v>675</v>
      </c>
      <c r="B97" s="514" t="s">
        <v>676</v>
      </c>
      <c r="C97" s="560" t="s">
        <v>677</v>
      </c>
      <c r="D97" s="468">
        <v>33384798</v>
      </c>
      <c r="E97" s="468">
        <v>0</v>
      </c>
      <c r="F97" s="468">
        <f>+G97-(D97+E97)</f>
        <v>-406539</v>
      </c>
      <c r="G97" s="468">
        <v>32978259</v>
      </c>
      <c r="H97" s="2"/>
    </row>
    <row r="98" spans="1:8" ht="12" customHeight="1" x14ac:dyDescent="0.2">
      <c r="A98" s="320" t="s">
        <v>678</v>
      </c>
      <c r="B98" s="514" t="s">
        <v>679</v>
      </c>
      <c r="C98" s="560" t="s">
        <v>680</v>
      </c>
      <c r="D98" s="468">
        <v>1650378</v>
      </c>
      <c r="E98" s="468"/>
      <c r="F98" s="468">
        <f t="shared" ref="F98:F112" si="4">+G98-(D98+E98)</f>
        <v>78948</v>
      </c>
      <c r="G98" s="164">
        <v>1729326</v>
      </c>
      <c r="H98" s="2"/>
    </row>
    <row r="99" spans="1:8" ht="12" customHeight="1" x14ac:dyDescent="0.2">
      <c r="A99" s="320" t="s">
        <v>681</v>
      </c>
      <c r="B99" s="514" t="s">
        <v>682</v>
      </c>
      <c r="C99" s="560" t="s">
        <v>683</v>
      </c>
      <c r="D99" s="468"/>
      <c r="E99" s="468"/>
      <c r="F99" s="468">
        <f t="shared" si="4"/>
        <v>0</v>
      </c>
      <c r="G99" s="164"/>
      <c r="H99" s="2"/>
    </row>
    <row r="100" spans="1:8" ht="12" customHeight="1" x14ac:dyDescent="0.2">
      <c r="A100" s="320" t="s">
        <v>684</v>
      </c>
      <c r="B100" s="514" t="s">
        <v>685</v>
      </c>
      <c r="C100" s="560" t="s">
        <v>686</v>
      </c>
      <c r="D100" s="468"/>
      <c r="E100" s="468"/>
      <c r="F100" s="468">
        <f t="shared" si="4"/>
        <v>0</v>
      </c>
      <c r="G100" s="164"/>
      <c r="H100" s="2"/>
    </row>
    <row r="101" spans="1:8" ht="12" customHeight="1" x14ac:dyDescent="0.2">
      <c r="A101" s="320" t="s">
        <v>687</v>
      </c>
      <c r="B101" s="514" t="s">
        <v>688</v>
      </c>
      <c r="C101" s="560" t="s">
        <v>689</v>
      </c>
      <c r="D101" s="468"/>
      <c r="E101" s="468"/>
      <c r="F101" s="468">
        <f t="shared" si="4"/>
        <v>0</v>
      </c>
      <c r="G101" s="164"/>
      <c r="H101" s="2"/>
    </row>
    <row r="102" spans="1:8" ht="12" customHeight="1" x14ac:dyDescent="0.2">
      <c r="A102" s="320" t="s">
        <v>690</v>
      </c>
      <c r="B102" s="514" t="s">
        <v>691</v>
      </c>
      <c r="C102" s="560" t="s">
        <v>692</v>
      </c>
      <c r="D102" s="468"/>
      <c r="E102" s="468"/>
      <c r="F102" s="468">
        <f t="shared" si="4"/>
        <v>0</v>
      </c>
      <c r="G102" s="164">
        <f t="shared" ref="G102:G107" si="5">SUM(D102:E102)</f>
        <v>0</v>
      </c>
      <c r="H102" s="2"/>
    </row>
    <row r="103" spans="1:8" ht="12" customHeight="1" x14ac:dyDescent="0.2">
      <c r="A103" s="320" t="s">
        <v>693</v>
      </c>
      <c r="B103" s="514" t="s">
        <v>694</v>
      </c>
      <c r="C103" s="560" t="s">
        <v>695</v>
      </c>
      <c r="D103" s="468"/>
      <c r="E103" s="468"/>
      <c r="F103" s="468">
        <f t="shared" si="4"/>
        <v>0</v>
      </c>
      <c r="G103" s="164">
        <f t="shared" si="5"/>
        <v>0</v>
      </c>
      <c r="H103" s="2"/>
    </row>
    <row r="104" spans="1:8" ht="12" customHeight="1" x14ac:dyDescent="0.2">
      <c r="A104" s="320" t="s">
        <v>696</v>
      </c>
      <c r="B104" s="514" t="s">
        <v>697</v>
      </c>
      <c r="C104" s="560" t="s">
        <v>698</v>
      </c>
      <c r="D104" s="468"/>
      <c r="E104" s="468"/>
      <c r="F104" s="468">
        <f t="shared" si="4"/>
        <v>0</v>
      </c>
      <c r="G104" s="164">
        <f t="shared" si="5"/>
        <v>0</v>
      </c>
      <c r="H104" s="2"/>
    </row>
    <row r="105" spans="1:8" ht="12" customHeight="1" x14ac:dyDescent="0.2">
      <c r="A105" s="320" t="s">
        <v>699</v>
      </c>
      <c r="B105" s="514" t="s">
        <v>700</v>
      </c>
      <c r="C105" s="560" t="s">
        <v>701</v>
      </c>
      <c r="D105" s="468">
        <v>48000</v>
      </c>
      <c r="E105" s="468"/>
      <c r="F105" s="468">
        <f t="shared" si="4"/>
        <v>0</v>
      </c>
      <c r="G105" s="164">
        <f t="shared" si="5"/>
        <v>48000</v>
      </c>
      <c r="H105" s="2"/>
    </row>
    <row r="106" spans="1:8" ht="12" customHeight="1" x14ac:dyDescent="0.2">
      <c r="A106" s="320" t="s">
        <v>702</v>
      </c>
      <c r="B106" s="514" t="s">
        <v>703</v>
      </c>
      <c r="C106" s="560" t="s">
        <v>704</v>
      </c>
      <c r="D106" s="468"/>
      <c r="E106" s="468"/>
      <c r="F106" s="468">
        <f t="shared" si="4"/>
        <v>0</v>
      </c>
      <c r="G106" s="164">
        <f t="shared" si="5"/>
        <v>0</v>
      </c>
      <c r="H106" s="2"/>
    </row>
    <row r="107" spans="1:8" ht="12" customHeight="1" x14ac:dyDescent="0.2">
      <c r="A107" s="320" t="s">
        <v>705</v>
      </c>
      <c r="B107" s="514" t="s">
        <v>706</v>
      </c>
      <c r="C107" s="560" t="s">
        <v>707</v>
      </c>
      <c r="D107" s="468"/>
      <c r="E107" s="468"/>
      <c r="F107" s="468">
        <f t="shared" si="4"/>
        <v>0</v>
      </c>
      <c r="G107" s="164">
        <f t="shared" si="5"/>
        <v>0</v>
      </c>
      <c r="H107" s="2"/>
    </row>
    <row r="108" spans="1:8" ht="12" customHeight="1" x14ac:dyDescent="0.2">
      <c r="A108" s="320" t="s">
        <v>708</v>
      </c>
      <c r="B108" s="514" t="s">
        <v>709</v>
      </c>
      <c r="C108" s="560" t="s">
        <v>710</v>
      </c>
      <c r="D108" s="468"/>
      <c r="E108" s="468"/>
      <c r="F108" s="468">
        <f t="shared" si="4"/>
        <v>15228</v>
      </c>
      <c r="G108" s="164">
        <v>15228</v>
      </c>
      <c r="H108" s="2"/>
    </row>
    <row r="109" spans="1:8" ht="12" customHeight="1" x14ac:dyDescent="0.2">
      <c r="A109" s="320" t="s">
        <v>711</v>
      </c>
      <c r="B109" s="514" t="s">
        <v>712</v>
      </c>
      <c r="C109" s="560" t="s">
        <v>713</v>
      </c>
      <c r="D109" s="468">
        <v>240000</v>
      </c>
      <c r="E109" s="468">
        <v>0</v>
      </c>
      <c r="F109" s="468">
        <v>406539</v>
      </c>
      <c r="G109" s="468">
        <v>406539</v>
      </c>
      <c r="H109" s="2"/>
    </row>
    <row r="110" spans="1:8" ht="12" customHeight="1" x14ac:dyDescent="0.2">
      <c r="A110" s="320" t="s">
        <v>714</v>
      </c>
      <c r="B110" s="514" t="s">
        <v>715</v>
      </c>
      <c r="C110" s="560" t="s">
        <v>716</v>
      </c>
      <c r="D110" s="468">
        <v>0</v>
      </c>
      <c r="E110" s="468">
        <v>0</v>
      </c>
      <c r="F110" s="468">
        <f t="shared" si="4"/>
        <v>0</v>
      </c>
      <c r="G110" s="468">
        <v>0</v>
      </c>
      <c r="H110" s="2"/>
    </row>
    <row r="111" spans="1:8" ht="12" customHeight="1" x14ac:dyDescent="0.2">
      <c r="A111" s="320" t="s">
        <v>717</v>
      </c>
      <c r="B111" s="514" t="s">
        <v>718</v>
      </c>
      <c r="C111" s="560" t="s">
        <v>719</v>
      </c>
      <c r="D111" s="468"/>
      <c r="E111" s="468"/>
      <c r="F111" s="468">
        <f t="shared" si="4"/>
        <v>240000</v>
      </c>
      <c r="G111" s="468">
        <v>240000</v>
      </c>
      <c r="H111" s="2"/>
    </row>
    <row r="112" spans="1:8" ht="12" customHeight="1" x14ac:dyDescent="0.2">
      <c r="A112" s="320" t="s">
        <v>720</v>
      </c>
      <c r="B112" s="514" t="s">
        <v>721</v>
      </c>
      <c r="C112" s="560" t="s">
        <v>722</v>
      </c>
      <c r="D112" s="468">
        <v>20000</v>
      </c>
      <c r="E112" s="468">
        <v>0</v>
      </c>
      <c r="F112" s="468">
        <f t="shared" si="4"/>
        <v>-15228</v>
      </c>
      <c r="G112" s="468">
        <v>4772</v>
      </c>
      <c r="H112" s="2"/>
    </row>
    <row r="113" spans="1:8" ht="12" customHeight="1" x14ac:dyDescent="0.2">
      <c r="A113" s="612" t="s">
        <v>92</v>
      </c>
      <c r="B113" s="561" t="s">
        <v>723</v>
      </c>
      <c r="C113" s="613" t="s">
        <v>160</v>
      </c>
      <c r="D113" s="611">
        <f>SUM(D114:D119)</f>
        <v>6885560</v>
      </c>
      <c r="E113" s="611">
        <f t="shared" ref="E113:F113" si="6">SUM(E114:E119)</f>
        <v>0</v>
      </c>
      <c r="F113" s="611">
        <f t="shared" si="6"/>
        <v>-78948</v>
      </c>
      <c r="G113" s="670">
        <f>SUM(G114:G119)</f>
        <v>6806612</v>
      </c>
      <c r="H113" s="2"/>
    </row>
    <row r="114" spans="1:8" ht="12" customHeight="1" x14ac:dyDescent="0.2">
      <c r="A114" s="321" t="s">
        <v>724</v>
      </c>
      <c r="B114" s="527" t="s">
        <v>723</v>
      </c>
      <c r="C114" s="562" t="s">
        <v>725</v>
      </c>
      <c r="D114" s="468">
        <v>6885560</v>
      </c>
      <c r="E114" s="164">
        <v>0</v>
      </c>
      <c r="F114" s="468">
        <f>+G114-(D114+E114)</f>
        <v>-78948</v>
      </c>
      <c r="G114" s="468">
        <v>6806612</v>
      </c>
      <c r="H114" s="2"/>
    </row>
    <row r="115" spans="1:8" ht="12" customHeight="1" x14ac:dyDescent="0.2">
      <c r="A115" s="321" t="s">
        <v>726</v>
      </c>
      <c r="B115" s="527" t="s">
        <v>723</v>
      </c>
      <c r="C115" s="562" t="s">
        <v>727</v>
      </c>
      <c r="D115" s="468"/>
      <c r="E115" s="468"/>
      <c r="F115" s="468"/>
      <c r="G115" s="468">
        <v>0</v>
      </c>
      <c r="H115" s="2"/>
    </row>
    <row r="116" spans="1:8" ht="12" customHeight="1" x14ac:dyDescent="0.2">
      <c r="A116" s="321" t="s">
        <v>728</v>
      </c>
      <c r="B116" s="527" t="s">
        <v>723</v>
      </c>
      <c r="C116" s="562" t="s">
        <v>729</v>
      </c>
      <c r="D116" s="468"/>
      <c r="E116" s="468"/>
      <c r="F116" s="468"/>
      <c r="G116" s="468">
        <v>0</v>
      </c>
      <c r="H116" s="2"/>
    </row>
    <row r="117" spans="1:8" ht="12" customHeight="1" x14ac:dyDescent="0.2">
      <c r="A117" s="321" t="s">
        <v>730</v>
      </c>
      <c r="B117" s="527" t="s">
        <v>723</v>
      </c>
      <c r="C117" s="562" t="s">
        <v>731</v>
      </c>
      <c r="D117" s="468"/>
      <c r="E117" s="468"/>
      <c r="F117" s="468"/>
      <c r="G117" s="468">
        <v>0</v>
      </c>
      <c r="H117" s="2"/>
    </row>
    <row r="118" spans="1:8" ht="12" customHeight="1" x14ac:dyDescent="0.2">
      <c r="A118" s="321" t="s">
        <v>732</v>
      </c>
      <c r="B118" s="521" t="s">
        <v>723</v>
      </c>
      <c r="C118" s="563" t="s">
        <v>733</v>
      </c>
      <c r="D118" s="468"/>
      <c r="E118" s="468"/>
      <c r="F118" s="468"/>
      <c r="G118" s="468">
        <v>0</v>
      </c>
      <c r="H118" s="2"/>
    </row>
    <row r="119" spans="1:8" ht="12" customHeight="1" x14ac:dyDescent="0.2">
      <c r="A119" s="321" t="s">
        <v>734</v>
      </c>
      <c r="B119" s="527" t="s">
        <v>723</v>
      </c>
      <c r="C119" s="562" t="s">
        <v>735</v>
      </c>
      <c r="D119" s="468">
        <v>0</v>
      </c>
      <c r="E119" s="468"/>
      <c r="F119" s="468"/>
      <c r="G119" s="468">
        <v>0</v>
      </c>
      <c r="H119" s="2"/>
    </row>
    <row r="120" spans="1:8" ht="12" customHeight="1" x14ac:dyDescent="0.2">
      <c r="A120" s="612" t="s">
        <v>93</v>
      </c>
      <c r="B120" s="561"/>
      <c r="C120" s="613" t="s">
        <v>124</v>
      </c>
      <c r="D120" s="614">
        <f>SUM(D121:D139)</f>
        <v>14567680</v>
      </c>
      <c r="E120" s="614">
        <f>SUM(E121:E139)</f>
        <v>0</v>
      </c>
      <c r="F120" s="614">
        <f>SUM(F121:F139)</f>
        <v>0</v>
      </c>
      <c r="G120" s="614">
        <f>SUM(G121:G139)</f>
        <v>14567680</v>
      </c>
      <c r="H120" s="2"/>
    </row>
    <row r="121" spans="1:8" ht="12" customHeight="1" x14ac:dyDescent="0.2">
      <c r="A121" s="321" t="s">
        <v>736</v>
      </c>
      <c r="B121" s="564" t="s">
        <v>737</v>
      </c>
      <c r="C121" s="562" t="s">
        <v>738</v>
      </c>
      <c r="D121" s="468">
        <v>315000</v>
      </c>
      <c r="E121" s="468"/>
      <c r="F121" s="468">
        <f>+G121-(D121+E121)</f>
        <v>6500</v>
      </c>
      <c r="G121" s="468">
        <v>321500</v>
      </c>
      <c r="H121" s="2"/>
    </row>
    <row r="122" spans="1:8" ht="12" customHeight="1" x14ac:dyDescent="0.2">
      <c r="A122" s="321" t="s">
        <v>739</v>
      </c>
      <c r="B122" s="564" t="s">
        <v>740</v>
      </c>
      <c r="C122" s="562" t="s">
        <v>741</v>
      </c>
      <c r="D122" s="468">
        <v>7251000</v>
      </c>
      <c r="E122" s="468">
        <v>0</v>
      </c>
      <c r="F122" s="468">
        <f>+G122-(D122+E122)</f>
        <v>396500</v>
      </c>
      <c r="G122" s="468">
        <v>7647500</v>
      </c>
      <c r="H122" s="2"/>
    </row>
    <row r="123" spans="1:8" ht="12" customHeight="1" x14ac:dyDescent="0.2">
      <c r="A123" s="321" t="s">
        <v>742</v>
      </c>
      <c r="B123" s="564" t="s">
        <v>743</v>
      </c>
      <c r="C123" s="562" t="s">
        <v>744</v>
      </c>
      <c r="D123" s="468"/>
      <c r="E123" s="468"/>
      <c r="F123" s="468">
        <f t="shared" ref="F123:F139" si="7">+G123-(D123+E123)</f>
        <v>0</v>
      </c>
      <c r="G123" s="468">
        <v>0</v>
      </c>
      <c r="H123" s="2"/>
    </row>
    <row r="124" spans="1:8" ht="12" customHeight="1" x14ac:dyDescent="0.2">
      <c r="A124" s="321" t="s">
        <v>745</v>
      </c>
      <c r="B124" s="564" t="s">
        <v>746</v>
      </c>
      <c r="C124" s="562" t="s">
        <v>747</v>
      </c>
      <c r="D124" s="468">
        <v>168000</v>
      </c>
      <c r="E124" s="468"/>
      <c r="F124" s="468">
        <v>0</v>
      </c>
      <c r="G124" s="468">
        <v>168000</v>
      </c>
      <c r="H124" s="2"/>
    </row>
    <row r="125" spans="1:8" ht="12" customHeight="1" x14ac:dyDescent="0.2">
      <c r="A125" s="321" t="s">
        <v>748</v>
      </c>
      <c r="B125" s="564" t="s">
        <v>749</v>
      </c>
      <c r="C125" s="562" t="s">
        <v>750</v>
      </c>
      <c r="D125" s="468">
        <v>235000</v>
      </c>
      <c r="E125" s="468"/>
      <c r="F125" s="468">
        <v>0</v>
      </c>
      <c r="G125" s="468">
        <v>235000</v>
      </c>
      <c r="H125" s="2"/>
    </row>
    <row r="126" spans="1:8" ht="12" customHeight="1" x14ac:dyDescent="0.2">
      <c r="A126" s="321" t="s">
        <v>751</v>
      </c>
      <c r="B126" s="564" t="s">
        <v>752</v>
      </c>
      <c r="C126" s="562" t="s">
        <v>753</v>
      </c>
      <c r="D126" s="468">
        <v>1700000</v>
      </c>
      <c r="E126" s="468">
        <v>0</v>
      </c>
      <c r="F126" s="468">
        <f t="shared" si="7"/>
        <v>-40000</v>
      </c>
      <c r="G126" s="468">
        <v>1660000</v>
      </c>
      <c r="H126" s="2"/>
    </row>
    <row r="127" spans="1:8" ht="12" customHeight="1" x14ac:dyDescent="0.2">
      <c r="A127" s="321" t="s">
        <v>754</v>
      </c>
      <c r="B127" s="564" t="s">
        <v>755</v>
      </c>
      <c r="C127" s="562" t="s">
        <v>756</v>
      </c>
      <c r="D127" s="468">
        <v>220000</v>
      </c>
      <c r="E127" s="468"/>
      <c r="F127" s="468">
        <f t="shared" si="7"/>
        <v>0</v>
      </c>
      <c r="G127" s="468">
        <v>220000</v>
      </c>
      <c r="H127" s="2"/>
    </row>
    <row r="128" spans="1:8" ht="12" customHeight="1" x14ac:dyDescent="0.2">
      <c r="A128" s="321" t="s">
        <v>757</v>
      </c>
      <c r="B128" s="564" t="s">
        <v>758</v>
      </c>
      <c r="C128" s="562" t="s">
        <v>759</v>
      </c>
      <c r="D128" s="468"/>
      <c r="E128" s="468"/>
      <c r="F128" s="468">
        <f t="shared" si="7"/>
        <v>0</v>
      </c>
      <c r="G128" s="468">
        <v>0</v>
      </c>
      <c r="H128" s="2"/>
    </row>
    <row r="129" spans="1:15" ht="12" customHeight="1" x14ac:dyDescent="0.2">
      <c r="A129" s="321" t="s">
        <v>760</v>
      </c>
      <c r="B129" s="564" t="s">
        <v>761</v>
      </c>
      <c r="C129" s="562" t="s">
        <v>762</v>
      </c>
      <c r="D129" s="468">
        <v>450000</v>
      </c>
      <c r="E129" s="468"/>
      <c r="F129" s="468">
        <f t="shared" si="7"/>
        <v>0</v>
      </c>
      <c r="G129" s="468">
        <v>450000</v>
      </c>
      <c r="H129" s="2"/>
    </row>
    <row r="130" spans="1:15" s="70" customFormat="1" ht="12" customHeight="1" x14ac:dyDescent="0.2">
      <c r="A130" s="321" t="s">
        <v>763</v>
      </c>
      <c r="B130" s="564" t="s">
        <v>764</v>
      </c>
      <c r="C130" s="562" t="s">
        <v>765</v>
      </c>
      <c r="D130" s="468"/>
      <c r="E130" s="468">
        <v>0</v>
      </c>
      <c r="F130" s="468">
        <f t="shared" si="7"/>
        <v>0</v>
      </c>
      <c r="G130" s="468">
        <v>0</v>
      </c>
    </row>
    <row r="131" spans="1:15" ht="12" customHeight="1" x14ac:dyDescent="0.2">
      <c r="A131" s="321" t="s">
        <v>766</v>
      </c>
      <c r="B131" s="564" t="s">
        <v>767</v>
      </c>
      <c r="C131" s="562" t="s">
        <v>768</v>
      </c>
      <c r="D131" s="468">
        <v>117000</v>
      </c>
      <c r="E131" s="468"/>
      <c r="F131" s="468">
        <f t="shared" si="7"/>
        <v>60000</v>
      </c>
      <c r="G131" s="468">
        <v>177000</v>
      </c>
      <c r="H131" s="2"/>
    </row>
    <row r="132" spans="1:15" ht="12" customHeight="1" x14ac:dyDescent="0.2">
      <c r="A132" s="321" t="s">
        <v>769</v>
      </c>
      <c r="B132" s="564" t="s">
        <v>770</v>
      </c>
      <c r="C132" s="562" t="s">
        <v>771</v>
      </c>
      <c r="D132" s="468">
        <v>950000</v>
      </c>
      <c r="E132" s="468">
        <v>0</v>
      </c>
      <c r="F132" s="468">
        <f t="shared" si="7"/>
        <v>8000</v>
      </c>
      <c r="G132" s="468">
        <v>958000</v>
      </c>
      <c r="H132" s="2"/>
    </row>
    <row r="133" spans="1:15" ht="12" customHeight="1" x14ac:dyDescent="0.2">
      <c r="A133" s="321" t="s">
        <v>772</v>
      </c>
      <c r="B133" s="564" t="s">
        <v>773</v>
      </c>
      <c r="C133" s="562" t="s">
        <v>774</v>
      </c>
      <c r="D133" s="468"/>
      <c r="E133" s="468"/>
      <c r="F133" s="468">
        <f t="shared" si="7"/>
        <v>0</v>
      </c>
      <c r="G133" s="468">
        <v>0</v>
      </c>
      <c r="H133" s="2"/>
    </row>
    <row r="134" spans="1:15" ht="12" customHeight="1" x14ac:dyDescent="0.2">
      <c r="A134" s="321" t="s">
        <v>775</v>
      </c>
      <c r="B134" s="564" t="s">
        <v>776</v>
      </c>
      <c r="C134" s="562" t="s">
        <v>777</v>
      </c>
      <c r="D134" s="468">
        <v>0</v>
      </c>
      <c r="E134" s="468"/>
      <c r="F134" s="468">
        <f t="shared" si="7"/>
        <v>0</v>
      </c>
      <c r="G134" s="468">
        <v>0</v>
      </c>
      <c r="H134" s="2"/>
    </row>
    <row r="135" spans="1:15" ht="12" customHeight="1" x14ac:dyDescent="0.2">
      <c r="A135" s="321" t="s">
        <v>778</v>
      </c>
      <c r="B135" s="564" t="s">
        <v>779</v>
      </c>
      <c r="C135" s="562" t="s">
        <v>780</v>
      </c>
      <c r="D135" s="468">
        <v>3039680</v>
      </c>
      <c r="E135" s="468">
        <v>0</v>
      </c>
      <c r="F135" s="468">
        <f t="shared" si="7"/>
        <v>-545000</v>
      </c>
      <c r="G135" s="468">
        <v>2494680</v>
      </c>
      <c r="H135" s="2"/>
    </row>
    <row r="136" spans="1:15" ht="12" customHeight="1" x14ac:dyDescent="0.2">
      <c r="A136" s="321" t="s">
        <v>781</v>
      </c>
      <c r="B136" s="564" t="s">
        <v>782</v>
      </c>
      <c r="C136" s="562" t="s">
        <v>783</v>
      </c>
      <c r="D136" s="468">
        <v>115000</v>
      </c>
      <c r="E136" s="468">
        <v>0</v>
      </c>
      <c r="F136" s="468">
        <f t="shared" si="7"/>
        <v>89000</v>
      </c>
      <c r="G136" s="468">
        <v>204000</v>
      </c>
      <c r="H136" s="2"/>
    </row>
    <row r="137" spans="1:15" ht="12" customHeight="1" x14ac:dyDescent="0.2">
      <c r="A137" s="321" t="s">
        <v>784</v>
      </c>
      <c r="B137" s="564" t="s">
        <v>785</v>
      </c>
      <c r="C137" s="562" t="s">
        <v>786</v>
      </c>
      <c r="D137" s="468"/>
      <c r="E137" s="468"/>
      <c r="F137" s="468">
        <f t="shared" si="7"/>
        <v>0</v>
      </c>
      <c r="G137" s="468">
        <v>0</v>
      </c>
      <c r="H137" s="2"/>
    </row>
    <row r="138" spans="1:15" ht="12" customHeight="1" x14ac:dyDescent="0.2">
      <c r="A138" s="321" t="s">
        <v>787</v>
      </c>
      <c r="B138" s="564" t="s">
        <v>788</v>
      </c>
      <c r="C138" s="562" t="s">
        <v>789</v>
      </c>
      <c r="D138" s="468"/>
      <c r="E138" s="468"/>
      <c r="F138" s="468">
        <f t="shared" si="7"/>
        <v>0</v>
      </c>
      <c r="G138" s="468">
        <v>0</v>
      </c>
      <c r="H138" s="2"/>
    </row>
    <row r="139" spans="1:15" s="70" customFormat="1" ht="12" customHeight="1" x14ac:dyDescent="0.2">
      <c r="A139" s="321" t="s">
        <v>790</v>
      </c>
      <c r="B139" s="564" t="s">
        <v>791</v>
      </c>
      <c r="C139" s="562" t="s">
        <v>792</v>
      </c>
      <c r="D139" s="468">
        <v>7000</v>
      </c>
      <c r="E139" s="468">
        <v>0</v>
      </c>
      <c r="F139" s="468">
        <f t="shared" si="7"/>
        <v>25000</v>
      </c>
      <c r="G139" s="468">
        <v>32000</v>
      </c>
    </row>
    <row r="140" spans="1:15" ht="12" customHeight="1" x14ac:dyDescent="0.2">
      <c r="A140" s="612" t="s">
        <v>94</v>
      </c>
      <c r="B140" s="561"/>
      <c r="C140" s="613" t="s">
        <v>161</v>
      </c>
      <c r="D140" s="611">
        <f>SUM(D141:D143)</f>
        <v>0</v>
      </c>
      <c r="E140" s="611">
        <f>SUM(E141:E143)</f>
        <v>0</v>
      </c>
      <c r="F140" s="611">
        <f>SUM(F141:F143)</f>
        <v>0</v>
      </c>
      <c r="G140" s="611">
        <f>SUM(G141:G143)</f>
        <v>0</v>
      </c>
      <c r="H140" s="2"/>
      <c r="O140" s="162"/>
    </row>
    <row r="141" spans="1:15" x14ac:dyDescent="0.2">
      <c r="A141" s="321" t="s">
        <v>793</v>
      </c>
      <c r="B141" s="527" t="s">
        <v>794</v>
      </c>
      <c r="C141" s="562" t="s">
        <v>795</v>
      </c>
      <c r="D141" s="468"/>
      <c r="E141" s="468"/>
      <c r="F141" s="468">
        <f>+G141-(D141+E141)</f>
        <v>0</v>
      </c>
      <c r="G141" s="468">
        <v>0</v>
      </c>
      <c r="H141" s="2"/>
    </row>
    <row r="142" spans="1:15" ht="12" customHeight="1" x14ac:dyDescent="0.2">
      <c r="A142" s="321" t="s">
        <v>796</v>
      </c>
      <c r="B142" s="527" t="s">
        <v>797</v>
      </c>
      <c r="C142" s="562" t="s">
        <v>798</v>
      </c>
      <c r="D142" s="468"/>
      <c r="E142" s="468"/>
      <c r="F142" s="468">
        <f>+G142-(D142+E142)</f>
        <v>0</v>
      </c>
      <c r="G142" s="468">
        <v>0</v>
      </c>
      <c r="H142" s="2"/>
    </row>
    <row r="143" spans="1:15" ht="12" customHeight="1" x14ac:dyDescent="0.2">
      <c r="A143" s="321" t="s">
        <v>799</v>
      </c>
      <c r="B143" s="527" t="s">
        <v>800</v>
      </c>
      <c r="C143" s="562" t="s">
        <v>801</v>
      </c>
      <c r="D143" s="468">
        <v>0</v>
      </c>
      <c r="E143" s="468">
        <v>0</v>
      </c>
      <c r="F143" s="468">
        <f>+G143-(D143+E143)</f>
        <v>0</v>
      </c>
      <c r="G143" s="468">
        <v>0</v>
      </c>
      <c r="H143" s="2"/>
    </row>
    <row r="144" spans="1:15" s="70" customFormat="1" ht="12" customHeight="1" x14ac:dyDescent="0.2">
      <c r="A144" s="612" t="s">
        <v>105</v>
      </c>
      <c r="B144" s="565"/>
      <c r="C144" s="613" t="s">
        <v>162</v>
      </c>
      <c r="D144" s="611">
        <f>SUM(D145:D156)</f>
        <v>0</v>
      </c>
      <c r="E144" s="611">
        <f>SUM(E145:E156)</f>
        <v>0</v>
      </c>
      <c r="F144" s="611">
        <f>SUM(F145:F156)</f>
        <v>0</v>
      </c>
      <c r="G144" s="611">
        <f>SUM(G145:G156)</f>
        <v>0</v>
      </c>
    </row>
    <row r="145" spans="1:8" s="70" customFormat="1" ht="12" customHeight="1" x14ac:dyDescent="0.2">
      <c r="A145" s="321" t="s">
        <v>95</v>
      </c>
      <c r="B145" s="527" t="s">
        <v>802</v>
      </c>
      <c r="C145" s="562" t="s">
        <v>458</v>
      </c>
      <c r="D145" s="468"/>
      <c r="E145" s="468">
        <v>0</v>
      </c>
      <c r="F145" s="468">
        <f>+G145-(D145+E145)</f>
        <v>0</v>
      </c>
      <c r="G145" s="468">
        <v>0</v>
      </c>
    </row>
    <row r="146" spans="1:8" s="70" customFormat="1" ht="12" customHeight="1" x14ac:dyDescent="0.2">
      <c r="A146" s="321" t="s">
        <v>96</v>
      </c>
      <c r="B146" s="527" t="s">
        <v>803</v>
      </c>
      <c r="C146" s="566" t="s">
        <v>392</v>
      </c>
      <c r="D146" s="468"/>
      <c r="E146" s="468"/>
      <c r="F146" s="468">
        <f>+G146-(D146+E146)</f>
        <v>0</v>
      </c>
      <c r="G146" s="468">
        <v>0</v>
      </c>
    </row>
    <row r="147" spans="1:8" s="70" customFormat="1" ht="12" customHeight="1" x14ac:dyDescent="0.2">
      <c r="A147" s="321" t="s">
        <v>106</v>
      </c>
      <c r="B147" s="527" t="s">
        <v>804</v>
      </c>
      <c r="C147" s="566" t="s">
        <v>391</v>
      </c>
      <c r="D147" s="468"/>
      <c r="E147" s="468"/>
      <c r="F147" s="468">
        <f t="shared" ref="F147:F156" si="8">+G147-(D147+E147)</f>
        <v>0</v>
      </c>
      <c r="G147" s="468">
        <v>0</v>
      </c>
    </row>
    <row r="148" spans="1:8" s="70" customFormat="1" ht="12" customHeight="1" x14ac:dyDescent="0.2">
      <c r="A148" s="321" t="s">
        <v>107</v>
      </c>
      <c r="B148" s="527" t="s">
        <v>805</v>
      </c>
      <c r="C148" s="566" t="s">
        <v>303</v>
      </c>
      <c r="D148" s="468"/>
      <c r="E148" s="468"/>
      <c r="F148" s="468">
        <f t="shared" si="8"/>
        <v>0</v>
      </c>
      <c r="G148" s="468">
        <v>0</v>
      </c>
    </row>
    <row r="149" spans="1:8" s="70" customFormat="1" ht="12" customHeight="1" x14ac:dyDescent="0.2">
      <c r="A149" s="321" t="s">
        <v>108</v>
      </c>
      <c r="B149" s="527" t="s">
        <v>806</v>
      </c>
      <c r="C149" s="567" t="s">
        <v>304</v>
      </c>
      <c r="D149" s="468"/>
      <c r="E149" s="468"/>
      <c r="F149" s="468">
        <f t="shared" si="8"/>
        <v>0</v>
      </c>
      <c r="G149" s="468">
        <v>0</v>
      </c>
    </row>
    <row r="150" spans="1:8" s="70" customFormat="1" ht="12" customHeight="1" x14ac:dyDescent="0.2">
      <c r="A150" s="321" t="s">
        <v>109</v>
      </c>
      <c r="B150" s="527" t="s">
        <v>807</v>
      </c>
      <c r="C150" s="567" t="s">
        <v>305</v>
      </c>
      <c r="D150" s="468"/>
      <c r="E150" s="468"/>
      <c r="F150" s="468">
        <f t="shared" si="8"/>
        <v>0</v>
      </c>
      <c r="G150" s="468">
        <v>0</v>
      </c>
    </row>
    <row r="151" spans="1:8" ht="12.75" customHeight="1" x14ac:dyDescent="0.2">
      <c r="A151" s="321" t="s">
        <v>111</v>
      </c>
      <c r="B151" s="527" t="s">
        <v>808</v>
      </c>
      <c r="C151" s="566" t="s">
        <v>306</v>
      </c>
      <c r="D151" s="468">
        <v>0</v>
      </c>
      <c r="E151" s="468">
        <v>0</v>
      </c>
      <c r="F151" s="468">
        <f t="shared" si="8"/>
        <v>0</v>
      </c>
      <c r="G151" s="468">
        <v>0</v>
      </c>
      <c r="H151" s="2"/>
    </row>
    <row r="152" spans="1:8" ht="12.75" customHeight="1" x14ac:dyDescent="0.2">
      <c r="A152" s="321" t="s">
        <v>163</v>
      </c>
      <c r="B152" s="527" t="s">
        <v>809</v>
      </c>
      <c r="C152" s="566" t="s">
        <v>307</v>
      </c>
      <c r="D152" s="468"/>
      <c r="E152" s="468"/>
      <c r="F152" s="468">
        <f t="shared" si="8"/>
        <v>0</v>
      </c>
      <c r="G152" s="468">
        <v>0</v>
      </c>
      <c r="H152" s="2"/>
    </row>
    <row r="153" spans="1:8" ht="12.75" customHeight="1" x14ac:dyDescent="0.2">
      <c r="A153" s="321" t="s">
        <v>301</v>
      </c>
      <c r="B153" s="527" t="s">
        <v>810</v>
      </c>
      <c r="C153" s="567" t="s">
        <v>308</v>
      </c>
      <c r="D153" s="468"/>
      <c r="E153" s="468"/>
      <c r="F153" s="468">
        <f t="shared" si="8"/>
        <v>0</v>
      </c>
      <c r="G153" s="468">
        <v>0</v>
      </c>
      <c r="H153" s="2"/>
    </row>
    <row r="154" spans="1:8" ht="12" customHeight="1" x14ac:dyDescent="0.2">
      <c r="A154" s="329" t="s">
        <v>302</v>
      </c>
      <c r="B154" s="568" t="s">
        <v>811</v>
      </c>
      <c r="C154" s="569" t="s">
        <v>309</v>
      </c>
      <c r="D154" s="468"/>
      <c r="E154" s="468"/>
      <c r="F154" s="468">
        <f t="shared" si="8"/>
        <v>0</v>
      </c>
      <c r="G154" s="468">
        <v>0</v>
      </c>
      <c r="H154" s="2"/>
    </row>
    <row r="155" spans="1:8" ht="15" customHeight="1" x14ac:dyDescent="0.2">
      <c r="A155" s="321" t="s">
        <v>389</v>
      </c>
      <c r="B155" s="522" t="s">
        <v>812</v>
      </c>
      <c r="C155" s="569" t="s">
        <v>310</v>
      </c>
      <c r="D155" s="468"/>
      <c r="E155" s="468"/>
      <c r="F155" s="468">
        <f t="shared" si="8"/>
        <v>0</v>
      </c>
      <c r="G155" s="468">
        <v>0</v>
      </c>
      <c r="H155" s="2"/>
    </row>
    <row r="156" spans="1:8" x14ac:dyDescent="0.2">
      <c r="A156" s="321" t="s">
        <v>390</v>
      </c>
      <c r="B156" s="527" t="s">
        <v>813</v>
      </c>
      <c r="C156" s="567" t="s">
        <v>311</v>
      </c>
      <c r="D156" s="468">
        <v>0</v>
      </c>
      <c r="E156" s="468">
        <v>0</v>
      </c>
      <c r="F156" s="468">
        <f t="shared" si="8"/>
        <v>0</v>
      </c>
      <c r="G156" s="468">
        <v>0</v>
      </c>
      <c r="H156" s="2"/>
    </row>
    <row r="157" spans="1:8" ht="15" customHeight="1" x14ac:dyDescent="0.2">
      <c r="A157" s="612" t="s">
        <v>394</v>
      </c>
      <c r="B157" s="580" t="s">
        <v>814</v>
      </c>
      <c r="C157" s="615" t="s">
        <v>48</v>
      </c>
      <c r="D157" s="611">
        <f>SUM(D158:D159)</f>
        <v>0</v>
      </c>
      <c r="E157" s="611">
        <f>SUM(E158:E159)</f>
        <v>0</v>
      </c>
      <c r="F157" s="611">
        <f>SUM(F158:F159)</f>
        <v>0</v>
      </c>
      <c r="G157" s="611">
        <f>SUM(G158:G159)</f>
        <v>0</v>
      </c>
      <c r="H157" s="2"/>
    </row>
    <row r="158" spans="1:8" ht="14.25" customHeight="1" x14ac:dyDescent="0.2">
      <c r="A158" s="322" t="s">
        <v>815</v>
      </c>
      <c r="B158" s="522"/>
      <c r="C158" s="562" t="s">
        <v>459</v>
      </c>
      <c r="D158" s="468">
        <v>0</v>
      </c>
      <c r="E158" s="468">
        <v>0</v>
      </c>
      <c r="F158" s="468">
        <f>+G158-(D158+E158)</f>
        <v>0</v>
      </c>
      <c r="G158" s="468">
        <v>0</v>
      </c>
      <c r="H158" s="2"/>
    </row>
    <row r="159" spans="1:8" ht="13.5" thickBot="1" x14ac:dyDescent="0.25">
      <c r="A159" s="330" t="s">
        <v>816</v>
      </c>
      <c r="B159" s="570"/>
      <c r="C159" s="571" t="s">
        <v>460</v>
      </c>
      <c r="D159" s="489"/>
      <c r="E159" s="469"/>
      <c r="F159" s="469"/>
      <c r="G159" s="468">
        <f>SUM(D159:E159)</f>
        <v>0</v>
      </c>
    </row>
    <row r="160" spans="1:8" ht="13.5" thickBot="1" x14ac:dyDescent="0.25">
      <c r="A160" s="510" t="s">
        <v>17</v>
      </c>
      <c r="B160" s="511"/>
      <c r="C160" s="572" t="s">
        <v>312</v>
      </c>
      <c r="D160" s="540">
        <f>SUM(D161,D170,D176)</f>
        <v>914950</v>
      </c>
      <c r="E160" s="540">
        <f>SUM(E161,E170,E176)</f>
        <v>0</v>
      </c>
      <c r="F160" s="540">
        <f>SUM(F161,F170,F176)</f>
        <v>0</v>
      </c>
      <c r="G160" s="540">
        <f>G161+G170+G176</f>
        <v>914950</v>
      </c>
    </row>
    <row r="161" spans="1:7" x14ac:dyDescent="0.2">
      <c r="A161" s="616" t="s">
        <v>97</v>
      </c>
      <c r="B161" s="669"/>
      <c r="C161" s="608" t="s">
        <v>183</v>
      </c>
      <c r="D161" s="610">
        <f>SUM(D163:D168)</f>
        <v>914950</v>
      </c>
      <c r="E161" s="610">
        <f>SUM(E163:E168)</f>
        <v>0</v>
      </c>
      <c r="F161" s="610">
        <f>SUM(F163:F168)</f>
        <v>0</v>
      </c>
      <c r="G161" s="610">
        <f>SUM(G163:G168)</f>
        <v>914950</v>
      </c>
    </row>
    <row r="162" spans="1:7" x14ac:dyDescent="0.2">
      <c r="A162" s="320" t="s">
        <v>817</v>
      </c>
      <c r="B162" s="574" t="s">
        <v>818</v>
      </c>
      <c r="C162" s="575" t="s">
        <v>819</v>
      </c>
      <c r="D162" s="468"/>
      <c r="E162" s="468"/>
      <c r="F162" s="468">
        <f>+G162-(D162+E162)</f>
        <v>0</v>
      </c>
      <c r="G162" s="468">
        <v>0</v>
      </c>
    </row>
    <row r="163" spans="1:7" x14ac:dyDescent="0.2">
      <c r="A163" s="320" t="s">
        <v>820</v>
      </c>
      <c r="B163" s="574" t="s">
        <v>821</v>
      </c>
      <c r="C163" s="575" t="s">
        <v>822</v>
      </c>
      <c r="D163" s="468">
        <v>0</v>
      </c>
      <c r="E163" s="468"/>
      <c r="F163" s="468">
        <f t="shared" ref="F163:F169" si="9">+G163-(D163+E163)</f>
        <v>0</v>
      </c>
      <c r="G163" s="468">
        <v>0</v>
      </c>
    </row>
    <row r="164" spans="1:7" x14ac:dyDescent="0.2">
      <c r="A164" s="320" t="s">
        <v>823</v>
      </c>
      <c r="B164" s="574" t="s">
        <v>824</v>
      </c>
      <c r="C164" s="575" t="s">
        <v>825</v>
      </c>
      <c r="D164" s="468"/>
      <c r="E164" s="468"/>
      <c r="F164" s="468">
        <f t="shared" si="9"/>
        <v>0</v>
      </c>
      <c r="G164" s="468">
        <v>0</v>
      </c>
    </row>
    <row r="165" spans="1:7" x14ac:dyDescent="0.2">
      <c r="A165" s="320" t="s">
        <v>826</v>
      </c>
      <c r="B165" s="574" t="s">
        <v>827</v>
      </c>
      <c r="C165" s="575" t="s">
        <v>828</v>
      </c>
      <c r="D165" s="468">
        <v>717000</v>
      </c>
      <c r="E165" s="468">
        <v>0</v>
      </c>
      <c r="F165" s="468">
        <f t="shared" si="9"/>
        <v>0</v>
      </c>
      <c r="G165" s="468">
        <v>717000</v>
      </c>
    </row>
    <row r="166" spans="1:7" x14ac:dyDescent="0.2">
      <c r="A166" s="320" t="s">
        <v>829</v>
      </c>
      <c r="B166" s="574" t="s">
        <v>830</v>
      </c>
      <c r="C166" s="575" t="s">
        <v>831</v>
      </c>
      <c r="D166" s="468"/>
      <c r="E166" s="468">
        <v>0</v>
      </c>
      <c r="F166" s="468">
        <f t="shared" si="9"/>
        <v>0</v>
      </c>
      <c r="G166" s="468">
        <v>0</v>
      </c>
    </row>
    <row r="167" spans="1:7" x14ac:dyDescent="0.2">
      <c r="A167" s="320" t="s">
        <v>832</v>
      </c>
      <c r="B167" s="574" t="s">
        <v>833</v>
      </c>
      <c r="C167" s="575" t="s">
        <v>834</v>
      </c>
      <c r="D167" s="468"/>
      <c r="E167" s="468"/>
      <c r="F167" s="468">
        <f t="shared" si="9"/>
        <v>0</v>
      </c>
      <c r="G167" s="468">
        <v>0</v>
      </c>
    </row>
    <row r="168" spans="1:7" x14ac:dyDescent="0.2">
      <c r="A168" s="320" t="s">
        <v>835</v>
      </c>
      <c r="B168" s="574" t="s">
        <v>836</v>
      </c>
      <c r="C168" s="575" t="s">
        <v>837</v>
      </c>
      <c r="D168" s="468">
        <v>197950</v>
      </c>
      <c r="E168" s="468">
        <v>0</v>
      </c>
      <c r="F168" s="468">
        <f t="shared" si="9"/>
        <v>0</v>
      </c>
      <c r="G168" s="468">
        <v>197950</v>
      </c>
    </row>
    <row r="169" spans="1:7" x14ac:dyDescent="0.2">
      <c r="A169" s="619" t="s">
        <v>98</v>
      </c>
      <c r="B169" s="620"/>
      <c r="C169" s="621" t="s">
        <v>316</v>
      </c>
      <c r="D169" s="622"/>
      <c r="E169" s="622"/>
      <c r="F169" s="468">
        <f t="shared" si="9"/>
        <v>0</v>
      </c>
      <c r="G169" s="468">
        <v>0</v>
      </c>
    </row>
    <row r="170" spans="1:7" x14ac:dyDescent="0.2">
      <c r="A170" s="616" t="s">
        <v>99</v>
      </c>
      <c r="B170" s="580"/>
      <c r="C170" s="617" t="s">
        <v>164</v>
      </c>
      <c r="D170" s="611">
        <f>SUM(D171:D174)</f>
        <v>0</v>
      </c>
      <c r="E170" s="611">
        <f>SUM(E171:E174)</f>
        <v>0</v>
      </c>
      <c r="F170" s="611">
        <f>SUM(F171:F174)</f>
        <v>0</v>
      </c>
      <c r="G170" s="611">
        <f>SUM(G171:G174)</f>
        <v>0</v>
      </c>
    </row>
    <row r="171" spans="1:7" x14ac:dyDescent="0.2">
      <c r="A171" s="320" t="s">
        <v>838</v>
      </c>
      <c r="B171" s="521" t="s">
        <v>839</v>
      </c>
      <c r="C171" s="575" t="s">
        <v>840</v>
      </c>
      <c r="D171" s="468">
        <v>0</v>
      </c>
      <c r="E171" s="468"/>
      <c r="F171" s="468">
        <f>+G171-(D171+E171)</f>
        <v>0</v>
      </c>
      <c r="G171" s="468">
        <v>0</v>
      </c>
    </row>
    <row r="172" spans="1:7" x14ac:dyDescent="0.2">
      <c r="A172" s="320" t="s">
        <v>841</v>
      </c>
      <c r="B172" s="521" t="s">
        <v>842</v>
      </c>
      <c r="C172" s="575" t="s">
        <v>843</v>
      </c>
      <c r="D172" s="468"/>
      <c r="E172" s="468"/>
      <c r="F172" s="468">
        <f>+G172-(D172+E172)</f>
        <v>0</v>
      </c>
      <c r="G172" s="468">
        <v>0</v>
      </c>
    </row>
    <row r="173" spans="1:7" x14ac:dyDescent="0.2">
      <c r="A173" s="320" t="s">
        <v>844</v>
      </c>
      <c r="B173" s="521" t="s">
        <v>845</v>
      </c>
      <c r="C173" s="575" t="s">
        <v>846</v>
      </c>
      <c r="D173" s="468">
        <v>0</v>
      </c>
      <c r="E173" s="468"/>
      <c r="F173" s="468">
        <f>+G173-(D173+E173)</f>
        <v>0</v>
      </c>
      <c r="G173" s="468">
        <v>0</v>
      </c>
    </row>
    <row r="174" spans="1:7" x14ac:dyDescent="0.2">
      <c r="A174" s="320" t="s">
        <v>847</v>
      </c>
      <c r="B174" s="521" t="s">
        <v>848</v>
      </c>
      <c r="C174" s="575" t="s">
        <v>849</v>
      </c>
      <c r="D174" s="468">
        <v>0</v>
      </c>
      <c r="E174" s="468"/>
      <c r="F174" s="468">
        <f>+G174-(D174+E174)</f>
        <v>0</v>
      </c>
      <c r="G174" s="468">
        <v>0</v>
      </c>
    </row>
    <row r="175" spans="1:7" x14ac:dyDescent="0.2">
      <c r="A175" s="576" t="s">
        <v>100</v>
      </c>
      <c r="B175" s="577"/>
      <c r="C175" s="578" t="s">
        <v>317</v>
      </c>
      <c r="D175" s="579"/>
      <c r="E175" s="579"/>
      <c r="F175" s="468">
        <f>+G175-(D175+E175)</f>
        <v>0</v>
      </c>
      <c r="G175" s="468">
        <v>0</v>
      </c>
    </row>
    <row r="176" spans="1:7" x14ac:dyDescent="0.2">
      <c r="A176" s="616" t="s">
        <v>101</v>
      </c>
      <c r="B176" s="580"/>
      <c r="C176" s="618" t="s">
        <v>185</v>
      </c>
      <c r="D176" s="611">
        <f>SUM(D177:D184)</f>
        <v>0</v>
      </c>
      <c r="E176" s="611">
        <f>SUM(E177:E184)</f>
        <v>0</v>
      </c>
      <c r="F176" s="611">
        <f>SUM(F177:F184)</f>
        <v>0</v>
      </c>
      <c r="G176" s="611">
        <f>SUM(G177:G184)</f>
        <v>0</v>
      </c>
    </row>
    <row r="177" spans="1:7" x14ac:dyDescent="0.2">
      <c r="A177" s="320" t="s">
        <v>110</v>
      </c>
      <c r="B177" s="521" t="s">
        <v>850</v>
      </c>
      <c r="C177" s="581" t="s">
        <v>381</v>
      </c>
      <c r="D177" s="468"/>
      <c r="E177" s="468"/>
      <c r="F177" s="468">
        <f>+G177-(D177+E177)</f>
        <v>0</v>
      </c>
      <c r="G177" s="468">
        <v>0</v>
      </c>
    </row>
    <row r="178" spans="1:7" ht="22.5" x14ac:dyDescent="0.2">
      <c r="A178" s="320" t="s">
        <v>112</v>
      </c>
      <c r="B178" s="514" t="s">
        <v>851</v>
      </c>
      <c r="C178" s="582" t="s">
        <v>322</v>
      </c>
      <c r="D178" s="468"/>
      <c r="E178" s="468"/>
      <c r="F178" s="468">
        <f t="shared" ref="F178:F184" si="10">+G178-(D178+E178)</f>
        <v>0</v>
      </c>
      <c r="G178" s="468">
        <v>0</v>
      </c>
    </row>
    <row r="179" spans="1:7" ht="22.5" x14ac:dyDescent="0.2">
      <c r="A179" s="320" t="s">
        <v>165</v>
      </c>
      <c r="B179" s="514" t="s">
        <v>852</v>
      </c>
      <c r="C179" s="567" t="s">
        <v>305</v>
      </c>
      <c r="D179" s="468"/>
      <c r="E179" s="468"/>
      <c r="F179" s="468">
        <f t="shared" si="10"/>
        <v>0</v>
      </c>
      <c r="G179" s="468">
        <v>0</v>
      </c>
    </row>
    <row r="180" spans="1:7" x14ac:dyDescent="0.2">
      <c r="A180" s="320" t="s">
        <v>166</v>
      </c>
      <c r="B180" s="514" t="s">
        <v>853</v>
      </c>
      <c r="C180" s="567" t="s">
        <v>321</v>
      </c>
      <c r="D180" s="468"/>
      <c r="E180" s="468"/>
      <c r="F180" s="468">
        <f t="shared" si="10"/>
        <v>0</v>
      </c>
      <c r="G180" s="468">
        <v>0</v>
      </c>
    </row>
    <row r="181" spans="1:7" x14ac:dyDescent="0.2">
      <c r="A181" s="320" t="s">
        <v>167</v>
      </c>
      <c r="B181" s="514" t="s">
        <v>854</v>
      </c>
      <c r="C181" s="567" t="s">
        <v>320</v>
      </c>
      <c r="D181" s="468"/>
      <c r="E181" s="468"/>
      <c r="F181" s="468">
        <f t="shared" si="10"/>
        <v>0</v>
      </c>
      <c r="G181" s="468">
        <v>0</v>
      </c>
    </row>
    <row r="182" spans="1:7" ht="22.5" x14ac:dyDescent="0.2">
      <c r="A182" s="320" t="s">
        <v>313</v>
      </c>
      <c r="B182" s="514" t="s">
        <v>855</v>
      </c>
      <c r="C182" s="567" t="s">
        <v>308</v>
      </c>
      <c r="D182" s="468">
        <v>0</v>
      </c>
      <c r="E182" s="468"/>
      <c r="F182" s="468">
        <f t="shared" si="10"/>
        <v>0</v>
      </c>
      <c r="G182" s="468">
        <v>0</v>
      </c>
    </row>
    <row r="183" spans="1:7" x14ac:dyDescent="0.2">
      <c r="A183" s="320" t="s">
        <v>314</v>
      </c>
      <c r="B183" s="514" t="s">
        <v>856</v>
      </c>
      <c r="C183" s="567" t="s">
        <v>319</v>
      </c>
      <c r="D183" s="468"/>
      <c r="E183" s="468"/>
      <c r="F183" s="468">
        <f t="shared" si="10"/>
        <v>0</v>
      </c>
      <c r="G183" s="468">
        <v>0</v>
      </c>
    </row>
    <row r="184" spans="1:7" ht="23.25" thickBot="1" x14ac:dyDescent="0.25">
      <c r="A184" s="329" t="s">
        <v>315</v>
      </c>
      <c r="B184" s="568" t="s">
        <v>857</v>
      </c>
      <c r="C184" s="567" t="s">
        <v>318</v>
      </c>
      <c r="D184" s="489"/>
      <c r="E184" s="489"/>
      <c r="F184" s="468">
        <f t="shared" si="10"/>
        <v>0</v>
      </c>
      <c r="G184" s="468">
        <v>0</v>
      </c>
    </row>
    <row r="185" spans="1:7" ht="13.5" thickBot="1" x14ac:dyDescent="0.25">
      <c r="A185" s="533" t="s">
        <v>18</v>
      </c>
      <c r="B185" s="534"/>
      <c r="C185" s="583" t="s">
        <v>399</v>
      </c>
      <c r="D185" s="584">
        <f>SUM(D95,D160)</f>
        <v>57711366</v>
      </c>
      <c r="E185" s="584">
        <f t="shared" ref="E185:F185" si="11">SUM(E95,E160)</f>
        <v>0</v>
      </c>
      <c r="F185" s="584">
        <f t="shared" si="11"/>
        <v>240000</v>
      </c>
      <c r="G185" s="584">
        <f>G95+G160</f>
        <v>57711366</v>
      </c>
    </row>
    <row r="186" spans="1:7" ht="21.75" thickBot="1" x14ac:dyDescent="0.25">
      <c r="A186" s="586" t="s">
        <v>19</v>
      </c>
      <c r="B186" s="586"/>
      <c r="C186" s="587" t="s">
        <v>400</v>
      </c>
      <c r="D186" s="558">
        <f>SUM(D187:D189)</f>
        <v>0</v>
      </c>
      <c r="E186" s="540">
        <f>SUM(E187:E189)</f>
        <v>0</v>
      </c>
      <c r="F186" s="540"/>
      <c r="G186" s="513">
        <f t="shared" ref="G186:G212" si="12">SUM(D186:E186)</f>
        <v>0</v>
      </c>
    </row>
    <row r="187" spans="1:7" x14ac:dyDescent="0.2">
      <c r="A187" s="320" t="s">
        <v>217</v>
      </c>
      <c r="B187" s="514" t="s">
        <v>858</v>
      </c>
      <c r="C187" s="560" t="s">
        <v>464</v>
      </c>
      <c r="D187" s="516"/>
      <c r="E187" s="490"/>
      <c r="F187" s="490"/>
      <c r="G187" s="490">
        <f t="shared" si="12"/>
        <v>0</v>
      </c>
    </row>
    <row r="188" spans="1:7" x14ac:dyDescent="0.2">
      <c r="A188" s="320" t="s">
        <v>218</v>
      </c>
      <c r="B188" s="514" t="s">
        <v>859</v>
      </c>
      <c r="C188" s="560" t="s">
        <v>408</v>
      </c>
      <c r="D188" s="468"/>
      <c r="E188" s="468"/>
      <c r="F188" s="490"/>
      <c r="G188" s="490">
        <f t="shared" si="12"/>
        <v>0</v>
      </c>
    </row>
    <row r="189" spans="1:7" ht="13.5" thickBot="1" x14ac:dyDescent="0.25">
      <c r="A189" s="329" t="s">
        <v>219</v>
      </c>
      <c r="B189" s="568" t="s">
        <v>860</v>
      </c>
      <c r="C189" s="588" t="s">
        <v>463</v>
      </c>
      <c r="D189" s="489"/>
      <c r="E189" s="468"/>
      <c r="F189" s="490"/>
      <c r="G189" s="490">
        <f t="shared" si="12"/>
        <v>0</v>
      </c>
    </row>
    <row r="190" spans="1:7" ht="13.5" thickBot="1" x14ac:dyDescent="0.25">
      <c r="A190" s="510" t="s">
        <v>20</v>
      </c>
      <c r="B190" s="511"/>
      <c r="C190" s="589" t="s">
        <v>401</v>
      </c>
      <c r="D190" s="558">
        <f>SUM(D191:D196)</f>
        <v>0</v>
      </c>
      <c r="E190" s="540">
        <f>SUM(E191:E196)</f>
        <v>0</v>
      </c>
      <c r="F190" s="540"/>
      <c r="G190" s="513">
        <f t="shared" si="12"/>
        <v>0</v>
      </c>
    </row>
    <row r="191" spans="1:7" x14ac:dyDescent="0.2">
      <c r="A191" s="320" t="s">
        <v>84</v>
      </c>
      <c r="B191" s="514" t="s">
        <v>861</v>
      </c>
      <c r="C191" s="560" t="s">
        <v>410</v>
      </c>
      <c r="D191" s="516"/>
      <c r="E191" s="490"/>
      <c r="F191" s="490"/>
      <c r="G191" s="490">
        <f t="shared" si="12"/>
        <v>0</v>
      </c>
    </row>
    <row r="192" spans="1:7" x14ac:dyDescent="0.2">
      <c r="A192" s="320" t="s">
        <v>85</v>
      </c>
      <c r="B192" s="514" t="s">
        <v>862</v>
      </c>
      <c r="C192" s="560" t="s">
        <v>402</v>
      </c>
      <c r="D192" s="468"/>
      <c r="E192" s="468"/>
      <c r="F192" s="490"/>
      <c r="G192" s="490">
        <f t="shared" si="12"/>
        <v>0</v>
      </c>
    </row>
    <row r="193" spans="1:7" x14ac:dyDescent="0.2">
      <c r="A193" s="320" t="s">
        <v>86</v>
      </c>
      <c r="B193" s="514" t="s">
        <v>863</v>
      </c>
      <c r="C193" s="560" t="s">
        <v>403</v>
      </c>
      <c r="D193" s="468"/>
      <c r="E193" s="468"/>
      <c r="F193" s="490"/>
      <c r="G193" s="490">
        <f t="shared" si="12"/>
        <v>0</v>
      </c>
    </row>
    <row r="194" spans="1:7" x14ac:dyDescent="0.2">
      <c r="A194" s="320" t="s">
        <v>152</v>
      </c>
      <c r="B194" s="514" t="s">
        <v>864</v>
      </c>
      <c r="C194" s="560" t="s">
        <v>462</v>
      </c>
      <c r="D194" s="468"/>
      <c r="E194" s="468"/>
      <c r="F194" s="490"/>
      <c r="G194" s="490">
        <f t="shared" si="12"/>
        <v>0</v>
      </c>
    </row>
    <row r="195" spans="1:7" x14ac:dyDescent="0.2">
      <c r="A195" s="320" t="s">
        <v>153</v>
      </c>
      <c r="B195" s="514" t="s">
        <v>865</v>
      </c>
      <c r="C195" s="560" t="s">
        <v>405</v>
      </c>
      <c r="D195" s="468"/>
      <c r="E195" s="468"/>
      <c r="F195" s="490"/>
      <c r="G195" s="490">
        <f t="shared" si="12"/>
        <v>0</v>
      </c>
    </row>
    <row r="196" spans="1:7" ht="13.5" thickBot="1" x14ac:dyDescent="0.25">
      <c r="A196" s="329" t="s">
        <v>154</v>
      </c>
      <c r="B196" s="514" t="s">
        <v>866</v>
      </c>
      <c r="C196" s="588" t="s">
        <v>406</v>
      </c>
      <c r="D196" s="489"/>
      <c r="E196" s="489"/>
      <c r="F196" s="668"/>
      <c r="G196" s="490">
        <f t="shared" si="12"/>
        <v>0</v>
      </c>
    </row>
    <row r="197" spans="1:7" ht="13.5" thickBot="1" x14ac:dyDescent="0.25">
      <c r="A197" s="510" t="s">
        <v>21</v>
      </c>
      <c r="B197" s="511"/>
      <c r="C197" s="589" t="s">
        <v>490</v>
      </c>
      <c r="D197" s="558">
        <f>SUM(D198:D202)</f>
        <v>0</v>
      </c>
      <c r="E197" s="540">
        <f>SUM(E198:E202)</f>
        <v>0</v>
      </c>
      <c r="F197" s="540"/>
      <c r="G197" s="524">
        <f t="shared" si="12"/>
        <v>0</v>
      </c>
    </row>
    <row r="198" spans="1:7" x14ac:dyDescent="0.2">
      <c r="A198" s="320" t="s">
        <v>87</v>
      </c>
      <c r="B198" s="514" t="s">
        <v>867</v>
      </c>
      <c r="C198" s="560" t="s">
        <v>323</v>
      </c>
      <c r="D198" s="516"/>
      <c r="E198" s="490"/>
      <c r="F198" s="490"/>
      <c r="G198" s="490">
        <f t="shared" si="12"/>
        <v>0</v>
      </c>
    </row>
    <row r="199" spans="1:7" x14ac:dyDescent="0.2">
      <c r="A199" s="320" t="s">
        <v>88</v>
      </c>
      <c r="B199" s="514" t="s">
        <v>868</v>
      </c>
      <c r="C199" s="560" t="s">
        <v>324</v>
      </c>
      <c r="D199" s="468">
        <v>0</v>
      </c>
      <c r="E199" s="468"/>
      <c r="F199" s="490"/>
      <c r="G199" s="468">
        <v>0</v>
      </c>
    </row>
    <row r="200" spans="1:7" x14ac:dyDescent="0.2">
      <c r="A200" s="320" t="s">
        <v>237</v>
      </c>
      <c r="B200" s="514" t="s">
        <v>869</v>
      </c>
      <c r="C200" s="560" t="s">
        <v>489</v>
      </c>
      <c r="D200" s="468">
        <v>0</v>
      </c>
      <c r="E200" s="468"/>
      <c r="F200" s="490"/>
      <c r="G200" s="468">
        <v>0</v>
      </c>
    </row>
    <row r="201" spans="1:7" x14ac:dyDescent="0.2">
      <c r="A201" s="320" t="s">
        <v>238</v>
      </c>
      <c r="B201" s="514" t="s">
        <v>870</v>
      </c>
      <c r="C201" s="560" t="s">
        <v>415</v>
      </c>
      <c r="D201" s="468"/>
      <c r="E201" s="468"/>
      <c r="F201" s="490"/>
      <c r="G201" s="468">
        <v>0</v>
      </c>
    </row>
    <row r="202" spans="1:7" ht="13.5" thickBot="1" x14ac:dyDescent="0.25">
      <c r="A202" s="329" t="s">
        <v>239</v>
      </c>
      <c r="B202" s="514" t="s">
        <v>871</v>
      </c>
      <c r="C202" s="588" t="s">
        <v>343</v>
      </c>
      <c r="D202" s="489"/>
      <c r="E202" s="468"/>
      <c r="F202" s="490"/>
      <c r="G202" s="468">
        <v>0</v>
      </c>
    </row>
    <row r="203" spans="1:7" ht="13.5" thickBot="1" x14ac:dyDescent="0.25">
      <c r="A203" s="510" t="s">
        <v>22</v>
      </c>
      <c r="B203" s="511"/>
      <c r="C203" s="589" t="s">
        <v>416</v>
      </c>
      <c r="D203" s="558">
        <f>SUM(D204:D208)</f>
        <v>0</v>
      </c>
      <c r="E203" s="540">
        <f>SUM(E204:E208)</f>
        <v>0</v>
      </c>
      <c r="F203" s="540"/>
      <c r="G203" s="590">
        <f t="shared" si="12"/>
        <v>0</v>
      </c>
    </row>
    <row r="204" spans="1:7" x14ac:dyDescent="0.2">
      <c r="A204" s="320" t="s">
        <v>89</v>
      </c>
      <c r="B204" s="514" t="s">
        <v>872</v>
      </c>
      <c r="C204" s="560" t="s">
        <v>411</v>
      </c>
      <c r="D204" s="516"/>
      <c r="E204" s="490"/>
      <c r="F204" s="490"/>
      <c r="G204" s="490">
        <f t="shared" si="12"/>
        <v>0</v>
      </c>
    </row>
    <row r="205" spans="1:7" x14ac:dyDescent="0.2">
      <c r="A205" s="320" t="s">
        <v>90</v>
      </c>
      <c r="B205" s="514" t="s">
        <v>873</v>
      </c>
      <c r="C205" s="560" t="s">
        <v>418</v>
      </c>
      <c r="D205" s="468"/>
      <c r="E205" s="468"/>
      <c r="F205" s="468"/>
      <c r="G205" s="468">
        <f t="shared" si="12"/>
        <v>0</v>
      </c>
    </row>
    <row r="206" spans="1:7" x14ac:dyDescent="0.2">
      <c r="A206" s="320" t="s">
        <v>249</v>
      </c>
      <c r="B206" s="514" t="s">
        <v>874</v>
      </c>
      <c r="C206" s="560" t="s">
        <v>413</v>
      </c>
      <c r="D206" s="468"/>
      <c r="E206" s="468"/>
      <c r="F206" s="468"/>
      <c r="G206" s="468">
        <f t="shared" si="12"/>
        <v>0</v>
      </c>
    </row>
    <row r="207" spans="1:7" ht="22.5" x14ac:dyDescent="0.2">
      <c r="A207" s="320" t="s">
        <v>250</v>
      </c>
      <c r="B207" s="514" t="s">
        <v>875</v>
      </c>
      <c r="C207" s="560" t="s">
        <v>465</v>
      </c>
      <c r="D207" s="468"/>
      <c r="E207" s="468"/>
      <c r="F207" s="468"/>
      <c r="G207" s="468">
        <f t="shared" si="12"/>
        <v>0</v>
      </c>
    </row>
    <row r="208" spans="1:7" ht="13.5" thickBot="1" x14ac:dyDescent="0.25">
      <c r="A208" s="329" t="s">
        <v>417</v>
      </c>
      <c r="B208" s="514" t="s">
        <v>876</v>
      </c>
      <c r="C208" s="588" t="s">
        <v>420</v>
      </c>
      <c r="D208" s="489"/>
      <c r="E208" s="469"/>
      <c r="F208" s="469"/>
      <c r="G208" s="468">
        <f t="shared" si="12"/>
        <v>0</v>
      </c>
    </row>
    <row r="209" spans="1:7" ht="13.5" thickBot="1" x14ac:dyDescent="0.25">
      <c r="A209" s="591" t="s">
        <v>23</v>
      </c>
      <c r="B209" s="592" t="s">
        <v>851</v>
      </c>
      <c r="C209" s="589" t="s">
        <v>421</v>
      </c>
      <c r="D209" s="558"/>
      <c r="E209" s="590"/>
      <c r="F209" s="590"/>
      <c r="G209" s="590">
        <f t="shared" si="12"/>
        <v>0</v>
      </c>
    </row>
    <row r="210" spans="1:7" ht="13.5" thickBot="1" x14ac:dyDescent="0.25">
      <c r="A210" s="591" t="s">
        <v>24</v>
      </c>
      <c r="B210" s="592" t="s">
        <v>877</v>
      </c>
      <c r="C210" s="589" t="s">
        <v>422</v>
      </c>
      <c r="D210" s="558"/>
      <c r="E210" s="590"/>
      <c r="F210" s="590"/>
      <c r="G210" s="590">
        <f t="shared" si="12"/>
        <v>0</v>
      </c>
    </row>
    <row r="211" spans="1:7" ht="13.5" thickBot="1" x14ac:dyDescent="0.25">
      <c r="A211" s="533" t="s">
        <v>25</v>
      </c>
      <c r="B211" s="534"/>
      <c r="C211" s="583" t="s">
        <v>424</v>
      </c>
      <c r="D211" s="584">
        <f>SUM(D186,D190,D197,D203,D209,D210)</f>
        <v>0</v>
      </c>
      <c r="E211" s="584">
        <f>SUM(E186,E190,E197,E203,E209,E210)</f>
        <v>0</v>
      </c>
      <c r="F211" s="667"/>
      <c r="G211" s="593">
        <f t="shared" si="12"/>
        <v>0</v>
      </c>
    </row>
    <row r="212" spans="1:7" ht="13.5" thickBot="1" x14ac:dyDescent="0.25">
      <c r="A212" s="808" t="s">
        <v>26</v>
      </c>
      <c r="B212" s="809"/>
      <c r="C212" s="810" t="s">
        <v>423</v>
      </c>
      <c r="D212" s="659">
        <f>SUM(D185,D211)</f>
        <v>57711366</v>
      </c>
      <c r="E212" s="659">
        <f t="shared" ref="E212:F212" si="13">SUM(E185,E211)</f>
        <v>0</v>
      </c>
      <c r="F212" s="659">
        <f t="shared" si="13"/>
        <v>240000</v>
      </c>
      <c r="G212" s="598">
        <f t="shared" si="12"/>
        <v>57711366</v>
      </c>
    </row>
    <row r="213" spans="1:7" ht="13.5" thickBot="1" x14ac:dyDescent="0.25">
      <c r="B213" s="282"/>
      <c r="C213" s="283"/>
      <c r="D213" s="807"/>
    </row>
    <row r="214" spans="1:7" ht="13.5" thickBot="1" x14ac:dyDescent="0.25">
      <c r="A214" s="740" t="s">
        <v>466</v>
      </c>
      <c r="B214" s="741"/>
      <c r="C214" s="757"/>
      <c r="D214" s="490">
        <v>10</v>
      </c>
      <c r="E214" s="89"/>
      <c r="F214" s="89"/>
      <c r="G214" s="89">
        <f>SUM(D214:E214)</f>
        <v>10</v>
      </c>
    </row>
    <row r="215" spans="1:7" ht="13.5" thickBot="1" x14ac:dyDescent="0.25">
      <c r="A215" s="740" t="s">
        <v>175</v>
      </c>
      <c r="B215" s="741"/>
      <c r="C215" s="757"/>
      <c r="D215" s="599"/>
      <c r="E215" s="89"/>
      <c r="F215" s="89"/>
      <c r="G215" s="89">
        <f>SUM(D215:E215)</f>
        <v>0</v>
      </c>
    </row>
  </sheetData>
  <sheetProtection formatCells="0"/>
  <mergeCells count="7">
    <mergeCell ref="A215:C215"/>
    <mergeCell ref="A1:B1"/>
    <mergeCell ref="D1:G2"/>
    <mergeCell ref="A2:B2"/>
    <mergeCell ref="A6:G6"/>
    <mergeCell ref="A94:G94"/>
    <mergeCell ref="A214:C21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6" orientation="portrait" r:id="rId1"/>
  <headerFooter alignWithMargins="0">
    <oddHeader xml:space="preserve">&amp;C3.2. sz. melléklet a ..../..... (.) sz. önkormányzati rendelethez
</oddHeader>
  </headerFooter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K158"/>
  <sheetViews>
    <sheetView zoomScale="130" zoomScaleNormal="130" zoomScaleSheetLayoutView="85" workbookViewId="0">
      <selection activeCell="F16" sqref="F16"/>
    </sheetView>
  </sheetViews>
  <sheetFormatPr defaultRowHeight="12.75" x14ac:dyDescent="0.2"/>
  <cols>
    <col min="1" max="1" width="19.5" style="282" customWidth="1"/>
    <col min="2" max="2" width="72" style="283" customWidth="1"/>
    <col min="3" max="3" width="25" style="284" customWidth="1"/>
    <col min="4" max="16384" width="9.33203125" style="2"/>
  </cols>
  <sheetData>
    <row r="1" spans="1:3" s="1" customFormat="1" ht="16.5" customHeight="1" thickBot="1" x14ac:dyDescent="0.25">
      <c r="A1" s="137"/>
      <c r="B1" s="139"/>
      <c r="C1" s="409" t="str">
        <f>+CONCATENATE("9.1.3. melléklet a ……/",LEFT(ÖSSZEFÜGGÉSEK!A5,4),". (….) önkormányzati rendelethez")</f>
        <v>9.1.3. melléklet a ……/2018. (….) önkormányzati rendelethez</v>
      </c>
    </row>
    <row r="2" spans="1:3" s="66" customFormat="1" ht="21" customHeight="1" x14ac:dyDescent="0.2">
      <c r="A2" s="295" t="s">
        <v>59</v>
      </c>
      <c r="B2" s="248" t="s">
        <v>180</v>
      </c>
      <c r="C2" s="250" t="s">
        <v>52</v>
      </c>
    </row>
    <row r="3" spans="1:3" s="66" customFormat="1" ht="16.5" thickBot="1" x14ac:dyDescent="0.25">
      <c r="A3" s="140" t="s">
        <v>172</v>
      </c>
      <c r="B3" s="249" t="s">
        <v>477</v>
      </c>
      <c r="C3" s="364" t="s">
        <v>382</v>
      </c>
    </row>
    <row r="4" spans="1:3" s="67" customFormat="1" ht="15.95" customHeight="1" thickBot="1" x14ac:dyDescent="0.3">
      <c r="A4" s="141"/>
      <c r="B4" s="141"/>
      <c r="C4" s="142" t="e">
        <f>#REF!</f>
        <v>#REF!</v>
      </c>
    </row>
    <row r="5" spans="1:3" ht="13.5" thickBot="1" x14ac:dyDescent="0.25">
      <c r="A5" s="296" t="s">
        <v>174</v>
      </c>
      <c r="B5" s="143" t="s">
        <v>509</v>
      </c>
      <c r="C5" s="251" t="s">
        <v>53</v>
      </c>
    </row>
    <row r="6" spans="1:3" s="46" customFormat="1" ht="12.95" customHeight="1" thickBot="1" x14ac:dyDescent="0.25">
      <c r="A6" s="122"/>
      <c r="B6" s="123" t="s">
        <v>444</v>
      </c>
      <c r="C6" s="124" t="s">
        <v>445</v>
      </c>
    </row>
    <row r="7" spans="1:3" s="46" customFormat="1" ht="15.95" customHeight="1" thickBot="1" x14ac:dyDescent="0.25">
      <c r="A7" s="145"/>
      <c r="B7" s="146" t="s">
        <v>54</v>
      </c>
      <c r="C7" s="252"/>
    </row>
    <row r="8" spans="1:3" s="46" customFormat="1" ht="12" customHeight="1" thickBot="1" x14ac:dyDescent="0.25">
      <c r="A8" s="28" t="s">
        <v>16</v>
      </c>
      <c r="B8" s="19" t="s">
        <v>202</v>
      </c>
      <c r="C8" s="196">
        <f>+C9+C10+C11+C12+C13+C14</f>
        <v>0</v>
      </c>
    </row>
    <row r="9" spans="1:3" s="68" customFormat="1" ht="12" customHeight="1" x14ac:dyDescent="0.2">
      <c r="A9" s="320" t="s">
        <v>91</v>
      </c>
      <c r="B9" s="304" t="s">
        <v>203</v>
      </c>
      <c r="C9" s="199"/>
    </row>
    <row r="10" spans="1:3" s="69" customFormat="1" ht="12" customHeight="1" x14ac:dyDescent="0.2">
      <c r="A10" s="321" t="s">
        <v>92</v>
      </c>
      <c r="B10" s="305" t="s">
        <v>204</v>
      </c>
      <c r="C10" s="198"/>
    </row>
    <row r="11" spans="1:3" s="69" customFormat="1" ht="12" customHeight="1" x14ac:dyDescent="0.2">
      <c r="A11" s="321" t="s">
        <v>93</v>
      </c>
      <c r="B11" s="305" t="s">
        <v>498</v>
      </c>
      <c r="C11" s="198"/>
    </row>
    <row r="12" spans="1:3" s="69" customFormat="1" ht="12" customHeight="1" x14ac:dyDescent="0.2">
      <c r="A12" s="321" t="s">
        <v>94</v>
      </c>
      <c r="B12" s="305" t="s">
        <v>205</v>
      </c>
      <c r="C12" s="198"/>
    </row>
    <row r="13" spans="1:3" s="69" customFormat="1" ht="12" customHeight="1" x14ac:dyDescent="0.2">
      <c r="A13" s="321" t="s">
        <v>126</v>
      </c>
      <c r="B13" s="305" t="s">
        <v>453</v>
      </c>
      <c r="C13" s="198"/>
    </row>
    <row r="14" spans="1:3" s="68" customFormat="1" ht="12" customHeight="1" thickBot="1" x14ac:dyDescent="0.25">
      <c r="A14" s="322" t="s">
        <v>95</v>
      </c>
      <c r="B14" s="306" t="s">
        <v>384</v>
      </c>
      <c r="C14" s="198"/>
    </row>
    <row r="15" spans="1:3" s="68" customFormat="1" ht="12" customHeight="1" thickBot="1" x14ac:dyDescent="0.25">
      <c r="A15" s="28" t="s">
        <v>17</v>
      </c>
      <c r="B15" s="191" t="s">
        <v>206</v>
      </c>
      <c r="C15" s="196">
        <f>+C16+C17+C18+C19+C20</f>
        <v>0</v>
      </c>
    </row>
    <row r="16" spans="1:3" s="68" customFormat="1" ht="12" customHeight="1" x14ac:dyDescent="0.2">
      <c r="A16" s="320" t="s">
        <v>97</v>
      </c>
      <c r="B16" s="304" t="s">
        <v>207</v>
      </c>
      <c r="C16" s="199"/>
    </row>
    <row r="17" spans="1:3" s="68" customFormat="1" ht="12" customHeight="1" x14ac:dyDescent="0.2">
      <c r="A17" s="321" t="s">
        <v>98</v>
      </c>
      <c r="B17" s="305" t="s">
        <v>208</v>
      </c>
      <c r="C17" s="198"/>
    </row>
    <row r="18" spans="1:3" s="68" customFormat="1" ht="12" customHeight="1" x14ac:dyDescent="0.2">
      <c r="A18" s="321" t="s">
        <v>99</v>
      </c>
      <c r="B18" s="305" t="s">
        <v>375</v>
      </c>
      <c r="C18" s="198"/>
    </row>
    <row r="19" spans="1:3" s="68" customFormat="1" ht="12" customHeight="1" x14ac:dyDescent="0.2">
      <c r="A19" s="321" t="s">
        <v>100</v>
      </c>
      <c r="B19" s="305" t="s">
        <v>376</v>
      </c>
      <c r="C19" s="198"/>
    </row>
    <row r="20" spans="1:3" s="68" customFormat="1" ht="12" customHeight="1" x14ac:dyDescent="0.2">
      <c r="A20" s="321" t="s">
        <v>101</v>
      </c>
      <c r="B20" s="305" t="s">
        <v>209</v>
      </c>
      <c r="C20" s="198"/>
    </row>
    <row r="21" spans="1:3" s="69" customFormat="1" ht="12" customHeight="1" thickBot="1" x14ac:dyDescent="0.25">
      <c r="A21" s="322" t="s">
        <v>110</v>
      </c>
      <c r="B21" s="306" t="s">
        <v>210</v>
      </c>
      <c r="C21" s="200"/>
    </row>
    <row r="22" spans="1:3" s="69" customFormat="1" ht="12" customHeight="1" thickBot="1" x14ac:dyDescent="0.25">
      <c r="A22" s="28" t="s">
        <v>18</v>
      </c>
      <c r="B22" s="19" t="s">
        <v>211</v>
      </c>
      <c r="C22" s="196">
        <f>+C23+C24+C25+C26+C27</f>
        <v>0</v>
      </c>
    </row>
    <row r="23" spans="1:3" s="69" customFormat="1" ht="12" customHeight="1" x14ac:dyDescent="0.2">
      <c r="A23" s="320" t="s">
        <v>80</v>
      </c>
      <c r="B23" s="304" t="s">
        <v>212</v>
      </c>
      <c r="C23" s="199"/>
    </row>
    <row r="24" spans="1:3" s="68" customFormat="1" ht="12" customHeight="1" x14ac:dyDescent="0.2">
      <c r="A24" s="321" t="s">
        <v>81</v>
      </c>
      <c r="B24" s="305" t="s">
        <v>213</v>
      </c>
      <c r="C24" s="198"/>
    </row>
    <row r="25" spans="1:3" s="69" customFormat="1" ht="12" customHeight="1" x14ac:dyDescent="0.2">
      <c r="A25" s="321" t="s">
        <v>82</v>
      </c>
      <c r="B25" s="305" t="s">
        <v>377</v>
      </c>
      <c r="C25" s="198"/>
    </row>
    <row r="26" spans="1:3" s="69" customFormat="1" ht="12" customHeight="1" x14ac:dyDescent="0.2">
      <c r="A26" s="321" t="s">
        <v>83</v>
      </c>
      <c r="B26" s="305" t="s">
        <v>378</v>
      </c>
      <c r="C26" s="198"/>
    </row>
    <row r="27" spans="1:3" s="69" customFormat="1" ht="12" customHeight="1" x14ac:dyDescent="0.2">
      <c r="A27" s="321" t="s">
        <v>148</v>
      </c>
      <c r="B27" s="305" t="s">
        <v>214</v>
      </c>
      <c r="C27" s="198"/>
    </row>
    <row r="28" spans="1:3" s="69" customFormat="1" ht="12" customHeight="1" thickBot="1" x14ac:dyDescent="0.25">
      <c r="A28" s="322" t="s">
        <v>149</v>
      </c>
      <c r="B28" s="306" t="s">
        <v>215</v>
      </c>
      <c r="C28" s="200"/>
    </row>
    <row r="29" spans="1:3" s="69" customFormat="1" ht="12" customHeight="1" thickBot="1" x14ac:dyDescent="0.25">
      <c r="A29" s="28" t="s">
        <v>150</v>
      </c>
      <c r="B29" s="19" t="s">
        <v>216</v>
      </c>
      <c r="C29" s="202">
        <f>SUM(C30:C36)</f>
        <v>0</v>
      </c>
    </row>
    <row r="30" spans="1:3" s="69" customFormat="1" ht="12" customHeight="1" x14ac:dyDescent="0.2">
      <c r="A30" s="320" t="s">
        <v>217</v>
      </c>
      <c r="B30" s="304" t="s">
        <v>503</v>
      </c>
      <c r="C30" s="199"/>
    </row>
    <row r="31" spans="1:3" s="69" customFormat="1" ht="12" customHeight="1" x14ac:dyDescent="0.2">
      <c r="A31" s="321" t="s">
        <v>218</v>
      </c>
      <c r="B31" s="305" t="s">
        <v>504</v>
      </c>
      <c r="C31" s="198"/>
    </row>
    <row r="32" spans="1:3" s="69" customFormat="1" ht="12" customHeight="1" x14ac:dyDescent="0.2">
      <c r="A32" s="321" t="s">
        <v>219</v>
      </c>
      <c r="B32" s="305" t="s">
        <v>505</v>
      </c>
      <c r="C32" s="198"/>
    </row>
    <row r="33" spans="1:3" s="69" customFormat="1" ht="12" customHeight="1" x14ac:dyDescent="0.2">
      <c r="A33" s="321" t="s">
        <v>220</v>
      </c>
      <c r="B33" s="305" t="s">
        <v>506</v>
      </c>
      <c r="C33" s="198"/>
    </row>
    <row r="34" spans="1:3" s="69" customFormat="1" ht="12" customHeight="1" x14ac:dyDescent="0.2">
      <c r="A34" s="321" t="s">
        <v>500</v>
      </c>
      <c r="B34" s="305" t="s">
        <v>221</v>
      </c>
      <c r="C34" s="198"/>
    </row>
    <row r="35" spans="1:3" s="69" customFormat="1" ht="12" customHeight="1" x14ac:dyDescent="0.2">
      <c r="A35" s="321" t="s">
        <v>501</v>
      </c>
      <c r="B35" s="305" t="s">
        <v>222</v>
      </c>
      <c r="C35" s="198"/>
    </row>
    <row r="36" spans="1:3" s="69" customFormat="1" ht="12" customHeight="1" thickBot="1" x14ac:dyDescent="0.25">
      <c r="A36" s="322" t="s">
        <v>502</v>
      </c>
      <c r="B36" s="381" t="s">
        <v>223</v>
      </c>
      <c r="C36" s="200"/>
    </row>
    <row r="37" spans="1:3" s="69" customFormat="1" ht="12" customHeight="1" thickBot="1" x14ac:dyDescent="0.25">
      <c r="A37" s="28" t="s">
        <v>20</v>
      </c>
      <c r="B37" s="19" t="s">
        <v>385</v>
      </c>
      <c r="C37" s="196">
        <f>SUM(C38:C48)</f>
        <v>0</v>
      </c>
    </row>
    <row r="38" spans="1:3" s="69" customFormat="1" ht="12" customHeight="1" x14ac:dyDescent="0.2">
      <c r="A38" s="320" t="s">
        <v>84</v>
      </c>
      <c r="B38" s="304" t="s">
        <v>226</v>
      </c>
      <c r="C38" s="199"/>
    </row>
    <row r="39" spans="1:3" s="69" customFormat="1" ht="12" customHeight="1" x14ac:dyDescent="0.2">
      <c r="A39" s="321" t="s">
        <v>85</v>
      </c>
      <c r="B39" s="305" t="s">
        <v>227</v>
      </c>
      <c r="C39" s="198"/>
    </row>
    <row r="40" spans="1:3" s="69" customFormat="1" ht="12" customHeight="1" x14ac:dyDescent="0.2">
      <c r="A40" s="321" t="s">
        <v>86</v>
      </c>
      <c r="B40" s="305" t="s">
        <v>228</v>
      </c>
      <c r="C40" s="198"/>
    </row>
    <row r="41" spans="1:3" s="69" customFormat="1" ht="12" customHeight="1" x14ac:dyDescent="0.2">
      <c r="A41" s="321" t="s">
        <v>152</v>
      </c>
      <c r="B41" s="305" t="s">
        <v>229</v>
      </c>
      <c r="C41" s="198"/>
    </row>
    <row r="42" spans="1:3" s="69" customFormat="1" ht="12" customHeight="1" x14ac:dyDescent="0.2">
      <c r="A42" s="321" t="s">
        <v>153</v>
      </c>
      <c r="B42" s="305" t="s">
        <v>230</v>
      </c>
      <c r="C42" s="198"/>
    </row>
    <row r="43" spans="1:3" s="69" customFormat="1" ht="12" customHeight="1" x14ac:dyDescent="0.2">
      <c r="A43" s="321" t="s">
        <v>154</v>
      </c>
      <c r="B43" s="305" t="s">
        <v>231</v>
      </c>
      <c r="C43" s="198"/>
    </row>
    <row r="44" spans="1:3" s="69" customFormat="1" ht="12" customHeight="1" x14ac:dyDescent="0.2">
      <c r="A44" s="321" t="s">
        <v>155</v>
      </c>
      <c r="B44" s="305" t="s">
        <v>232</v>
      </c>
      <c r="C44" s="198"/>
    </row>
    <row r="45" spans="1:3" s="69" customFormat="1" ht="12" customHeight="1" x14ac:dyDescent="0.2">
      <c r="A45" s="321" t="s">
        <v>156</v>
      </c>
      <c r="B45" s="305" t="s">
        <v>507</v>
      </c>
      <c r="C45" s="198"/>
    </row>
    <row r="46" spans="1:3" s="69" customFormat="1" ht="12" customHeight="1" x14ac:dyDescent="0.2">
      <c r="A46" s="321" t="s">
        <v>224</v>
      </c>
      <c r="B46" s="305" t="s">
        <v>234</v>
      </c>
      <c r="C46" s="201"/>
    </row>
    <row r="47" spans="1:3" s="69" customFormat="1" ht="12" customHeight="1" x14ac:dyDescent="0.2">
      <c r="A47" s="322" t="s">
        <v>225</v>
      </c>
      <c r="B47" s="306" t="s">
        <v>387</v>
      </c>
      <c r="C47" s="291"/>
    </row>
    <row r="48" spans="1:3" s="69" customFormat="1" ht="12" customHeight="1" thickBot="1" x14ac:dyDescent="0.25">
      <c r="A48" s="322" t="s">
        <v>386</v>
      </c>
      <c r="B48" s="306" t="s">
        <v>235</v>
      </c>
      <c r="C48" s="291"/>
    </row>
    <row r="49" spans="1:3" s="69" customFormat="1" ht="12" customHeight="1" thickBot="1" x14ac:dyDescent="0.25">
      <c r="A49" s="28" t="s">
        <v>21</v>
      </c>
      <c r="B49" s="19" t="s">
        <v>236</v>
      </c>
      <c r="C49" s="196">
        <f>SUM(C50:C54)</f>
        <v>0</v>
      </c>
    </row>
    <row r="50" spans="1:3" s="69" customFormat="1" ht="12" customHeight="1" x14ac:dyDescent="0.2">
      <c r="A50" s="320" t="s">
        <v>87</v>
      </c>
      <c r="B50" s="304" t="s">
        <v>240</v>
      </c>
      <c r="C50" s="345"/>
    </row>
    <row r="51" spans="1:3" s="69" customFormat="1" ht="12" customHeight="1" x14ac:dyDescent="0.2">
      <c r="A51" s="321" t="s">
        <v>88</v>
      </c>
      <c r="B51" s="305" t="s">
        <v>241</v>
      </c>
      <c r="C51" s="201"/>
    </row>
    <row r="52" spans="1:3" s="69" customFormat="1" ht="12" customHeight="1" x14ac:dyDescent="0.2">
      <c r="A52" s="321" t="s">
        <v>237</v>
      </c>
      <c r="B52" s="305" t="s">
        <v>242</v>
      </c>
      <c r="C52" s="201"/>
    </row>
    <row r="53" spans="1:3" s="69" customFormat="1" ht="12" customHeight="1" x14ac:dyDescent="0.2">
      <c r="A53" s="321" t="s">
        <v>238</v>
      </c>
      <c r="B53" s="305" t="s">
        <v>243</v>
      </c>
      <c r="C53" s="201"/>
    </row>
    <row r="54" spans="1:3" s="69" customFormat="1" ht="12" customHeight="1" thickBot="1" x14ac:dyDescent="0.25">
      <c r="A54" s="322" t="s">
        <v>239</v>
      </c>
      <c r="B54" s="381" t="s">
        <v>244</v>
      </c>
      <c r="C54" s="291"/>
    </row>
    <row r="55" spans="1:3" s="69" customFormat="1" ht="12" customHeight="1" thickBot="1" x14ac:dyDescent="0.25">
      <c r="A55" s="28" t="s">
        <v>157</v>
      </c>
      <c r="B55" s="19" t="s">
        <v>245</v>
      </c>
      <c r="C55" s="196">
        <f>SUM(C56:C58)</f>
        <v>0</v>
      </c>
    </row>
    <row r="56" spans="1:3" s="69" customFormat="1" ht="12" customHeight="1" x14ac:dyDescent="0.2">
      <c r="A56" s="320" t="s">
        <v>89</v>
      </c>
      <c r="B56" s="304" t="s">
        <v>246</v>
      </c>
      <c r="C56" s="199"/>
    </row>
    <row r="57" spans="1:3" s="69" customFormat="1" ht="12" customHeight="1" x14ac:dyDescent="0.2">
      <c r="A57" s="321" t="s">
        <v>90</v>
      </c>
      <c r="B57" s="305" t="s">
        <v>379</v>
      </c>
      <c r="C57" s="198"/>
    </row>
    <row r="58" spans="1:3" s="69" customFormat="1" ht="12" customHeight="1" x14ac:dyDescent="0.2">
      <c r="A58" s="321" t="s">
        <v>249</v>
      </c>
      <c r="B58" s="305" t="s">
        <v>247</v>
      </c>
      <c r="C58" s="198"/>
    </row>
    <row r="59" spans="1:3" s="69" customFormat="1" ht="12" customHeight="1" thickBot="1" x14ac:dyDescent="0.25">
      <c r="A59" s="322" t="s">
        <v>250</v>
      </c>
      <c r="B59" s="381" t="s">
        <v>248</v>
      </c>
      <c r="C59" s="200"/>
    </row>
    <row r="60" spans="1:3" s="69" customFormat="1" ht="12" customHeight="1" thickBot="1" x14ac:dyDescent="0.25">
      <c r="A60" s="28" t="s">
        <v>23</v>
      </c>
      <c r="B60" s="191" t="s">
        <v>251</v>
      </c>
      <c r="C60" s="196">
        <f>SUM(C61:C63)</f>
        <v>0</v>
      </c>
    </row>
    <row r="61" spans="1:3" s="69" customFormat="1" ht="12" customHeight="1" x14ac:dyDescent="0.2">
      <c r="A61" s="320" t="s">
        <v>158</v>
      </c>
      <c r="B61" s="304" t="s">
        <v>253</v>
      </c>
      <c r="C61" s="201"/>
    </row>
    <row r="62" spans="1:3" s="69" customFormat="1" ht="12" customHeight="1" x14ac:dyDescent="0.2">
      <c r="A62" s="321" t="s">
        <v>159</v>
      </c>
      <c r="B62" s="305" t="s">
        <v>380</v>
      </c>
      <c r="C62" s="201"/>
    </row>
    <row r="63" spans="1:3" s="69" customFormat="1" ht="12" customHeight="1" x14ac:dyDescent="0.2">
      <c r="A63" s="321" t="s">
        <v>184</v>
      </c>
      <c r="B63" s="305" t="s">
        <v>254</v>
      </c>
      <c r="C63" s="201"/>
    </row>
    <row r="64" spans="1:3" s="69" customFormat="1" ht="12" customHeight="1" thickBot="1" x14ac:dyDescent="0.25">
      <c r="A64" s="322" t="s">
        <v>252</v>
      </c>
      <c r="B64" s="381" t="s">
        <v>255</v>
      </c>
      <c r="C64" s="201"/>
    </row>
    <row r="65" spans="1:3" s="69" customFormat="1" ht="12" customHeight="1" thickBot="1" x14ac:dyDescent="0.25">
      <c r="A65" s="28" t="s">
        <v>24</v>
      </c>
      <c r="B65" s="19" t="s">
        <v>256</v>
      </c>
      <c r="C65" s="202">
        <f>+C8+C15+C22+C29+C37+C49+C55+C60</f>
        <v>0</v>
      </c>
    </row>
    <row r="66" spans="1:3" s="69" customFormat="1" ht="12" customHeight="1" thickBot="1" x14ac:dyDescent="0.2">
      <c r="A66" s="323" t="s">
        <v>347</v>
      </c>
      <c r="B66" s="191" t="s">
        <v>258</v>
      </c>
      <c r="C66" s="196">
        <f>SUM(C67:C69)</f>
        <v>0</v>
      </c>
    </row>
    <row r="67" spans="1:3" s="69" customFormat="1" ht="12" customHeight="1" x14ac:dyDescent="0.2">
      <c r="A67" s="320" t="s">
        <v>289</v>
      </c>
      <c r="B67" s="304" t="s">
        <v>259</v>
      </c>
      <c r="C67" s="201"/>
    </row>
    <row r="68" spans="1:3" s="69" customFormat="1" ht="12" customHeight="1" x14ac:dyDescent="0.2">
      <c r="A68" s="321" t="s">
        <v>298</v>
      </c>
      <c r="B68" s="305" t="s">
        <v>260</v>
      </c>
      <c r="C68" s="201"/>
    </row>
    <row r="69" spans="1:3" s="69" customFormat="1" ht="12" customHeight="1" thickBot="1" x14ac:dyDescent="0.25">
      <c r="A69" s="322" t="s">
        <v>299</v>
      </c>
      <c r="B69" s="382" t="s">
        <v>261</v>
      </c>
      <c r="C69" s="201"/>
    </row>
    <row r="70" spans="1:3" s="69" customFormat="1" ht="12" customHeight="1" thickBot="1" x14ac:dyDescent="0.2">
      <c r="A70" s="323" t="s">
        <v>262</v>
      </c>
      <c r="B70" s="191" t="s">
        <v>263</v>
      </c>
      <c r="C70" s="196">
        <f>SUM(C71:C74)</f>
        <v>0</v>
      </c>
    </row>
    <row r="71" spans="1:3" s="69" customFormat="1" ht="12" customHeight="1" x14ac:dyDescent="0.2">
      <c r="A71" s="320" t="s">
        <v>127</v>
      </c>
      <c r="B71" s="304" t="s">
        <v>264</v>
      </c>
      <c r="C71" s="201"/>
    </row>
    <row r="72" spans="1:3" s="69" customFormat="1" ht="12" customHeight="1" x14ac:dyDescent="0.2">
      <c r="A72" s="321" t="s">
        <v>128</v>
      </c>
      <c r="B72" s="305" t="s">
        <v>265</v>
      </c>
      <c r="C72" s="201"/>
    </row>
    <row r="73" spans="1:3" s="69" customFormat="1" ht="12" customHeight="1" x14ac:dyDescent="0.2">
      <c r="A73" s="321" t="s">
        <v>290</v>
      </c>
      <c r="B73" s="305" t="s">
        <v>266</v>
      </c>
      <c r="C73" s="201"/>
    </row>
    <row r="74" spans="1:3" s="69" customFormat="1" ht="12" customHeight="1" thickBot="1" x14ac:dyDescent="0.25">
      <c r="A74" s="322" t="s">
        <v>291</v>
      </c>
      <c r="B74" s="306" t="s">
        <v>267</v>
      </c>
      <c r="C74" s="201"/>
    </row>
    <row r="75" spans="1:3" s="69" customFormat="1" ht="12" customHeight="1" thickBot="1" x14ac:dyDescent="0.2">
      <c r="A75" s="323" t="s">
        <v>268</v>
      </c>
      <c r="B75" s="191" t="s">
        <v>269</v>
      </c>
      <c r="C75" s="196">
        <f>SUM(C76:C77)</f>
        <v>0</v>
      </c>
    </row>
    <row r="76" spans="1:3" s="69" customFormat="1" ht="12" customHeight="1" x14ac:dyDescent="0.2">
      <c r="A76" s="320" t="s">
        <v>292</v>
      </c>
      <c r="B76" s="304" t="s">
        <v>270</v>
      </c>
      <c r="C76" s="201"/>
    </row>
    <row r="77" spans="1:3" s="69" customFormat="1" ht="12" customHeight="1" thickBot="1" x14ac:dyDescent="0.25">
      <c r="A77" s="322" t="s">
        <v>293</v>
      </c>
      <c r="B77" s="306" t="s">
        <v>271</v>
      </c>
      <c r="C77" s="201"/>
    </row>
    <row r="78" spans="1:3" s="68" customFormat="1" ht="12" customHeight="1" thickBot="1" x14ac:dyDescent="0.2">
      <c r="A78" s="323" t="s">
        <v>272</v>
      </c>
      <c r="B78" s="191" t="s">
        <v>273</v>
      </c>
      <c r="C78" s="196">
        <f>SUM(C79:C81)</f>
        <v>0</v>
      </c>
    </row>
    <row r="79" spans="1:3" s="69" customFormat="1" ht="12" customHeight="1" x14ac:dyDescent="0.2">
      <c r="A79" s="320" t="s">
        <v>294</v>
      </c>
      <c r="B79" s="304" t="s">
        <v>274</v>
      </c>
      <c r="C79" s="201"/>
    </row>
    <row r="80" spans="1:3" s="69" customFormat="1" ht="12" customHeight="1" x14ac:dyDescent="0.2">
      <c r="A80" s="321" t="s">
        <v>295</v>
      </c>
      <c r="B80" s="305" t="s">
        <v>275</v>
      </c>
      <c r="C80" s="201"/>
    </row>
    <row r="81" spans="1:3" s="69" customFormat="1" ht="12" customHeight="1" thickBot="1" x14ac:dyDescent="0.25">
      <c r="A81" s="322" t="s">
        <v>296</v>
      </c>
      <c r="B81" s="306" t="s">
        <v>276</v>
      </c>
      <c r="C81" s="201"/>
    </row>
    <row r="82" spans="1:3" s="69" customFormat="1" ht="12" customHeight="1" thickBot="1" x14ac:dyDescent="0.2">
      <c r="A82" s="323" t="s">
        <v>277</v>
      </c>
      <c r="B82" s="191" t="s">
        <v>297</v>
      </c>
      <c r="C82" s="196">
        <f>SUM(C83:C86)</f>
        <v>0</v>
      </c>
    </row>
    <row r="83" spans="1:3" s="69" customFormat="1" ht="12" customHeight="1" x14ac:dyDescent="0.2">
      <c r="A83" s="324" t="s">
        <v>278</v>
      </c>
      <c r="B83" s="304" t="s">
        <v>279</v>
      </c>
      <c r="C83" s="201"/>
    </row>
    <row r="84" spans="1:3" s="69" customFormat="1" ht="12" customHeight="1" x14ac:dyDescent="0.2">
      <c r="A84" s="325" t="s">
        <v>280</v>
      </c>
      <c r="B84" s="305" t="s">
        <v>281</v>
      </c>
      <c r="C84" s="201"/>
    </row>
    <row r="85" spans="1:3" s="69" customFormat="1" ht="12" customHeight="1" x14ac:dyDescent="0.2">
      <c r="A85" s="325" t="s">
        <v>282</v>
      </c>
      <c r="B85" s="305" t="s">
        <v>283</v>
      </c>
      <c r="C85" s="201"/>
    </row>
    <row r="86" spans="1:3" s="68" customFormat="1" ht="12" customHeight="1" thickBot="1" x14ac:dyDescent="0.25">
      <c r="A86" s="326" t="s">
        <v>284</v>
      </c>
      <c r="B86" s="306" t="s">
        <v>285</v>
      </c>
      <c r="C86" s="201"/>
    </row>
    <row r="87" spans="1:3" s="68" customFormat="1" ht="12" customHeight="1" thickBot="1" x14ac:dyDescent="0.2">
      <c r="A87" s="323" t="s">
        <v>286</v>
      </c>
      <c r="B87" s="191" t="s">
        <v>426</v>
      </c>
      <c r="C87" s="346"/>
    </row>
    <row r="88" spans="1:3" s="68" customFormat="1" ht="12" customHeight="1" thickBot="1" x14ac:dyDescent="0.2">
      <c r="A88" s="323" t="s">
        <v>454</v>
      </c>
      <c r="B88" s="191" t="s">
        <v>287</v>
      </c>
      <c r="C88" s="346"/>
    </row>
    <row r="89" spans="1:3" s="68" customFormat="1" ht="12" customHeight="1" thickBot="1" x14ac:dyDescent="0.2">
      <c r="A89" s="323" t="s">
        <v>455</v>
      </c>
      <c r="B89" s="310" t="s">
        <v>429</v>
      </c>
      <c r="C89" s="202">
        <f>+C66+C70+C75+C78+C82+C88+C87</f>
        <v>0</v>
      </c>
    </row>
    <row r="90" spans="1:3" s="68" customFormat="1" ht="12" customHeight="1" thickBot="1" x14ac:dyDescent="0.2">
      <c r="A90" s="327" t="s">
        <v>456</v>
      </c>
      <c r="B90" s="311" t="s">
        <v>457</v>
      </c>
      <c r="C90" s="202">
        <f>+C65+C89</f>
        <v>0</v>
      </c>
    </row>
    <row r="91" spans="1:3" s="69" customFormat="1" ht="15" customHeight="1" thickBot="1" x14ac:dyDescent="0.25">
      <c r="A91" s="151"/>
      <c r="B91" s="152"/>
      <c r="C91" s="257"/>
    </row>
    <row r="92" spans="1:3" s="46" customFormat="1" ht="16.5" customHeight="1" thickBot="1" x14ac:dyDescent="0.25">
      <c r="A92" s="155"/>
      <c r="B92" s="156" t="s">
        <v>55</v>
      </c>
      <c r="C92" s="259"/>
    </row>
    <row r="93" spans="1:3" s="70" customFormat="1" ht="12" customHeight="1" thickBot="1" x14ac:dyDescent="0.25">
      <c r="A93" s="297" t="s">
        <v>16</v>
      </c>
      <c r="B93" s="24" t="s">
        <v>461</v>
      </c>
      <c r="C93" s="195">
        <f>+C94+C95+C96+C97+C98+C111</f>
        <v>0</v>
      </c>
    </row>
    <row r="94" spans="1:3" ht="12" customHeight="1" x14ac:dyDescent="0.2">
      <c r="A94" s="328" t="s">
        <v>91</v>
      </c>
      <c r="B94" s="8" t="s">
        <v>47</v>
      </c>
      <c r="C94" s="197"/>
    </row>
    <row r="95" spans="1:3" ht="12" customHeight="1" x14ac:dyDescent="0.2">
      <c r="A95" s="321" t="s">
        <v>92</v>
      </c>
      <c r="B95" s="6" t="s">
        <v>160</v>
      </c>
      <c r="C95" s="198"/>
    </row>
    <row r="96" spans="1:3" ht="12" customHeight="1" x14ac:dyDescent="0.2">
      <c r="A96" s="321" t="s">
        <v>93</v>
      </c>
      <c r="B96" s="6" t="s">
        <v>124</v>
      </c>
      <c r="C96" s="200"/>
    </row>
    <row r="97" spans="1:3" ht="12" customHeight="1" x14ac:dyDescent="0.2">
      <c r="A97" s="321" t="s">
        <v>94</v>
      </c>
      <c r="B97" s="9" t="s">
        <v>161</v>
      </c>
      <c r="C97" s="200"/>
    </row>
    <row r="98" spans="1:3" ht="12" customHeight="1" x14ac:dyDescent="0.2">
      <c r="A98" s="321" t="s">
        <v>105</v>
      </c>
      <c r="B98" s="17" t="s">
        <v>162</v>
      </c>
      <c r="C98" s="200"/>
    </row>
    <row r="99" spans="1:3" ht="12" customHeight="1" x14ac:dyDescent="0.2">
      <c r="A99" s="321" t="s">
        <v>95</v>
      </c>
      <c r="B99" s="6" t="s">
        <v>458</v>
      </c>
      <c r="C99" s="200"/>
    </row>
    <row r="100" spans="1:3" ht="12" customHeight="1" x14ac:dyDescent="0.2">
      <c r="A100" s="321" t="s">
        <v>96</v>
      </c>
      <c r="B100" s="108" t="s">
        <v>392</v>
      </c>
      <c r="C100" s="200"/>
    </row>
    <row r="101" spans="1:3" ht="12" customHeight="1" x14ac:dyDescent="0.2">
      <c r="A101" s="321" t="s">
        <v>106</v>
      </c>
      <c r="B101" s="108" t="s">
        <v>391</v>
      </c>
      <c r="C101" s="200"/>
    </row>
    <row r="102" spans="1:3" ht="12" customHeight="1" x14ac:dyDescent="0.2">
      <c r="A102" s="321" t="s">
        <v>107</v>
      </c>
      <c r="B102" s="108" t="s">
        <v>303</v>
      </c>
      <c r="C102" s="200"/>
    </row>
    <row r="103" spans="1:3" ht="12" customHeight="1" x14ac:dyDescent="0.2">
      <c r="A103" s="321" t="s">
        <v>108</v>
      </c>
      <c r="B103" s="109" t="s">
        <v>304</v>
      </c>
      <c r="C103" s="200"/>
    </row>
    <row r="104" spans="1:3" ht="12" customHeight="1" x14ac:dyDescent="0.2">
      <c r="A104" s="321" t="s">
        <v>109</v>
      </c>
      <c r="B104" s="109" t="s">
        <v>305</v>
      </c>
      <c r="C104" s="200"/>
    </row>
    <row r="105" spans="1:3" ht="12" customHeight="1" x14ac:dyDescent="0.2">
      <c r="A105" s="321" t="s">
        <v>111</v>
      </c>
      <c r="B105" s="108" t="s">
        <v>306</v>
      </c>
      <c r="C105" s="200"/>
    </row>
    <row r="106" spans="1:3" ht="12" customHeight="1" x14ac:dyDescent="0.2">
      <c r="A106" s="321" t="s">
        <v>163</v>
      </c>
      <c r="B106" s="108" t="s">
        <v>307</v>
      </c>
      <c r="C106" s="200"/>
    </row>
    <row r="107" spans="1:3" ht="12" customHeight="1" x14ac:dyDescent="0.2">
      <c r="A107" s="321" t="s">
        <v>301</v>
      </c>
      <c r="B107" s="109" t="s">
        <v>308</v>
      </c>
      <c r="C107" s="200"/>
    </row>
    <row r="108" spans="1:3" ht="12" customHeight="1" x14ac:dyDescent="0.2">
      <c r="A108" s="329" t="s">
        <v>302</v>
      </c>
      <c r="B108" s="110" t="s">
        <v>309</v>
      </c>
      <c r="C108" s="200"/>
    </row>
    <row r="109" spans="1:3" ht="12" customHeight="1" x14ac:dyDescent="0.2">
      <c r="A109" s="321" t="s">
        <v>389</v>
      </c>
      <c r="B109" s="110" t="s">
        <v>310</v>
      </c>
      <c r="C109" s="200"/>
    </row>
    <row r="110" spans="1:3" ht="12" customHeight="1" x14ac:dyDescent="0.2">
      <c r="A110" s="321" t="s">
        <v>390</v>
      </c>
      <c r="B110" s="109" t="s">
        <v>311</v>
      </c>
      <c r="C110" s="198"/>
    </row>
    <row r="111" spans="1:3" ht="12" customHeight="1" x14ac:dyDescent="0.2">
      <c r="A111" s="321" t="s">
        <v>394</v>
      </c>
      <c r="B111" s="9" t="s">
        <v>48</v>
      </c>
      <c r="C111" s="198"/>
    </row>
    <row r="112" spans="1:3" ht="12" customHeight="1" x14ac:dyDescent="0.2">
      <c r="A112" s="322" t="s">
        <v>395</v>
      </c>
      <c r="B112" s="6" t="s">
        <v>459</v>
      </c>
      <c r="C112" s="200"/>
    </row>
    <row r="113" spans="1:3" ht="12" customHeight="1" thickBot="1" x14ac:dyDescent="0.25">
      <c r="A113" s="330" t="s">
        <v>396</v>
      </c>
      <c r="B113" s="111" t="s">
        <v>460</v>
      </c>
      <c r="C113" s="204"/>
    </row>
    <row r="114" spans="1:3" ht="12" customHeight="1" thickBot="1" x14ac:dyDescent="0.25">
      <c r="A114" s="28" t="s">
        <v>17</v>
      </c>
      <c r="B114" s="23" t="s">
        <v>312</v>
      </c>
      <c r="C114" s="196">
        <f>+C115+C117+C119</f>
        <v>0</v>
      </c>
    </row>
    <row r="115" spans="1:3" ht="12" customHeight="1" x14ac:dyDescent="0.2">
      <c r="A115" s="320" t="s">
        <v>97</v>
      </c>
      <c r="B115" s="6" t="s">
        <v>183</v>
      </c>
      <c r="C115" s="199"/>
    </row>
    <row r="116" spans="1:3" ht="12" customHeight="1" x14ac:dyDescent="0.2">
      <c r="A116" s="320" t="s">
        <v>98</v>
      </c>
      <c r="B116" s="10" t="s">
        <v>316</v>
      </c>
      <c r="C116" s="199"/>
    </row>
    <row r="117" spans="1:3" ht="12" customHeight="1" x14ac:dyDescent="0.2">
      <c r="A117" s="320" t="s">
        <v>99</v>
      </c>
      <c r="B117" s="10" t="s">
        <v>164</v>
      </c>
      <c r="C117" s="198"/>
    </row>
    <row r="118" spans="1:3" ht="12" customHeight="1" x14ac:dyDescent="0.2">
      <c r="A118" s="320" t="s">
        <v>100</v>
      </c>
      <c r="B118" s="10" t="s">
        <v>317</v>
      </c>
      <c r="C118" s="164"/>
    </row>
    <row r="119" spans="1:3" ht="12" customHeight="1" x14ac:dyDescent="0.2">
      <c r="A119" s="320" t="s">
        <v>101</v>
      </c>
      <c r="B119" s="193" t="s">
        <v>185</v>
      </c>
      <c r="C119" s="164"/>
    </row>
    <row r="120" spans="1:3" ht="12" customHeight="1" x14ac:dyDescent="0.2">
      <c r="A120" s="320" t="s">
        <v>110</v>
      </c>
      <c r="B120" s="192" t="s">
        <v>381</v>
      </c>
      <c r="C120" s="164"/>
    </row>
    <row r="121" spans="1:3" ht="12" customHeight="1" x14ac:dyDescent="0.2">
      <c r="A121" s="320" t="s">
        <v>112</v>
      </c>
      <c r="B121" s="300" t="s">
        <v>322</v>
      </c>
      <c r="C121" s="164"/>
    </row>
    <row r="122" spans="1:3" ht="12" customHeight="1" x14ac:dyDescent="0.2">
      <c r="A122" s="320" t="s">
        <v>165</v>
      </c>
      <c r="B122" s="109" t="s">
        <v>305</v>
      </c>
      <c r="C122" s="164"/>
    </row>
    <row r="123" spans="1:3" ht="12" customHeight="1" x14ac:dyDescent="0.2">
      <c r="A123" s="320" t="s">
        <v>166</v>
      </c>
      <c r="B123" s="109" t="s">
        <v>321</v>
      </c>
      <c r="C123" s="164"/>
    </row>
    <row r="124" spans="1:3" ht="12" customHeight="1" x14ac:dyDescent="0.2">
      <c r="A124" s="320" t="s">
        <v>167</v>
      </c>
      <c r="B124" s="109" t="s">
        <v>320</v>
      </c>
      <c r="C124" s="164"/>
    </row>
    <row r="125" spans="1:3" ht="12" customHeight="1" x14ac:dyDescent="0.2">
      <c r="A125" s="320" t="s">
        <v>313</v>
      </c>
      <c r="B125" s="109" t="s">
        <v>308</v>
      </c>
      <c r="C125" s="164"/>
    </row>
    <row r="126" spans="1:3" ht="12" customHeight="1" x14ac:dyDescent="0.2">
      <c r="A126" s="320" t="s">
        <v>314</v>
      </c>
      <c r="B126" s="109" t="s">
        <v>319</v>
      </c>
      <c r="C126" s="164"/>
    </row>
    <row r="127" spans="1:3" ht="12" customHeight="1" thickBot="1" x14ac:dyDescent="0.25">
      <c r="A127" s="329" t="s">
        <v>315</v>
      </c>
      <c r="B127" s="109" t="s">
        <v>318</v>
      </c>
      <c r="C127" s="166"/>
    </row>
    <row r="128" spans="1:3" ht="12" customHeight="1" thickBot="1" x14ac:dyDescent="0.25">
      <c r="A128" s="28" t="s">
        <v>18</v>
      </c>
      <c r="B128" s="91" t="s">
        <v>399</v>
      </c>
      <c r="C128" s="196">
        <f>+C93+C114</f>
        <v>0</v>
      </c>
    </row>
    <row r="129" spans="1:11" ht="12" customHeight="1" thickBot="1" x14ac:dyDescent="0.25">
      <c r="A129" s="28" t="s">
        <v>19</v>
      </c>
      <c r="B129" s="91" t="s">
        <v>400</v>
      </c>
      <c r="C129" s="196">
        <f>+C130+C131+C132</f>
        <v>0</v>
      </c>
    </row>
    <row r="130" spans="1:11" s="70" customFormat="1" ht="12" customHeight="1" x14ac:dyDescent="0.2">
      <c r="A130" s="320" t="s">
        <v>217</v>
      </c>
      <c r="B130" s="7" t="s">
        <v>464</v>
      </c>
      <c r="C130" s="164"/>
    </row>
    <row r="131" spans="1:11" ht="12" customHeight="1" x14ac:dyDescent="0.2">
      <c r="A131" s="320" t="s">
        <v>218</v>
      </c>
      <c r="B131" s="7" t="s">
        <v>408</v>
      </c>
      <c r="C131" s="164"/>
    </row>
    <row r="132" spans="1:11" ht="12" customHeight="1" thickBot="1" x14ac:dyDescent="0.25">
      <c r="A132" s="329" t="s">
        <v>219</v>
      </c>
      <c r="B132" s="5" t="s">
        <v>463</v>
      </c>
      <c r="C132" s="164"/>
    </row>
    <row r="133" spans="1:11" ht="12" customHeight="1" thickBot="1" x14ac:dyDescent="0.25">
      <c r="A133" s="28" t="s">
        <v>20</v>
      </c>
      <c r="B133" s="91" t="s">
        <v>401</v>
      </c>
      <c r="C133" s="196">
        <f>+C134+C135+C136+C137+C138+C139</f>
        <v>0</v>
      </c>
    </row>
    <row r="134" spans="1:11" ht="12" customHeight="1" x14ac:dyDescent="0.2">
      <c r="A134" s="320" t="s">
        <v>84</v>
      </c>
      <c r="B134" s="7" t="s">
        <v>410</v>
      </c>
      <c r="C134" s="164"/>
    </row>
    <row r="135" spans="1:11" ht="12" customHeight="1" x14ac:dyDescent="0.2">
      <c r="A135" s="320" t="s">
        <v>85</v>
      </c>
      <c r="B135" s="7" t="s">
        <v>402</v>
      </c>
      <c r="C135" s="164"/>
    </row>
    <row r="136" spans="1:11" ht="12" customHeight="1" x14ac:dyDescent="0.2">
      <c r="A136" s="320" t="s">
        <v>86</v>
      </c>
      <c r="B136" s="7" t="s">
        <v>403</v>
      </c>
      <c r="C136" s="164"/>
    </row>
    <row r="137" spans="1:11" ht="12" customHeight="1" x14ac:dyDescent="0.2">
      <c r="A137" s="320" t="s">
        <v>152</v>
      </c>
      <c r="B137" s="7" t="s">
        <v>462</v>
      </c>
      <c r="C137" s="164"/>
    </row>
    <row r="138" spans="1:11" ht="12" customHeight="1" x14ac:dyDescent="0.2">
      <c r="A138" s="320" t="s">
        <v>153</v>
      </c>
      <c r="B138" s="7" t="s">
        <v>405</v>
      </c>
      <c r="C138" s="164"/>
    </row>
    <row r="139" spans="1:11" s="70" customFormat="1" ht="12" customHeight="1" thickBot="1" x14ac:dyDescent="0.25">
      <c r="A139" s="329" t="s">
        <v>154</v>
      </c>
      <c r="B139" s="5" t="s">
        <v>406</v>
      </c>
      <c r="C139" s="164"/>
    </row>
    <row r="140" spans="1:11" ht="12" customHeight="1" thickBot="1" x14ac:dyDescent="0.25">
      <c r="A140" s="28" t="s">
        <v>21</v>
      </c>
      <c r="B140" s="91" t="s">
        <v>490</v>
      </c>
      <c r="C140" s="202">
        <f>+C141+C142+C144+C145+C143</f>
        <v>0</v>
      </c>
      <c r="K140" s="162"/>
    </row>
    <row r="141" spans="1:11" x14ac:dyDescent="0.2">
      <c r="A141" s="320" t="s">
        <v>87</v>
      </c>
      <c r="B141" s="7" t="s">
        <v>323</v>
      </c>
      <c r="C141" s="164"/>
    </row>
    <row r="142" spans="1:11" ht="12" customHeight="1" x14ac:dyDescent="0.2">
      <c r="A142" s="320" t="s">
        <v>88</v>
      </c>
      <c r="B142" s="7" t="s">
        <v>324</v>
      </c>
      <c r="C142" s="164"/>
    </row>
    <row r="143" spans="1:11" s="70" customFormat="1" ht="12" customHeight="1" x14ac:dyDescent="0.2">
      <c r="A143" s="320" t="s">
        <v>237</v>
      </c>
      <c r="B143" s="7" t="s">
        <v>489</v>
      </c>
      <c r="C143" s="164"/>
    </row>
    <row r="144" spans="1:11" s="70" customFormat="1" ht="12" customHeight="1" x14ac:dyDescent="0.2">
      <c r="A144" s="320" t="s">
        <v>238</v>
      </c>
      <c r="B144" s="7" t="s">
        <v>415</v>
      </c>
      <c r="C144" s="164"/>
    </row>
    <row r="145" spans="1:3" s="70" customFormat="1" ht="12" customHeight="1" thickBot="1" x14ac:dyDescent="0.25">
      <c r="A145" s="329" t="s">
        <v>239</v>
      </c>
      <c r="B145" s="5" t="s">
        <v>343</v>
      </c>
      <c r="C145" s="164"/>
    </row>
    <row r="146" spans="1:3" s="70" customFormat="1" ht="12" customHeight="1" thickBot="1" x14ac:dyDescent="0.25">
      <c r="A146" s="28" t="s">
        <v>22</v>
      </c>
      <c r="B146" s="91" t="s">
        <v>416</v>
      </c>
      <c r="C146" s="205">
        <f>+C147+C148+C149+C150+C151</f>
        <v>0</v>
      </c>
    </row>
    <row r="147" spans="1:3" s="70" customFormat="1" ht="12" customHeight="1" x14ac:dyDescent="0.2">
      <c r="A147" s="320" t="s">
        <v>89</v>
      </c>
      <c r="B147" s="7" t="s">
        <v>411</v>
      </c>
      <c r="C147" s="164"/>
    </row>
    <row r="148" spans="1:3" s="70" customFormat="1" ht="12" customHeight="1" x14ac:dyDescent="0.2">
      <c r="A148" s="320" t="s">
        <v>90</v>
      </c>
      <c r="B148" s="7" t="s">
        <v>418</v>
      </c>
      <c r="C148" s="164"/>
    </row>
    <row r="149" spans="1:3" s="70" customFormat="1" ht="12" customHeight="1" x14ac:dyDescent="0.2">
      <c r="A149" s="320" t="s">
        <v>249</v>
      </c>
      <c r="B149" s="7" t="s">
        <v>413</v>
      </c>
      <c r="C149" s="164"/>
    </row>
    <row r="150" spans="1:3" ht="12.75" customHeight="1" x14ac:dyDescent="0.2">
      <c r="A150" s="320" t="s">
        <v>250</v>
      </c>
      <c r="B150" s="7" t="s">
        <v>465</v>
      </c>
      <c r="C150" s="164"/>
    </row>
    <row r="151" spans="1:3" ht="12.75" customHeight="1" thickBot="1" x14ac:dyDescent="0.25">
      <c r="A151" s="329" t="s">
        <v>417</v>
      </c>
      <c r="B151" s="5" t="s">
        <v>420</v>
      </c>
      <c r="C151" s="166"/>
    </row>
    <row r="152" spans="1:3" ht="12.75" customHeight="1" thickBot="1" x14ac:dyDescent="0.25">
      <c r="A152" s="365" t="s">
        <v>23</v>
      </c>
      <c r="B152" s="91" t="s">
        <v>421</v>
      </c>
      <c r="C152" s="205"/>
    </row>
    <row r="153" spans="1:3" ht="12" customHeight="1" thickBot="1" x14ac:dyDescent="0.25">
      <c r="A153" s="365" t="s">
        <v>24</v>
      </c>
      <c r="B153" s="91" t="s">
        <v>422</v>
      </c>
      <c r="C153" s="205"/>
    </row>
    <row r="154" spans="1:3" ht="15" customHeight="1" thickBot="1" x14ac:dyDescent="0.25">
      <c r="A154" s="28" t="s">
        <v>25</v>
      </c>
      <c r="B154" s="91" t="s">
        <v>424</v>
      </c>
      <c r="C154" s="313">
        <f>+C129+C133+C140+C146+C152+C153</f>
        <v>0</v>
      </c>
    </row>
    <row r="155" spans="1:3" ht="13.5" thickBot="1" x14ac:dyDescent="0.25">
      <c r="A155" s="331" t="s">
        <v>26</v>
      </c>
      <c r="B155" s="276" t="s">
        <v>423</v>
      </c>
      <c r="C155" s="313">
        <f>+C128+C154</f>
        <v>0</v>
      </c>
    </row>
    <row r="156" spans="1:3" ht="15" customHeight="1" thickBot="1" x14ac:dyDescent="0.25">
      <c r="A156" s="279"/>
      <c r="B156" s="280"/>
      <c r="C156" s="281"/>
    </row>
    <row r="157" spans="1:3" ht="14.25" customHeight="1" thickBot="1" x14ac:dyDescent="0.25">
      <c r="A157" s="160" t="s">
        <v>466</v>
      </c>
      <c r="B157" s="161"/>
      <c r="C157" s="89"/>
    </row>
    <row r="158" spans="1:3" ht="13.5" thickBot="1" x14ac:dyDescent="0.25">
      <c r="A158" s="160" t="s">
        <v>175</v>
      </c>
      <c r="B158" s="161"/>
      <c r="C158" s="89"/>
    </row>
  </sheetData>
  <sheetProtection formatCells="0"/>
  <customSheetViews>
    <customSheetView guid="{97FEE8B0-D789-49A2-9B6A-B24783AB39CA}" scale="130" topLeftCell="A127">
      <selection activeCell="F16" sqref="F16"/>
      <rowBreaks count="1" manualBreakCount="1"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F61"/>
  <sheetViews>
    <sheetView view="pageBreakPreview" zoomScaleNormal="130" zoomScaleSheetLayoutView="100" workbookViewId="0">
      <selection activeCell="M41" sqref="M41"/>
    </sheetView>
  </sheetViews>
  <sheetFormatPr defaultRowHeight="12.75" x14ac:dyDescent="0.2"/>
  <cols>
    <col min="1" max="1" width="13.83203125" style="158" customWidth="1"/>
    <col min="2" max="2" width="55.33203125" style="159" customWidth="1"/>
    <col min="3" max="6" width="12.83203125" style="159" customWidth="1"/>
    <col min="7" max="16384" width="9.33203125" style="159"/>
  </cols>
  <sheetData>
    <row r="1" spans="1:6" s="138" customFormat="1" ht="21" customHeight="1" thickBot="1" x14ac:dyDescent="0.25">
      <c r="A1" s="137"/>
      <c r="B1" s="139"/>
      <c r="C1" s="410" t="str">
        <f>+CONCATENATE("9.2.1. melléklet a ……/",LEFT(ÖSSZEFÜGGÉSEK!A5,4),". (….) önkormányzati rendelethez")</f>
        <v>9.2.1. melléklet a ……/2018. (….) önkormányzati rendelethez</v>
      </c>
      <c r="D1" s="410"/>
      <c r="E1" s="410"/>
      <c r="F1" s="410"/>
    </row>
    <row r="2" spans="1:6" s="340" customFormat="1" ht="25.5" customHeight="1" x14ac:dyDescent="0.2">
      <c r="A2" s="295" t="s">
        <v>173</v>
      </c>
      <c r="B2" s="248" t="s">
        <v>351</v>
      </c>
      <c r="C2" s="262" t="s">
        <v>57</v>
      </c>
      <c r="D2" s="262" t="s">
        <v>58</v>
      </c>
      <c r="E2" s="262"/>
      <c r="F2" s="262" t="s">
        <v>382</v>
      </c>
    </row>
    <row r="3" spans="1:6" s="340" customFormat="1" ht="24.75" thickBot="1" x14ac:dyDescent="0.25">
      <c r="A3" s="334" t="s">
        <v>172</v>
      </c>
      <c r="B3" s="249" t="s">
        <v>370</v>
      </c>
      <c r="C3" s="263" t="s">
        <v>52</v>
      </c>
      <c r="D3" s="263" t="s">
        <v>57</v>
      </c>
      <c r="E3" s="263"/>
      <c r="F3" s="263" t="s">
        <v>58</v>
      </c>
    </row>
    <row r="4" spans="1:6" s="341" customFormat="1" ht="15.95" customHeight="1" thickBot="1" x14ac:dyDescent="0.3">
      <c r="A4" s="141"/>
      <c r="B4" s="141"/>
      <c r="C4" s="142" t="e">
        <f>#REF!</f>
        <v>#REF!</v>
      </c>
      <c r="D4" s="142"/>
      <c r="E4" s="142"/>
      <c r="F4" s="142"/>
    </row>
    <row r="5" spans="1:6" ht="24.75" thickBot="1" x14ac:dyDescent="0.25">
      <c r="A5" s="296" t="s">
        <v>174</v>
      </c>
      <c r="B5" s="143" t="s">
        <v>509</v>
      </c>
      <c r="C5" s="144" t="s">
        <v>53</v>
      </c>
      <c r="D5" s="144" t="s">
        <v>597</v>
      </c>
      <c r="E5" s="144" t="s">
        <v>596</v>
      </c>
      <c r="F5" s="144" t="s">
        <v>595</v>
      </c>
    </row>
    <row r="6" spans="1:6" s="342" customFormat="1" ht="12.95" customHeight="1" thickBot="1" x14ac:dyDescent="0.25">
      <c r="A6" s="122"/>
      <c r="B6" s="123" t="s">
        <v>444</v>
      </c>
      <c r="C6" s="124" t="s">
        <v>445</v>
      </c>
      <c r="D6" s="124" t="s">
        <v>446</v>
      </c>
      <c r="E6" s="124"/>
      <c r="F6" s="124" t="s">
        <v>448</v>
      </c>
    </row>
    <row r="7" spans="1:6" s="342" customFormat="1" ht="15.95" customHeight="1" thickBot="1" x14ac:dyDescent="0.25">
      <c r="A7" s="145"/>
      <c r="B7" s="146" t="s">
        <v>54</v>
      </c>
      <c r="C7" s="147"/>
      <c r="D7" s="147"/>
      <c r="E7" s="147"/>
      <c r="F7" s="147"/>
    </row>
    <row r="8" spans="1:6" s="264" customFormat="1" ht="12" customHeight="1" thickBot="1" x14ac:dyDescent="0.25">
      <c r="A8" s="122" t="s">
        <v>16</v>
      </c>
      <c r="B8" s="148" t="s">
        <v>467</v>
      </c>
      <c r="C8" s="216">
        <f>SUM(C9:C19)</f>
        <v>153000</v>
      </c>
      <c r="D8" s="452">
        <f>SUM(D9:D19)</f>
        <v>0</v>
      </c>
      <c r="E8" s="452"/>
      <c r="F8" s="452">
        <f>SUM(F9:F19)</f>
        <v>153000</v>
      </c>
    </row>
    <row r="9" spans="1:6" s="264" customFormat="1" ht="12" customHeight="1" x14ac:dyDescent="0.2">
      <c r="A9" s="335" t="s">
        <v>91</v>
      </c>
      <c r="B9" s="8" t="s">
        <v>226</v>
      </c>
      <c r="C9" s="454"/>
      <c r="D9" s="208"/>
      <c r="E9" s="208"/>
      <c r="F9" s="208"/>
    </row>
    <row r="10" spans="1:6" s="264" customFormat="1" ht="12" customHeight="1" x14ac:dyDescent="0.2">
      <c r="A10" s="336" t="s">
        <v>92</v>
      </c>
      <c r="B10" s="6" t="s">
        <v>227</v>
      </c>
      <c r="C10" s="209">
        <v>153000</v>
      </c>
      <c r="D10" s="208"/>
      <c r="E10" s="208"/>
      <c r="F10" s="208">
        <f>SUM(C10:D10)</f>
        <v>153000</v>
      </c>
    </row>
    <row r="11" spans="1:6" s="264" customFormat="1" ht="12" customHeight="1" x14ac:dyDescent="0.2">
      <c r="A11" s="336" t="s">
        <v>93</v>
      </c>
      <c r="B11" s="6" t="s">
        <v>228</v>
      </c>
      <c r="C11" s="209"/>
      <c r="D11" s="208"/>
      <c r="E11" s="208"/>
      <c r="F11" s="208"/>
    </row>
    <row r="12" spans="1:6" s="264" customFormat="1" ht="12" customHeight="1" x14ac:dyDescent="0.2">
      <c r="A12" s="336" t="s">
        <v>94</v>
      </c>
      <c r="B12" s="6" t="s">
        <v>229</v>
      </c>
      <c r="C12" s="209"/>
      <c r="D12" s="208"/>
      <c r="E12" s="208"/>
      <c r="F12" s="208"/>
    </row>
    <row r="13" spans="1:6" s="264" customFormat="1" ht="12" customHeight="1" x14ac:dyDescent="0.2">
      <c r="A13" s="336" t="s">
        <v>126</v>
      </c>
      <c r="B13" s="6" t="s">
        <v>230</v>
      </c>
      <c r="C13" s="209"/>
      <c r="D13" s="208"/>
      <c r="E13" s="208"/>
      <c r="F13" s="208"/>
    </row>
    <row r="14" spans="1:6" s="264" customFormat="1" ht="12" customHeight="1" x14ac:dyDescent="0.2">
      <c r="A14" s="336" t="s">
        <v>95</v>
      </c>
      <c r="B14" s="6" t="s">
        <v>352</v>
      </c>
      <c r="C14" s="209"/>
      <c r="D14" s="208"/>
      <c r="E14" s="208"/>
      <c r="F14" s="208"/>
    </row>
    <row r="15" spans="1:6" s="264" customFormat="1" ht="12" customHeight="1" x14ac:dyDescent="0.2">
      <c r="A15" s="336" t="s">
        <v>96</v>
      </c>
      <c r="B15" s="5" t="s">
        <v>353</v>
      </c>
      <c r="C15" s="209"/>
      <c r="D15" s="208"/>
      <c r="E15" s="208"/>
      <c r="F15" s="208"/>
    </row>
    <row r="16" spans="1:6" s="264" customFormat="1" ht="12" customHeight="1" x14ac:dyDescent="0.2">
      <c r="A16" s="336" t="s">
        <v>106</v>
      </c>
      <c r="B16" s="6" t="s">
        <v>233</v>
      </c>
      <c r="C16" s="286"/>
      <c r="D16" s="208"/>
      <c r="E16" s="208"/>
      <c r="F16" s="208"/>
    </row>
    <row r="17" spans="1:6" s="343" customFormat="1" ht="12" customHeight="1" x14ac:dyDescent="0.2">
      <c r="A17" s="336" t="s">
        <v>107</v>
      </c>
      <c r="B17" s="6" t="s">
        <v>234</v>
      </c>
      <c r="C17" s="209"/>
      <c r="D17" s="208"/>
      <c r="E17" s="208"/>
      <c r="F17" s="208"/>
    </row>
    <row r="18" spans="1:6" s="343" customFormat="1" ht="12" customHeight="1" x14ac:dyDescent="0.2">
      <c r="A18" s="336" t="s">
        <v>108</v>
      </c>
      <c r="B18" s="6" t="s">
        <v>387</v>
      </c>
      <c r="C18" s="455"/>
      <c r="D18" s="208"/>
      <c r="E18" s="208"/>
      <c r="F18" s="208"/>
    </row>
    <row r="19" spans="1:6" s="343" customFormat="1" ht="12" customHeight="1" thickBot="1" x14ac:dyDescent="0.25">
      <c r="A19" s="336" t="s">
        <v>109</v>
      </c>
      <c r="B19" s="5" t="s">
        <v>235</v>
      </c>
      <c r="C19" s="455"/>
      <c r="D19" s="451"/>
      <c r="E19" s="451"/>
      <c r="F19" s="451"/>
    </row>
    <row r="20" spans="1:6" s="264" customFormat="1" ht="18.75" customHeight="1" thickBot="1" x14ac:dyDescent="0.25">
      <c r="A20" s="122" t="s">
        <v>17</v>
      </c>
      <c r="B20" s="148" t="s">
        <v>354</v>
      </c>
      <c r="C20" s="216">
        <f>SUM(C21:C23)</f>
        <v>0</v>
      </c>
      <c r="D20" s="216">
        <f>SUM(D21:D23)</f>
        <v>0</v>
      </c>
      <c r="E20" s="216">
        <f>SUM(E21:E23)</f>
        <v>1367903</v>
      </c>
      <c r="F20" s="216">
        <f>SUM(F21:F23)</f>
        <v>1367903</v>
      </c>
    </row>
    <row r="21" spans="1:6" s="343" customFormat="1" ht="12" customHeight="1" x14ac:dyDescent="0.2">
      <c r="A21" s="336" t="s">
        <v>97</v>
      </c>
      <c r="B21" s="7" t="s">
        <v>207</v>
      </c>
      <c r="C21" s="209"/>
      <c r="D21" s="208"/>
      <c r="E21" s="208"/>
      <c r="F21" s="208"/>
    </row>
    <row r="22" spans="1:6" s="343" customFormat="1" ht="12" customHeight="1" x14ac:dyDescent="0.2">
      <c r="A22" s="336" t="s">
        <v>98</v>
      </c>
      <c r="B22" s="6" t="s">
        <v>355</v>
      </c>
      <c r="C22" s="209"/>
      <c r="D22" s="208"/>
      <c r="E22" s="208"/>
      <c r="F22" s="208"/>
    </row>
    <row r="23" spans="1:6" s="343" customFormat="1" ht="19.5" customHeight="1" x14ac:dyDescent="0.2">
      <c r="A23" s="336" t="s">
        <v>99</v>
      </c>
      <c r="B23" s="6" t="s">
        <v>356</v>
      </c>
      <c r="C23" s="209"/>
      <c r="D23" s="208"/>
      <c r="E23" s="208">
        <v>1367903</v>
      </c>
      <c r="F23" s="208">
        <f>SUM(C23:E23)</f>
        <v>1367903</v>
      </c>
    </row>
    <row r="24" spans="1:6" s="343" customFormat="1" ht="12" customHeight="1" thickBot="1" x14ac:dyDescent="0.25">
      <c r="A24" s="336" t="s">
        <v>100</v>
      </c>
      <c r="B24" s="6" t="s">
        <v>468</v>
      </c>
      <c r="C24" s="209"/>
      <c r="D24" s="451"/>
      <c r="E24" s="451"/>
      <c r="F24" s="451"/>
    </row>
    <row r="25" spans="1:6" s="343" customFormat="1" ht="12" customHeight="1" thickBot="1" x14ac:dyDescent="0.25">
      <c r="A25" s="128" t="s">
        <v>18</v>
      </c>
      <c r="B25" s="91" t="s">
        <v>151</v>
      </c>
      <c r="C25" s="241"/>
      <c r="D25" s="241"/>
      <c r="E25" s="241"/>
      <c r="F25" s="241"/>
    </row>
    <row r="26" spans="1:6" s="343" customFormat="1" ht="12" customHeight="1" thickBot="1" x14ac:dyDescent="0.25">
      <c r="A26" s="128" t="s">
        <v>19</v>
      </c>
      <c r="B26" s="91" t="s">
        <v>469</v>
      </c>
      <c r="C26" s="216">
        <f>+C27+C28+C29</f>
        <v>0</v>
      </c>
      <c r="D26" s="452">
        <f>+D27+D28+D29</f>
        <v>0</v>
      </c>
      <c r="E26" s="452"/>
      <c r="F26" s="452">
        <f>+F27+F28+F29</f>
        <v>0</v>
      </c>
    </row>
    <row r="27" spans="1:6" s="343" customFormat="1" ht="12" customHeight="1" x14ac:dyDescent="0.2">
      <c r="A27" s="337" t="s">
        <v>217</v>
      </c>
      <c r="B27" s="338" t="s">
        <v>212</v>
      </c>
      <c r="C27" s="453"/>
      <c r="D27" s="57"/>
      <c r="E27" s="57"/>
      <c r="F27" s="57"/>
    </row>
    <row r="28" spans="1:6" s="343" customFormat="1" ht="12" customHeight="1" x14ac:dyDescent="0.2">
      <c r="A28" s="337" t="s">
        <v>218</v>
      </c>
      <c r="B28" s="338" t="s">
        <v>355</v>
      </c>
      <c r="C28" s="209"/>
      <c r="D28" s="208"/>
      <c r="E28" s="208"/>
      <c r="F28" s="208"/>
    </row>
    <row r="29" spans="1:6" s="343" customFormat="1" ht="12" customHeight="1" x14ac:dyDescent="0.2">
      <c r="A29" s="337" t="s">
        <v>219</v>
      </c>
      <c r="B29" s="339" t="s">
        <v>358</v>
      </c>
      <c r="C29" s="209"/>
      <c r="D29" s="208"/>
      <c r="E29" s="208"/>
      <c r="F29" s="208"/>
    </row>
    <row r="30" spans="1:6" s="343" customFormat="1" ht="12" customHeight="1" thickBot="1" x14ac:dyDescent="0.25">
      <c r="A30" s="336" t="s">
        <v>220</v>
      </c>
      <c r="B30" s="107" t="s">
        <v>470</v>
      </c>
      <c r="C30" s="456"/>
      <c r="D30" s="61"/>
      <c r="E30" s="61"/>
      <c r="F30" s="61"/>
    </row>
    <row r="31" spans="1:6" s="343" customFormat="1" ht="12" customHeight="1" thickBot="1" x14ac:dyDescent="0.25">
      <c r="A31" s="128" t="s">
        <v>20</v>
      </c>
      <c r="B31" s="91" t="s">
        <v>359</v>
      </c>
      <c r="C31" s="216">
        <f>+C32+C33+C34</f>
        <v>0</v>
      </c>
      <c r="D31" s="452">
        <f>+D32+D33+D34</f>
        <v>0</v>
      </c>
      <c r="E31" s="452"/>
      <c r="F31" s="452">
        <f>+F32+F33+F34</f>
        <v>0</v>
      </c>
    </row>
    <row r="32" spans="1:6" s="343" customFormat="1" ht="12" customHeight="1" x14ac:dyDescent="0.2">
      <c r="A32" s="337" t="s">
        <v>84</v>
      </c>
      <c r="B32" s="338" t="s">
        <v>240</v>
      </c>
      <c r="C32" s="453"/>
      <c r="D32" s="57"/>
      <c r="E32" s="57"/>
      <c r="F32" s="57"/>
    </row>
    <row r="33" spans="1:6" s="343" customFormat="1" ht="12" customHeight="1" x14ac:dyDescent="0.2">
      <c r="A33" s="337" t="s">
        <v>85</v>
      </c>
      <c r="B33" s="339" t="s">
        <v>241</v>
      </c>
      <c r="C33" s="457"/>
      <c r="D33" s="57"/>
      <c r="E33" s="57"/>
      <c r="F33" s="57"/>
    </row>
    <row r="34" spans="1:6" s="343" customFormat="1" ht="12" customHeight="1" thickBot="1" x14ac:dyDescent="0.25">
      <c r="A34" s="336" t="s">
        <v>86</v>
      </c>
      <c r="B34" s="107" t="s">
        <v>242</v>
      </c>
      <c r="C34" s="456"/>
      <c r="D34" s="61"/>
      <c r="E34" s="61"/>
      <c r="F34" s="61"/>
    </row>
    <row r="35" spans="1:6" s="264" customFormat="1" ht="12" customHeight="1" thickBot="1" x14ac:dyDescent="0.25">
      <c r="A35" s="128" t="s">
        <v>21</v>
      </c>
      <c r="B35" s="91" t="s">
        <v>328</v>
      </c>
      <c r="C35" s="241"/>
      <c r="D35" s="241"/>
      <c r="E35" s="241"/>
      <c r="F35" s="241"/>
    </row>
    <row r="36" spans="1:6" s="264" customFormat="1" ht="12" customHeight="1" thickBot="1" x14ac:dyDescent="0.25">
      <c r="A36" s="128" t="s">
        <v>22</v>
      </c>
      <c r="B36" s="91" t="s">
        <v>360</v>
      </c>
      <c r="C36" s="255"/>
      <c r="D36" s="255"/>
      <c r="E36" s="255"/>
      <c r="F36" s="255"/>
    </row>
    <row r="37" spans="1:6" s="264" customFormat="1" ht="12" customHeight="1" thickBot="1" x14ac:dyDescent="0.25">
      <c r="A37" s="122" t="s">
        <v>23</v>
      </c>
      <c r="B37" s="91" t="s">
        <v>361</v>
      </c>
      <c r="C37" s="256">
        <f>+C8+C20+C25+C26+C31+C35+C36</f>
        <v>153000</v>
      </c>
      <c r="D37" s="256">
        <f>+D8+D20+D25+D26+D31+D35+D36</f>
        <v>0</v>
      </c>
      <c r="E37" s="256">
        <f>+E8+E20+E25+E26+E31+E35+E36</f>
        <v>1367903</v>
      </c>
      <c r="F37" s="256">
        <f>+F8+F20+F25+F26+F31+F35+F36</f>
        <v>1520903</v>
      </c>
    </row>
    <row r="38" spans="1:6" s="264" customFormat="1" ht="12" customHeight="1" thickBot="1" x14ac:dyDescent="0.25">
      <c r="A38" s="149" t="s">
        <v>24</v>
      </c>
      <c r="B38" s="91" t="s">
        <v>362</v>
      </c>
      <c r="C38" s="256">
        <f>+C39+C40+C41</f>
        <v>71491450</v>
      </c>
      <c r="D38" s="256">
        <f>+D39+D40+D41</f>
        <v>654000</v>
      </c>
      <c r="E38" s="256">
        <f>+E39+E40+E41</f>
        <v>5038678</v>
      </c>
      <c r="F38" s="256">
        <f>+F39+F40+F41</f>
        <v>77184128</v>
      </c>
    </row>
    <row r="39" spans="1:6" s="264" customFormat="1" ht="12" customHeight="1" x14ac:dyDescent="0.2">
      <c r="A39" s="337" t="s">
        <v>363</v>
      </c>
      <c r="B39" s="338" t="s">
        <v>190</v>
      </c>
      <c r="C39" s="55">
        <v>170000</v>
      </c>
      <c r="D39" s="55"/>
      <c r="E39" s="55">
        <v>38678</v>
      </c>
      <c r="F39" s="55">
        <f>SUM(C39:E39)</f>
        <v>208678</v>
      </c>
    </row>
    <row r="40" spans="1:6" s="264" customFormat="1" ht="12" customHeight="1" x14ac:dyDescent="0.2">
      <c r="A40" s="337" t="s">
        <v>364</v>
      </c>
      <c r="B40" s="339" t="s">
        <v>0</v>
      </c>
      <c r="C40" s="217"/>
      <c r="D40" s="217"/>
      <c r="E40" s="217"/>
      <c r="F40" s="55">
        <f>SUM(C40:E40)</f>
        <v>0</v>
      </c>
    </row>
    <row r="41" spans="1:6" s="343" customFormat="1" ht="12" customHeight="1" thickBot="1" x14ac:dyDescent="0.25">
      <c r="A41" s="336" t="s">
        <v>365</v>
      </c>
      <c r="B41" s="107" t="s">
        <v>366</v>
      </c>
      <c r="C41" s="62">
        <v>71321450</v>
      </c>
      <c r="D41" s="62">
        <v>654000</v>
      </c>
      <c r="E41" s="62">
        <v>5000000</v>
      </c>
      <c r="F41" s="55">
        <f>SUM(C41:E41)</f>
        <v>76975450</v>
      </c>
    </row>
    <row r="42" spans="1:6" s="343" customFormat="1" ht="15" customHeight="1" thickBot="1" x14ac:dyDescent="0.25">
      <c r="A42" s="149" t="s">
        <v>25</v>
      </c>
      <c r="B42" s="150" t="s">
        <v>367</v>
      </c>
      <c r="C42" s="259">
        <f>+C37+C38</f>
        <v>71644450</v>
      </c>
      <c r="D42" s="259">
        <f>+D37+D38</f>
        <v>654000</v>
      </c>
      <c r="E42" s="259">
        <f>+E37+E38</f>
        <v>6406581</v>
      </c>
      <c r="F42" s="259">
        <f>+F37+F38</f>
        <v>78705031</v>
      </c>
    </row>
    <row r="43" spans="1:6" s="343" customFormat="1" ht="15" customHeight="1" x14ac:dyDescent="0.2">
      <c r="A43" s="151"/>
      <c r="B43" s="152"/>
      <c r="C43" s="257"/>
      <c r="D43" s="257"/>
      <c r="E43" s="257"/>
      <c r="F43" s="257"/>
    </row>
    <row r="44" spans="1:6" ht="13.5" thickBot="1" x14ac:dyDescent="0.25">
      <c r="A44" s="153"/>
      <c r="B44" s="154"/>
      <c r="C44" s="258"/>
      <c r="D44" s="258"/>
      <c r="E44" s="258"/>
      <c r="F44" s="258"/>
    </row>
    <row r="45" spans="1:6" s="342" customFormat="1" ht="16.5" customHeight="1" thickBot="1" x14ac:dyDescent="0.25">
      <c r="A45" s="155"/>
      <c r="B45" s="156" t="s">
        <v>55</v>
      </c>
      <c r="C45" s="259"/>
      <c r="D45" s="259"/>
      <c r="E45" s="259"/>
      <c r="F45" s="259"/>
    </row>
    <row r="46" spans="1:6" s="344" customFormat="1" ht="12" customHeight="1" thickBot="1" x14ac:dyDescent="0.25">
      <c r="A46" s="128" t="s">
        <v>16</v>
      </c>
      <c r="B46" s="91" t="s">
        <v>368</v>
      </c>
      <c r="C46" s="216">
        <f>SUM(C47:C51)</f>
        <v>71290450</v>
      </c>
      <c r="D46" s="216">
        <f>SUM(D47:D51)</f>
        <v>654000</v>
      </c>
      <c r="E46" s="216">
        <f>SUM(E47:E51)</f>
        <v>6406581</v>
      </c>
      <c r="F46" s="216">
        <f>SUM(F47:F51)</f>
        <v>78351031</v>
      </c>
    </row>
    <row r="47" spans="1:6" ht="12" customHeight="1" x14ac:dyDescent="0.2">
      <c r="A47" s="336" t="s">
        <v>91</v>
      </c>
      <c r="B47" s="7" t="s">
        <v>47</v>
      </c>
      <c r="C47" s="453">
        <v>49669800</v>
      </c>
      <c r="D47" s="57">
        <v>547280</v>
      </c>
      <c r="E47" s="57">
        <v>1760000</v>
      </c>
      <c r="F47" s="57">
        <f>SUM(C47:E47)</f>
        <v>51977080</v>
      </c>
    </row>
    <row r="48" spans="1:6" ht="12" customHeight="1" x14ac:dyDescent="0.2">
      <c r="A48" s="336" t="s">
        <v>92</v>
      </c>
      <c r="B48" s="6" t="s">
        <v>160</v>
      </c>
      <c r="C48" s="458">
        <v>9785000</v>
      </c>
      <c r="D48" s="57">
        <v>106720</v>
      </c>
      <c r="E48" s="57">
        <v>414803</v>
      </c>
      <c r="F48" s="57">
        <f>SUM(C48:E48)</f>
        <v>10306523</v>
      </c>
    </row>
    <row r="49" spans="1:6" ht="12" customHeight="1" x14ac:dyDescent="0.2">
      <c r="A49" s="336" t="s">
        <v>93</v>
      </c>
      <c r="B49" s="6" t="s">
        <v>124</v>
      </c>
      <c r="C49" s="458">
        <v>11435650</v>
      </c>
      <c r="D49" s="57"/>
      <c r="E49" s="57">
        <v>4165778</v>
      </c>
      <c r="F49" s="57">
        <f>SUM(C49:E49)</f>
        <v>15601428</v>
      </c>
    </row>
    <row r="50" spans="1:6" ht="12" customHeight="1" x14ac:dyDescent="0.2">
      <c r="A50" s="336" t="s">
        <v>94</v>
      </c>
      <c r="B50" s="6" t="s">
        <v>161</v>
      </c>
      <c r="C50" s="458">
        <v>400000</v>
      </c>
      <c r="D50" s="57"/>
      <c r="E50" s="57"/>
      <c r="F50" s="57">
        <f>SUM(C50:E50)</f>
        <v>400000</v>
      </c>
    </row>
    <row r="51" spans="1:6" ht="12" customHeight="1" thickBot="1" x14ac:dyDescent="0.25">
      <c r="A51" s="336" t="s">
        <v>126</v>
      </c>
      <c r="B51" s="6" t="s">
        <v>162</v>
      </c>
      <c r="C51" s="458"/>
      <c r="D51" s="61"/>
      <c r="E51" s="462">
        <v>66000</v>
      </c>
      <c r="F51" s="57">
        <f>SUM(C51:E51)</f>
        <v>66000</v>
      </c>
    </row>
    <row r="52" spans="1:6" ht="12" customHeight="1" thickBot="1" x14ac:dyDescent="0.25">
      <c r="A52" s="128" t="s">
        <v>17</v>
      </c>
      <c r="B52" s="91" t="s">
        <v>369</v>
      </c>
      <c r="C52" s="216">
        <f>SUM(C53:C55)</f>
        <v>354000</v>
      </c>
      <c r="D52" s="216">
        <f>SUM(D53:D55)</f>
        <v>0</v>
      </c>
      <c r="E52" s="216">
        <f>SUM(E53:E55)</f>
        <v>0</v>
      </c>
      <c r="F52" s="452">
        <f>SUM(F53:F55)</f>
        <v>354000</v>
      </c>
    </row>
    <row r="53" spans="1:6" s="344" customFormat="1" ht="12" customHeight="1" x14ac:dyDescent="0.2">
      <c r="A53" s="336" t="s">
        <v>97</v>
      </c>
      <c r="B53" s="7" t="s">
        <v>183</v>
      </c>
      <c r="C53" s="453">
        <v>354000</v>
      </c>
      <c r="D53" s="57"/>
      <c r="E53" s="57"/>
      <c r="F53" s="57">
        <f>SUM(C53:D53)</f>
        <v>354000</v>
      </c>
    </row>
    <row r="54" spans="1:6" ht="12" customHeight="1" x14ac:dyDescent="0.2">
      <c r="A54" s="336" t="s">
        <v>98</v>
      </c>
      <c r="B54" s="6" t="s">
        <v>164</v>
      </c>
      <c r="C54" s="458"/>
      <c r="D54" s="57"/>
      <c r="E54" s="57"/>
      <c r="F54" s="57"/>
    </row>
    <row r="55" spans="1:6" ht="12" customHeight="1" x14ac:dyDescent="0.2">
      <c r="A55" s="336" t="s">
        <v>99</v>
      </c>
      <c r="B55" s="6" t="s">
        <v>56</v>
      </c>
      <c r="C55" s="458"/>
      <c r="D55" s="57"/>
      <c r="E55" s="57"/>
      <c r="F55" s="57"/>
    </row>
    <row r="56" spans="1:6" ht="12" customHeight="1" thickBot="1" x14ac:dyDescent="0.25">
      <c r="A56" s="336" t="s">
        <v>100</v>
      </c>
      <c r="B56" s="6" t="s">
        <v>471</v>
      </c>
      <c r="C56" s="458"/>
      <c r="D56" s="61"/>
      <c r="E56" s="61"/>
      <c r="F56" s="61"/>
    </row>
    <row r="57" spans="1:6" ht="15" customHeight="1" thickBot="1" x14ac:dyDescent="0.25">
      <c r="A57" s="128" t="s">
        <v>18</v>
      </c>
      <c r="B57" s="91" t="s">
        <v>10</v>
      </c>
      <c r="C57" s="241"/>
      <c r="D57" s="459"/>
      <c r="E57" s="459"/>
      <c r="F57" s="459"/>
    </row>
    <row r="58" spans="1:6" ht="13.5" thickBot="1" x14ac:dyDescent="0.25">
      <c r="A58" s="128" t="s">
        <v>19</v>
      </c>
      <c r="B58" s="157" t="s">
        <v>478</v>
      </c>
      <c r="C58" s="260">
        <f>+C46+C52+C57</f>
        <v>71644450</v>
      </c>
      <c r="D58" s="260">
        <f>+D46+D52+D57</f>
        <v>654000</v>
      </c>
      <c r="E58" s="260">
        <f>+E46+E52+E57</f>
        <v>6406581</v>
      </c>
      <c r="F58" s="260">
        <f>+F46+F52+F57</f>
        <v>78705031</v>
      </c>
    </row>
    <row r="59" spans="1:6" ht="15" customHeight="1" thickBot="1" x14ac:dyDescent="0.25">
      <c r="C59" s="261"/>
      <c r="D59" s="261"/>
      <c r="E59" s="261"/>
      <c r="F59" s="261"/>
    </row>
    <row r="60" spans="1:6" ht="14.25" customHeight="1" thickBot="1" x14ac:dyDescent="0.25">
      <c r="A60" s="160" t="s">
        <v>466</v>
      </c>
      <c r="B60" s="161"/>
      <c r="C60" s="89">
        <v>14</v>
      </c>
      <c r="D60" s="440"/>
      <c r="E60" s="440"/>
      <c r="F60" s="440"/>
    </row>
    <row r="61" spans="1:6" ht="13.5" thickBot="1" x14ac:dyDescent="0.25">
      <c r="A61" s="160" t="s">
        <v>175</v>
      </c>
      <c r="B61" s="161"/>
      <c r="C61" s="89">
        <v>0</v>
      </c>
      <c r="D61" s="440"/>
      <c r="E61" s="440"/>
      <c r="F61" s="440"/>
    </row>
  </sheetData>
  <sheetProtection formatCells="0"/>
  <customSheetViews>
    <customSheetView guid="{97FEE8B0-D789-49A2-9B6A-B24783AB39CA}" scale="130" topLeftCell="A22">
      <selection activeCell="G62" sqref="G62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H62"/>
  <sheetViews>
    <sheetView view="pageBreakPreview" topLeftCell="A7" zoomScaleNormal="100" zoomScaleSheetLayoutView="100" workbookViewId="0">
      <selection activeCell="O36" sqref="O36"/>
    </sheetView>
  </sheetViews>
  <sheetFormatPr defaultRowHeight="12.75" x14ac:dyDescent="0.2"/>
  <cols>
    <col min="1" max="1" width="13.83203125" style="158" customWidth="1"/>
    <col min="2" max="2" width="48.6640625" style="159" customWidth="1"/>
    <col min="3" max="6" width="12.83203125" style="159" customWidth="1"/>
    <col min="7" max="16384" width="9.33203125" style="159"/>
  </cols>
  <sheetData>
    <row r="1" spans="1:8" s="138" customFormat="1" ht="21" customHeight="1" thickBot="1" x14ac:dyDescent="0.25">
      <c r="A1" s="137"/>
      <c r="B1" s="139"/>
      <c r="C1" s="410" t="str">
        <f>+CONCATENATE("9.2.2. melléklet a ……/",LEFT(ÖSSZEFÜGGÉSEK!A5,4),". (….) önkormányzati rendelethez")</f>
        <v>9.2.2. melléklet a ……/2018. (….) önkormányzati rendelethez</v>
      </c>
      <c r="D1" s="410"/>
      <c r="E1" s="410"/>
      <c r="F1" s="410"/>
    </row>
    <row r="2" spans="1:8" s="340" customFormat="1" ht="25.5" customHeight="1" x14ac:dyDescent="0.2">
      <c r="A2" s="295" t="s">
        <v>173</v>
      </c>
      <c r="B2" s="248" t="s">
        <v>351</v>
      </c>
      <c r="C2" s="262" t="s">
        <v>57</v>
      </c>
      <c r="D2" s="262" t="s">
        <v>58</v>
      </c>
      <c r="E2" s="262"/>
      <c r="F2" s="262" t="s">
        <v>382</v>
      </c>
      <c r="G2" s="464"/>
      <c r="H2" s="463"/>
    </row>
    <row r="3" spans="1:8" s="340" customFormat="1" ht="24.75" thickBot="1" x14ac:dyDescent="0.25">
      <c r="A3" s="334" t="s">
        <v>172</v>
      </c>
      <c r="B3" s="249" t="s">
        <v>371</v>
      </c>
      <c r="C3" s="263" t="s">
        <v>57</v>
      </c>
      <c r="D3" s="263" t="s">
        <v>58</v>
      </c>
      <c r="E3" s="263"/>
      <c r="F3" s="263" t="s">
        <v>382</v>
      </c>
    </row>
    <row r="4" spans="1:8" s="341" customFormat="1" ht="15.95" customHeight="1" thickBot="1" x14ac:dyDescent="0.3">
      <c r="A4" s="141"/>
      <c r="B4" s="141"/>
      <c r="C4" s="142" t="e">
        <f>'9.2.1. sz. mell'!C4</f>
        <v>#REF!</v>
      </c>
      <c r="D4" s="142"/>
      <c r="E4" s="142"/>
      <c r="F4" s="142"/>
    </row>
    <row r="5" spans="1:8" ht="24.75" thickBot="1" x14ac:dyDescent="0.25">
      <c r="A5" s="296" t="s">
        <v>174</v>
      </c>
      <c r="B5" s="143" t="s">
        <v>509</v>
      </c>
      <c r="C5" s="144" t="s">
        <v>53</v>
      </c>
      <c r="D5" s="144" t="s">
        <v>599</v>
      </c>
      <c r="E5" s="144" t="s">
        <v>598</v>
      </c>
      <c r="F5" s="144" t="s">
        <v>595</v>
      </c>
    </row>
    <row r="6" spans="1:8" s="342" customFormat="1" ht="12.95" customHeight="1" thickBot="1" x14ac:dyDescent="0.25">
      <c r="A6" s="122"/>
      <c r="B6" s="123" t="s">
        <v>444</v>
      </c>
      <c r="C6" s="124" t="s">
        <v>445</v>
      </c>
      <c r="D6" s="124" t="s">
        <v>445</v>
      </c>
      <c r="E6" s="124"/>
      <c r="F6" s="124" t="s">
        <v>445</v>
      </c>
    </row>
    <row r="7" spans="1:8" s="342" customFormat="1" ht="15.95" customHeight="1" thickBot="1" x14ac:dyDescent="0.25">
      <c r="A7" s="145"/>
      <c r="B7" s="146" t="s">
        <v>54</v>
      </c>
      <c r="C7" s="147"/>
      <c r="D7" s="147"/>
      <c r="E7" s="147"/>
      <c r="F7" s="147"/>
    </row>
    <row r="8" spans="1:8" s="264" customFormat="1" ht="12" customHeight="1" thickBot="1" x14ac:dyDescent="0.25">
      <c r="A8" s="122" t="s">
        <v>16</v>
      </c>
      <c r="B8" s="148" t="s">
        <v>467</v>
      </c>
      <c r="C8" s="216">
        <f>SUM(C9:C19)</f>
        <v>0</v>
      </c>
      <c r="D8" s="452">
        <f>SUM(D9:D19)</f>
        <v>0</v>
      </c>
      <c r="E8" s="452"/>
      <c r="F8" s="452">
        <f>SUM(F9:F19)</f>
        <v>0</v>
      </c>
    </row>
    <row r="9" spans="1:8" s="264" customFormat="1" ht="12" customHeight="1" x14ac:dyDescent="0.2">
      <c r="A9" s="335" t="s">
        <v>91</v>
      </c>
      <c r="B9" s="8" t="s">
        <v>226</v>
      </c>
      <c r="C9" s="454"/>
      <c r="D9" s="208"/>
      <c r="E9" s="208"/>
      <c r="F9" s="208"/>
    </row>
    <row r="10" spans="1:8" s="264" customFormat="1" ht="12" customHeight="1" x14ac:dyDescent="0.2">
      <c r="A10" s="336" t="s">
        <v>92</v>
      </c>
      <c r="B10" s="6" t="s">
        <v>227</v>
      </c>
      <c r="C10" s="209"/>
      <c r="D10" s="208"/>
      <c r="E10" s="208"/>
      <c r="F10" s="208"/>
    </row>
    <row r="11" spans="1:8" s="264" customFormat="1" ht="12" customHeight="1" x14ac:dyDescent="0.2">
      <c r="A11" s="336" t="s">
        <v>93</v>
      </c>
      <c r="B11" s="6" t="s">
        <v>228</v>
      </c>
      <c r="C11" s="209"/>
      <c r="D11" s="208"/>
      <c r="E11" s="208"/>
      <c r="F11" s="208"/>
    </row>
    <row r="12" spans="1:8" s="264" customFormat="1" ht="12" customHeight="1" x14ac:dyDescent="0.2">
      <c r="A12" s="336" t="s">
        <v>94</v>
      </c>
      <c r="B12" s="6" t="s">
        <v>229</v>
      </c>
      <c r="C12" s="209"/>
      <c r="D12" s="208"/>
      <c r="E12" s="208"/>
      <c r="F12" s="208"/>
    </row>
    <row r="13" spans="1:8" s="264" customFormat="1" ht="12" customHeight="1" x14ac:dyDescent="0.2">
      <c r="A13" s="336" t="s">
        <v>126</v>
      </c>
      <c r="B13" s="6" t="s">
        <v>230</v>
      </c>
      <c r="C13" s="209"/>
      <c r="D13" s="208"/>
      <c r="E13" s="208"/>
      <c r="F13" s="208"/>
    </row>
    <row r="14" spans="1:8" s="264" customFormat="1" ht="12" customHeight="1" x14ac:dyDescent="0.2">
      <c r="A14" s="336" t="s">
        <v>95</v>
      </c>
      <c r="B14" s="6" t="s">
        <v>352</v>
      </c>
      <c r="C14" s="209"/>
      <c r="D14" s="208"/>
      <c r="E14" s="208"/>
      <c r="F14" s="208"/>
    </row>
    <row r="15" spans="1:8" s="264" customFormat="1" ht="12" customHeight="1" x14ac:dyDescent="0.2">
      <c r="A15" s="336" t="s">
        <v>96</v>
      </c>
      <c r="B15" s="5" t="s">
        <v>353</v>
      </c>
      <c r="C15" s="209"/>
      <c r="D15" s="208"/>
      <c r="E15" s="208"/>
      <c r="F15" s="208"/>
    </row>
    <row r="16" spans="1:8" s="264" customFormat="1" ht="12" customHeight="1" x14ac:dyDescent="0.2">
      <c r="A16" s="336" t="s">
        <v>106</v>
      </c>
      <c r="B16" s="6" t="s">
        <v>233</v>
      </c>
      <c r="C16" s="286"/>
      <c r="D16" s="208"/>
      <c r="E16" s="208"/>
      <c r="F16" s="208"/>
    </row>
    <row r="17" spans="1:6" s="343" customFormat="1" ht="12" customHeight="1" x14ac:dyDescent="0.2">
      <c r="A17" s="336" t="s">
        <v>107</v>
      </c>
      <c r="B17" s="6" t="s">
        <v>234</v>
      </c>
      <c r="C17" s="209"/>
      <c r="D17" s="208"/>
      <c r="E17" s="208"/>
      <c r="F17" s="208"/>
    </row>
    <row r="18" spans="1:6" s="343" customFormat="1" ht="12" customHeight="1" x14ac:dyDescent="0.2">
      <c r="A18" s="336" t="s">
        <v>108</v>
      </c>
      <c r="B18" s="6" t="s">
        <v>387</v>
      </c>
      <c r="C18" s="455"/>
      <c r="D18" s="208"/>
      <c r="E18" s="208"/>
      <c r="F18" s="208"/>
    </row>
    <row r="19" spans="1:6" s="343" customFormat="1" ht="12" customHeight="1" thickBot="1" x14ac:dyDescent="0.25">
      <c r="A19" s="336" t="s">
        <v>109</v>
      </c>
      <c r="B19" s="5" t="s">
        <v>235</v>
      </c>
      <c r="C19" s="455"/>
      <c r="D19" s="451"/>
      <c r="E19" s="451"/>
      <c r="F19" s="451"/>
    </row>
    <row r="20" spans="1:6" s="264" customFormat="1" ht="16.5" customHeight="1" thickBot="1" x14ac:dyDescent="0.25">
      <c r="A20" s="122" t="s">
        <v>17</v>
      </c>
      <c r="B20" s="148" t="s">
        <v>354</v>
      </c>
      <c r="C20" s="216">
        <f>SUM(C21:C23)</f>
        <v>0</v>
      </c>
      <c r="D20" s="452">
        <f>SUM(D21:D23)</f>
        <v>0</v>
      </c>
      <c r="E20" s="452"/>
      <c r="F20" s="452">
        <f>SUM(F21:F23)</f>
        <v>0</v>
      </c>
    </row>
    <row r="21" spans="1:6" s="343" customFormat="1" ht="12" customHeight="1" x14ac:dyDescent="0.2">
      <c r="A21" s="336" t="s">
        <v>97</v>
      </c>
      <c r="B21" s="7" t="s">
        <v>207</v>
      </c>
      <c r="C21" s="209"/>
      <c r="D21" s="208"/>
      <c r="E21" s="208"/>
      <c r="F21" s="208"/>
    </row>
    <row r="22" spans="1:6" s="343" customFormat="1" ht="12" customHeight="1" x14ac:dyDescent="0.2">
      <c r="A22" s="336" t="s">
        <v>98</v>
      </c>
      <c r="B22" s="6" t="s">
        <v>355</v>
      </c>
      <c r="C22" s="209"/>
      <c r="D22" s="208"/>
      <c r="E22" s="208"/>
      <c r="F22" s="208"/>
    </row>
    <row r="23" spans="1:6" s="343" customFormat="1" ht="12" customHeight="1" x14ac:dyDescent="0.2">
      <c r="A23" s="336" t="s">
        <v>99</v>
      </c>
      <c r="B23" s="6" t="s">
        <v>356</v>
      </c>
      <c r="C23" s="209"/>
      <c r="D23" s="208"/>
      <c r="E23" s="208"/>
      <c r="F23" s="208"/>
    </row>
    <row r="24" spans="1:6" s="343" customFormat="1" ht="12" customHeight="1" thickBot="1" x14ac:dyDescent="0.25">
      <c r="A24" s="336" t="s">
        <v>100</v>
      </c>
      <c r="B24" s="6" t="s">
        <v>468</v>
      </c>
      <c r="C24" s="209"/>
      <c r="D24" s="451"/>
      <c r="E24" s="451"/>
      <c r="F24" s="451"/>
    </row>
    <row r="25" spans="1:6" s="343" customFormat="1" ht="12" customHeight="1" thickBot="1" x14ac:dyDescent="0.25">
      <c r="A25" s="128" t="s">
        <v>18</v>
      </c>
      <c r="B25" s="91" t="s">
        <v>151</v>
      </c>
      <c r="C25" s="241"/>
      <c r="D25" s="241"/>
      <c r="E25" s="241"/>
      <c r="F25" s="241"/>
    </row>
    <row r="26" spans="1:6" s="343" customFormat="1" ht="12" customHeight="1" thickBot="1" x14ac:dyDescent="0.25">
      <c r="A26" s="128" t="s">
        <v>19</v>
      </c>
      <c r="B26" s="91" t="s">
        <v>469</v>
      </c>
      <c r="C26" s="216">
        <f>+C27+C28+C29</f>
        <v>0</v>
      </c>
      <c r="D26" s="461">
        <f>+D27+D28+D29</f>
        <v>0</v>
      </c>
      <c r="E26" s="256"/>
      <c r="F26" s="216">
        <f>+F27+F28+F29</f>
        <v>0</v>
      </c>
    </row>
    <row r="27" spans="1:6" s="343" customFormat="1" ht="12" customHeight="1" x14ac:dyDescent="0.2">
      <c r="A27" s="337" t="s">
        <v>217</v>
      </c>
      <c r="B27" s="338" t="s">
        <v>212</v>
      </c>
      <c r="C27" s="453"/>
      <c r="D27" s="460"/>
      <c r="E27" s="460"/>
      <c r="F27" s="460"/>
    </row>
    <row r="28" spans="1:6" s="343" customFormat="1" ht="12" customHeight="1" x14ac:dyDescent="0.2">
      <c r="A28" s="337" t="s">
        <v>218</v>
      </c>
      <c r="B28" s="338" t="s">
        <v>355</v>
      </c>
      <c r="C28" s="209"/>
      <c r="D28" s="208"/>
      <c r="E28" s="208"/>
      <c r="F28" s="208"/>
    </row>
    <row r="29" spans="1:6" s="343" customFormat="1" ht="12" customHeight="1" x14ac:dyDescent="0.2">
      <c r="A29" s="337" t="s">
        <v>219</v>
      </c>
      <c r="B29" s="339" t="s">
        <v>358</v>
      </c>
      <c r="C29" s="209"/>
      <c r="D29" s="208"/>
      <c r="E29" s="208"/>
      <c r="F29" s="208"/>
    </row>
    <row r="30" spans="1:6" s="343" customFormat="1" ht="12" customHeight="1" thickBot="1" x14ac:dyDescent="0.25">
      <c r="A30" s="336" t="s">
        <v>220</v>
      </c>
      <c r="B30" s="107" t="s">
        <v>470</v>
      </c>
      <c r="C30" s="456"/>
      <c r="D30" s="61"/>
      <c r="E30" s="61"/>
      <c r="F30" s="61"/>
    </row>
    <row r="31" spans="1:6" s="343" customFormat="1" ht="12" customHeight="1" thickBot="1" x14ac:dyDescent="0.25">
      <c r="A31" s="128" t="s">
        <v>20</v>
      </c>
      <c r="B31" s="91" t="s">
        <v>359</v>
      </c>
      <c r="C31" s="216">
        <f>+C32+C33+C34</f>
        <v>0</v>
      </c>
      <c r="D31" s="452">
        <f>+D32+D33+D34</f>
        <v>0</v>
      </c>
      <c r="E31" s="452"/>
      <c r="F31" s="452">
        <f>+F32+F33+F34</f>
        <v>0</v>
      </c>
    </row>
    <row r="32" spans="1:6" s="343" customFormat="1" ht="12" customHeight="1" x14ac:dyDescent="0.2">
      <c r="A32" s="337" t="s">
        <v>84</v>
      </c>
      <c r="B32" s="338" t="s">
        <v>240</v>
      </c>
      <c r="C32" s="453"/>
      <c r="D32" s="57"/>
      <c r="E32" s="57"/>
      <c r="F32" s="57"/>
    </row>
    <row r="33" spans="1:6" s="343" customFormat="1" ht="12" customHeight="1" x14ac:dyDescent="0.2">
      <c r="A33" s="337" t="s">
        <v>85</v>
      </c>
      <c r="B33" s="339" t="s">
        <v>241</v>
      </c>
      <c r="C33" s="457"/>
      <c r="D33" s="57"/>
      <c r="E33" s="57"/>
      <c r="F33" s="57"/>
    </row>
    <row r="34" spans="1:6" s="343" customFormat="1" ht="12" customHeight="1" thickBot="1" x14ac:dyDescent="0.25">
      <c r="A34" s="336" t="s">
        <v>86</v>
      </c>
      <c r="B34" s="107" t="s">
        <v>242</v>
      </c>
      <c r="C34" s="456"/>
      <c r="D34" s="61"/>
      <c r="E34" s="61"/>
      <c r="F34" s="61"/>
    </row>
    <row r="35" spans="1:6" s="264" customFormat="1" ht="12" customHeight="1" thickBot="1" x14ac:dyDescent="0.25">
      <c r="A35" s="128" t="s">
        <v>21</v>
      </c>
      <c r="B35" s="91" t="s">
        <v>328</v>
      </c>
      <c r="C35" s="241"/>
      <c r="D35" s="241"/>
      <c r="E35" s="241"/>
      <c r="F35" s="241"/>
    </row>
    <row r="36" spans="1:6" s="264" customFormat="1" ht="12" customHeight="1" thickBot="1" x14ac:dyDescent="0.25">
      <c r="A36" s="128" t="s">
        <v>22</v>
      </c>
      <c r="B36" s="91" t="s">
        <v>360</v>
      </c>
      <c r="C36" s="255"/>
      <c r="D36" s="255"/>
      <c r="E36" s="255"/>
      <c r="F36" s="255"/>
    </row>
    <row r="37" spans="1:6" s="264" customFormat="1" ht="12" customHeight="1" thickBot="1" x14ac:dyDescent="0.25">
      <c r="A37" s="122" t="s">
        <v>23</v>
      </c>
      <c r="B37" s="91" t="s">
        <v>361</v>
      </c>
      <c r="C37" s="256">
        <f>+C8+C20+C25+C26+C31+C35+C36</f>
        <v>0</v>
      </c>
      <c r="D37" s="256">
        <f>+D8+D20+D25+D26+D31+D35+D36</f>
        <v>0</v>
      </c>
      <c r="E37" s="256"/>
      <c r="F37" s="256">
        <f>+F8+F20+F25+F26+F31+F35+F36</f>
        <v>0</v>
      </c>
    </row>
    <row r="38" spans="1:6" s="264" customFormat="1" ht="12" customHeight="1" thickBot="1" x14ac:dyDescent="0.25">
      <c r="A38" s="149" t="s">
        <v>24</v>
      </c>
      <c r="B38" s="91" t="s">
        <v>362</v>
      </c>
      <c r="C38" s="256">
        <f>+C39+C40+C41</f>
        <v>0</v>
      </c>
      <c r="D38" s="256">
        <f>+D39+D40+D41</f>
        <v>0</v>
      </c>
      <c r="E38" s="256"/>
      <c r="F38" s="256">
        <f>+F39+F40+F41</f>
        <v>0</v>
      </c>
    </row>
    <row r="39" spans="1:6" s="264" customFormat="1" ht="12" customHeight="1" x14ac:dyDescent="0.2">
      <c r="A39" s="337" t="s">
        <v>363</v>
      </c>
      <c r="B39" s="338" t="s">
        <v>190</v>
      </c>
      <c r="C39" s="55"/>
      <c r="D39" s="55"/>
      <c r="E39" s="55"/>
      <c r="F39" s="55"/>
    </row>
    <row r="40" spans="1:6" s="264" customFormat="1" ht="12" customHeight="1" x14ac:dyDescent="0.2">
      <c r="A40" s="337" t="s">
        <v>364</v>
      </c>
      <c r="B40" s="339" t="s">
        <v>0</v>
      </c>
      <c r="C40" s="217"/>
      <c r="D40" s="217"/>
      <c r="E40" s="217"/>
      <c r="F40" s="217"/>
    </row>
    <row r="41" spans="1:6" s="343" customFormat="1" ht="12" customHeight="1" thickBot="1" x14ac:dyDescent="0.25">
      <c r="A41" s="336" t="s">
        <v>365</v>
      </c>
      <c r="B41" s="107" t="s">
        <v>366</v>
      </c>
      <c r="C41" s="62"/>
      <c r="D41" s="62"/>
      <c r="E41" s="62"/>
      <c r="F41" s="62"/>
    </row>
    <row r="42" spans="1:6" s="343" customFormat="1" ht="15" customHeight="1" thickBot="1" x14ac:dyDescent="0.25">
      <c r="A42" s="149" t="s">
        <v>25</v>
      </c>
      <c r="B42" s="150" t="s">
        <v>367</v>
      </c>
      <c r="C42" s="259">
        <f>+C37+C38</f>
        <v>0</v>
      </c>
      <c r="D42" s="259">
        <f>+D37+D38</f>
        <v>0</v>
      </c>
      <c r="E42" s="259"/>
      <c r="F42" s="259">
        <f>+F37+F38</f>
        <v>0</v>
      </c>
    </row>
    <row r="43" spans="1:6" s="343" customFormat="1" ht="15" customHeight="1" x14ac:dyDescent="0.2">
      <c r="A43" s="151"/>
      <c r="B43" s="152"/>
      <c r="C43" s="257"/>
      <c r="D43" s="257"/>
      <c r="E43" s="257"/>
      <c r="F43" s="257"/>
    </row>
    <row r="44" spans="1:6" s="343" customFormat="1" ht="15" customHeight="1" x14ac:dyDescent="0.2">
      <c r="A44" s="151"/>
      <c r="B44" s="152"/>
      <c r="C44" s="257"/>
      <c r="D44" s="257"/>
      <c r="E44" s="257"/>
      <c r="F44" s="257"/>
    </row>
    <row r="45" spans="1:6" ht="13.5" thickBot="1" x14ac:dyDescent="0.25">
      <c r="A45" s="153"/>
      <c r="B45" s="154"/>
      <c r="C45" s="258"/>
      <c r="D45" s="258"/>
      <c r="E45" s="258"/>
      <c r="F45" s="258"/>
    </row>
    <row r="46" spans="1:6" s="342" customFormat="1" ht="16.5" customHeight="1" thickBot="1" x14ac:dyDescent="0.25">
      <c r="A46" s="155"/>
      <c r="B46" s="156" t="s">
        <v>55</v>
      </c>
      <c r="C46" s="259"/>
      <c r="D46" s="259"/>
      <c r="E46" s="259"/>
      <c r="F46" s="259"/>
    </row>
    <row r="47" spans="1:6" s="344" customFormat="1" ht="12" customHeight="1" thickBot="1" x14ac:dyDescent="0.25">
      <c r="A47" s="128" t="s">
        <v>16</v>
      </c>
      <c r="B47" s="91" t="s">
        <v>368</v>
      </c>
      <c r="C47" s="216">
        <f>SUM(C48:C52)</f>
        <v>0</v>
      </c>
      <c r="D47" s="452">
        <f>SUM(D48:D52)</f>
        <v>0</v>
      </c>
      <c r="E47" s="452"/>
      <c r="F47" s="452">
        <f>SUM(F48:F52)</f>
        <v>0</v>
      </c>
    </row>
    <row r="48" spans="1:6" ht="12" customHeight="1" x14ac:dyDescent="0.2">
      <c r="A48" s="336" t="s">
        <v>91</v>
      </c>
      <c r="B48" s="7" t="s">
        <v>47</v>
      </c>
      <c r="C48" s="453"/>
      <c r="D48" s="57"/>
      <c r="E48" s="57"/>
      <c r="F48" s="57"/>
    </row>
    <row r="49" spans="1:6" ht="12" customHeight="1" x14ac:dyDescent="0.2">
      <c r="A49" s="336" t="s">
        <v>92</v>
      </c>
      <c r="B49" s="6" t="s">
        <v>160</v>
      </c>
      <c r="C49" s="458"/>
      <c r="D49" s="57"/>
      <c r="E49" s="57"/>
      <c r="F49" s="57"/>
    </row>
    <row r="50" spans="1:6" ht="12" customHeight="1" x14ac:dyDescent="0.2">
      <c r="A50" s="336" t="s">
        <v>93</v>
      </c>
      <c r="B50" s="6" t="s">
        <v>124</v>
      </c>
      <c r="C50" s="458"/>
      <c r="D50" s="57"/>
      <c r="E50" s="57"/>
      <c r="F50" s="57"/>
    </row>
    <row r="51" spans="1:6" ht="12" customHeight="1" x14ac:dyDescent="0.2">
      <c r="A51" s="336" t="s">
        <v>94</v>
      </c>
      <c r="B51" s="6" t="s">
        <v>161</v>
      </c>
      <c r="C51" s="458"/>
      <c r="D51" s="57"/>
      <c r="E51" s="57"/>
      <c r="F51" s="57"/>
    </row>
    <row r="52" spans="1:6" ht="12" customHeight="1" thickBot="1" x14ac:dyDescent="0.25">
      <c r="A52" s="336" t="s">
        <v>126</v>
      </c>
      <c r="B52" s="6" t="s">
        <v>162</v>
      </c>
      <c r="C52" s="458"/>
      <c r="D52" s="61"/>
      <c r="E52" s="61"/>
      <c r="F52" s="61"/>
    </row>
    <row r="53" spans="1:6" ht="12" customHeight="1" thickBot="1" x14ac:dyDescent="0.25">
      <c r="A53" s="128" t="s">
        <v>17</v>
      </c>
      <c r="B53" s="91" t="s">
        <v>369</v>
      </c>
      <c r="C53" s="216">
        <f>SUM(C54:C56)</f>
        <v>0</v>
      </c>
      <c r="D53" s="452">
        <f>SUM(D54:D56)</f>
        <v>0</v>
      </c>
      <c r="E53" s="452"/>
      <c r="F53" s="452">
        <f>SUM(F54:F56)</f>
        <v>0</v>
      </c>
    </row>
    <row r="54" spans="1:6" s="344" customFormat="1" ht="12" customHeight="1" x14ac:dyDescent="0.2">
      <c r="A54" s="336" t="s">
        <v>97</v>
      </c>
      <c r="B54" s="7" t="s">
        <v>183</v>
      </c>
      <c r="C54" s="453"/>
      <c r="D54" s="57"/>
      <c r="E54" s="57"/>
      <c r="F54" s="57"/>
    </row>
    <row r="55" spans="1:6" ht="12" customHeight="1" x14ac:dyDescent="0.2">
      <c r="A55" s="336" t="s">
        <v>98</v>
      </c>
      <c r="B55" s="6" t="s">
        <v>164</v>
      </c>
      <c r="C55" s="458"/>
      <c r="D55" s="57"/>
      <c r="E55" s="57"/>
      <c r="F55" s="57"/>
    </row>
    <row r="56" spans="1:6" ht="12" customHeight="1" x14ac:dyDescent="0.2">
      <c r="A56" s="336" t="s">
        <v>99</v>
      </c>
      <c r="B56" s="6" t="s">
        <v>56</v>
      </c>
      <c r="C56" s="458"/>
      <c r="D56" s="57"/>
      <c r="E56" s="57"/>
      <c r="F56" s="57"/>
    </row>
    <row r="57" spans="1:6" ht="12" customHeight="1" thickBot="1" x14ac:dyDescent="0.25">
      <c r="A57" s="336" t="s">
        <v>100</v>
      </c>
      <c r="B57" s="6" t="s">
        <v>471</v>
      </c>
      <c r="C57" s="458"/>
      <c r="D57" s="61"/>
      <c r="E57" s="61"/>
      <c r="F57" s="61"/>
    </row>
    <row r="58" spans="1:6" ht="15" customHeight="1" thickBot="1" x14ac:dyDescent="0.25">
      <c r="A58" s="128" t="s">
        <v>18</v>
      </c>
      <c r="B58" s="91" t="s">
        <v>10</v>
      </c>
      <c r="C58" s="241"/>
      <c r="D58" s="241"/>
      <c r="E58" s="241"/>
      <c r="F58" s="241"/>
    </row>
    <row r="59" spans="1:6" ht="13.5" thickBot="1" x14ac:dyDescent="0.25">
      <c r="A59" s="128" t="s">
        <v>19</v>
      </c>
      <c r="B59" s="157" t="s">
        <v>478</v>
      </c>
      <c r="C59" s="260">
        <f>+C47+C53+C58</f>
        <v>0</v>
      </c>
      <c r="D59" s="260">
        <f>+D47+D53+D58</f>
        <v>0</v>
      </c>
      <c r="E59" s="260"/>
      <c r="F59" s="260">
        <f>+F47+F53+F58</f>
        <v>0</v>
      </c>
    </row>
    <row r="60" spans="1:6" ht="15" customHeight="1" thickBot="1" x14ac:dyDescent="0.25">
      <c r="C60" s="261"/>
      <c r="D60" s="261"/>
      <c r="E60" s="261"/>
      <c r="F60" s="261"/>
    </row>
    <row r="61" spans="1:6" ht="14.25" customHeight="1" thickBot="1" x14ac:dyDescent="0.25">
      <c r="A61" s="160" t="s">
        <v>466</v>
      </c>
      <c r="B61" s="161"/>
      <c r="C61" s="89"/>
      <c r="D61" s="89"/>
      <c r="E61" s="89"/>
      <c r="F61" s="89"/>
    </row>
    <row r="62" spans="1:6" ht="13.5" thickBot="1" x14ac:dyDescent="0.25">
      <c r="A62" s="160" t="s">
        <v>175</v>
      </c>
      <c r="B62" s="161"/>
      <c r="C62" s="89"/>
      <c r="D62" s="89"/>
      <c r="E62" s="89"/>
      <c r="F62" s="89"/>
    </row>
  </sheetData>
  <sheetProtection formatCells="0"/>
  <customSheetViews>
    <customSheetView guid="{97FEE8B0-D789-49A2-9B6A-B24783AB39CA}" scale="130" topLeftCell="A31">
      <selection activeCell="C9" sqref="C9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landscape" verticalDpi="300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 x14ac:dyDescent="0.2"/>
  <cols>
    <col min="1" max="1" width="13.83203125" style="158" customWidth="1"/>
    <col min="2" max="2" width="79.1640625" style="159" customWidth="1"/>
    <col min="3" max="3" width="25" style="159" customWidth="1"/>
    <col min="4" max="16384" width="9.33203125" style="159"/>
  </cols>
  <sheetData>
    <row r="1" spans="1:3" s="138" customFormat="1" ht="21" customHeight="1" thickBot="1" x14ac:dyDescent="0.25">
      <c r="A1" s="137"/>
      <c r="B1" s="139"/>
      <c r="C1" s="410" t="str">
        <f>+CONCATENATE("9.2.3. melléklet a ……/",LEFT(ÖSSZEFÜGGÉSEK!A5,4),". (….) önkormányzati rendelethez")</f>
        <v>9.2.3. melléklet a ……/2018. (….) önkormányzati rendelethez</v>
      </c>
    </row>
    <row r="2" spans="1:3" s="340" customFormat="1" ht="25.5" customHeight="1" x14ac:dyDescent="0.2">
      <c r="A2" s="295" t="s">
        <v>173</v>
      </c>
      <c r="B2" s="248" t="s">
        <v>351</v>
      </c>
      <c r="C2" s="262" t="s">
        <v>57</v>
      </c>
    </row>
    <row r="3" spans="1:3" s="340" customFormat="1" ht="24.75" thickBot="1" x14ac:dyDescent="0.25">
      <c r="A3" s="334" t="s">
        <v>172</v>
      </c>
      <c r="B3" s="249" t="s">
        <v>479</v>
      </c>
      <c r="C3" s="263" t="s">
        <v>58</v>
      </c>
    </row>
    <row r="4" spans="1:3" s="341" customFormat="1" ht="15.95" customHeight="1" thickBot="1" x14ac:dyDescent="0.3">
      <c r="A4" s="141"/>
      <c r="B4" s="141"/>
      <c r="C4" s="142" t="e">
        <f>'9.2.2. sz.  mell'!C4</f>
        <v>#REF!</v>
      </c>
    </row>
    <row r="5" spans="1:3" ht="13.5" thickBot="1" x14ac:dyDescent="0.25">
      <c r="A5" s="296" t="s">
        <v>174</v>
      </c>
      <c r="B5" s="143" t="s">
        <v>509</v>
      </c>
      <c r="C5" s="144" t="s">
        <v>53</v>
      </c>
    </row>
    <row r="6" spans="1:3" s="342" customFormat="1" ht="12.95" customHeight="1" thickBot="1" x14ac:dyDescent="0.25">
      <c r="A6" s="122"/>
      <c r="B6" s="123" t="s">
        <v>444</v>
      </c>
      <c r="C6" s="124" t="s">
        <v>445</v>
      </c>
    </row>
    <row r="7" spans="1:3" s="342" customFormat="1" ht="15.95" customHeight="1" thickBot="1" x14ac:dyDescent="0.25">
      <c r="A7" s="145"/>
      <c r="B7" s="146" t="s">
        <v>54</v>
      </c>
      <c r="C7" s="147"/>
    </row>
    <row r="8" spans="1:3" s="264" customFormat="1" ht="12" customHeight="1" thickBot="1" x14ac:dyDescent="0.25">
      <c r="A8" s="122" t="s">
        <v>16</v>
      </c>
      <c r="B8" s="148" t="s">
        <v>467</v>
      </c>
      <c r="C8" s="216">
        <f>SUM(C9:C19)</f>
        <v>0</v>
      </c>
    </row>
    <row r="9" spans="1:3" s="264" customFormat="1" ht="12" customHeight="1" x14ac:dyDescent="0.2">
      <c r="A9" s="335" t="s">
        <v>91</v>
      </c>
      <c r="B9" s="8" t="s">
        <v>226</v>
      </c>
      <c r="C9" s="253"/>
    </row>
    <row r="10" spans="1:3" s="264" customFormat="1" ht="12" customHeight="1" x14ac:dyDescent="0.2">
      <c r="A10" s="336" t="s">
        <v>92</v>
      </c>
      <c r="B10" s="6" t="s">
        <v>227</v>
      </c>
      <c r="C10" s="214"/>
    </row>
    <row r="11" spans="1:3" s="264" customFormat="1" ht="12" customHeight="1" x14ac:dyDescent="0.2">
      <c r="A11" s="336" t="s">
        <v>93</v>
      </c>
      <c r="B11" s="6" t="s">
        <v>228</v>
      </c>
      <c r="C11" s="214"/>
    </row>
    <row r="12" spans="1:3" s="264" customFormat="1" ht="12" customHeight="1" x14ac:dyDescent="0.2">
      <c r="A12" s="336" t="s">
        <v>94</v>
      </c>
      <c r="B12" s="6" t="s">
        <v>229</v>
      </c>
      <c r="C12" s="214"/>
    </row>
    <row r="13" spans="1:3" s="264" customFormat="1" ht="12" customHeight="1" x14ac:dyDescent="0.2">
      <c r="A13" s="336" t="s">
        <v>126</v>
      </c>
      <c r="B13" s="6" t="s">
        <v>230</v>
      </c>
      <c r="C13" s="214"/>
    </row>
    <row r="14" spans="1:3" s="264" customFormat="1" ht="12" customHeight="1" x14ac:dyDescent="0.2">
      <c r="A14" s="336" t="s">
        <v>95</v>
      </c>
      <c r="B14" s="6" t="s">
        <v>352</v>
      </c>
      <c r="C14" s="214"/>
    </row>
    <row r="15" spans="1:3" s="264" customFormat="1" ht="12" customHeight="1" x14ac:dyDescent="0.2">
      <c r="A15" s="336" t="s">
        <v>96</v>
      </c>
      <c r="B15" s="5" t="s">
        <v>353</v>
      </c>
      <c r="C15" s="214"/>
    </row>
    <row r="16" spans="1:3" s="264" customFormat="1" ht="12" customHeight="1" x14ac:dyDescent="0.2">
      <c r="A16" s="336" t="s">
        <v>106</v>
      </c>
      <c r="B16" s="6" t="s">
        <v>233</v>
      </c>
      <c r="C16" s="254"/>
    </row>
    <row r="17" spans="1:3" s="343" customFormat="1" ht="12" customHeight="1" x14ac:dyDescent="0.2">
      <c r="A17" s="336" t="s">
        <v>107</v>
      </c>
      <c r="B17" s="6" t="s">
        <v>234</v>
      </c>
      <c r="C17" s="214"/>
    </row>
    <row r="18" spans="1:3" s="343" customFormat="1" ht="12" customHeight="1" x14ac:dyDescent="0.2">
      <c r="A18" s="336" t="s">
        <v>108</v>
      </c>
      <c r="B18" s="6" t="s">
        <v>387</v>
      </c>
      <c r="C18" s="215"/>
    </row>
    <row r="19" spans="1:3" s="343" customFormat="1" ht="12" customHeight="1" thickBot="1" x14ac:dyDescent="0.25">
      <c r="A19" s="336" t="s">
        <v>109</v>
      </c>
      <c r="B19" s="5" t="s">
        <v>235</v>
      </c>
      <c r="C19" s="215"/>
    </row>
    <row r="20" spans="1:3" s="264" customFormat="1" ht="12" customHeight="1" thickBot="1" x14ac:dyDescent="0.25">
      <c r="A20" s="122" t="s">
        <v>17</v>
      </c>
      <c r="B20" s="148" t="s">
        <v>354</v>
      </c>
      <c r="C20" s="216">
        <f>SUM(C21:C23)</f>
        <v>0</v>
      </c>
    </row>
    <row r="21" spans="1:3" s="343" customFormat="1" ht="12" customHeight="1" x14ac:dyDescent="0.2">
      <c r="A21" s="336" t="s">
        <v>97</v>
      </c>
      <c r="B21" s="7" t="s">
        <v>207</v>
      </c>
      <c r="C21" s="214"/>
    </row>
    <row r="22" spans="1:3" s="343" customFormat="1" ht="12" customHeight="1" x14ac:dyDescent="0.2">
      <c r="A22" s="336" t="s">
        <v>98</v>
      </c>
      <c r="B22" s="6" t="s">
        <v>355</v>
      </c>
      <c r="C22" s="214"/>
    </row>
    <row r="23" spans="1:3" s="343" customFormat="1" ht="12" customHeight="1" x14ac:dyDescent="0.2">
      <c r="A23" s="336" t="s">
        <v>99</v>
      </c>
      <c r="B23" s="6" t="s">
        <v>356</v>
      </c>
      <c r="C23" s="214"/>
    </row>
    <row r="24" spans="1:3" s="343" customFormat="1" ht="12" customHeight="1" thickBot="1" x14ac:dyDescent="0.25">
      <c r="A24" s="336" t="s">
        <v>100</v>
      </c>
      <c r="B24" s="6" t="s">
        <v>468</v>
      </c>
      <c r="C24" s="214"/>
    </row>
    <row r="25" spans="1:3" s="343" customFormat="1" ht="12" customHeight="1" thickBot="1" x14ac:dyDescent="0.25">
      <c r="A25" s="128" t="s">
        <v>18</v>
      </c>
      <c r="B25" s="91" t="s">
        <v>151</v>
      </c>
      <c r="C25" s="241"/>
    </row>
    <row r="26" spans="1:3" s="343" customFormat="1" ht="12" customHeight="1" thickBot="1" x14ac:dyDescent="0.25">
      <c r="A26" s="128" t="s">
        <v>19</v>
      </c>
      <c r="B26" s="91" t="s">
        <v>469</v>
      </c>
      <c r="C26" s="216">
        <f>+C27+C28+C29</f>
        <v>0</v>
      </c>
    </row>
    <row r="27" spans="1:3" s="343" customFormat="1" ht="12" customHeight="1" x14ac:dyDescent="0.2">
      <c r="A27" s="337" t="s">
        <v>217</v>
      </c>
      <c r="B27" s="338" t="s">
        <v>212</v>
      </c>
      <c r="C27" s="55"/>
    </row>
    <row r="28" spans="1:3" s="343" customFormat="1" ht="12" customHeight="1" x14ac:dyDescent="0.2">
      <c r="A28" s="337" t="s">
        <v>218</v>
      </c>
      <c r="B28" s="338" t="s">
        <v>355</v>
      </c>
      <c r="C28" s="214"/>
    </row>
    <row r="29" spans="1:3" s="343" customFormat="1" ht="12" customHeight="1" x14ac:dyDescent="0.2">
      <c r="A29" s="337" t="s">
        <v>219</v>
      </c>
      <c r="B29" s="339" t="s">
        <v>358</v>
      </c>
      <c r="C29" s="214"/>
    </row>
    <row r="30" spans="1:3" s="343" customFormat="1" ht="12" customHeight="1" thickBot="1" x14ac:dyDescent="0.25">
      <c r="A30" s="336" t="s">
        <v>220</v>
      </c>
      <c r="B30" s="107" t="s">
        <v>470</v>
      </c>
      <c r="C30" s="62"/>
    </row>
    <row r="31" spans="1:3" s="343" customFormat="1" ht="12" customHeight="1" thickBot="1" x14ac:dyDescent="0.25">
      <c r="A31" s="128" t="s">
        <v>20</v>
      </c>
      <c r="B31" s="91" t="s">
        <v>359</v>
      </c>
      <c r="C31" s="216">
        <f>+C32+C33+C34</f>
        <v>0</v>
      </c>
    </row>
    <row r="32" spans="1:3" s="343" customFormat="1" ht="12" customHeight="1" x14ac:dyDescent="0.2">
      <c r="A32" s="337" t="s">
        <v>84</v>
      </c>
      <c r="B32" s="338" t="s">
        <v>240</v>
      </c>
      <c r="C32" s="55"/>
    </row>
    <row r="33" spans="1:3" s="343" customFormat="1" ht="12" customHeight="1" x14ac:dyDescent="0.2">
      <c r="A33" s="337" t="s">
        <v>85</v>
      </c>
      <c r="B33" s="339" t="s">
        <v>241</v>
      </c>
      <c r="C33" s="217"/>
    </row>
    <row r="34" spans="1:3" s="343" customFormat="1" ht="12" customHeight="1" thickBot="1" x14ac:dyDescent="0.25">
      <c r="A34" s="336" t="s">
        <v>86</v>
      </c>
      <c r="B34" s="107" t="s">
        <v>242</v>
      </c>
      <c r="C34" s="62"/>
    </row>
    <row r="35" spans="1:3" s="264" customFormat="1" ht="12" customHeight="1" thickBot="1" x14ac:dyDescent="0.25">
      <c r="A35" s="128" t="s">
        <v>21</v>
      </c>
      <c r="B35" s="91" t="s">
        <v>328</v>
      </c>
      <c r="C35" s="241"/>
    </row>
    <row r="36" spans="1:3" s="264" customFormat="1" ht="12" customHeight="1" thickBot="1" x14ac:dyDescent="0.25">
      <c r="A36" s="128" t="s">
        <v>22</v>
      </c>
      <c r="B36" s="91" t="s">
        <v>360</v>
      </c>
      <c r="C36" s="255"/>
    </row>
    <row r="37" spans="1:3" s="264" customFormat="1" ht="12" customHeight="1" thickBot="1" x14ac:dyDescent="0.25">
      <c r="A37" s="122" t="s">
        <v>23</v>
      </c>
      <c r="B37" s="91" t="s">
        <v>361</v>
      </c>
      <c r="C37" s="256">
        <f>+C8+C20+C25+C26+C31+C35+C36</f>
        <v>0</v>
      </c>
    </row>
    <row r="38" spans="1:3" s="264" customFormat="1" ht="12" customHeight="1" thickBot="1" x14ac:dyDescent="0.25">
      <c r="A38" s="149" t="s">
        <v>24</v>
      </c>
      <c r="B38" s="91" t="s">
        <v>362</v>
      </c>
      <c r="C38" s="256">
        <f>+C39+C40+C41</f>
        <v>0</v>
      </c>
    </row>
    <row r="39" spans="1:3" s="264" customFormat="1" ht="12" customHeight="1" x14ac:dyDescent="0.2">
      <c r="A39" s="337" t="s">
        <v>363</v>
      </c>
      <c r="B39" s="338" t="s">
        <v>190</v>
      </c>
      <c r="C39" s="55"/>
    </row>
    <row r="40" spans="1:3" s="264" customFormat="1" ht="12" customHeight="1" x14ac:dyDescent="0.2">
      <c r="A40" s="337" t="s">
        <v>364</v>
      </c>
      <c r="B40" s="339" t="s">
        <v>0</v>
      </c>
      <c r="C40" s="217"/>
    </row>
    <row r="41" spans="1:3" s="343" customFormat="1" ht="12" customHeight="1" thickBot="1" x14ac:dyDescent="0.25">
      <c r="A41" s="336" t="s">
        <v>365</v>
      </c>
      <c r="B41" s="107" t="s">
        <v>366</v>
      </c>
      <c r="C41" s="62"/>
    </row>
    <row r="42" spans="1:3" s="343" customFormat="1" ht="15" customHeight="1" thickBot="1" x14ac:dyDescent="0.25">
      <c r="A42" s="149" t="s">
        <v>25</v>
      </c>
      <c r="B42" s="150" t="s">
        <v>367</v>
      </c>
      <c r="C42" s="259">
        <f>+C37+C38</f>
        <v>0</v>
      </c>
    </row>
    <row r="43" spans="1:3" s="343" customFormat="1" ht="15" customHeight="1" x14ac:dyDescent="0.2">
      <c r="A43" s="151"/>
      <c r="B43" s="152"/>
      <c r="C43" s="257"/>
    </row>
    <row r="44" spans="1:3" ht="13.5" thickBot="1" x14ac:dyDescent="0.25">
      <c r="A44" s="153"/>
      <c r="B44" s="154"/>
      <c r="C44" s="258"/>
    </row>
    <row r="45" spans="1:3" s="342" customFormat="1" ht="16.5" customHeight="1" thickBot="1" x14ac:dyDescent="0.25">
      <c r="A45" s="155"/>
      <c r="B45" s="156" t="s">
        <v>55</v>
      </c>
      <c r="C45" s="259"/>
    </row>
    <row r="46" spans="1:3" s="344" customFormat="1" ht="12" customHeight="1" thickBot="1" x14ac:dyDescent="0.25">
      <c r="A46" s="128" t="s">
        <v>16</v>
      </c>
      <c r="B46" s="91" t="s">
        <v>368</v>
      </c>
      <c r="C46" s="216">
        <f>SUM(C47:C51)</f>
        <v>0</v>
      </c>
    </row>
    <row r="47" spans="1:3" ht="12" customHeight="1" x14ac:dyDescent="0.2">
      <c r="A47" s="336" t="s">
        <v>91</v>
      </c>
      <c r="B47" s="7" t="s">
        <v>47</v>
      </c>
      <c r="C47" s="55"/>
    </row>
    <row r="48" spans="1:3" ht="12" customHeight="1" x14ac:dyDescent="0.2">
      <c r="A48" s="336" t="s">
        <v>92</v>
      </c>
      <c r="B48" s="6" t="s">
        <v>160</v>
      </c>
      <c r="C48" s="58"/>
    </row>
    <row r="49" spans="1:3" ht="12" customHeight="1" x14ac:dyDescent="0.2">
      <c r="A49" s="336" t="s">
        <v>93</v>
      </c>
      <c r="B49" s="6" t="s">
        <v>124</v>
      </c>
      <c r="C49" s="58"/>
    </row>
    <row r="50" spans="1:3" ht="12" customHeight="1" x14ac:dyDescent="0.2">
      <c r="A50" s="336" t="s">
        <v>94</v>
      </c>
      <c r="B50" s="6" t="s">
        <v>161</v>
      </c>
      <c r="C50" s="58"/>
    </row>
    <row r="51" spans="1:3" ht="12" customHeight="1" thickBot="1" x14ac:dyDescent="0.25">
      <c r="A51" s="336" t="s">
        <v>126</v>
      </c>
      <c r="B51" s="6" t="s">
        <v>162</v>
      </c>
      <c r="C51" s="58"/>
    </row>
    <row r="52" spans="1:3" ht="12" customHeight="1" thickBot="1" x14ac:dyDescent="0.25">
      <c r="A52" s="128" t="s">
        <v>17</v>
      </c>
      <c r="B52" s="91" t="s">
        <v>369</v>
      </c>
      <c r="C52" s="216">
        <f>SUM(C53:C55)</f>
        <v>0</v>
      </c>
    </row>
    <row r="53" spans="1:3" s="344" customFormat="1" ht="12" customHeight="1" x14ac:dyDescent="0.2">
      <c r="A53" s="336" t="s">
        <v>97</v>
      </c>
      <c r="B53" s="7" t="s">
        <v>183</v>
      </c>
      <c r="C53" s="55"/>
    </row>
    <row r="54" spans="1:3" ht="12" customHeight="1" x14ac:dyDescent="0.2">
      <c r="A54" s="336" t="s">
        <v>98</v>
      </c>
      <c r="B54" s="6" t="s">
        <v>164</v>
      </c>
      <c r="C54" s="58"/>
    </row>
    <row r="55" spans="1:3" ht="12" customHeight="1" x14ac:dyDescent="0.2">
      <c r="A55" s="336" t="s">
        <v>99</v>
      </c>
      <c r="B55" s="6" t="s">
        <v>56</v>
      </c>
      <c r="C55" s="58"/>
    </row>
    <row r="56" spans="1:3" ht="12" customHeight="1" thickBot="1" x14ac:dyDescent="0.25">
      <c r="A56" s="336" t="s">
        <v>100</v>
      </c>
      <c r="B56" s="6" t="s">
        <v>471</v>
      </c>
      <c r="C56" s="58"/>
    </row>
    <row r="57" spans="1:3" ht="15" customHeight="1" thickBot="1" x14ac:dyDescent="0.25">
      <c r="A57" s="128" t="s">
        <v>18</v>
      </c>
      <c r="B57" s="91" t="s">
        <v>10</v>
      </c>
      <c r="C57" s="241"/>
    </row>
    <row r="58" spans="1:3" ht="13.5" thickBot="1" x14ac:dyDescent="0.25">
      <c r="A58" s="128" t="s">
        <v>19</v>
      </c>
      <c r="B58" s="157" t="s">
        <v>478</v>
      </c>
      <c r="C58" s="260">
        <f>+C46+C52+C57</f>
        <v>0</v>
      </c>
    </row>
    <row r="59" spans="1:3" ht="15" customHeight="1" thickBot="1" x14ac:dyDescent="0.25">
      <c r="C59" s="261"/>
    </row>
    <row r="60" spans="1:3" ht="14.25" customHeight="1" thickBot="1" x14ac:dyDescent="0.25">
      <c r="A60" s="160" t="s">
        <v>466</v>
      </c>
      <c r="B60" s="161"/>
      <c r="C60" s="89"/>
    </row>
    <row r="61" spans="1:3" ht="13.5" thickBot="1" x14ac:dyDescent="0.25">
      <c r="A61" s="160" t="s">
        <v>175</v>
      </c>
      <c r="B61" s="161"/>
      <c r="C61" s="89"/>
    </row>
  </sheetData>
  <sheetProtection formatCells="0"/>
  <customSheetViews>
    <customSheetView guid="{97FEE8B0-D789-49A2-9B6A-B24783AB39CA}" scale="130">
      <selection activeCell="C1" sqref="C1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F215"/>
  <sheetViews>
    <sheetView zoomScaleNormal="100" workbookViewId="0">
      <selection activeCell="C2" sqref="C2"/>
    </sheetView>
  </sheetViews>
  <sheetFormatPr defaultRowHeight="12.75" customHeight="1" x14ac:dyDescent="0.2"/>
  <cols>
    <col min="1" max="1" width="27.83203125" style="159" bestFit="1" customWidth="1"/>
    <col min="2" max="2" width="10.6640625" style="159" bestFit="1" customWidth="1"/>
    <col min="3" max="3" width="67.1640625" style="159" bestFit="1" customWidth="1"/>
    <col min="4" max="4" width="12.83203125" style="159" bestFit="1" customWidth="1"/>
    <col min="5" max="5" width="13.33203125" style="159" bestFit="1" customWidth="1"/>
    <col min="6" max="6" width="12.1640625" style="159" customWidth="1"/>
    <col min="7" max="16384" width="9.33203125" style="159"/>
  </cols>
  <sheetData>
    <row r="1" spans="1:6" s="138" customFormat="1" ht="12.75" customHeight="1" x14ac:dyDescent="0.2">
      <c r="A1" s="600" t="s">
        <v>602</v>
      </c>
      <c r="B1" s="601"/>
      <c r="C1" s="248"/>
      <c r="D1" s="760" t="s">
        <v>603</v>
      </c>
      <c r="E1" s="761"/>
      <c r="F1" s="762"/>
    </row>
    <row r="2" spans="1:6" s="340" customFormat="1" ht="12.75" customHeight="1" thickBot="1" x14ac:dyDescent="0.25">
      <c r="A2" s="602" t="s">
        <v>604</v>
      </c>
      <c r="B2" s="603"/>
      <c r="C2" s="249"/>
      <c r="D2" s="763"/>
      <c r="E2" s="763"/>
      <c r="F2" s="764"/>
    </row>
    <row r="3" spans="1:6" s="340" customFormat="1" ht="12.75" customHeight="1" thickBot="1" x14ac:dyDescent="0.3">
      <c r="A3" s="141"/>
      <c r="B3" s="141"/>
      <c r="C3" s="141"/>
      <c r="D3" s="142"/>
      <c r="E3" s="142"/>
      <c r="F3" s="142" t="s">
        <v>510</v>
      </c>
    </row>
    <row r="4" spans="1:6" s="341" customFormat="1" ht="12.75" customHeight="1" thickBot="1" x14ac:dyDescent="0.25">
      <c r="A4" s="296" t="s">
        <v>174</v>
      </c>
      <c r="B4" s="604" t="s">
        <v>606</v>
      </c>
      <c r="C4" s="144" t="s">
        <v>607</v>
      </c>
      <c r="D4" s="605" t="s">
        <v>53</v>
      </c>
      <c r="E4" s="251" t="s">
        <v>597</v>
      </c>
      <c r="F4" s="251" t="s">
        <v>595</v>
      </c>
    </row>
    <row r="5" spans="1:6" ht="12.75" customHeight="1" thickBot="1" x14ac:dyDescent="0.25">
      <c r="A5" s="122"/>
      <c r="B5" s="508"/>
      <c r="C5" s="124" t="s">
        <v>444</v>
      </c>
      <c r="D5" s="509" t="s">
        <v>445</v>
      </c>
      <c r="E5" s="124" t="s">
        <v>446</v>
      </c>
      <c r="F5" s="124" t="s">
        <v>447</v>
      </c>
    </row>
    <row r="6" spans="1:6" s="342" customFormat="1" ht="12.75" customHeight="1" thickBot="1" x14ac:dyDescent="0.25">
      <c r="A6" s="767" t="s">
        <v>54</v>
      </c>
      <c r="B6" s="768"/>
      <c r="C6" s="768"/>
      <c r="D6" s="768"/>
      <c r="E6" s="768"/>
      <c r="F6" s="769"/>
    </row>
    <row r="7" spans="1:6" s="342" customFormat="1" ht="12.75" customHeight="1" thickBot="1" x14ac:dyDescent="0.25">
      <c r="A7" s="510" t="s">
        <v>16</v>
      </c>
      <c r="B7" s="511"/>
      <c r="C7" s="512" t="s">
        <v>202</v>
      </c>
      <c r="D7" s="513">
        <f>+D8+D9+D10+D11+D12+D13</f>
        <v>0</v>
      </c>
      <c r="E7" s="513">
        <f>+E8+E9+E10+E11+E12+E13</f>
        <v>0</v>
      </c>
      <c r="F7" s="513">
        <f>+F8+F9+F10+F11+F12+F13</f>
        <v>0</v>
      </c>
    </row>
    <row r="8" spans="1:6" s="264" customFormat="1" ht="12.75" customHeight="1" x14ac:dyDescent="0.2">
      <c r="A8" s="320" t="s">
        <v>91</v>
      </c>
      <c r="B8" s="514" t="s">
        <v>608</v>
      </c>
      <c r="C8" s="515" t="s">
        <v>203</v>
      </c>
      <c r="D8" s="516"/>
      <c r="E8" s="516"/>
      <c r="F8" s="516">
        <f t="shared" ref="F8:F13" si="0">SUM(D8:E8)</f>
        <v>0</v>
      </c>
    </row>
    <row r="9" spans="1:6" s="264" customFormat="1" ht="12.75" customHeight="1" x14ac:dyDescent="0.2">
      <c r="A9" s="321" t="s">
        <v>92</v>
      </c>
      <c r="B9" s="514" t="s">
        <v>609</v>
      </c>
      <c r="C9" s="493" t="s">
        <v>204</v>
      </c>
      <c r="D9" s="468"/>
      <c r="E9" s="468"/>
      <c r="F9" s="468">
        <f t="shared" si="0"/>
        <v>0</v>
      </c>
    </row>
    <row r="10" spans="1:6" s="264" customFormat="1" ht="12.75" customHeight="1" x14ac:dyDescent="0.2">
      <c r="A10" s="321" t="s">
        <v>93</v>
      </c>
      <c r="B10" s="514" t="s">
        <v>610</v>
      </c>
      <c r="C10" s="493" t="s">
        <v>498</v>
      </c>
      <c r="D10" s="468"/>
      <c r="E10" s="468"/>
      <c r="F10" s="468">
        <f t="shared" si="0"/>
        <v>0</v>
      </c>
    </row>
    <row r="11" spans="1:6" s="264" customFormat="1" ht="12.75" customHeight="1" x14ac:dyDescent="0.2">
      <c r="A11" s="321" t="s">
        <v>94</v>
      </c>
      <c r="B11" s="514" t="s">
        <v>611</v>
      </c>
      <c r="C11" s="493" t="s">
        <v>205</v>
      </c>
      <c r="D11" s="468"/>
      <c r="E11" s="468"/>
      <c r="F11" s="468">
        <f t="shared" si="0"/>
        <v>0</v>
      </c>
    </row>
    <row r="12" spans="1:6" s="264" customFormat="1" ht="12.75" customHeight="1" x14ac:dyDescent="0.2">
      <c r="A12" s="321" t="s">
        <v>126</v>
      </c>
      <c r="B12" s="514" t="s">
        <v>612</v>
      </c>
      <c r="C12" s="493" t="s">
        <v>453</v>
      </c>
      <c r="D12" s="468"/>
      <c r="E12" s="468"/>
      <c r="F12" s="468">
        <f t="shared" si="0"/>
        <v>0</v>
      </c>
    </row>
    <row r="13" spans="1:6" s="264" customFormat="1" ht="12.75" customHeight="1" thickBot="1" x14ac:dyDescent="0.25">
      <c r="A13" s="322" t="s">
        <v>95</v>
      </c>
      <c r="B13" s="514" t="s">
        <v>613</v>
      </c>
      <c r="C13" s="517" t="s">
        <v>384</v>
      </c>
      <c r="D13" s="489"/>
      <c r="E13" s="489"/>
      <c r="F13" s="489">
        <f t="shared" si="0"/>
        <v>0</v>
      </c>
    </row>
    <row r="14" spans="1:6" s="264" customFormat="1" ht="12.75" customHeight="1" thickBot="1" x14ac:dyDescent="0.25">
      <c r="A14" s="510" t="s">
        <v>17</v>
      </c>
      <c r="B14" s="511"/>
      <c r="C14" s="518" t="s">
        <v>206</v>
      </c>
      <c r="D14" s="513">
        <f>+D15+D16+D17+D18+D19</f>
        <v>0</v>
      </c>
      <c r="E14" s="513">
        <f>+E15+E16+E17+E18+E19</f>
        <v>0</v>
      </c>
      <c r="F14" s="513">
        <f>+F15+F16+F17+F18+F19</f>
        <v>0</v>
      </c>
    </row>
    <row r="15" spans="1:6" s="264" customFormat="1" ht="12.75" customHeight="1" x14ac:dyDescent="0.2">
      <c r="A15" s="320" t="s">
        <v>97</v>
      </c>
      <c r="B15" s="514" t="s">
        <v>614</v>
      </c>
      <c r="C15" s="492" t="s">
        <v>207</v>
      </c>
      <c r="D15" s="516"/>
      <c r="E15" s="516"/>
      <c r="F15" s="516">
        <f t="shared" ref="F15:F20" si="1">SUM(D15:E15)</f>
        <v>0</v>
      </c>
    </row>
    <row r="16" spans="1:6" s="264" customFormat="1" ht="12.75" customHeight="1" x14ac:dyDescent="0.2">
      <c r="A16" s="321" t="s">
        <v>98</v>
      </c>
      <c r="B16" s="514" t="s">
        <v>615</v>
      </c>
      <c r="C16" s="493" t="s">
        <v>208</v>
      </c>
      <c r="D16" s="468"/>
      <c r="E16" s="468"/>
      <c r="F16" s="468">
        <f t="shared" si="1"/>
        <v>0</v>
      </c>
    </row>
    <row r="17" spans="1:6" s="343" customFormat="1" ht="12.75" customHeight="1" x14ac:dyDescent="0.2">
      <c r="A17" s="321" t="s">
        <v>99</v>
      </c>
      <c r="B17" s="514" t="s">
        <v>616</v>
      </c>
      <c r="C17" s="493" t="s">
        <v>375</v>
      </c>
      <c r="D17" s="468"/>
      <c r="E17" s="468"/>
      <c r="F17" s="468">
        <f t="shared" si="1"/>
        <v>0</v>
      </c>
    </row>
    <row r="18" spans="1:6" s="343" customFormat="1" ht="12.75" customHeight="1" x14ac:dyDescent="0.2">
      <c r="A18" s="321" t="s">
        <v>100</v>
      </c>
      <c r="B18" s="514" t="s">
        <v>617</v>
      </c>
      <c r="C18" s="493" t="s">
        <v>376</v>
      </c>
      <c r="D18" s="468"/>
      <c r="E18" s="468"/>
      <c r="F18" s="468">
        <f t="shared" si="1"/>
        <v>0</v>
      </c>
    </row>
    <row r="19" spans="1:6" s="343" customFormat="1" ht="12.75" customHeight="1" x14ac:dyDescent="0.2">
      <c r="A19" s="321" t="s">
        <v>101</v>
      </c>
      <c r="B19" s="514" t="s">
        <v>618</v>
      </c>
      <c r="C19" s="493" t="s">
        <v>209</v>
      </c>
      <c r="D19" s="468"/>
      <c r="E19" s="468"/>
      <c r="F19" s="468">
        <f t="shared" si="1"/>
        <v>0</v>
      </c>
    </row>
    <row r="20" spans="1:6" s="264" customFormat="1" ht="12.75" customHeight="1" thickBot="1" x14ac:dyDescent="0.25">
      <c r="A20" s="322" t="s">
        <v>110</v>
      </c>
      <c r="B20" s="514"/>
      <c r="C20" s="495" t="s">
        <v>210</v>
      </c>
      <c r="D20" s="489"/>
      <c r="E20" s="489"/>
      <c r="F20" s="489">
        <f t="shared" si="1"/>
        <v>0</v>
      </c>
    </row>
    <row r="21" spans="1:6" s="343" customFormat="1" ht="12.75" customHeight="1" thickBot="1" x14ac:dyDescent="0.25">
      <c r="A21" s="510" t="s">
        <v>18</v>
      </c>
      <c r="B21" s="511"/>
      <c r="C21" s="512" t="s">
        <v>211</v>
      </c>
      <c r="D21" s="513">
        <f>+D22+D23+D24+D25+D26</f>
        <v>0</v>
      </c>
      <c r="E21" s="513">
        <f>+E22+E23+E24+E25+E26</f>
        <v>0</v>
      </c>
      <c r="F21" s="513">
        <f>+F22+F23+F24+F25+F26</f>
        <v>0</v>
      </c>
    </row>
    <row r="22" spans="1:6" s="343" customFormat="1" ht="12.75" customHeight="1" x14ac:dyDescent="0.2">
      <c r="A22" s="320" t="s">
        <v>80</v>
      </c>
      <c r="B22" s="520" t="s">
        <v>619</v>
      </c>
      <c r="C22" s="492" t="s">
        <v>212</v>
      </c>
      <c r="D22" s="516"/>
      <c r="E22" s="516"/>
      <c r="F22" s="516"/>
    </row>
    <row r="23" spans="1:6" s="343" customFormat="1" ht="12.75" customHeight="1" x14ac:dyDescent="0.2">
      <c r="A23" s="321" t="s">
        <v>81</v>
      </c>
      <c r="B23" s="521" t="s">
        <v>620</v>
      </c>
      <c r="C23" s="493" t="s">
        <v>213</v>
      </c>
      <c r="D23" s="468"/>
      <c r="E23" s="468"/>
      <c r="F23" s="468">
        <f>SUM(D23:E23)</f>
        <v>0</v>
      </c>
    </row>
    <row r="24" spans="1:6" s="343" customFormat="1" ht="12.75" customHeight="1" x14ac:dyDescent="0.2">
      <c r="A24" s="321" t="s">
        <v>82</v>
      </c>
      <c r="B24" s="521" t="s">
        <v>621</v>
      </c>
      <c r="C24" s="493" t="s">
        <v>377</v>
      </c>
      <c r="D24" s="468"/>
      <c r="E24" s="468"/>
      <c r="F24" s="468">
        <f>SUM(D24:E24)</f>
        <v>0</v>
      </c>
    </row>
    <row r="25" spans="1:6" s="343" customFormat="1" ht="12.75" customHeight="1" x14ac:dyDescent="0.2">
      <c r="A25" s="321" t="s">
        <v>83</v>
      </c>
      <c r="B25" s="521" t="s">
        <v>622</v>
      </c>
      <c r="C25" s="493" t="s">
        <v>378</v>
      </c>
      <c r="D25" s="468"/>
      <c r="E25" s="468"/>
      <c r="F25" s="468">
        <f>SUM(D25:E25)</f>
        <v>0</v>
      </c>
    </row>
    <row r="26" spans="1:6" s="343" customFormat="1" ht="12.75" customHeight="1" x14ac:dyDescent="0.2">
      <c r="A26" s="321" t="s">
        <v>148</v>
      </c>
      <c r="B26" s="521" t="s">
        <v>623</v>
      </c>
      <c r="C26" s="493" t="s">
        <v>214</v>
      </c>
      <c r="D26" s="468"/>
      <c r="E26" s="468"/>
      <c r="F26" s="468">
        <f>SUM(D26:E26)</f>
        <v>0</v>
      </c>
    </row>
    <row r="27" spans="1:6" s="343" customFormat="1" ht="12.75" customHeight="1" thickBot="1" x14ac:dyDescent="0.25">
      <c r="A27" s="322" t="s">
        <v>149</v>
      </c>
      <c r="B27" s="522"/>
      <c r="C27" s="495" t="s">
        <v>215</v>
      </c>
      <c r="D27" s="489"/>
      <c r="E27" s="489"/>
      <c r="F27" s="489">
        <f>SUM(D27:E27)</f>
        <v>0</v>
      </c>
    </row>
    <row r="28" spans="1:6" s="343" customFormat="1" ht="12.75" customHeight="1" thickBot="1" x14ac:dyDescent="0.25">
      <c r="A28" s="510" t="s">
        <v>150</v>
      </c>
      <c r="B28" s="511"/>
      <c r="C28" s="523" t="s">
        <v>888</v>
      </c>
      <c r="D28" s="519">
        <f>SUM(D29,D33,D34,D35,D36,D37)</f>
        <v>0</v>
      </c>
      <c r="E28" s="519">
        <f>SUM(E29,E33,E34,E35,E36,E37)</f>
        <v>0</v>
      </c>
      <c r="F28" s="524">
        <f>SUM(F29,F33,F34,F35,F37,F36)</f>
        <v>0</v>
      </c>
    </row>
    <row r="29" spans="1:6" s="343" customFormat="1" ht="12.75" customHeight="1" x14ac:dyDescent="0.2">
      <c r="A29" s="320" t="s">
        <v>217</v>
      </c>
      <c r="B29" s="520" t="s">
        <v>624</v>
      </c>
      <c r="C29" s="525" t="s">
        <v>625</v>
      </c>
      <c r="D29" s="516"/>
      <c r="E29" s="526"/>
      <c r="F29" s="516">
        <f>SUM(F30:F32)</f>
        <v>0</v>
      </c>
    </row>
    <row r="30" spans="1:6" s="343" customFormat="1" ht="12.75" customHeight="1" x14ac:dyDescent="0.2">
      <c r="A30" s="320" t="s">
        <v>626</v>
      </c>
      <c r="B30" s="514"/>
      <c r="C30" s="492" t="s">
        <v>503</v>
      </c>
      <c r="D30" s="468"/>
      <c r="E30" s="468"/>
      <c r="F30" s="468">
        <f t="shared" ref="F30:F37" si="2">SUM(D30:E30)</f>
        <v>0</v>
      </c>
    </row>
    <row r="31" spans="1:6" s="343" customFormat="1" ht="12.75" customHeight="1" x14ac:dyDescent="0.2">
      <c r="A31" s="320" t="s">
        <v>627</v>
      </c>
      <c r="B31" s="514"/>
      <c r="C31" s="492" t="s">
        <v>885</v>
      </c>
      <c r="D31" s="468"/>
      <c r="E31" s="468"/>
      <c r="F31" s="468">
        <f t="shared" si="2"/>
        <v>0</v>
      </c>
    </row>
    <row r="32" spans="1:6" s="343" customFormat="1" ht="12.75" customHeight="1" x14ac:dyDescent="0.2">
      <c r="A32" s="320" t="s">
        <v>628</v>
      </c>
      <c r="B32" s="514"/>
      <c r="C32" s="492" t="s">
        <v>886</v>
      </c>
      <c r="D32" s="468"/>
      <c r="E32" s="468"/>
      <c r="F32" s="468">
        <f t="shared" si="2"/>
        <v>0</v>
      </c>
    </row>
    <row r="33" spans="1:6" s="343" customFormat="1" ht="12.75" customHeight="1" x14ac:dyDescent="0.2">
      <c r="A33" s="321" t="s">
        <v>218</v>
      </c>
      <c r="B33" s="527" t="s">
        <v>629</v>
      </c>
      <c r="C33" s="493" t="s">
        <v>505</v>
      </c>
      <c r="D33" s="468"/>
      <c r="E33" s="468"/>
      <c r="F33" s="468">
        <f t="shared" si="2"/>
        <v>0</v>
      </c>
    </row>
    <row r="34" spans="1:6" s="264" customFormat="1" ht="12.75" customHeight="1" x14ac:dyDescent="0.2">
      <c r="A34" s="321" t="s">
        <v>219</v>
      </c>
      <c r="B34" s="527" t="s">
        <v>630</v>
      </c>
      <c r="C34" s="493" t="s">
        <v>506</v>
      </c>
      <c r="D34" s="468"/>
      <c r="E34" s="468"/>
      <c r="F34" s="468">
        <f t="shared" si="2"/>
        <v>0</v>
      </c>
    </row>
    <row r="35" spans="1:6" s="264" customFormat="1" ht="12.75" customHeight="1" x14ac:dyDescent="0.2">
      <c r="A35" s="321" t="s">
        <v>220</v>
      </c>
      <c r="B35" s="527" t="s">
        <v>631</v>
      </c>
      <c r="C35" s="493" t="s">
        <v>221</v>
      </c>
      <c r="D35" s="468"/>
      <c r="E35" s="468"/>
      <c r="F35" s="468">
        <f t="shared" si="2"/>
        <v>0</v>
      </c>
    </row>
    <row r="36" spans="1:6" s="264" customFormat="1" ht="12.75" customHeight="1" x14ac:dyDescent="0.2">
      <c r="A36" s="321" t="s">
        <v>500</v>
      </c>
      <c r="B36" s="527" t="s">
        <v>630</v>
      </c>
      <c r="C36" s="493" t="s">
        <v>504</v>
      </c>
      <c r="D36" s="468"/>
      <c r="E36" s="468"/>
      <c r="F36" s="468">
        <f t="shared" si="2"/>
        <v>0</v>
      </c>
    </row>
    <row r="37" spans="1:6" s="264" customFormat="1" ht="12.75" customHeight="1" thickBot="1" x14ac:dyDescent="0.25">
      <c r="A37" s="322" t="s">
        <v>501</v>
      </c>
      <c r="B37" s="522" t="s">
        <v>632</v>
      </c>
      <c r="C37" s="496" t="s">
        <v>223</v>
      </c>
      <c r="D37" s="489"/>
      <c r="E37" s="489"/>
      <c r="F37" s="489">
        <f t="shared" si="2"/>
        <v>0</v>
      </c>
    </row>
    <row r="38" spans="1:6" s="264" customFormat="1" ht="12.75" customHeight="1" thickBot="1" x14ac:dyDescent="0.25">
      <c r="A38" s="510" t="s">
        <v>20</v>
      </c>
      <c r="B38" s="511"/>
      <c r="C38" s="512" t="s">
        <v>385</v>
      </c>
      <c r="D38" s="529">
        <f>SUM(D39:D49)</f>
        <v>0</v>
      </c>
      <c r="E38" s="529">
        <f>SUM(E39:E49)</f>
        <v>0</v>
      </c>
      <c r="F38" s="529">
        <f>SUM(F39:F49)</f>
        <v>0</v>
      </c>
    </row>
    <row r="39" spans="1:6" s="264" customFormat="1" ht="12.75" customHeight="1" x14ac:dyDescent="0.2">
      <c r="A39" s="320" t="s">
        <v>84</v>
      </c>
      <c r="B39" s="514" t="s">
        <v>633</v>
      </c>
      <c r="C39" s="492" t="s">
        <v>226</v>
      </c>
      <c r="D39" s="516"/>
      <c r="E39" s="516"/>
      <c r="F39" s="516">
        <f>SUM(D39:E39)</f>
        <v>0</v>
      </c>
    </row>
    <row r="40" spans="1:6" s="343" customFormat="1" ht="12.75" customHeight="1" x14ac:dyDescent="0.2">
      <c r="A40" s="321" t="s">
        <v>85</v>
      </c>
      <c r="B40" s="514" t="s">
        <v>634</v>
      </c>
      <c r="C40" s="493" t="s">
        <v>227</v>
      </c>
      <c r="D40" s="468"/>
      <c r="E40" s="468"/>
      <c r="F40" s="468">
        <f t="shared" ref="F40:F49" si="3">SUM(D40:E40)</f>
        <v>0</v>
      </c>
    </row>
    <row r="41" spans="1:6" s="343" customFormat="1" ht="12.75" customHeight="1" x14ac:dyDescent="0.2">
      <c r="A41" s="321" t="s">
        <v>86</v>
      </c>
      <c r="B41" s="514" t="s">
        <v>635</v>
      </c>
      <c r="C41" s="493" t="s">
        <v>228</v>
      </c>
      <c r="D41" s="468"/>
      <c r="E41" s="468"/>
      <c r="F41" s="468">
        <f t="shared" si="3"/>
        <v>0</v>
      </c>
    </row>
    <row r="42" spans="1:6" s="343" customFormat="1" ht="12.75" customHeight="1" x14ac:dyDescent="0.2">
      <c r="A42" s="321" t="s">
        <v>152</v>
      </c>
      <c r="B42" s="514" t="s">
        <v>636</v>
      </c>
      <c r="C42" s="493" t="s">
        <v>229</v>
      </c>
      <c r="D42" s="468"/>
      <c r="E42" s="468"/>
      <c r="F42" s="468">
        <f t="shared" si="3"/>
        <v>0</v>
      </c>
    </row>
    <row r="43" spans="1:6" s="343" customFormat="1" ht="12.75" customHeight="1" x14ac:dyDescent="0.2">
      <c r="A43" s="321" t="s">
        <v>153</v>
      </c>
      <c r="B43" s="514" t="s">
        <v>637</v>
      </c>
      <c r="C43" s="493" t="s">
        <v>230</v>
      </c>
      <c r="D43" s="468"/>
      <c r="E43" s="468"/>
      <c r="F43" s="468">
        <f t="shared" si="3"/>
        <v>0</v>
      </c>
    </row>
    <row r="44" spans="1:6" ht="12.75" customHeight="1" x14ac:dyDescent="0.2">
      <c r="A44" s="321" t="s">
        <v>154</v>
      </c>
      <c r="B44" s="514" t="s">
        <v>638</v>
      </c>
      <c r="C44" s="493" t="s">
        <v>231</v>
      </c>
      <c r="D44" s="468"/>
      <c r="E44" s="468"/>
      <c r="F44" s="468">
        <f t="shared" si="3"/>
        <v>0</v>
      </c>
    </row>
    <row r="45" spans="1:6" s="342" customFormat="1" ht="12.75" customHeight="1" x14ac:dyDescent="0.2">
      <c r="A45" s="321" t="s">
        <v>155</v>
      </c>
      <c r="B45" s="514" t="s">
        <v>639</v>
      </c>
      <c r="C45" s="493" t="s">
        <v>232</v>
      </c>
      <c r="D45" s="468"/>
      <c r="E45" s="468"/>
      <c r="F45" s="468">
        <f t="shared" si="3"/>
        <v>0</v>
      </c>
    </row>
    <row r="46" spans="1:6" s="344" customFormat="1" ht="12.75" customHeight="1" x14ac:dyDescent="0.2">
      <c r="A46" s="321" t="s">
        <v>156</v>
      </c>
      <c r="B46" s="514" t="s">
        <v>640</v>
      </c>
      <c r="C46" s="493" t="s">
        <v>507</v>
      </c>
      <c r="D46" s="468"/>
      <c r="E46" s="468"/>
      <c r="F46" s="468">
        <f t="shared" si="3"/>
        <v>0</v>
      </c>
    </row>
    <row r="47" spans="1:6" ht="12.75" customHeight="1" x14ac:dyDescent="0.2">
      <c r="A47" s="321" t="s">
        <v>224</v>
      </c>
      <c r="B47" s="514" t="s">
        <v>641</v>
      </c>
      <c r="C47" s="493" t="s">
        <v>234</v>
      </c>
      <c r="D47" s="468"/>
      <c r="E47" s="530"/>
      <c r="F47" s="468">
        <f t="shared" si="3"/>
        <v>0</v>
      </c>
    </row>
    <row r="48" spans="1:6" ht="12.75" customHeight="1" x14ac:dyDescent="0.2">
      <c r="A48" s="322" t="s">
        <v>225</v>
      </c>
      <c r="B48" s="514" t="s">
        <v>642</v>
      </c>
      <c r="C48" s="495" t="s">
        <v>387</v>
      </c>
      <c r="D48" s="468"/>
      <c r="E48" s="530"/>
      <c r="F48" s="468">
        <f t="shared" si="3"/>
        <v>0</v>
      </c>
    </row>
    <row r="49" spans="1:6" ht="12.75" customHeight="1" thickBot="1" x14ac:dyDescent="0.25">
      <c r="A49" s="322" t="s">
        <v>386</v>
      </c>
      <c r="B49" s="514" t="s">
        <v>643</v>
      </c>
      <c r="C49" s="495" t="s">
        <v>235</v>
      </c>
      <c r="D49" s="489"/>
      <c r="E49" s="531"/>
      <c r="F49" s="489">
        <f t="shared" si="3"/>
        <v>0</v>
      </c>
    </row>
    <row r="50" spans="1:6" ht="12.75" customHeight="1" thickBot="1" x14ac:dyDescent="0.25">
      <c r="A50" s="510" t="s">
        <v>21</v>
      </c>
      <c r="B50" s="511"/>
      <c r="C50" s="512" t="s">
        <v>236</v>
      </c>
      <c r="D50" s="528">
        <f>SUM(D51:D55)</f>
        <v>0</v>
      </c>
      <c r="E50" s="528">
        <f>SUM(E51:E55)</f>
        <v>0</v>
      </c>
      <c r="F50" s="528">
        <f>SUM(F51:F55)</f>
        <v>0</v>
      </c>
    </row>
    <row r="51" spans="1:6" ht="12.75" customHeight="1" x14ac:dyDescent="0.2">
      <c r="A51" s="320" t="s">
        <v>87</v>
      </c>
      <c r="B51" s="514" t="s">
        <v>644</v>
      </c>
      <c r="C51" s="492" t="s">
        <v>240</v>
      </c>
      <c r="D51" s="516"/>
      <c r="E51" s="532"/>
      <c r="F51" s="532">
        <f>SUM(D51:E51)</f>
        <v>0</v>
      </c>
    </row>
    <row r="52" spans="1:6" ht="12.75" customHeight="1" x14ac:dyDescent="0.2">
      <c r="A52" s="321" t="s">
        <v>88</v>
      </c>
      <c r="B52" s="514" t="s">
        <v>645</v>
      </c>
      <c r="C52" s="493" t="s">
        <v>241</v>
      </c>
      <c r="D52" s="468"/>
      <c r="E52" s="530"/>
      <c r="F52" s="530">
        <f>SUM(D52:E52)</f>
        <v>0</v>
      </c>
    </row>
    <row r="53" spans="1:6" s="344" customFormat="1" ht="12.75" customHeight="1" x14ac:dyDescent="0.2">
      <c r="A53" s="321" t="s">
        <v>237</v>
      </c>
      <c r="B53" s="514" t="s">
        <v>646</v>
      </c>
      <c r="C53" s="493" t="s">
        <v>242</v>
      </c>
      <c r="D53" s="468"/>
      <c r="E53" s="530"/>
      <c r="F53" s="530">
        <f>SUM(D53:E53)</f>
        <v>0</v>
      </c>
    </row>
    <row r="54" spans="1:6" ht="12.75" customHeight="1" x14ac:dyDescent="0.2">
      <c r="A54" s="321" t="s">
        <v>238</v>
      </c>
      <c r="B54" s="514" t="s">
        <v>647</v>
      </c>
      <c r="C54" s="493" t="s">
        <v>243</v>
      </c>
      <c r="D54" s="468"/>
      <c r="E54" s="530"/>
      <c r="F54" s="530">
        <f>SUM(D54:E54)</f>
        <v>0</v>
      </c>
    </row>
    <row r="55" spans="1:6" ht="12.75" customHeight="1" thickBot="1" x14ac:dyDescent="0.25">
      <c r="A55" s="322" t="s">
        <v>239</v>
      </c>
      <c r="B55" s="514" t="s">
        <v>648</v>
      </c>
      <c r="C55" s="495" t="s">
        <v>244</v>
      </c>
      <c r="D55" s="489"/>
      <c r="E55" s="531"/>
      <c r="F55" s="531">
        <f>SUM(D55:E55)</f>
        <v>0</v>
      </c>
    </row>
    <row r="56" spans="1:6" ht="12.75" customHeight="1" thickBot="1" x14ac:dyDescent="0.25">
      <c r="A56" s="510" t="s">
        <v>157</v>
      </c>
      <c r="B56" s="511"/>
      <c r="C56" s="512" t="s">
        <v>245</v>
      </c>
      <c r="D56" s="528">
        <f>SUM(D57:D59)</f>
        <v>0</v>
      </c>
      <c r="E56" s="528">
        <f>SUM(E57:E59)</f>
        <v>0</v>
      </c>
      <c r="F56" s="528">
        <f>SUM(F57:F59)</f>
        <v>0</v>
      </c>
    </row>
    <row r="57" spans="1:6" ht="12.75" customHeight="1" x14ac:dyDescent="0.2">
      <c r="A57" s="320" t="s">
        <v>89</v>
      </c>
      <c r="B57" s="514" t="s">
        <v>649</v>
      </c>
      <c r="C57" s="492" t="s">
        <v>246</v>
      </c>
      <c r="D57" s="516"/>
      <c r="E57" s="516"/>
      <c r="F57" s="516">
        <f t="shared" ref="F57:F90" si="4">SUM(D57:E57)</f>
        <v>0</v>
      </c>
    </row>
    <row r="58" spans="1:6" ht="12.75" customHeight="1" x14ac:dyDescent="0.2">
      <c r="A58" s="321" t="s">
        <v>90</v>
      </c>
      <c r="B58" s="514" t="s">
        <v>650</v>
      </c>
      <c r="C58" s="493" t="s">
        <v>379</v>
      </c>
      <c r="D58" s="468"/>
      <c r="E58" s="468"/>
      <c r="F58" s="468">
        <f t="shared" si="4"/>
        <v>0</v>
      </c>
    </row>
    <row r="59" spans="1:6" ht="12.75" customHeight="1" x14ac:dyDescent="0.2">
      <c r="A59" s="321" t="s">
        <v>249</v>
      </c>
      <c r="B59" s="514" t="s">
        <v>651</v>
      </c>
      <c r="C59" s="493" t="s">
        <v>247</v>
      </c>
      <c r="D59" s="468"/>
      <c r="E59" s="468"/>
      <c r="F59" s="468">
        <f t="shared" si="4"/>
        <v>0</v>
      </c>
    </row>
    <row r="60" spans="1:6" ht="12.75" customHeight="1" thickBot="1" x14ac:dyDescent="0.25">
      <c r="A60" s="322" t="s">
        <v>250</v>
      </c>
      <c r="B60" s="522"/>
      <c r="C60" s="495" t="s">
        <v>248</v>
      </c>
      <c r="D60" s="489"/>
      <c r="E60" s="489"/>
      <c r="F60" s="489">
        <f t="shared" si="4"/>
        <v>0</v>
      </c>
    </row>
    <row r="61" spans="1:6" ht="12.75" customHeight="1" thickBot="1" x14ac:dyDescent="0.25">
      <c r="A61" s="510" t="s">
        <v>23</v>
      </c>
      <c r="B61" s="511"/>
      <c r="C61" s="518" t="s">
        <v>251</v>
      </c>
      <c r="D61" s="519">
        <f>SUM(D62:D64)</f>
        <v>0</v>
      </c>
      <c r="E61" s="519">
        <f>SUM(E62:E64)</f>
        <v>0</v>
      </c>
      <c r="F61" s="513">
        <f t="shared" si="4"/>
        <v>0</v>
      </c>
    </row>
    <row r="62" spans="1:6" ht="12.75" customHeight="1" thickBot="1" x14ac:dyDescent="0.25">
      <c r="A62" s="320" t="s">
        <v>158</v>
      </c>
      <c r="B62" s="514" t="s">
        <v>652</v>
      </c>
      <c r="C62" s="492" t="s">
        <v>253</v>
      </c>
      <c r="D62" s="516"/>
      <c r="E62" s="532"/>
      <c r="F62" s="532">
        <f t="shared" si="4"/>
        <v>0</v>
      </c>
    </row>
    <row r="63" spans="1:6" ht="12.75" customHeight="1" thickBot="1" x14ac:dyDescent="0.25">
      <c r="A63" s="321" t="s">
        <v>159</v>
      </c>
      <c r="B63" s="527" t="s">
        <v>653</v>
      </c>
      <c r="C63" s="493" t="s">
        <v>380</v>
      </c>
      <c r="D63" s="468"/>
      <c r="E63" s="530"/>
      <c r="F63" s="532">
        <f t="shared" si="4"/>
        <v>0</v>
      </c>
    </row>
    <row r="64" spans="1:6" ht="12.75" customHeight="1" thickBot="1" x14ac:dyDescent="0.25">
      <c r="A64" s="321" t="s">
        <v>184</v>
      </c>
      <c r="B64" s="527" t="s">
        <v>654</v>
      </c>
      <c r="C64" s="493" t="s">
        <v>254</v>
      </c>
      <c r="D64" s="468"/>
      <c r="E64" s="530"/>
      <c r="F64" s="532">
        <f t="shared" si="4"/>
        <v>0</v>
      </c>
    </row>
    <row r="65" spans="1:6" ht="12.75" customHeight="1" thickBot="1" x14ac:dyDescent="0.25">
      <c r="A65" s="322" t="s">
        <v>252</v>
      </c>
      <c r="B65" s="522"/>
      <c r="C65" s="495" t="s">
        <v>255</v>
      </c>
      <c r="D65" s="489"/>
      <c r="E65" s="531"/>
      <c r="F65" s="532">
        <f t="shared" si="4"/>
        <v>0</v>
      </c>
    </row>
    <row r="66" spans="1:6" ht="12.75" customHeight="1" thickBot="1" x14ac:dyDescent="0.25">
      <c r="A66" s="533" t="s">
        <v>24</v>
      </c>
      <c r="B66" s="534"/>
      <c r="C66" s="535" t="s">
        <v>256</v>
      </c>
      <c r="D66" s="536">
        <f>SUM(D61,D56,D50,D38,D28,D21,D14,D7)</f>
        <v>0</v>
      </c>
      <c r="E66" s="536">
        <f>SUM(E61,E56,E50,E38,E28,E21,E14,E7)</f>
        <v>0</v>
      </c>
      <c r="F66" s="537">
        <f t="shared" si="4"/>
        <v>0</v>
      </c>
    </row>
    <row r="67" spans="1:6" ht="12.75" customHeight="1" thickBot="1" x14ac:dyDescent="0.2">
      <c r="A67" s="538" t="s">
        <v>347</v>
      </c>
      <c r="B67" s="539"/>
      <c r="C67" s="518" t="s">
        <v>258</v>
      </c>
      <c r="D67" s="540">
        <f>SUM(D68:D70)</f>
        <v>0</v>
      </c>
      <c r="E67" s="540">
        <f>SUM(E68:E70)</f>
        <v>0</v>
      </c>
      <c r="F67" s="513">
        <f t="shared" si="4"/>
        <v>0</v>
      </c>
    </row>
    <row r="68" spans="1:6" ht="12.75" customHeight="1" thickBot="1" x14ac:dyDescent="0.25">
      <c r="A68" s="320" t="s">
        <v>289</v>
      </c>
      <c r="B68" s="514" t="s">
        <v>655</v>
      </c>
      <c r="C68" s="492" t="s">
        <v>259</v>
      </c>
      <c r="D68" s="516"/>
      <c r="E68" s="532"/>
      <c r="F68" s="532">
        <f t="shared" si="4"/>
        <v>0</v>
      </c>
    </row>
    <row r="69" spans="1:6" ht="12.75" customHeight="1" thickBot="1" x14ac:dyDescent="0.25">
      <c r="A69" s="321" t="s">
        <v>298</v>
      </c>
      <c r="B69" s="514" t="s">
        <v>656</v>
      </c>
      <c r="C69" s="493" t="s">
        <v>260</v>
      </c>
      <c r="D69" s="468"/>
      <c r="E69" s="530"/>
      <c r="F69" s="532">
        <f t="shared" si="4"/>
        <v>0</v>
      </c>
    </row>
    <row r="70" spans="1:6" ht="12.75" customHeight="1" thickBot="1" x14ac:dyDescent="0.25">
      <c r="A70" s="322" t="s">
        <v>299</v>
      </c>
      <c r="B70" s="522" t="s">
        <v>890</v>
      </c>
      <c r="C70" s="541" t="s">
        <v>261</v>
      </c>
      <c r="D70" s="489"/>
      <c r="E70" s="531"/>
      <c r="F70" s="532">
        <f t="shared" si="4"/>
        <v>0</v>
      </c>
    </row>
    <row r="71" spans="1:6" ht="12.75" customHeight="1" thickBot="1" x14ac:dyDescent="0.2">
      <c r="A71" s="538" t="s">
        <v>262</v>
      </c>
      <c r="B71" s="539"/>
      <c r="C71" s="518" t="s">
        <v>263</v>
      </c>
      <c r="D71" s="540">
        <f>SUM(D72:D75)</f>
        <v>0</v>
      </c>
      <c r="E71" s="540">
        <f>SUM(E72:E75)</f>
        <v>0</v>
      </c>
      <c r="F71" s="513">
        <f t="shared" si="4"/>
        <v>0</v>
      </c>
    </row>
    <row r="72" spans="1:6" ht="12.75" customHeight="1" thickBot="1" x14ac:dyDescent="0.25">
      <c r="A72" s="320" t="s">
        <v>127</v>
      </c>
      <c r="B72" s="514" t="s">
        <v>657</v>
      </c>
      <c r="C72" s="492" t="s">
        <v>264</v>
      </c>
      <c r="D72" s="516"/>
      <c r="E72" s="532"/>
      <c r="F72" s="532">
        <f t="shared" si="4"/>
        <v>0</v>
      </c>
    </row>
    <row r="73" spans="1:6" ht="12.75" customHeight="1" thickBot="1" x14ac:dyDescent="0.25">
      <c r="A73" s="321" t="s">
        <v>128</v>
      </c>
      <c r="B73" s="527" t="s">
        <v>658</v>
      </c>
      <c r="C73" s="493" t="s">
        <v>265</v>
      </c>
      <c r="D73" s="468"/>
      <c r="E73" s="530"/>
      <c r="F73" s="532">
        <f t="shared" si="4"/>
        <v>0</v>
      </c>
    </row>
    <row r="74" spans="1:6" ht="12.75" customHeight="1" thickBot="1" x14ac:dyDescent="0.25">
      <c r="A74" s="321" t="s">
        <v>290</v>
      </c>
      <c r="B74" s="527" t="s">
        <v>659</v>
      </c>
      <c r="C74" s="493" t="s">
        <v>266</v>
      </c>
      <c r="D74" s="468"/>
      <c r="E74" s="530"/>
      <c r="F74" s="532">
        <f t="shared" si="4"/>
        <v>0</v>
      </c>
    </row>
    <row r="75" spans="1:6" ht="12.75" customHeight="1" thickBot="1" x14ac:dyDescent="0.25">
      <c r="A75" s="322" t="s">
        <v>291</v>
      </c>
      <c r="B75" s="522" t="s">
        <v>660</v>
      </c>
      <c r="C75" s="495" t="s">
        <v>267</v>
      </c>
      <c r="D75" s="489"/>
      <c r="E75" s="531"/>
      <c r="F75" s="532">
        <f t="shared" si="4"/>
        <v>0</v>
      </c>
    </row>
    <row r="76" spans="1:6" ht="12.75" customHeight="1" thickBot="1" x14ac:dyDescent="0.2">
      <c r="A76" s="538" t="s">
        <v>268</v>
      </c>
      <c r="B76" s="539"/>
      <c r="C76" s="518" t="s">
        <v>269</v>
      </c>
      <c r="D76" s="540">
        <f>SUM(D77:D78)</f>
        <v>0</v>
      </c>
      <c r="E76" s="540">
        <f>SUM(E77:E78)</f>
        <v>0</v>
      </c>
      <c r="F76" s="513">
        <f t="shared" si="4"/>
        <v>0</v>
      </c>
    </row>
    <row r="77" spans="1:6" ht="12.75" customHeight="1" thickBot="1" x14ac:dyDescent="0.25">
      <c r="A77" s="320" t="s">
        <v>292</v>
      </c>
      <c r="B77" s="514" t="s">
        <v>661</v>
      </c>
      <c r="C77" s="492" t="s">
        <v>270</v>
      </c>
      <c r="D77" s="516"/>
      <c r="E77" s="532"/>
      <c r="F77" s="532">
        <f t="shared" si="4"/>
        <v>0</v>
      </c>
    </row>
    <row r="78" spans="1:6" ht="12.75" customHeight="1" thickBot="1" x14ac:dyDescent="0.25">
      <c r="A78" s="322" t="s">
        <v>293</v>
      </c>
      <c r="B78" s="522" t="s">
        <v>662</v>
      </c>
      <c r="C78" s="495" t="s">
        <v>271</v>
      </c>
      <c r="D78" s="489"/>
      <c r="E78" s="531"/>
      <c r="F78" s="532">
        <f t="shared" si="4"/>
        <v>0</v>
      </c>
    </row>
    <row r="79" spans="1:6" ht="12.75" customHeight="1" thickBot="1" x14ac:dyDescent="0.2">
      <c r="A79" s="538" t="s">
        <v>272</v>
      </c>
      <c r="B79" s="539"/>
      <c r="C79" s="518" t="s">
        <v>273</v>
      </c>
      <c r="D79" s="540">
        <f>SUM(D80:D83)</f>
        <v>0</v>
      </c>
      <c r="E79" s="540">
        <f>SUM(E80:E83)</f>
        <v>0</v>
      </c>
      <c r="F79" s="513">
        <f t="shared" si="4"/>
        <v>0</v>
      </c>
    </row>
    <row r="80" spans="1:6" ht="12.75" customHeight="1" thickBot="1" x14ac:dyDescent="0.25">
      <c r="A80" s="320" t="s">
        <v>294</v>
      </c>
      <c r="B80" s="514" t="s">
        <v>663</v>
      </c>
      <c r="C80" s="492" t="s">
        <v>274</v>
      </c>
      <c r="D80" s="516"/>
      <c r="E80" s="532"/>
      <c r="F80" s="532">
        <f t="shared" si="4"/>
        <v>0</v>
      </c>
    </row>
    <row r="81" spans="1:6" ht="12.75" customHeight="1" thickBot="1" x14ac:dyDescent="0.25">
      <c r="A81" s="321" t="s">
        <v>295</v>
      </c>
      <c r="B81" s="527" t="s">
        <v>664</v>
      </c>
      <c r="C81" s="493" t="s">
        <v>275</v>
      </c>
      <c r="D81" s="468"/>
      <c r="E81" s="530"/>
      <c r="F81" s="532">
        <f t="shared" si="4"/>
        <v>0</v>
      </c>
    </row>
    <row r="82" spans="1:6" ht="12.75" customHeight="1" thickBot="1" x14ac:dyDescent="0.25">
      <c r="A82" s="322" t="s">
        <v>296</v>
      </c>
      <c r="B82" s="522" t="s">
        <v>665</v>
      </c>
      <c r="C82" s="495" t="s">
        <v>666</v>
      </c>
      <c r="D82" s="468"/>
      <c r="E82" s="530"/>
      <c r="F82" s="532">
        <f t="shared" si="4"/>
        <v>0</v>
      </c>
    </row>
    <row r="83" spans="1:6" ht="12.75" customHeight="1" thickBot="1" x14ac:dyDescent="0.25">
      <c r="A83" s="322" t="s">
        <v>667</v>
      </c>
      <c r="B83" s="522" t="s">
        <v>668</v>
      </c>
      <c r="C83" s="495" t="s">
        <v>276</v>
      </c>
      <c r="D83" s="489"/>
      <c r="E83" s="531"/>
      <c r="F83" s="532">
        <f t="shared" si="4"/>
        <v>0</v>
      </c>
    </row>
    <row r="84" spans="1:6" ht="12.75" customHeight="1" thickBot="1" x14ac:dyDescent="0.2">
      <c r="A84" s="538" t="s">
        <v>277</v>
      </c>
      <c r="B84" s="539"/>
      <c r="C84" s="518" t="s">
        <v>297</v>
      </c>
      <c r="D84" s="540">
        <f>SUM(D85:D88)</f>
        <v>0</v>
      </c>
      <c r="E84" s="540">
        <f>SUM(E85:E88)</f>
        <v>0</v>
      </c>
      <c r="F84" s="513">
        <f t="shared" si="4"/>
        <v>0</v>
      </c>
    </row>
    <row r="85" spans="1:6" ht="12.75" customHeight="1" x14ac:dyDescent="0.2">
      <c r="A85" s="324" t="s">
        <v>278</v>
      </c>
      <c r="B85" s="542" t="s">
        <v>669</v>
      </c>
      <c r="C85" s="492" t="s">
        <v>279</v>
      </c>
      <c r="D85" s="516"/>
      <c r="E85" s="532"/>
      <c r="F85" s="530">
        <f t="shared" si="4"/>
        <v>0</v>
      </c>
    </row>
    <row r="86" spans="1:6" ht="12.75" customHeight="1" x14ac:dyDescent="0.2">
      <c r="A86" s="325" t="s">
        <v>280</v>
      </c>
      <c r="B86" s="543" t="s">
        <v>670</v>
      </c>
      <c r="C86" s="493" t="s">
        <v>281</v>
      </c>
      <c r="D86" s="468"/>
      <c r="E86" s="530"/>
      <c r="F86" s="530">
        <f t="shared" si="4"/>
        <v>0</v>
      </c>
    </row>
    <row r="87" spans="1:6" ht="12.75" customHeight="1" x14ac:dyDescent="0.2">
      <c r="A87" s="325" t="s">
        <v>282</v>
      </c>
      <c r="B87" s="543" t="s">
        <v>671</v>
      </c>
      <c r="C87" s="493" t="s">
        <v>283</v>
      </c>
      <c r="D87" s="468"/>
      <c r="E87" s="530"/>
      <c r="F87" s="530">
        <f t="shared" si="4"/>
        <v>0</v>
      </c>
    </row>
    <row r="88" spans="1:6" ht="12.75" customHeight="1" thickBot="1" x14ac:dyDescent="0.25">
      <c r="A88" s="326" t="s">
        <v>284</v>
      </c>
      <c r="B88" s="544" t="s">
        <v>672</v>
      </c>
      <c r="C88" s="495" t="s">
        <v>285</v>
      </c>
      <c r="D88" s="489"/>
      <c r="E88" s="531"/>
      <c r="F88" s="531">
        <f t="shared" si="4"/>
        <v>0</v>
      </c>
    </row>
    <row r="89" spans="1:6" ht="12.75" customHeight="1" thickBot="1" x14ac:dyDescent="0.2">
      <c r="A89" s="538" t="s">
        <v>286</v>
      </c>
      <c r="B89" s="539" t="s">
        <v>673</v>
      </c>
      <c r="C89" s="518" t="s">
        <v>426</v>
      </c>
      <c r="D89" s="540"/>
      <c r="E89" s="545"/>
      <c r="F89" s="545">
        <f t="shared" si="4"/>
        <v>0</v>
      </c>
    </row>
    <row r="90" spans="1:6" ht="12.75" customHeight="1" thickBot="1" x14ac:dyDescent="0.2">
      <c r="A90" s="538" t="s">
        <v>454</v>
      </c>
      <c r="B90" s="539" t="s">
        <v>674</v>
      </c>
      <c r="C90" s="518" t="s">
        <v>287</v>
      </c>
      <c r="D90" s="540"/>
      <c r="E90" s="545"/>
      <c r="F90" s="545">
        <f t="shared" si="4"/>
        <v>0</v>
      </c>
    </row>
    <row r="91" spans="1:6" ht="12.75" customHeight="1" thickBot="1" x14ac:dyDescent="0.2">
      <c r="A91" s="546" t="s">
        <v>455</v>
      </c>
      <c r="B91" s="547"/>
      <c r="C91" s="548" t="s">
        <v>429</v>
      </c>
      <c r="D91" s="536">
        <f>SUM(D67,D71,D76,D79,D84,D89,D90)</f>
        <v>0</v>
      </c>
      <c r="E91" s="536">
        <f>SUM(E67,E71,E76,E79,E84,E89,E90)</f>
        <v>0</v>
      </c>
      <c r="F91" s="537">
        <f>+F67+F71+F76+F79+F84+F90+F89+SUM(D91:E91)</f>
        <v>0</v>
      </c>
    </row>
    <row r="92" spans="1:6" ht="12.75" customHeight="1" thickBot="1" x14ac:dyDescent="0.2">
      <c r="A92" s="549" t="s">
        <v>456</v>
      </c>
      <c r="B92" s="550"/>
      <c r="C92" s="551" t="s">
        <v>457</v>
      </c>
      <c r="D92" s="552">
        <f>SUM(D66,D91)</f>
        <v>0</v>
      </c>
      <c r="E92" s="552">
        <f>SUM(E66,E91)</f>
        <v>0</v>
      </c>
      <c r="F92" s="553">
        <f>+F66+F91+SUM(D92:E92)</f>
        <v>0</v>
      </c>
    </row>
    <row r="93" spans="1:6" ht="12.75" customHeight="1" thickBot="1" x14ac:dyDescent="0.25">
      <c r="A93" s="151"/>
      <c r="B93" s="151"/>
      <c r="C93" s="152"/>
      <c r="D93" s="554"/>
      <c r="E93" s="257"/>
      <c r="F93" s="257"/>
    </row>
    <row r="94" spans="1:6" ht="12.75" customHeight="1" thickBot="1" x14ac:dyDescent="0.25">
      <c r="A94" s="767" t="s">
        <v>55</v>
      </c>
      <c r="B94" s="768"/>
      <c r="C94" s="768"/>
      <c r="D94" s="768"/>
      <c r="E94" s="768"/>
      <c r="F94" s="769"/>
    </row>
    <row r="95" spans="1:6" ht="12.75" customHeight="1" thickBot="1" x14ac:dyDescent="0.25">
      <c r="A95" s="555" t="s">
        <v>16</v>
      </c>
      <c r="B95" s="556"/>
      <c r="C95" s="557" t="s">
        <v>461</v>
      </c>
      <c r="D95" s="513">
        <f>+D96+D113+D120+D140+D144+D157</f>
        <v>0</v>
      </c>
      <c r="E95" s="513">
        <f>+E96+E113+E120+E140+E144+E157</f>
        <v>0</v>
      </c>
      <c r="F95" s="513">
        <f>SUM(D95:E95)</f>
        <v>0</v>
      </c>
    </row>
    <row r="96" spans="1:6" ht="12.75" customHeight="1" x14ac:dyDescent="0.2">
      <c r="A96" s="607" t="s">
        <v>91</v>
      </c>
      <c r="B96" s="559"/>
      <c r="C96" s="608" t="s">
        <v>47</v>
      </c>
      <c r="D96" s="610">
        <f>SUM(D97:D109)</f>
        <v>0</v>
      </c>
      <c r="E96" s="610">
        <f>SUM(E97:E109)</f>
        <v>0</v>
      </c>
      <c r="F96" s="611">
        <f>SUM(D96:E96)</f>
        <v>0</v>
      </c>
    </row>
    <row r="97" spans="1:6" ht="12.75" customHeight="1" x14ac:dyDescent="0.2">
      <c r="A97" s="320" t="s">
        <v>675</v>
      </c>
      <c r="B97" s="514" t="s">
        <v>676</v>
      </c>
      <c r="C97" s="560" t="s">
        <v>677</v>
      </c>
      <c r="D97" s="468"/>
      <c r="E97" s="490"/>
      <c r="F97" s="468">
        <f t="shared" ref="F97:F139" si="5">SUM(D97:E97)</f>
        <v>0</v>
      </c>
    </row>
    <row r="98" spans="1:6" ht="12.75" customHeight="1" x14ac:dyDescent="0.2">
      <c r="A98" s="320" t="s">
        <v>678</v>
      </c>
      <c r="B98" s="514" t="s">
        <v>679</v>
      </c>
      <c r="C98" s="560" t="s">
        <v>680</v>
      </c>
      <c r="D98" s="468"/>
      <c r="E98" s="490"/>
      <c r="F98" s="468">
        <f t="shared" si="5"/>
        <v>0</v>
      </c>
    </row>
    <row r="99" spans="1:6" ht="12.75" customHeight="1" x14ac:dyDescent="0.2">
      <c r="A99" s="320" t="s">
        <v>681</v>
      </c>
      <c r="B99" s="514" t="s">
        <v>682</v>
      </c>
      <c r="C99" s="560" t="s">
        <v>683</v>
      </c>
      <c r="D99" s="468"/>
      <c r="E99" s="490"/>
      <c r="F99" s="468">
        <f t="shared" si="5"/>
        <v>0</v>
      </c>
    </row>
    <row r="100" spans="1:6" ht="12.75" customHeight="1" x14ac:dyDescent="0.2">
      <c r="A100" s="320" t="s">
        <v>684</v>
      </c>
      <c r="B100" s="514" t="s">
        <v>685</v>
      </c>
      <c r="C100" s="560" t="s">
        <v>686</v>
      </c>
      <c r="D100" s="468"/>
      <c r="E100" s="490"/>
      <c r="F100" s="468">
        <f t="shared" si="5"/>
        <v>0</v>
      </c>
    </row>
    <row r="101" spans="1:6" ht="12.75" customHeight="1" x14ac:dyDescent="0.2">
      <c r="A101" s="320" t="s">
        <v>687</v>
      </c>
      <c r="B101" s="514" t="s">
        <v>688</v>
      </c>
      <c r="C101" s="560" t="s">
        <v>689</v>
      </c>
      <c r="D101" s="468"/>
      <c r="E101" s="490"/>
      <c r="F101" s="468">
        <f t="shared" si="5"/>
        <v>0</v>
      </c>
    </row>
    <row r="102" spans="1:6" ht="12.75" customHeight="1" x14ac:dyDescent="0.2">
      <c r="A102" s="320" t="s">
        <v>690</v>
      </c>
      <c r="B102" s="514" t="s">
        <v>691</v>
      </c>
      <c r="C102" s="560" t="s">
        <v>692</v>
      </c>
      <c r="D102" s="468"/>
      <c r="E102" s="490"/>
      <c r="F102" s="468">
        <f t="shared" si="5"/>
        <v>0</v>
      </c>
    </row>
    <row r="103" spans="1:6" ht="12.75" customHeight="1" x14ac:dyDescent="0.2">
      <c r="A103" s="320" t="s">
        <v>693</v>
      </c>
      <c r="B103" s="514" t="s">
        <v>694</v>
      </c>
      <c r="C103" s="560" t="s">
        <v>695</v>
      </c>
      <c r="D103" s="468"/>
      <c r="E103" s="490"/>
      <c r="F103" s="468">
        <f t="shared" si="5"/>
        <v>0</v>
      </c>
    </row>
    <row r="104" spans="1:6" ht="12.75" customHeight="1" x14ac:dyDescent="0.2">
      <c r="A104" s="320" t="s">
        <v>696</v>
      </c>
      <c r="B104" s="514" t="s">
        <v>697</v>
      </c>
      <c r="C104" s="560" t="s">
        <v>698</v>
      </c>
      <c r="D104" s="468"/>
      <c r="E104" s="490"/>
      <c r="F104" s="468">
        <f t="shared" si="5"/>
        <v>0</v>
      </c>
    </row>
    <row r="105" spans="1:6" ht="12.75" customHeight="1" x14ac:dyDescent="0.2">
      <c r="A105" s="320" t="s">
        <v>699</v>
      </c>
      <c r="B105" s="514" t="s">
        <v>700</v>
      </c>
      <c r="C105" s="560" t="s">
        <v>701</v>
      </c>
      <c r="D105" s="468"/>
      <c r="E105" s="490"/>
      <c r="F105" s="468">
        <f t="shared" si="5"/>
        <v>0</v>
      </c>
    </row>
    <row r="106" spans="1:6" ht="12.75" customHeight="1" x14ac:dyDescent="0.2">
      <c r="A106" s="320" t="s">
        <v>702</v>
      </c>
      <c r="B106" s="514" t="s">
        <v>703</v>
      </c>
      <c r="C106" s="560" t="s">
        <v>704</v>
      </c>
      <c r="D106" s="468"/>
      <c r="E106" s="490"/>
      <c r="F106" s="468">
        <f t="shared" si="5"/>
        <v>0</v>
      </c>
    </row>
    <row r="107" spans="1:6" ht="12.75" customHeight="1" x14ac:dyDescent="0.2">
      <c r="A107" s="320" t="s">
        <v>705</v>
      </c>
      <c r="B107" s="514" t="s">
        <v>706</v>
      </c>
      <c r="C107" s="560" t="s">
        <v>707</v>
      </c>
      <c r="D107" s="468"/>
      <c r="E107" s="490"/>
      <c r="F107" s="468">
        <f t="shared" si="5"/>
        <v>0</v>
      </c>
    </row>
    <row r="108" spans="1:6" ht="12.75" customHeight="1" x14ac:dyDescent="0.2">
      <c r="A108" s="320" t="s">
        <v>708</v>
      </c>
      <c r="B108" s="514" t="s">
        <v>709</v>
      </c>
      <c r="C108" s="560" t="s">
        <v>710</v>
      </c>
      <c r="D108" s="468"/>
      <c r="E108" s="490"/>
      <c r="F108" s="468">
        <f t="shared" si="5"/>
        <v>0</v>
      </c>
    </row>
    <row r="109" spans="1:6" ht="12.75" customHeight="1" x14ac:dyDescent="0.2">
      <c r="A109" s="320" t="s">
        <v>711</v>
      </c>
      <c r="B109" s="514" t="s">
        <v>712</v>
      </c>
      <c r="C109" s="560" t="s">
        <v>713</v>
      </c>
      <c r="D109" s="468"/>
      <c r="E109" s="490"/>
      <c r="F109" s="468">
        <f t="shared" si="5"/>
        <v>0</v>
      </c>
    </row>
    <row r="110" spans="1:6" ht="12.75" customHeight="1" x14ac:dyDescent="0.2">
      <c r="A110" s="320" t="s">
        <v>714</v>
      </c>
      <c r="B110" s="514" t="s">
        <v>715</v>
      </c>
      <c r="C110" s="560" t="s">
        <v>716</v>
      </c>
      <c r="D110" s="468"/>
      <c r="E110" s="490"/>
      <c r="F110" s="468">
        <f t="shared" si="5"/>
        <v>0</v>
      </c>
    </row>
    <row r="111" spans="1:6" ht="12.75" customHeight="1" x14ac:dyDescent="0.2">
      <c r="A111" s="320" t="s">
        <v>717</v>
      </c>
      <c r="B111" s="514" t="s">
        <v>718</v>
      </c>
      <c r="C111" s="560" t="s">
        <v>719</v>
      </c>
      <c r="D111" s="468"/>
      <c r="E111" s="490"/>
      <c r="F111" s="468">
        <f t="shared" si="5"/>
        <v>0</v>
      </c>
    </row>
    <row r="112" spans="1:6" ht="12.75" customHeight="1" x14ac:dyDescent="0.2">
      <c r="A112" s="320" t="s">
        <v>720</v>
      </c>
      <c r="B112" s="514" t="s">
        <v>721</v>
      </c>
      <c r="C112" s="560" t="s">
        <v>722</v>
      </c>
      <c r="D112" s="468"/>
      <c r="E112" s="490"/>
      <c r="F112" s="468">
        <f t="shared" si="5"/>
        <v>0</v>
      </c>
    </row>
    <row r="113" spans="1:6" ht="12.75" customHeight="1" x14ac:dyDescent="0.2">
      <c r="A113" s="612" t="s">
        <v>92</v>
      </c>
      <c r="B113" s="561" t="s">
        <v>723</v>
      </c>
      <c r="C113" s="613" t="s">
        <v>160</v>
      </c>
      <c r="D113" s="611">
        <f>SUM(D114:D119)</f>
        <v>0</v>
      </c>
      <c r="E113" s="611">
        <f>SUM(E114:E119)</f>
        <v>0</v>
      </c>
      <c r="F113" s="611">
        <f t="shared" si="5"/>
        <v>0</v>
      </c>
    </row>
    <row r="114" spans="1:6" ht="12.75" customHeight="1" x14ac:dyDescent="0.2">
      <c r="A114" s="321" t="s">
        <v>724</v>
      </c>
      <c r="B114" s="527" t="s">
        <v>723</v>
      </c>
      <c r="C114" s="562" t="s">
        <v>725</v>
      </c>
      <c r="D114" s="468"/>
      <c r="E114" s="468"/>
      <c r="F114" s="468">
        <f t="shared" si="5"/>
        <v>0</v>
      </c>
    </row>
    <row r="115" spans="1:6" ht="12.75" customHeight="1" x14ac:dyDescent="0.2">
      <c r="A115" s="321" t="s">
        <v>726</v>
      </c>
      <c r="B115" s="527" t="s">
        <v>723</v>
      </c>
      <c r="C115" s="562" t="s">
        <v>727</v>
      </c>
      <c r="D115" s="468"/>
      <c r="E115" s="468"/>
      <c r="F115" s="468">
        <f t="shared" si="5"/>
        <v>0</v>
      </c>
    </row>
    <row r="116" spans="1:6" ht="12.75" customHeight="1" x14ac:dyDescent="0.2">
      <c r="A116" s="321" t="s">
        <v>728</v>
      </c>
      <c r="B116" s="527" t="s">
        <v>723</v>
      </c>
      <c r="C116" s="562" t="s">
        <v>729</v>
      </c>
      <c r="D116" s="468"/>
      <c r="E116" s="468"/>
      <c r="F116" s="468">
        <f t="shared" si="5"/>
        <v>0</v>
      </c>
    </row>
    <row r="117" spans="1:6" ht="12.75" customHeight="1" x14ac:dyDescent="0.2">
      <c r="A117" s="321" t="s">
        <v>730</v>
      </c>
      <c r="B117" s="527" t="s">
        <v>723</v>
      </c>
      <c r="C117" s="562" t="s">
        <v>731</v>
      </c>
      <c r="D117" s="468"/>
      <c r="E117" s="468"/>
      <c r="F117" s="468">
        <f t="shared" si="5"/>
        <v>0</v>
      </c>
    </row>
    <row r="118" spans="1:6" ht="12.75" customHeight="1" x14ac:dyDescent="0.2">
      <c r="A118" s="321" t="s">
        <v>732</v>
      </c>
      <c r="B118" s="521" t="s">
        <v>723</v>
      </c>
      <c r="C118" s="563" t="s">
        <v>733</v>
      </c>
      <c r="D118" s="468"/>
      <c r="E118" s="468"/>
      <c r="F118" s="468">
        <f t="shared" si="5"/>
        <v>0</v>
      </c>
    </row>
    <row r="119" spans="1:6" ht="12.75" customHeight="1" x14ac:dyDescent="0.2">
      <c r="A119" s="321" t="s">
        <v>734</v>
      </c>
      <c r="B119" s="527" t="s">
        <v>723</v>
      </c>
      <c r="C119" s="562" t="s">
        <v>735</v>
      </c>
      <c r="D119" s="468"/>
      <c r="E119" s="468"/>
      <c r="F119" s="468"/>
    </row>
    <row r="120" spans="1:6" ht="12.75" customHeight="1" x14ac:dyDescent="0.2">
      <c r="A120" s="612" t="s">
        <v>93</v>
      </c>
      <c r="B120" s="561"/>
      <c r="C120" s="613" t="s">
        <v>124</v>
      </c>
      <c r="D120" s="614">
        <f>SUM(D121:D139)</f>
        <v>0</v>
      </c>
      <c r="E120" s="614">
        <f>SUM(E121:E139)</f>
        <v>0</v>
      </c>
      <c r="F120" s="611">
        <f t="shared" si="5"/>
        <v>0</v>
      </c>
    </row>
    <row r="121" spans="1:6" ht="12.75" customHeight="1" x14ac:dyDescent="0.2">
      <c r="A121" s="321" t="s">
        <v>736</v>
      </c>
      <c r="B121" s="564" t="s">
        <v>737</v>
      </c>
      <c r="C121" s="562" t="s">
        <v>738</v>
      </c>
      <c r="D121" s="468"/>
      <c r="E121" s="468"/>
      <c r="F121" s="468">
        <f t="shared" si="5"/>
        <v>0</v>
      </c>
    </row>
    <row r="122" spans="1:6" ht="12.75" customHeight="1" x14ac:dyDescent="0.2">
      <c r="A122" s="321" t="s">
        <v>739</v>
      </c>
      <c r="B122" s="564" t="s">
        <v>740</v>
      </c>
      <c r="C122" s="562" t="s">
        <v>741</v>
      </c>
      <c r="D122" s="468"/>
      <c r="E122" s="468"/>
      <c r="F122" s="468">
        <f t="shared" si="5"/>
        <v>0</v>
      </c>
    </row>
    <row r="123" spans="1:6" ht="12.75" customHeight="1" x14ac:dyDescent="0.2">
      <c r="A123" s="321" t="s">
        <v>742</v>
      </c>
      <c r="B123" s="564" t="s">
        <v>743</v>
      </c>
      <c r="C123" s="562" t="s">
        <v>744</v>
      </c>
      <c r="D123" s="468"/>
      <c r="E123" s="468"/>
      <c r="F123" s="468">
        <f t="shared" si="5"/>
        <v>0</v>
      </c>
    </row>
    <row r="124" spans="1:6" ht="12.75" customHeight="1" x14ac:dyDescent="0.2">
      <c r="A124" s="321" t="s">
        <v>745</v>
      </c>
      <c r="B124" s="564" t="s">
        <v>746</v>
      </c>
      <c r="C124" s="562" t="s">
        <v>747</v>
      </c>
      <c r="D124" s="468"/>
      <c r="E124" s="468"/>
      <c r="F124" s="468">
        <f t="shared" si="5"/>
        <v>0</v>
      </c>
    </row>
    <row r="125" spans="1:6" ht="12.75" customHeight="1" x14ac:dyDescent="0.2">
      <c r="A125" s="321" t="s">
        <v>748</v>
      </c>
      <c r="B125" s="564" t="s">
        <v>749</v>
      </c>
      <c r="C125" s="562" t="s">
        <v>750</v>
      </c>
      <c r="D125" s="468"/>
      <c r="E125" s="468"/>
      <c r="F125" s="468">
        <f t="shared" si="5"/>
        <v>0</v>
      </c>
    </row>
    <row r="126" spans="1:6" ht="12.75" customHeight="1" x14ac:dyDescent="0.2">
      <c r="A126" s="321" t="s">
        <v>751</v>
      </c>
      <c r="B126" s="564" t="s">
        <v>752</v>
      </c>
      <c r="C126" s="562" t="s">
        <v>753</v>
      </c>
      <c r="D126" s="468"/>
      <c r="E126" s="468"/>
      <c r="F126" s="468">
        <f t="shared" si="5"/>
        <v>0</v>
      </c>
    </row>
    <row r="127" spans="1:6" ht="12.75" customHeight="1" x14ac:dyDescent="0.2">
      <c r="A127" s="321" t="s">
        <v>754</v>
      </c>
      <c r="B127" s="564" t="s">
        <v>755</v>
      </c>
      <c r="C127" s="562" t="s">
        <v>756</v>
      </c>
      <c r="D127" s="468"/>
      <c r="E127" s="468"/>
      <c r="F127" s="468">
        <f t="shared" si="5"/>
        <v>0</v>
      </c>
    </row>
    <row r="128" spans="1:6" ht="12.75" customHeight="1" x14ac:dyDescent="0.2">
      <c r="A128" s="321" t="s">
        <v>757</v>
      </c>
      <c r="B128" s="564" t="s">
        <v>758</v>
      </c>
      <c r="C128" s="562" t="s">
        <v>759</v>
      </c>
      <c r="D128" s="468"/>
      <c r="E128" s="468"/>
      <c r="F128" s="468">
        <f t="shared" si="5"/>
        <v>0</v>
      </c>
    </row>
    <row r="129" spans="1:6" ht="12.75" customHeight="1" x14ac:dyDescent="0.2">
      <c r="A129" s="321" t="s">
        <v>760</v>
      </c>
      <c r="B129" s="564" t="s">
        <v>761</v>
      </c>
      <c r="C129" s="562" t="s">
        <v>762</v>
      </c>
      <c r="D129" s="468"/>
      <c r="E129" s="468"/>
      <c r="F129" s="468">
        <f t="shared" si="5"/>
        <v>0</v>
      </c>
    </row>
    <row r="130" spans="1:6" ht="12.75" customHeight="1" x14ac:dyDescent="0.2">
      <c r="A130" s="321" t="s">
        <v>763</v>
      </c>
      <c r="B130" s="564" t="s">
        <v>764</v>
      </c>
      <c r="C130" s="562" t="s">
        <v>765</v>
      </c>
      <c r="D130" s="468"/>
      <c r="E130" s="468"/>
      <c r="F130" s="468">
        <f t="shared" si="5"/>
        <v>0</v>
      </c>
    </row>
    <row r="131" spans="1:6" ht="12.75" customHeight="1" x14ac:dyDescent="0.2">
      <c r="A131" s="321" t="s">
        <v>766</v>
      </c>
      <c r="B131" s="564" t="s">
        <v>767</v>
      </c>
      <c r="C131" s="562" t="s">
        <v>768</v>
      </c>
      <c r="D131" s="468"/>
      <c r="E131" s="468"/>
      <c r="F131" s="468">
        <f t="shared" si="5"/>
        <v>0</v>
      </c>
    </row>
    <row r="132" spans="1:6" ht="12.75" customHeight="1" x14ac:dyDescent="0.2">
      <c r="A132" s="321" t="s">
        <v>769</v>
      </c>
      <c r="B132" s="564" t="s">
        <v>770</v>
      </c>
      <c r="C132" s="562" t="s">
        <v>771</v>
      </c>
      <c r="D132" s="468"/>
      <c r="E132" s="468"/>
      <c r="F132" s="468">
        <f t="shared" si="5"/>
        <v>0</v>
      </c>
    </row>
    <row r="133" spans="1:6" ht="12.75" customHeight="1" x14ac:dyDescent="0.2">
      <c r="A133" s="321" t="s">
        <v>772</v>
      </c>
      <c r="B133" s="564" t="s">
        <v>773</v>
      </c>
      <c r="C133" s="562" t="s">
        <v>774</v>
      </c>
      <c r="D133" s="468"/>
      <c r="E133" s="468"/>
      <c r="F133" s="468">
        <f t="shared" si="5"/>
        <v>0</v>
      </c>
    </row>
    <row r="134" spans="1:6" ht="12.75" customHeight="1" x14ac:dyDescent="0.2">
      <c r="A134" s="321" t="s">
        <v>775</v>
      </c>
      <c r="B134" s="564" t="s">
        <v>776</v>
      </c>
      <c r="C134" s="562" t="s">
        <v>777</v>
      </c>
      <c r="D134" s="468"/>
      <c r="E134" s="468"/>
      <c r="F134" s="468">
        <f t="shared" si="5"/>
        <v>0</v>
      </c>
    </row>
    <row r="135" spans="1:6" ht="12.75" customHeight="1" x14ac:dyDescent="0.2">
      <c r="A135" s="321" t="s">
        <v>778</v>
      </c>
      <c r="B135" s="564" t="s">
        <v>779</v>
      </c>
      <c r="C135" s="562" t="s">
        <v>780</v>
      </c>
      <c r="D135" s="468"/>
      <c r="E135" s="468"/>
      <c r="F135" s="468">
        <f t="shared" si="5"/>
        <v>0</v>
      </c>
    </row>
    <row r="136" spans="1:6" ht="12.75" customHeight="1" x14ac:dyDescent="0.2">
      <c r="A136" s="321" t="s">
        <v>781</v>
      </c>
      <c r="B136" s="564" t="s">
        <v>782</v>
      </c>
      <c r="C136" s="562" t="s">
        <v>783</v>
      </c>
      <c r="D136" s="468"/>
      <c r="E136" s="468"/>
      <c r="F136" s="468">
        <f t="shared" si="5"/>
        <v>0</v>
      </c>
    </row>
    <row r="137" spans="1:6" ht="12.75" customHeight="1" x14ac:dyDescent="0.2">
      <c r="A137" s="321" t="s">
        <v>784</v>
      </c>
      <c r="B137" s="564" t="s">
        <v>785</v>
      </c>
      <c r="C137" s="562" t="s">
        <v>786</v>
      </c>
      <c r="D137" s="468"/>
      <c r="E137" s="468"/>
      <c r="F137" s="468">
        <f t="shared" si="5"/>
        <v>0</v>
      </c>
    </row>
    <row r="138" spans="1:6" ht="12.75" customHeight="1" x14ac:dyDescent="0.2">
      <c r="A138" s="321" t="s">
        <v>787</v>
      </c>
      <c r="B138" s="564" t="s">
        <v>788</v>
      </c>
      <c r="C138" s="562" t="s">
        <v>789</v>
      </c>
      <c r="D138" s="468"/>
      <c r="E138" s="468"/>
      <c r="F138" s="468">
        <f t="shared" si="5"/>
        <v>0</v>
      </c>
    </row>
    <row r="139" spans="1:6" ht="12.75" customHeight="1" x14ac:dyDescent="0.2">
      <c r="A139" s="321" t="s">
        <v>790</v>
      </c>
      <c r="B139" s="564" t="s">
        <v>791</v>
      </c>
      <c r="C139" s="562" t="s">
        <v>792</v>
      </c>
      <c r="D139" s="468"/>
      <c r="E139" s="468"/>
      <c r="F139" s="468">
        <f t="shared" si="5"/>
        <v>0</v>
      </c>
    </row>
    <row r="140" spans="1:6" ht="12.75" customHeight="1" x14ac:dyDescent="0.2">
      <c r="A140" s="612" t="s">
        <v>94</v>
      </c>
      <c r="B140" s="561"/>
      <c r="C140" s="613" t="s">
        <v>161</v>
      </c>
      <c r="D140" s="611">
        <f>SUM(D141:D143)</f>
        <v>0</v>
      </c>
      <c r="E140" s="611">
        <f>SUM(E141:E143)</f>
        <v>0</v>
      </c>
      <c r="F140" s="611">
        <f t="shared" ref="F140:F156" si="6">SUM(D140:E140)</f>
        <v>0</v>
      </c>
    </row>
    <row r="141" spans="1:6" ht="12.75" customHeight="1" x14ac:dyDescent="0.2">
      <c r="A141" s="321" t="s">
        <v>793</v>
      </c>
      <c r="B141" s="527" t="s">
        <v>794</v>
      </c>
      <c r="C141" s="562" t="s">
        <v>795</v>
      </c>
      <c r="D141" s="468"/>
      <c r="E141" s="468"/>
      <c r="F141" s="468">
        <f t="shared" si="6"/>
        <v>0</v>
      </c>
    </row>
    <row r="142" spans="1:6" ht="12.75" customHeight="1" x14ac:dyDescent="0.2">
      <c r="A142" s="321" t="s">
        <v>796</v>
      </c>
      <c r="B142" s="527" t="s">
        <v>797</v>
      </c>
      <c r="C142" s="562" t="s">
        <v>798</v>
      </c>
      <c r="D142" s="468"/>
      <c r="E142" s="468"/>
      <c r="F142" s="468">
        <f t="shared" si="6"/>
        <v>0</v>
      </c>
    </row>
    <row r="143" spans="1:6" ht="12.75" customHeight="1" x14ac:dyDescent="0.2">
      <c r="A143" s="321" t="s">
        <v>799</v>
      </c>
      <c r="B143" s="527" t="s">
        <v>800</v>
      </c>
      <c r="C143" s="562" t="s">
        <v>801</v>
      </c>
      <c r="D143" s="468"/>
      <c r="E143" s="468"/>
      <c r="F143" s="468">
        <f t="shared" si="6"/>
        <v>0</v>
      </c>
    </row>
    <row r="144" spans="1:6" ht="12.75" customHeight="1" x14ac:dyDescent="0.2">
      <c r="A144" s="612" t="s">
        <v>105</v>
      </c>
      <c r="B144" s="565"/>
      <c r="C144" s="613" t="s">
        <v>162</v>
      </c>
      <c r="D144" s="611">
        <f>SUM(D145:D156)</f>
        <v>0</v>
      </c>
      <c r="E144" s="611">
        <f>SUM(E145:E156)</f>
        <v>0</v>
      </c>
      <c r="F144" s="611">
        <f t="shared" si="6"/>
        <v>0</v>
      </c>
    </row>
    <row r="145" spans="1:6" ht="12.75" customHeight="1" x14ac:dyDescent="0.2">
      <c r="A145" s="321" t="s">
        <v>95</v>
      </c>
      <c r="B145" s="527" t="s">
        <v>802</v>
      </c>
      <c r="C145" s="562" t="s">
        <v>458</v>
      </c>
      <c r="D145" s="468"/>
      <c r="E145" s="468"/>
      <c r="F145" s="468">
        <f t="shared" si="6"/>
        <v>0</v>
      </c>
    </row>
    <row r="146" spans="1:6" ht="12.75" customHeight="1" x14ac:dyDescent="0.2">
      <c r="A146" s="321" t="s">
        <v>96</v>
      </c>
      <c r="B146" s="527" t="s">
        <v>803</v>
      </c>
      <c r="C146" s="566" t="s">
        <v>392</v>
      </c>
      <c r="D146" s="468"/>
      <c r="E146" s="468"/>
      <c r="F146" s="468">
        <f t="shared" si="6"/>
        <v>0</v>
      </c>
    </row>
    <row r="147" spans="1:6" ht="12.75" customHeight="1" x14ac:dyDescent="0.2">
      <c r="A147" s="321" t="s">
        <v>106</v>
      </c>
      <c r="B147" s="527" t="s">
        <v>804</v>
      </c>
      <c r="C147" s="566" t="s">
        <v>391</v>
      </c>
      <c r="D147" s="468"/>
      <c r="E147" s="468"/>
      <c r="F147" s="468">
        <f t="shared" si="6"/>
        <v>0</v>
      </c>
    </row>
    <row r="148" spans="1:6" ht="12.75" customHeight="1" x14ac:dyDescent="0.2">
      <c r="A148" s="321" t="s">
        <v>107</v>
      </c>
      <c r="B148" s="527" t="s">
        <v>805</v>
      </c>
      <c r="C148" s="566" t="s">
        <v>303</v>
      </c>
      <c r="D148" s="468"/>
      <c r="E148" s="468"/>
      <c r="F148" s="468">
        <f t="shared" si="6"/>
        <v>0</v>
      </c>
    </row>
    <row r="149" spans="1:6" ht="12.75" customHeight="1" x14ac:dyDescent="0.2">
      <c r="A149" s="321" t="s">
        <v>108</v>
      </c>
      <c r="B149" s="527" t="s">
        <v>806</v>
      </c>
      <c r="C149" s="567" t="s">
        <v>304</v>
      </c>
      <c r="D149" s="468"/>
      <c r="E149" s="468"/>
      <c r="F149" s="468">
        <f t="shared" si="6"/>
        <v>0</v>
      </c>
    </row>
    <row r="150" spans="1:6" ht="12.75" customHeight="1" x14ac:dyDescent="0.2">
      <c r="A150" s="321" t="s">
        <v>109</v>
      </c>
      <c r="B150" s="527" t="s">
        <v>807</v>
      </c>
      <c r="C150" s="567" t="s">
        <v>305</v>
      </c>
      <c r="D150" s="468"/>
      <c r="E150" s="468"/>
      <c r="F150" s="468">
        <f t="shared" si="6"/>
        <v>0</v>
      </c>
    </row>
    <row r="151" spans="1:6" ht="12.75" customHeight="1" x14ac:dyDescent="0.2">
      <c r="A151" s="321" t="s">
        <v>111</v>
      </c>
      <c r="B151" s="527" t="s">
        <v>808</v>
      </c>
      <c r="C151" s="566" t="s">
        <v>306</v>
      </c>
      <c r="D151" s="468"/>
      <c r="E151" s="468"/>
      <c r="F151" s="468">
        <f t="shared" si="6"/>
        <v>0</v>
      </c>
    </row>
    <row r="152" spans="1:6" ht="12.75" customHeight="1" x14ac:dyDescent="0.2">
      <c r="A152" s="321" t="s">
        <v>163</v>
      </c>
      <c r="B152" s="527" t="s">
        <v>809</v>
      </c>
      <c r="C152" s="566" t="s">
        <v>307</v>
      </c>
      <c r="D152" s="468"/>
      <c r="E152" s="468"/>
      <c r="F152" s="468">
        <f t="shared" si="6"/>
        <v>0</v>
      </c>
    </row>
    <row r="153" spans="1:6" ht="12.75" customHeight="1" x14ac:dyDescent="0.2">
      <c r="A153" s="321" t="s">
        <v>301</v>
      </c>
      <c r="B153" s="527" t="s">
        <v>810</v>
      </c>
      <c r="C153" s="567" t="s">
        <v>308</v>
      </c>
      <c r="D153" s="468"/>
      <c r="E153" s="468"/>
      <c r="F153" s="468">
        <f t="shared" si="6"/>
        <v>0</v>
      </c>
    </row>
    <row r="154" spans="1:6" ht="12.75" customHeight="1" x14ac:dyDescent="0.2">
      <c r="A154" s="329" t="s">
        <v>302</v>
      </c>
      <c r="B154" s="568" t="s">
        <v>811</v>
      </c>
      <c r="C154" s="569" t="s">
        <v>309</v>
      </c>
      <c r="D154" s="468"/>
      <c r="E154" s="468"/>
      <c r="F154" s="468">
        <f t="shared" si="6"/>
        <v>0</v>
      </c>
    </row>
    <row r="155" spans="1:6" ht="12.75" customHeight="1" x14ac:dyDescent="0.2">
      <c r="A155" s="321" t="s">
        <v>389</v>
      </c>
      <c r="B155" s="522" t="s">
        <v>812</v>
      </c>
      <c r="C155" s="569" t="s">
        <v>310</v>
      </c>
      <c r="D155" s="468"/>
      <c r="E155" s="468"/>
      <c r="F155" s="468">
        <f t="shared" si="6"/>
        <v>0</v>
      </c>
    </row>
    <row r="156" spans="1:6" ht="12.75" customHeight="1" x14ac:dyDescent="0.2">
      <c r="A156" s="321" t="s">
        <v>390</v>
      </c>
      <c r="B156" s="527" t="s">
        <v>813</v>
      </c>
      <c r="C156" s="567" t="s">
        <v>311</v>
      </c>
      <c r="D156" s="468"/>
      <c r="E156" s="468"/>
      <c r="F156" s="468">
        <f t="shared" si="6"/>
        <v>0</v>
      </c>
    </row>
    <row r="157" spans="1:6" ht="12.75" customHeight="1" x14ac:dyDescent="0.2">
      <c r="A157" s="612" t="s">
        <v>394</v>
      </c>
      <c r="B157" s="580" t="s">
        <v>814</v>
      </c>
      <c r="C157" s="615" t="s">
        <v>48</v>
      </c>
      <c r="D157" s="611">
        <f>SUM(D158:D159)</f>
        <v>0</v>
      </c>
      <c r="E157" s="611">
        <f>SUM(E158:E159)</f>
        <v>0</v>
      </c>
      <c r="F157" s="611">
        <f>SUM(D157:E157)</f>
        <v>0</v>
      </c>
    </row>
    <row r="158" spans="1:6" ht="12.75" customHeight="1" x14ac:dyDescent="0.2">
      <c r="A158" s="322" t="s">
        <v>815</v>
      </c>
      <c r="B158" s="522"/>
      <c r="C158" s="562" t="s">
        <v>459</v>
      </c>
      <c r="D158" s="468"/>
      <c r="E158" s="468"/>
      <c r="F158" s="468">
        <f>SUM(D158:E158)</f>
        <v>0</v>
      </c>
    </row>
    <row r="159" spans="1:6" ht="12.75" customHeight="1" thickBot="1" x14ac:dyDescent="0.25">
      <c r="A159" s="330" t="s">
        <v>816</v>
      </c>
      <c r="B159" s="570"/>
      <c r="C159" s="571" t="s">
        <v>460</v>
      </c>
      <c r="D159" s="489"/>
      <c r="E159" s="469"/>
      <c r="F159" s="468">
        <f>SUM(D159:E159)</f>
        <v>0</v>
      </c>
    </row>
    <row r="160" spans="1:6" ht="12.75" customHeight="1" thickBot="1" x14ac:dyDescent="0.25">
      <c r="A160" s="510" t="s">
        <v>17</v>
      </c>
      <c r="B160" s="511"/>
      <c r="C160" s="572" t="s">
        <v>312</v>
      </c>
      <c r="D160" s="558">
        <f>SUM(D161,D170,D176)</f>
        <v>0</v>
      </c>
      <c r="E160" s="558">
        <f>SUM(E161,E170,E176)</f>
        <v>0</v>
      </c>
      <c r="F160" s="513">
        <f>SUM(D160, E160)</f>
        <v>0</v>
      </c>
    </row>
    <row r="161" spans="1:6" ht="12.75" customHeight="1" x14ac:dyDescent="0.2">
      <c r="A161" s="616" t="s">
        <v>97</v>
      </c>
      <c r="B161" s="573"/>
      <c r="C161" s="613" t="s">
        <v>183</v>
      </c>
      <c r="D161" s="609">
        <f>SUM(D163:D168)</f>
        <v>0</v>
      </c>
      <c r="E161" s="609">
        <f>SUM(E163:E168)</f>
        <v>0</v>
      </c>
      <c r="F161" s="611">
        <f>SUM(D161:E161)</f>
        <v>0</v>
      </c>
    </row>
    <row r="162" spans="1:6" ht="12.75" customHeight="1" x14ac:dyDescent="0.2">
      <c r="A162" s="320" t="s">
        <v>817</v>
      </c>
      <c r="B162" s="574" t="s">
        <v>818</v>
      </c>
      <c r="C162" s="575" t="s">
        <v>819</v>
      </c>
      <c r="D162" s="468"/>
      <c r="E162" s="468"/>
      <c r="F162" s="468">
        <f>SUM(D162:E162)</f>
        <v>0</v>
      </c>
    </row>
    <row r="163" spans="1:6" ht="12.75" customHeight="1" x14ac:dyDescent="0.2">
      <c r="A163" s="320" t="s">
        <v>820</v>
      </c>
      <c r="B163" s="574" t="s">
        <v>821</v>
      </c>
      <c r="C163" s="575" t="s">
        <v>822</v>
      </c>
      <c r="D163" s="468"/>
      <c r="E163" s="468"/>
      <c r="F163" s="468">
        <f t="shared" ref="F163:F212" si="7">SUM(D163:E163)</f>
        <v>0</v>
      </c>
    </row>
    <row r="164" spans="1:6" ht="12.75" customHeight="1" x14ac:dyDescent="0.2">
      <c r="A164" s="320" t="s">
        <v>823</v>
      </c>
      <c r="B164" s="574" t="s">
        <v>824</v>
      </c>
      <c r="C164" s="575" t="s">
        <v>825</v>
      </c>
      <c r="D164" s="468"/>
      <c r="E164" s="468"/>
      <c r="F164" s="468">
        <f t="shared" si="7"/>
        <v>0</v>
      </c>
    </row>
    <row r="165" spans="1:6" ht="12.75" customHeight="1" x14ac:dyDescent="0.2">
      <c r="A165" s="320" t="s">
        <v>826</v>
      </c>
      <c r="B165" s="574" t="s">
        <v>827</v>
      </c>
      <c r="C165" s="575" t="s">
        <v>828</v>
      </c>
      <c r="D165" s="468"/>
      <c r="E165" s="468"/>
      <c r="F165" s="468">
        <f t="shared" si="7"/>
        <v>0</v>
      </c>
    </row>
    <row r="166" spans="1:6" ht="12.75" customHeight="1" x14ac:dyDescent="0.2">
      <c r="A166" s="320" t="s">
        <v>829</v>
      </c>
      <c r="B166" s="574" t="s">
        <v>830</v>
      </c>
      <c r="C166" s="575" t="s">
        <v>831</v>
      </c>
      <c r="D166" s="468"/>
      <c r="E166" s="468"/>
      <c r="F166" s="468">
        <f t="shared" si="7"/>
        <v>0</v>
      </c>
    </row>
    <row r="167" spans="1:6" ht="12.75" customHeight="1" x14ac:dyDescent="0.2">
      <c r="A167" s="320" t="s">
        <v>832</v>
      </c>
      <c r="B167" s="574" t="s">
        <v>833</v>
      </c>
      <c r="C167" s="575" t="s">
        <v>834</v>
      </c>
      <c r="D167" s="468"/>
      <c r="E167" s="468"/>
      <c r="F167" s="468">
        <f t="shared" si="7"/>
        <v>0</v>
      </c>
    </row>
    <row r="168" spans="1:6" ht="12.75" customHeight="1" x14ac:dyDescent="0.2">
      <c r="A168" s="320" t="s">
        <v>835</v>
      </c>
      <c r="B168" s="574" t="s">
        <v>836</v>
      </c>
      <c r="C168" s="575" t="s">
        <v>837</v>
      </c>
      <c r="D168" s="468"/>
      <c r="E168" s="468"/>
      <c r="F168" s="468">
        <f t="shared" si="7"/>
        <v>0</v>
      </c>
    </row>
    <row r="169" spans="1:6" ht="12.75" customHeight="1" x14ac:dyDescent="0.2">
      <c r="A169" s="619" t="s">
        <v>98</v>
      </c>
      <c r="B169" s="620"/>
      <c r="C169" s="621" t="s">
        <v>316</v>
      </c>
      <c r="D169" s="622"/>
      <c r="E169" s="622"/>
      <c r="F169" s="622">
        <f t="shared" si="7"/>
        <v>0</v>
      </c>
    </row>
    <row r="170" spans="1:6" ht="12.75" customHeight="1" x14ac:dyDescent="0.2">
      <c r="A170" s="616" t="s">
        <v>99</v>
      </c>
      <c r="B170" s="580"/>
      <c r="C170" s="617" t="s">
        <v>164</v>
      </c>
      <c r="D170" s="611">
        <f>SUM(D171:D174)</f>
        <v>0</v>
      </c>
      <c r="E170" s="611">
        <f>SUM(E171:E174)</f>
        <v>0</v>
      </c>
      <c r="F170" s="611">
        <f t="shared" si="7"/>
        <v>0</v>
      </c>
    </row>
    <row r="171" spans="1:6" ht="12.75" customHeight="1" x14ac:dyDescent="0.2">
      <c r="A171" s="320" t="s">
        <v>838</v>
      </c>
      <c r="B171" s="521" t="s">
        <v>839</v>
      </c>
      <c r="C171" s="575" t="s">
        <v>840</v>
      </c>
      <c r="D171" s="468"/>
      <c r="E171" s="468"/>
      <c r="F171" s="468">
        <f t="shared" si="7"/>
        <v>0</v>
      </c>
    </row>
    <row r="172" spans="1:6" ht="12.75" customHeight="1" x14ac:dyDescent="0.2">
      <c r="A172" s="320" t="s">
        <v>841</v>
      </c>
      <c r="B172" s="521" t="s">
        <v>842</v>
      </c>
      <c r="C172" s="575" t="s">
        <v>843</v>
      </c>
      <c r="D172" s="468"/>
      <c r="E172" s="468"/>
      <c r="F172" s="468">
        <f t="shared" si="7"/>
        <v>0</v>
      </c>
    </row>
    <row r="173" spans="1:6" ht="12.75" customHeight="1" x14ac:dyDescent="0.2">
      <c r="A173" s="320" t="s">
        <v>844</v>
      </c>
      <c r="B173" s="521" t="s">
        <v>845</v>
      </c>
      <c r="C173" s="575" t="s">
        <v>846</v>
      </c>
      <c r="D173" s="468"/>
      <c r="E173" s="468"/>
      <c r="F173" s="468">
        <f t="shared" si="7"/>
        <v>0</v>
      </c>
    </row>
    <row r="174" spans="1:6" ht="12.75" customHeight="1" x14ac:dyDescent="0.2">
      <c r="A174" s="320" t="s">
        <v>847</v>
      </c>
      <c r="B174" s="521" t="s">
        <v>848</v>
      </c>
      <c r="C174" s="575" t="s">
        <v>849</v>
      </c>
      <c r="D174" s="468"/>
      <c r="E174" s="468"/>
      <c r="F174" s="468">
        <f t="shared" si="7"/>
        <v>0</v>
      </c>
    </row>
    <row r="175" spans="1:6" ht="12.75" customHeight="1" x14ac:dyDescent="0.2">
      <c r="A175" s="576" t="s">
        <v>100</v>
      </c>
      <c r="B175" s="577"/>
      <c r="C175" s="578" t="s">
        <v>317</v>
      </c>
      <c r="D175" s="579"/>
      <c r="E175" s="579"/>
      <c r="F175" s="468">
        <f t="shared" si="7"/>
        <v>0</v>
      </c>
    </row>
    <row r="176" spans="1:6" ht="12.75" customHeight="1" x14ac:dyDescent="0.2">
      <c r="A176" s="616" t="s">
        <v>101</v>
      </c>
      <c r="B176" s="580"/>
      <c r="C176" s="618" t="s">
        <v>185</v>
      </c>
      <c r="D176" s="611">
        <f>SUM(D177:D184)</f>
        <v>0</v>
      </c>
      <c r="E176" s="611">
        <f>SUM(E177:E184)</f>
        <v>0</v>
      </c>
      <c r="F176" s="611">
        <f t="shared" si="7"/>
        <v>0</v>
      </c>
    </row>
    <row r="177" spans="1:6" ht="12.75" customHeight="1" x14ac:dyDescent="0.2">
      <c r="A177" s="320" t="s">
        <v>110</v>
      </c>
      <c r="B177" s="521" t="s">
        <v>850</v>
      </c>
      <c r="C177" s="581" t="s">
        <v>381</v>
      </c>
      <c r="D177" s="468"/>
      <c r="E177" s="468"/>
      <c r="F177" s="468">
        <f t="shared" si="7"/>
        <v>0</v>
      </c>
    </row>
    <row r="178" spans="1:6" ht="12.75" customHeight="1" x14ac:dyDescent="0.2">
      <c r="A178" s="320" t="s">
        <v>112</v>
      </c>
      <c r="B178" s="514" t="s">
        <v>851</v>
      </c>
      <c r="C178" s="582" t="s">
        <v>322</v>
      </c>
      <c r="D178" s="468"/>
      <c r="E178" s="468"/>
      <c r="F178" s="468">
        <f t="shared" si="7"/>
        <v>0</v>
      </c>
    </row>
    <row r="179" spans="1:6" ht="12.75" customHeight="1" x14ac:dyDescent="0.2">
      <c r="A179" s="320" t="s">
        <v>165</v>
      </c>
      <c r="B179" s="514" t="s">
        <v>852</v>
      </c>
      <c r="C179" s="567" t="s">
        <v>305</v>
      </c>
      <c r="D179" s="468"/>
      <c r="E179" s="468"/>
      <c r="F179" s="468">
        <f t="shared" si="7"/>
        <v>0</v>
      </c>
    </row>
    <row r="180" spans="1:6" ht="12.75" customHeight="1" x14ac:dyDescent="0.2">
      <c r="A180" s="320" t="s">
        <v>166</v>
      </c>
      <c r="B180" s="514" t="s">
        <v>853</v>
      </c>
      <c r="C180" s="567" t="s">
        <v>321</v>
      </c>
      <c r="D180" s="468"/>
      <c r="E180" s="468"/>
      <c r="F180" s="468">
        <f t="shared" si="7"/>
        <v>0</v>
      </c>
    </row>
    <row r="181" spans="1:6" ht="12.75" customHeight="1" x14ac:dyDescent="0.2">
      <c r="A181" s="320" t="s">
        <v>167</v>
      </c>
      <c r="B181" s="514" t="s">
        <v>854</v>
      </c>
      <c r="C181" s="567" t="s">
        <v>320</v>
      </c>
      <c r="D181" s="468"/>
      <c r="E181" s="468"/>
      <c r="F181" s="468">
        <f t="shared" si="7"/>
        <v>0</v>
      </c>
    </row>
    <row r="182" spans="1:6" ht="12.75" customHeight="1" x14ac:dyDescent="0.2">
      <c r="A182" s="320" t="s">
        <v>313</v>
      </c>
      <c r="B182" s="514" t="s">
        <v>855</v>
      </c>
      <c r="C182" s="567" t="s">
        <v>308</v>
      </c>
      <c r="D182" s="468"/>
      <c r="E182" s="468"/>
      <c r="F182" s="468">
        <f t="shared" si="7"/>
        <v>0</v>
      </c>
    </row>
    <row r="183" spans="1:6" ht="12.75" customHeight="1" x14ac:dyDescent="0.2">
      <c r="A183" s="320" t="s">
        <v>314</v>
      </c>
      <c r="B183" s="514" t="s">
        <v>856</v>
      </c>
      <c r="C183" s="567" t="s">
        <v>319</v>
      </c>
      <c r="D183" s="468"/>
      <c r="E183" s="468"/>
      <c r="F183" s="468">
        <f t="shared" si="7"/>
        <v>0</v>
      </c>
    </row>
    <row r="184" spans="1:6" ht="12.75" customHeight="1" thickBot="1" x14ac:dyDescent="0.25">
      <c r="A184" s="329" t="s">
        <v>315</v>
      </c>
      <c r="B184" s="568" t="s">
        <v>857</v>
      </c>
      <c r="C184" s="567" t="s">
        <v>318</v>
      </c>
      <c r="D184" s="489"/>
      <c r="E184" s="489"/>
      <c r="F184" s="468">
        <f t="shared" si="7"/>
        <v>0</v>
      </c>
    </row>
    <row r="185" spans="1:6" ht="12.75" customHeight="1" thickBot="1" x14ac:dyDescent="0.25">
      <c r="A185" s="533" t="s">
        <v>18</v>
      </c>
      <c r="B185" s="534"/>
      <c r="C185" s="583" t="s">
        <v>399</v>
      </c>
      <c r="D185" s="584">
        <f>SUM(D95,D160)</f>
        <v>0</v>
      </c>
      <c r="E185" s="584">
        <f>SUM(E95,E160)</f>
        <v>0</v>
      </c>
      <c r="F185" s="585">
        <f t="shared" si="7"/>
        <v>0</v>
      </c>
    </row>
    <row r="186" spans="1:6" ht="12.75" customHeight="1" thickBot="1" x14ac:dyDescent="0.25">
      <c r="A186" s="586" t="s">
        <v>19</v>
      </c>
      <c r="B186" s="586"/>
      <c r="C186" s="587" t="s">
        <v>400</v>
      </c>
      <c r="D186" s="558">
        <f>SUM(D187:D189)</f>
        <v>0</v>
      </c>
      <c r="E186" s="540">
        <f>SUM(E187:E189)</f>
        <v>0</v>
      </c>
      <c r="F186" s="513">
        <f t="shared" si="7"/>
        <v>0</v>
      </c>
    </row>
    <row r="187" spans="1:6" ht="12.75" customHeight="1" x14ac:dyDescent="0.2">
      <c r="A187" s="320" t="s">
        <v>217</v>
      </c>
      <c r="B187" s="514" t="s">
        <v>858</v>
      </c>
      <c r="C187" s="560" t="s">
        <v>464</v>
      </c>
      <c r="D187" s="516"/>
      <c r="E187" s="490"/>
      <c r="F187" s="490">
        <f t="shared" si="7"/>
        <v>0</v>
      </c>
    </row>
    <row r="188" spans="1:6" ht="12.75" customHeight="1" x14ac:dyDescent="0.2">
      <c r="A188" s="320" t="s">
        <v>218</v>
      </c>
      <c r="B188" s="514" t="s">
        <v>859</v>
      </c>
      <c r="C188" s="560" t="s">
        <v>408</v>
      </c>
      <c r="D188" s="468"/>
      <c r="E188" s="468"/>
      <c r="F188" s="490">
        <f t="shared" si="7"/>
        <v>0</v>
      </c>
    </row>
    <row r="189" spans="1:6" ht="12.75" customHeight="1" thickBot="1" x14ac:dyDescent="0.25">
      <c r="A189" s="329" t="s">
        <v>219</v>
      </c>
      <c r="B189" s="568" t="s">
        <v>860</v>
      </c>
      <c r="C189" s="588" t="s">
        <v>463</v>
      </c>
      <c r="D189" s="489"/>
      <c r="E189" s="468"/>
      <c r="F189" s="490">
        <f t="shared" si="7"/>
        <v>0</v>
      </c>
    </row>
    <row r="190" spans="1:6" ht="12.75" customHeight="1" thickBot="1" x14ac:dyDescent="0.25">
      <c r="A190" s="510" t="s">
        <v>20</v>
      </c>
      <c r="B190" s="511"/>
      <c r="C190" s="589" t="s">
        <v>401</v>
      </c>
      <c r="D190" s="558">
        <f>SUM(D191:D196)</f>
        <v>0</v>
      </c>
      <c r="E190" s="558">
        <f>SUM(E191:E196)</f>
        <v>0</v>
      </c>
      <c r="F190" s="513">
        <f t="shared" si="7"/>
        <v>0</v>
      </c>
    </row>
    <row r="191" spans="1:6" ht="12.75" customHeight="1" x14ac:dyDescent="0.2">
      <c r="A191" s="320" t="s">
        <v>84</v>
      </c>
      <c r="B191" s="514" t="s">
        <v>861</v>
      </c>
      <c r="C191" s="560" t="s">
        <v>410</v>
      </c>
      <c r="D191" s="516"/>
      <c r="E191" s="490"/>
      <c r="F191" s="490">
        <f t="shared" si="7"/>
        <v>0</v>
      </c>
    </row>
    <row r="192" spans="1:6" ht="12.75" customHeight="1" x14ac:dyDescent="0.2">
      <c r="A192" s="320" t="s">
        <v>85</v>
      </c>
      <c r="B192" s="514" t="s">
        <v>862</v>
      </c>
      <c r="C192" s="560" t="s">
        <v>402</v>
      </c>
      <c r="D192" s="468"/>
      <c r="E192" s="468"/>
      <c r="F192" s="490">
        <f t="shared" si="7"/>
        <v>0</v>
      </c>
    </row>
    <row r="193" spans="1:6" ht="12.75" customHeight="1" x14ac:dyDescent="0.2">
      <c r="A193" s="320" t="s">
        <v>86</v>
      </c>
      <c r="B193" s="514" t="s">
        <v>863</v>
      </c>
      <c r="C193" s="560" t="s">
        <v>403</v>
      </c>
      <c r="D193" s="468"/>
      <c r="E193" s="468"/>
      <c r="F193" s="490">
        <f t="shared" si="7"/>
        <v>0</v>
      </c>
    </row>
    <row r="194" spans="1:6" ht="12.75" customHeight="1" x14ac:dyDescent="0.2">
      <c r="A194" s="320" t="s">
        <v>152</v>
      </c>
      <c r="B194" s="514" t="s">
        <v>864</v>
      </c>
      <c r="C194" s="560" t="s">
        <v>462</v>
      </c>
      <c r="D194" s="468"/>
      <c r="E194" s="468"/>
      <c r="F194" s="490">
        <f t="shared" si="7"/>
        <v>0</v>
      </c>
    </row>
    <row r="195" spans="1:6" ht="12.75" customHeight="1" x14ac:dyDescent="0.2">
      <c r="A195" s="320" t="s">
        <v>153</v>
      </c>
      <c r="B195" s="514" t="s">
        <v>865</v>
      </c>
      <c r="C195" s="560" t="s">
        <v>405</v>
      </c>
      <c r="D195" s="468"/>
      <c r="E195" s="468"/>
      <c r="F195" s="490">
        <f t="shared" si="7"/>
        <v>0</v>
      </c>
    </row>
    <row r="196" spans="1:6" ht="12.75" customHeight="1" thickBot="1" x14ac:dyDescent="0.25">
      <c r="A196" s="329" t="s">
        <v>154</v>
      </c>
      <c r="B196" s="514" t="s">
        <v>866</v>
      </c>
      <c r="C196" s="588" t="s">
        <v>406</v>
      </c>
      <c r="D196" s="489"/>
      <c r="E196" s="489"/>
      <c r="F196" s="490">
        <f t="shared" si="7"/>
        <v>0</v>
      </c>
    </row>
    <row r="197" spans="1:6" ht="12.75" customHeight="1" thickBot="1" x14ac:dyDescent="0.25">
      <c r="A197" s="510" t="s">
        <v>21</v>
      </c>
      <c r="B197" s="511"/>
      <c r="C197" s="589" t="s">
        <v>490</v>
      </c>
      <c r="D197" s="558">
        <f>SUM(D198:D202)</f>
        <v>0</v>
      </c>
      <c r="E197" s="558">
        <f>SUM(E198:E202)</f>
        <v>0</v>
      </c>
      <c r="F197" s="524">
        <f t="shared" si="7"/>
        <v>0</v>
      </c>
    </row>
    <row r="198" spans="1:6" ht="12.75" customHeight="1" x14ac:dyDescent="0.2">
      <c r="A198" s="320" t="s">
        <v>87</v>
      </c>
      <c r="B198" s="514" t="s">
        <v>867</v>
      </c>
      <c r="C198" s="560" t="s">
        <v>323</v>
      </c>
      <c r="D198" s="516"/>
      <c r="E198" s="490"/>
      <c r="F198" s="490">
        <f t="shared" si="7"/>
        <v>0</v>
      </c>
    </row>
    <row r="199" spans="1:6" ht="12.75" customHeight="1" x14ac:dyDescent="0.2">
      <c r="A199" s="320" t="s">
        <v>88</v>
      </c>
      <c r="B199" s="514" t="s">
        <v>868</v>
      </c>
      <c r="C199" s="560" t="s">
        <v>324</v>
      </c>
      <c r="D199" s="468"/>
      <c r="E199" s="468"/>
      <c r="F199" s="490">
        <f t="shared" si="7"/>
        <v>0</v>
      </c>
    </row>
    <row r="200" spans="1:6" ht="12.75" customHeight="1" x14ac:dyDescent="0.2">
      <c r="A200" s="320" t="s">
        <v>237</v>
      </c>
      <c r="B200" s="514" t="s">
        <v>869</v>
      </c>
      <c r="C200" s="560" t="s">
        <v>489</v>
      </c>
      <c r="D200" s="468"/>
      <c r="E200" s="468"/>
      <c r="F200" s="490">
        <f t="shared" si="7"/>
        <v>0</v>
      </c>
    </row>
    <row r="201" spans="1:6" ht="12.75" customHeight="1" x14ac:dyDescent="0.2">
      <c r="A201" s="320" t="s">
        <v>238</v>
      </c>
      <c r="B201" s="514" t="s">
        <v>870</v>
      </c>
      <c r="C201" s="560" t="s">
        <v>415</v>
      </c>
      <c r="D201" s="468"/>
      <c r="E201" s="468"/>
      <c r="F201" s="490">
        <f t="shared" si="7"/>
        <v>0</v>
      </c>
    </row>
    <row r="202" spans="1:6" ht="12.75" customHeight="1" thickBot="1" x14ac:dyDescent="0.25">
      <c r="A202" s="329" t="s">
        <v>239</v>
      </c>
      <c r="B202" s="514" t="s">
        <v>871</v>
      </c>
      <c r="C202" s="588" t="s">
        <v>343</v>
      </c>
      <c r="D202" s="489"/>
      <c r="E202" s="468"/>
      <c r="F202" s="490">
        <f t="shared" si="7"/>
        <v>0</v>
      </c>
    </row>
    <row r="203" spans="1:6" ht="12.75" customHeight="1" thickBot="1" x14ac:dyDescent="0.25">
      <c r="A203" s="510" t="s">
        <v>22</v>
      </c>
      <c r="B203" s="511"/>
      <c r="C203" s="589" t="s">
        <v>416</v>
      </c>
      <c r="D203" s="558">
        <f>SUM(D204:D208)</f>
        <v>0</v>
      </c>
      <c r="E203" s="558">
        <f>SUM(E204:E208)</f>
        <v>0</v>
      </c>
      <c r="F203" s="590">
        <f t="shared" si="7"/>
        <v>0</v>
      </c>
    </row>
    <row r="204" spans="1:6" ht="12.75" customHeight="1" x14ac:dyDescent="0.2">
      <c r="A204" s="320" t="s">
        <v>89</v>
      </c>
      <c r="B204" s="514" t="s">
        <v>872</v>
      </c>
      <c r="C204" s="560" t="s">
        <v>411</v>
      </c>
      <c r="D204" s="516"/>
      <c r="E204" s="468"/>
      <c r="F204" s="468">
        <f t="shared" si="7"/>
        <v>0</v>
      </c>
    </row>
    <row r="205" spans="1:6" ht="12.75" customHeight="1" x14ac:dyDescent="0.2">
      <c r="A205" s="320" t="s">
        <v>90</v>
      </c>
      <c r="B205" s="514" t="s">
        <v>873</v>
      </c>
      <c r="C205" s="560" t="s">
        <v>418</v>
      </c>
      <c r="D205" s="468"/>
      <c r="E205" s="468"/>
      <c r="F205" s="468">
        <f t="shared" si="7"/>
        <v>0</v>
      </c>
    </row>
    <row r="206" spans="1:6" ht="12.75" customHeight="1" x14ac:dyDescent="0.2">
      <c r="A206" s="320" t="s">
        <v>249</v>
      </c>
      <c r="B206" s="514" t="s">
        <v>874</v>
      </c>
      <c r="C206" s="560" t="s">
        <v>413</v>
      </c>
      <c r="D206" s="468"/>
      <c r="E206" s="468"/>
      <c r="F206" s="468">
        <f t="shared" si="7"/>
        <v>0</v>
      </c>
    </row>
    <row r="207" spans="1:6" ht="12.75" customHeight="1" x14ac:dyDescent="0.2">
      <c r="A207" s="320" t="s">
        <v>250</v>
      </c>
      <c r="B207" s="514" t="s">
        <v>875</v>
      </c>
      <c r="C207" s="560" t="s">
        <v>465</v>
      </c>
      <c r="D207" s="468"/>
      <c r="E207" s="468"/>
      <c r="F207" s="468">
        <f t="shared" si="7"/>
        <v>0</v>
      </c>
    </row>
    <row r="208" spans="1:6" ht="12.75" customHeight="1" thickBot="1" x14ac:dyDescent="0.25">
      <c r="A208" s="329" t="s">
        <v>417</v>
      </c>
      <c r="B208" s="514" t="s">
        <v>876</v>
      </c>
      <c r="C208" s="588" t="s">
        <v>420</v>
      </c>
      <c r="D208" s="489"/>
      <c r="E208" s="469"/>
      <c r="F208" s="468">
        <f t="shared" si="7"/>
        <v>0</v>
      </c>
    </row>
    <row r="209" spans="1:6" ht="12.75" customHeight="1" thickBot="1" x14ac:dyDescent="0.25">
      <c r="A209" s="591" t="s">
        <v>23</v>
      </c>
      <c r="B209" s="592" t="s">
        <v>851</v>
      </c>
      <c r="C209" s="589" t="s">
        <v>421</v>
      </c>
      <c r="D209" s="558"/>
      <c r="E209" s="590"/>
      <c r="F209" s="590">
        <f t="shared" si="7"/>
        <v>0</v>
      </c>
    </row>
    <row r="210" spans="1:6" ht="12.75" customHeight="1" thickBot="1" x14ac:dyDescent="0.25">
      <c r="A210" s="591" t="s">
        <v>24</v>
      </c>
      <c r="B210" s="592" t="s">
        <v>877</v>
      </c>
      <c r="C210" s="589" t="s">
        <v>422</v>
      </c>
      <c r="D210" s="558"/>
      <c r="E210" s="590"/>
      <c r="F210" s="590">
        <f t="shared" si="7"/>
        <v>0</v>
      </c>
    </row>
    <row r="211" spans="1:6" ht="12.75" customHeight="1" thickBot="1" x14ac:dyDescent="0.25">
      <c r="A211" s="533" t="s">
        <v>25</v>
      </c>
      <c r="B211" s="534"/>
      <c r="C211" s="583" t="s">
        <v>424</v>
      </c>
      <c r="D211" s="584">
        <f>SUM(D186,D190,D197,D203,D209,D210)</f>
        <v>0</v>
      </c>
      <c r="E211" s="584">
        <f>SUM(E186,E190,E197,E203,E209,E210)</f>
        <v>0</v>
      </c>
      <c r="F211" s="593">
        <f t="shared" si="7"/>
        <v>0</v>
      </c>
    </row>
    <row r="212" spans="1:6" ht="12.75" customHeight="1" thickBot="1" x14ac:dyDescent="0.25">
      <c r="A212" s="594" t="s">
        <v>26</v>
      </c>
      <c r="B212" s="595"/>
      <c r="C212" s="596" t="s">
        <v>423</v>
      </c>
      <c r="D212" s="597">
        <f>SUM(D185,D211)</f>
        <v>0</v>
      </c>
      <c r="E212" s="552">
        <f>SUM(E185,E211)</f>
        <v>0</v>
      </c>
      <c r="F212" s="598">
        <f t="shared" si="7"/>
        <v>0</v>
      </c>
    </row>
    <row r="213" spans="1:6" ht="12.75" customHeight="1" thickBot="1" x14ac:dyDescent="0.25">
      <c r="A213" s="282"/>
      <c r="B213" s="282"/>
      <c r="C213" s="283"/>
      <c r="D213" s="554"/>
      <c r="E213" s="284"/>
      <c r="F213" s="284"/>
    </row>
    <row r="214" spans="1:6" ht="12.75" customHeight="1" thickBot="1" x14ac:dyDescent="0.25">
      <c r="A214" s="740" t="s">
        <v>466</v>
      </c>
      <c r="B214" s="741"/>
      <c r="C214" s="757"/>
      <c r="D214" s="490"/>
      <c r="E214" s="89"/>
      <c r="F214" s="89">
        <f>SUM(D214:E214)</f>
        <v>0</v>
      </c>
    </row>
    <row r="215" spans="1:6" ht="12.75" customHeight="1" thickBot="1" x14ac:dyDescent="0.25">
      <c r="A215" s="740" t="s">
        <v>175</v>
      </c>
      <c r="B215" s="741"/>
      <c r="C215" s="757"/>
      <c r="D215" s="599"/>
      <c r="E215" s="89"/>
      <c r="F215" s="89">
        <f>SUM(D215:E215)</f>
        <v>0</v>
      </c>
    </row>
  </sheetData>
  <sheetProtection formatCells="0"/>
  <customSheetViews>
    <customSheetView guid="{97FEE8B0-D789-49A2-9B6A-B24783AB39CA}" scale="145">
      <selection activeCell="C1" sqref="C1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mergeCells count="5">
    <mergeCell ref="D1:F2"/>
    <mergeCell ref="A6:F6"/>
    <mergeCell ref="A94:F94"/>
    <mergeCell ref="A214:C214"/>
    <mergeCell ref="A215:C21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2"/>
  <headerFooter alignWithMargins="0">
    <oddHeader xml:space="preserve">&amp;C... sz. melléklet a ..../..... (.) sz. önkormányzati rendelethez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I215"/>
  <sheetViews>
    <sheetView zoomScaleNormal="100" workbookViewId="0">
      <selection activeCell="C1" sqref="C1"/>
    </sheetView>
  </sheetViews>
  <sheetFormatPr defaultRowHeight="12.75" x14ac:dyDescent="0.2"/>
  <cols>
    <col min="1" max="1" width="27.83203125" style="159" bestFit="1" customWidth="1"/>
    <col min="2" max="2" width="10.6640625" style="159" bestFit="1" customWidth="1"/>
    <col min="3" max="3" width="67.1640625" style="159" bestFit="1" customWidth="1"/>
    <col min="4" max="4" width="12.83203125" style="159" bestFit="1" customWidth="1"/>
    <col min="5" max="5" width="13.33203125" style="159" bestFit="1" customWidth="1"/>
    <col min="6" max="6" width="12.1640625" style="159" customWidth="1"/>
    <col min="7" max="16384" width="9.33203125" style="159"/>
  </cols>
  <sheetData>
    <row r="1" spans="1:6" s="138" customFormat="1" ht="12.75" customHeight="1" x14ac:dyDescent="0.2">
      <c r="A1" s="600" t="s">
        <v>602</v>
      </c>
      <c r="B1" s="601"/>
      <c r="C1" s="248"/>
      <c r="D1" s="760" t="s">
        <v>603</v>
      </c>
      <c r="E1" s="761"/>
      <c r="F1" s="762"/>
    </row>
    <row r="2" spans="1:6" s="340" customFormat="1" ht="12.75" customHeight="1" thickBot="1" x14ac:dyDescent="0.25">
      <c r="A2" s="602" t="s">
        <v>604</v>
      </c>
      <c r="B2" s="603"/>
      <c r="C2" s="249"/>
      <c r="D2" s="763"/>
      <c r="E2" s="763"/>
      <c r="F2" s="764"/>
    </row>
    <row r="3" spans="1:6" s="340" customFormat="1" ht="12.75" customHeight="1" thickBot="1" x14ac:dyDescent="0.3">
      <c r="A3" s="141"/>
      <c r="B3" s="141"/>
      <c r="C3" s="141"/>
      <c r="D3" s="142"/>
      <c r="E3" s="142"/>
      <c r="F3" s="142" t="s">
        <v>510</v>
      </c>
    </row>
    <row r="4" spans="1:6" s="341" customFormat="1" ht="12.75" customHeight="1" thickBot="1" x14ac:dyDescent="0.25">
      <c r="A4" s="296" t="s">
        <v>174</v>
      </c>
      <c r="B4" s="604" t="s">
        <v>606</v>
      </c>
      <c r="C4" s="144" t="s">
        <v>607</v>
      </c>
      <c r="D4" s="605" t="s">
        <v>53</v>
      </c>
      <c r="E4" s="251" t="s">
        <v>597</v>
      </c>
      <c r="F4" s="251" t="s">
        <v>595</v>
      </c>
    </row>
    <row r="5" spans="1:6" ht="12.75" customHeight="1" thickBot="1" x14ac:dyDescent="0.25">
      <c r="A5" s="122"/>
      <c r="B5" s="508"/>
      <c r="C5" s="124" t="s">
        <v>444</v>
      </c>
      <c r="D5" s="509" t="s">
        <v>445</v>
      </c>
      <c r="E5" s="124" t="s">
        <v>446</v>
      </c>
      <c r="F5" s="124" t="s">
        <v>447</v>
      </c>
    </row>
    <row r="6" spans="1:6" s="342" customFormat="1" ht="12.75" customHeight="1" thickBot="1" x14ac:dyDescent="0.25">
      <c r="A6" s="767" t="s">
        <v>54</v>
      </c>
      <c r="B6" s="768"/>
      <c r="C6" s="768"/>
      <c r="D6" s="768"/>
      <c r="E6" s="768"/>
      <c r="F6" s="769"/>
    </row>
    <row r="7" spans="1:6" s="342" customFormat="1" ht="12.75" customHeight="1" thickBot="1" x14ac:dyDescent="0.25">
      <c r="A7" s="510" t="s">
        <v>16</v>
      </c>
      <c r="B7" s="511"/>
      <c r="C7" s="512" t="s">
        <v>202</v>
      </c>
      <c r="D7" s="513">
        <f>+D8+D9+D10+D11+D12+D13</f>
        <v>0</v>
      </c>
      <c r="E7" s="513">
        <f>+E8+E9+E10+E11+E12+E13</f>
        <v>0</v>
      </c>
      <c r="F7" s="513">
        <f>+F8+F9+F10+F11+F12+F13</f>
        <v>0</v>
      </c>
    </row>
    <row r="8" spans="1:6" s="264" customFormat="1" ht="12.75" customHeight="1" x14ac:dyDescent="0.2">
      <c r="A8" s="320" t="s">
        <v>91</v>
      </c>
      <c r="B8" s="514" t="s">
        <v>608</v>
      </c>
      <c r="C8" s="515" t="s">
        <v>203</v>
      </c>
      <c r="D8" s="516"/>
      <c r="E8" s="516"/>
      <c r="F8" s="516">
        <f t="shared" ref="F8:F13" si="0">SUM(D8:E8)</f>
        <v>0</v>
      </c>
    </row>
    <row r="9" spans="1:6" s="264" customFormat="1" ht="12.75" customHeight="1" x14ac:dyDescent="0.2">
      <c r="A9" s="321" t="s">
        <v>92</v>
      </c>
      <c r="B9" s="514" t="s">
        <v>609</v>
      </c>
      <c r="C9" s="493" t="s">
        <v>204</v>
      </c>
      <c r="D9" s="468"/>
      <c r="E9" s="468"/>
      <c r="F9" s="468">
        <f t="shared" si="0"/>
        <v>0</v>
      </c>
    </row>
    <row r="10" spans="1:6" s="264" customFormat="1" ht="12.75" customHeight="1" x14ac:dyDescent="0.2">
      <c r="A10" s="321" t="s">
        <v>93</v>
      </c>
      <c r="B10" s="514" t="s">
        <v>610</v>
      </c>
      <c r="C10" s="493" t="s">
        <v>498</v>
      </c>
      <c r="D10" s="468"/>
      <c r="E10" s="468"/>
      <c r="F10" s="468">
        <f t="shared" si="0"/>
        <v>0</v>
      </c>
    </row>
    <row r="11" spans="1:6" s="264" customFormat="1" ht="12.75" customHeight="1" x14ac:dyDescent="0.2">
      <c r="A11" s="321" t="s">
        <v>94</v>
      </c>
      <c r="B11" s="514" t="s">
        <v>611</v>
      </c>
      <c r="C11" s="493" t="s">
        <v>205</v>
      </c>
      <c r="D11" s="468"/>
      <c r="E11" s="468"/>
      <c r="F11" s="468">
        <f t="shared" si="0"/>
        <v>0</v>
      </c>
    </row>
    <row r="12" spans="1:6" s="264" customFormat="1" ht="12.75" customHeight="1" x14ac:dyDescent="0.2">
      <c r="A12" s="321" t="s">
        <v>126</v>
      </c>
      <c r="B12" s="514" t="s">
        <v>612</v>
      </c>
      <c r="C12" s="493" t="s">
        <v>453</v>
      </c>
      <c r="D12" s="468"/>
      <c r="E12" s="468"/>
      <c r="F12" s="468">
        <f t="shared" si="0"/>
        <v>0</v>
      </c>
    </row>
    <row r="13" spans="1:6" s="264" customFormat="1" ht="12.75" customHeight="1" thickBot="1" x14ac:dyDescent="0.25">
      <c r="A13" s="322" t="s">
        <v>95</v>
      </c>
      <c r="B13" s="514" t="s">
        <v>613</v>
      </c>
      <c r="C13" s="517" t="s">
        <v>384</v>
      </c>
      <c r="D13" s="489"/>
      <c r="E13" s="489"/>
      <c r="F13" s="489">
        <f t="shared" si="0"/>
        <v>0</v>
      </c>
    </row>
    <row r="14" spans="1:6" s="264" customFormat="1" ht="12.75" customHeight="1" thickBot="1" x14ac:dyDescent="0.25">
      <c r="A14" s="510" t="s">
        <v>17</v>
      </c>
      <c r="B14" s="511"/>
      <c r="C14" s="518" t="s">
        <v>206</v>
      </c>
      <c r="D14" s="513">
        <f>+D15+D16+D17+D18+D19</f>
        <v>0</v>
      </c>
      <c r="E14" s="513">
        <f>+E15+E16+E17+E18+E19</f>
        <v>0</v>
      </c>
      <c r="F14" s="513">
        <f>+F15+F16+F17+F18+F19</f>
        <v>0</v>
      </c>
    </row>
    <row r="15" spans="1:6" s="264" customFormat="1" ht="12.75" customHeight="1" x14ac:dyDescent="0.2">
      <c r="A15" s="320" t="s">
        <v>97</v>
      </c>
      <c r="B15" s="514" t="s">
        <v>614</v>
      </c>
      <c r="C15" s="492" t="s">
        <v>207</v>
      </c>
      <c r="D15" s="516"/>
      <c r="E15" s="516"/>
      <c r="F15" s="516">
        <f t="shared" ref="F15:F20" si="1">SUM(D15:E15)</f>
        <v>0</v>
      </c>
    </row>
    <row r="16" spans="1:6" s="264" customFormat="1" ht="12.75" customHeight="1" x14ac:dyDescent="0.2">
      <c r="A16" s="321" t="s">
        <v>98</v>
      </c>
      <c r="B16" s="514" t="s">
        <v>615</v>
      </c>
      <c r="C16" s="493" t="s">
        <v>208</v>
      </c>
      <c r="D16" s="468"/>
      <c r="E16" s="468"/>
      <c r="F16" s="468">
        <f t="shared" si="1"/>
        <v>0</v>
      </c>
    </row>
    <row r="17" spans="1:6" s="343" customFormat="1" ht="12.75" customHeight="1" x14ac:dyDescent="0.2">
      <c r="A17" s="321" t="s">
        <v>99</v>
      </c>
      <c r="B17" s="514" t="s">
        <v>616</v>
      </c>
      <c r="C17" s="493" t="s">
        <v>375</v>
      </c>
      <c r="D17" s="468"/>
      <c r="E17" s="468"/>
      <c r="F17" s="468">
        <f t="shared" si="1"/>
        <v>0</v>
      </c>
    </row>
    <row r="18" spans="1:6" s="343" customFormat="1" ht="12.75" customHeight="1" x14ac:dyDescent="0.2">
      <c r="A18" s="321" t="s">
        <v>100</v>
      </c>
      <c r="B18" s="514" t="s">
        <v>617</v>
      </c>
      <c r="C18" s="493" t="s">
        <v>376</v>
      </c>
      <c r="D18" s="468"/>
      <c r="E18" s="468"/>
      <c r="F18" s="468">
        <f t="shared" si="1"/>
        <v>0</v>
      </c>
    </row>
    <row r="19" spans="1:6" s="343" customFormat="1" ht="12.75" customHeight="1" x14ac:dyDescent="0.2">
      <c r="A19" s="321" t="s">
        <v>101</v>
      </c>
      <c r="B19" s="514" t="s">
        <v>618</v>
      </c>
      <c r="C19" s="493" t="s">
        <v>209</v>
      </c>
      <c r="D19" s="468"/>
      <c r="E19" s="468"/>
      <c r="F19" s="468">
        <f t="shared" si="1"/>
        <v>0</v>
      </c>
    </row>
    <row r="20" spans="1:6" s="264" customFormat="1" ht="12.75" customHeight="1" thickBot="1" x14ac:dyDescent="0.25">
      <c r="A20" s="322" t="s">
        <v>110</v>
      </c>
      <c r="B20" s="514"/>
      <c r="C20" s="495" t="s">
        <v>210</v>
      </c>
      <c r="D20" s="489"/>
      <c r="E20" s="489"/>
      <c r="F20" s="489">
        <f t="shared" si="1"/>
        <v>0</v>
      </c>
    </row>
    <row r="21" spans="1:6" s="343" customFormat="1" ht="12.75" customHeight="1" thickBot="1" x14ac:dyDescent="0.25">
      <c r="A21" s="510" t="s">
        <v>18</v>
      </c>
      <c r="B21" s="511"/>
      <c r="C21" s="512" t="s">
        <v>211</v>
      </c>
      <c r="D21" s="513">
        <f>+D22+D23+D24+D25+D26</f>
        <v>0</v>
      </c>
      <c r="E21" s="513">
        <f>+E22+E23+E24+E25+E26</f>
        <v>0</v>
      </c>
      <c r="F21" s="513">
        <f>+F22+F23+F24+F25+F26</f>
        <v>0</v>
      </c>
    </row>
    <row r="22" spans="1:6" s="343" customFormat="1" ht="12.75" customHeight="1" x14ac:dyDescent="0.2">
      <c r="A22" s="320" t="s">
        <v>80</v>
      </c>
      <c r="B22" s="520" t="s">
        <v>619</v>
      </c>
      <c r="C22" s="492" t="s">
        <v>212</v>
      </c>
      <c r="D22" s="516"/>
      <c r="E22" s="516"/>
      <c r="F22" s="516"/>
    </row>
    <row r="23" spans="1:6" s="343" customFormat="1" ht="12.75" customHeight="1" x14ac:dyDescent="0.2">
      <c r="A23" s="321" t="s">
        <v>81</v>
      </c>
      <c r="B23" s="521" t="s">
        <v>620</v>
      </c>
      <c r="C23" s="493" t="s">
        <v>213</v>
      </c>
      <c r="D23" s="468"/>
      <c r="E23" s="468"/>
      <c r="F23" s="468">
        <f>SUM(D23:E23)</f>
        <v>0</v>
      </c>
    </row>
    <row r="24" spans="1:6" s="343" customFormat="1" ht="12.75" customHeight="1" x14ac:dyDescent="0.2">
      <c r="A24" s="321" t="s">
        <v>82</v>
      </c>
      <c r="B24" s="521" t="s">
        <v>621</v>
      </c>
      <c r="C24" s="493" t="s">
        <v>377</v>
      </c>
      <c r="D24" s="468"/>
      <c r="E24" s="468"/>
      <c r="F24" s="468">
        <f>SUM(D24:E24)</f>
        <v>0</v>
      </c>
    </row>
    <row r="25" spans="1:6" s="343" customFormat="1" ht="12.75" customHeight="1" x14ac:dyDescent="0.2">
      <c r="A25" s="321" t="s">
        <v>83</v>
      </c>
      <c r="B25" s="521" t="s">
        <v>622</v>
      </c>
      <c r="C25" s="493" t="s">
        <v>378</v>
      </c>
      <c r="D25" s="468"/>
      <c r="E25" s="468"/>
      <c r="F25" s="468">
        <f>SUM(D25:E25)</f>
        <v>0</v>
      </c>
    </row>
    <row r="26" spans="1:6" s="343" customFormat="1" ht="12.75" customHeight="1" x14ac:dyDescent="0.2">
      <c r="A26" s="321" t="s">
        <v>148</v>
      </c>
      <c r="B26" s="521" t="s">
        <v>623</v>
      </c>
      <c r="C26" s="493" t="s">
        <v>214</v>
      </c>
      <c r="D26" s="468"/>
      <c r="E26" s="468"/>
      <c r="F26" s="468">
        <f>SUM(D26:E26)</f>
        <v>0</v>
      </c>
    </row>
    <row r="27" spans="1:6" s="343" customFormat="1" ht="12.75" customHeight="1" thickBot="1" x14ac:dyDescent="0.25">
      <c r="A27" s="322" t="s">
        <v>149</v>
      </c>
      <c r="B27" s="522"/>
      <c r="C27" s="495" t="s">
        <v>215</v>
      </c>
      <c r="D27" s="489"/>
      <c r="E27" s="489"/>
      <c r="F27" s="489">
        <f>SUM(D27:E27)</f>
        <v>0</v>
      </c>
    </row>
    <row r="28" spans="1:6" s="343" customFormat="1" ht="12.75" customHeight="1" thickBot="1" x14ac:dyDescent="0.25">
      <c r="A28" s="510" t="s">
        <v>150</v>
      </c>
      <c r="B28" s="511"/>
      <c r="C28" s="523" t="s">
        <v>888</v>
      </c>
      <c r="D28" s="519">
        <f>SUM(D29,D33,D34,D35,D36,D37)</f>
        <v>0</v>
      </c>
      <c r="E28" s="519">
        <f>SUM(E29,E33,E34,E35,E36,E37)</f>
        <v>0</v>
      </c>
      <c r="F28" s="524">
        <f>SUM(F29,F33,F34,F35,F37,F36)</f>
        <v>0</v>
      </c>
    </row>
    <row r="29" spans="1:6" s="343" customFormat="1" ht="12.75" customHeight="1" x14ac:dyDescent="0.2">
      <c r="A29" s="320" t="s">
        <v>217</v>
      </c>
      <c r="B29" s="520" t="s">
        <v>624</v>
      </c>
      <c r="C29" s="525" t="s">
        <v>625</v>
      </c>
      <c r="D29" s="516"/>
      <c r="E29" s="526"/>
      <c r="F29" s="516">
        <f>SUM(F30:F32)</f>
        <v>0</v>
      </c>
    </row>
    <row r="30" spans="1:6" s="343" customFormat="1" ht="12.75" customHeight="1" x14ac:dyDescent="0.2">
      <c r="A30" s="320" t="s">
        <v>626</v>
      </c>
      <c r="B30" s="514"/>
      <c r="C30" s="492" t="s">
        <v>503</v>
      </c>
      <c r="D30" s="468"/>
      <c r="E30" s="468"/>
      <c r="F30" s="468">
        <f t="shared" ref="F30:F37" si="2">SUM(D30:E30)</f>
        <v>0</v>
      </c>
    </row>
    <row r="31" spans="1:6" s="343" customFormat="1" ht="12.75" customHeight="1" x14ac:dyDescent="0.2">
      <c r="A31" s="320" t="s">
        <v>627</v>
      </c>
      <c r="B31" s="514"/>
      <c r="C31" s="492" t="s">
        <v>885</v>
      </c>
      <c r="D31" s="468"/>
      <c r="E31" s="468"/>
      <c r="F31" s="468">
        <f t="shared" si="2"/>
        <v>0</v>
      </c>
    </row>
    <row r="32" spans="1:6" s="343" customFormat="1" ht="12.75" customHeight="1" x14ac:dyDescent="0.2">
      <c r="A32" s="320" t="s">
        <v>628</v>
      </c>
      <c r="B32" s="514"/>
      <c r="C32" s="492" t="s">
        <v>886</v>
      </c>
      <c r="D32" s="468"/>
      <c r="E32" s="468"/>
      <c r="F32" s="468">
        <f t="shared" si="2"/>
        <v>0</v>
      </c>
    </row>
    <row r="33" spans="1:6" s="343" customFormat="1" ht="12.75" customHeight="1" x14ac:dyDescent="0.2">
      <c r="A33" s="321" t="s">
        <v>218</v>
      </c>
      <c r="B33" s="527" t="s">
        <v>629</v>
      </c>
      <c r="C33" s="493" t="s">
        <v>505</v>
      </c>
      <c r="D33" s="468"/>
      <c r="E33" s="468"/>
      <c r="F33" s="468">
        <f t="shared" si="2"/>
        <v>0</v>
      </c>
    </row>
    <row r="34" spans="1:6" s="264" customFormat="1" ht="12.75" customHeight="1" x14ac:dyDescent="0.2">
      <c r="A34" s="321" t="s">
        <v>219</v>
      </c>
      <c r="B34" s="527" t="s">
        <v>630</v>
      </c>
      <c r="C34" s="493" t="s">
        <v>506</v>
      </c>
      <c r="D34" s="468"/>
      <c r="E34" s="468"/>
      <c r="F34" s="468">
        <f t="shared" si="2"/>
        <v>0</v>
      </c>
    </row>
    <row r="35" spans="1:6" s="264" customFormat="1" ht="12.75" customHeight="1" x14ac:dyDescent="0.2">
      <c r="A35" s="321" t="s">
        <v>220</v>
      </c>
      <c r="B35" s="527" t="s">
        <v>631</v>
      </c>
      <c r="C35" s="493" t="s">
        <v>221</v>
      </c>
      <c r="D35" s="468"/>
      <c r="E35" s="468"/>
      <c r="F35" s="468">
        <f t="shared" si="2"/>
        <v>0</v>
      </c>
    </row>
    <row r="36" spans="1:6" s="264" customFormat="1" ht="12.75" customHeight="1" x14ac:dyDescent="0.2">
      <c r="A36" s="321" t="s">
        <v>500</v>
      </c>
      <c r="B36" s="527" t="s">
        <v>630</v>
      </c>
      <c r="C36" s="493" t="s">
        <v>504</v>
      </c>
      <c r="D36" s="468"/>
      <c r="E36" s="468"/>
      <c r="F36" s="468">
        <f t="shared" si="2"/>
        <v>0</v>
      </c>
    </row>
    <row r="37" spans="1:6" s="264" customFormat="1" ht="12.75" customHeight="1" thickBot="1" x14ac:dyDescent="0.25">
      <c r="A37" s="322" t="s">
        <v>501</v>
      </c>
      <c r="B37" s="522" t="s">
        <v>632</v>
      </c>
      <c r="C37" s="496" t="s">
        <v>223</v>
      </c>
      <c r="D37" s="489"/>
      <c r="E37" s="489"/>
      <c r="F37" s="489">
        <f t="shared" si="2"/>
        <v>0</v>
      </c>
    </row>
    <row r="38" spans="1:6" s="264" customFormat="1" ht="12.75" customHeight="1" thickBot="1" x14ac:dyDescent="0.25">
      <c r="A38" s="510" t="s">
        <v>20</v>
      </c>
      <c r="B38" s="511"/>
      <c r="C38" s="512" t="s">
        <v>385</v>
      </c>
      <c r="D38" s="529">
        <f>SUM(D39:D49)</f>
        <v>0</v>
      </c>
      <c r="E38" s="529">
        <f>SUM(E39:E49)</f>
        <v>0</v>
      </c>
      <c r="F38" s="529">
        <f>SUM(F39:F49)</f>
        <v>0</v>
      </c>
    </row>
    <row r="39" spans="1:6" s="264" customFormat="1" ht="12.75" customHeight="1" x14ac:dyDescent="0.2">
      <c r="A39" s="320" t="s">
        <v>84</v>
      </c>
      <c r="B39" s="514" t="s">
        <v>633</v>
      </c>
      <c r="C39" s="492" t="s">
        <v>226</v>
      </c>
      <c r="D39" s="516"/>
      <c r="E39" s="516"/>
      <c r="F39" s="516">
        <f>SUM(D39:E39)</f>
        <v>0</v>
      </c>
    </row>
    <row r="40" spans="1:6" s="343" customFormat="1" ht="12.75" customHeight="1" x14ac:dyDescent="0.2">
      <c r="A40" s="321" t="s">
        <v>85</v>
      </c>
      <c r="B40" s="514" t="s">
        <v>634</v>
      </c>
      <c r="C40" s="493" t="s">
        <v>227</v>
      </c>
      <c r="D40" s="468"/>
      <c r="E40" s="468"/>
      <c r="F40" s="468">
        <f t="shared" ref="F40:F49" si="3">SUM(D40:E40)</f>
        <v>0</v>
      </c>
    </row>
    <row r="41" spans="1:6" s="343" customFormat="1" ht="12.75" customHeight="1" x14ac:dyDescent="0.2">
      <c r="A41" s="321" t="s">
        <v>86</v>
      </c>
      <c r="B41" s="514" t="s">
        <v>635</v>
      </c>
      <c r="C41" s="493" t="s">
        <v>228</v>
      </c>
      <c r="D41" s="468"/>
      <c r="E41" s="468"/>
      <c r="F41" s="468">
        <f t="shared" si="3"/>
        <v>0</v>
      </c>
    </row>
    <row r="42" spans="1:6" s="343" customFormat="1" ht="12.75" customHeight="1" x14ac:dyDescent="0.2">
      <c r="A42" s="321" t="s">
        <v>152</v>
      </c>
      <c r="B42" s="514" t="s">
        <v>636</v>
      </c>
      <c r="C42" s="493" t="s">
        <v>229</v>
      </c>
      <c r="D42" s="468"/>
      <c r="E42" s="468"/>
      <c r="F42" s="468">
        <f t="shared" si="3"/>
        <v>0</v>
      </c>
    </row>
    <row r="43" spans="1:6" s="343" customFormat="1" ht="12.75" customHeight="1" x14ac:dyDescent="0.2">
      <c r="A43" s="321" t="s">
        <v>153</v>
      </c>
      <c r="B43" s="514" t="s">
        <v>637</v>
      </c>
      <c r="C43" s="493" t="s">
        <v>230</v>
      </c>
      <c r="D43" s="468"/>
      <c r="E43" s="468"/>
      <c r="F43" s="468">
        <f t="shared" si="3"/>
        <v>0</v>
      </c>
    </row>
    <row r="44" spans="1:6" ht="12.75" customHeight="1" x14ac:dyDescent="0.2">
      <c r="A44" s="321" t="s">
        <v>154</v>
      </c>
      <c r="B44" s="514" t="s">
        <v>638</v>
      </c>
      <c r="C44" s="493" t="s">
        <v>231</v>
      </c>
      <c r="D44" s="468"/>
      <c r="E44" s="468"/>
      <c r="F44" s="468">
        <f t="shared" si="3"/>
        <v>0</v>
      </c>
    </row>
    <row r="45" spans="1:6" s="342" customFormat="1" ht="12.75" customHeight="1" x14ac:dyDescent="0.2">
      <c r="A45" s="321" t="s">
        <v>155</v>
      </c>
      <c r="B45" s="514" t="s">
        <v>639</v>
      </c>
      <c r="C45" s="493" t="s">
        <v>232</v>
      </c>
      <c r="D45" s="468"/>
      <c r="E45" s="468"/>
      <c r="F45" s="468">
        <f t="shared" si="3"/>
        <v>0</v>
      </c>
    </row>
    <row r="46" spans="1:6" s="344" customFormat="1" ht="12.75" customHeight="1" x14ac:dyDescent="0.2">
      <c r="A46" s="321" t="s">
        <v>156</v>
      </c>
      <c r="B46" s="514" t="s">
        <v>640</v>
      </c>
      <c r="C46" s="493" t="s">
        <v>507</v>
      </c>
      <c r="D46" s="468"/>
      <c r="E46" s="468"/>
      <c r="F46" s="468">
        <f t="shared" si="3"/>
        <v>0</v>
      </c>
    </row>
    <row r="47" spans="1:6" ht="12.75" customHeight="1" x14ac:dyDescent="0.2">
      <c r="A47" s="321" t="s">
        <v>224</v>
      </c>
      <c r="B47" s="514" t="s">
        <v>641</v>
      </c>
      <c r="C47" s="493" t="s">
        <v>234</v>
      </c>
      <c r="D47" s="468"/>
      <c r="E47" s="530"/>
      <c r="F47" s="468">
        <f t="shared" si="3"/>
        <v>0</v>
      </c>
    </row>
    <row r="48" spans="1:6" ht="12.75" customHeight="1" x14ac:dyDescent="0.2">
      <c r="A48" s="322" t="s">
        <v>225</v>
      </c>
      <c r="B48" s="514" t="s">
        <v>642</v>
      </c>
      <c r="C48" s="495" t="s">
        <v>387</v>
      </c>
      <c r="D48" s="468"/>
      <c r="E48" s="530"/>
      <c r="F48" s="468">
        <f t="shared" si="3"/>
        <v>0</v>
      </c>
    </row>
    <row r="49" spans="1:6" ht="12.75" customHeight="1" thickBot="1" x14ac:dyDescent="0.25">
      <c r="A49" s="322" t="s">
        <v>386</v>
      </c>
      <c r="B49" s="514" t="s">
        <v>643</v>
      </c>
      <c r="C49" s="495" t="s">
        <v>235</v>
      </c>
      <c r="D49" s="489"/>
      <c r="E49" s="531"/>
      <c r="F49" s="489">
        <f t="shared" si="3"/>
        <v>0</v>
      </c>
    </row>
    <row r="50" spans="1:6" ht="12.75" customHeight="1" thickBot="1" x14ac:dyDescent="0.25">
      <c r="A50" s="510" t="s">
        <v>21</v>
      </c>
      <c r="B50" s="511"/>
      <c r="C50" s="512" t="s">
        <v>236</v>
      </c>
      <c r="D50" s="528">
        <f>SUM(D51:D55)</f>
        <v>0</v>
      </c>
      <c r="E50" s="528">
        <f>SUM(E51:E55)</f>
        <v>0</v>
      </c>
      <c r="F50" s="528">
        <f>SUM(F51:F55)</f>
        <v>0</v>
      </c>
    </row>
    <row r="51" spans="1:6" ht="12.75" customHeight="1" x14ac:dyDescent="0.2">
      <c r="A51" s="320" t="s">
        <v>87</v>
      </c>
      <c r="B51" s="514" t="s">
        <v>644</v>
      </c>
      <c r="C51" s="492" t="s">
        <v>240</v>
      </c>
      <c r="D51" s="516"/>
      <c r="E51" s="532"/>
      <c r="F51" s="532">
        <f>SUM(D51:E51)</f>
        <v>0</v>
      </c>
    </row>
    <row r="52" spans="1:6" ht="12.75" customHeight="1" x14ac:dyDescent="0.2">
      <c r="A52" s="321" t="s">
        <v>88</v>
      </c>
      <c r="B52" s="514" t="s">
        <v>645</v>
      </c>
      <c r="C52" s="493" t="s">
        <v>241</v>
      </c>
      <c r="D52" s="468"/>
      <c r="E52" s="530"/>
      <c r="F52" s="530">
        <f>SUM(D52:E52)</f>
        <v>0</v>
      </c>
    </row>
    <row r="53" spans="1:6" s="344" customFormat="1" ht="12.75" customHeight="1" x14ac:dyDescent="0.2">
      <c r="A53" s="321" t="s">
        <v>237</v>
      </c>
      <c r="B53" s="514" t="s">
        <v>646</v>
      </c>
      <c r="C53" s="493" t="s">
        <v>242</v>
      </c>
      <c r="D53" s="468"/>
      <c r="E53" s="530"/>
      <c r="F53" s="530">
        <f>SUM(D53:E53)</f>
        <v>0</v>
      </c>
    </row>
    <row r="54" spans="1:6" ht="12.75" customHeight="1" x14ac:dyDescent="0.2">
      <c r="A54" s="321" t="s">
        <v>238</v>
      </c>
      <c r="B54" s="514" t="s">
        <v>647</v>
      </c>
      <c r="C54" s="493" t="s">
        <v>243</v>
      </c>
      <c r="D54" s="468"/>
      <c r="E54" s="530"/>
      <c r="F54" s="530">
        <f>SUM(D54:E54)</f>
        <v>0</v>
      </c>
    </row>
    <row r="55" spans="1:6" ht="12.75" customHeight="1" thickBot="1" x14ac:dyDescent="0.25">
      <c r="A55" s="322" t="s">
        <v>239</v>
      </c>
      <c r="B55" s="514" t="s">
        <v>648</v>
      </c>
      <c r="C55" s="495" t="s">
        <v>244</v>
      </c>
      <c r="D55" s="489"/>
      <c r="E55" s="531"/>
      <c r="F55" s="531">
        <f>SUM(D55:E55)</f>
        <v>0</v>
      </c>
    </row>
    <row r="56" spans="1:6" ht="12.75" customHeight="1" thickBot="1" x14ac:dyDescent="0.25">
      <c r="A56" s="510" t="s">
        <v>157</v>
      </c>
      <c r="B56" s="511"/>
      <c r="C56" s="512" t="s">
        <v>245</v>
      </c>
      <c r="D56" s="528">
        <f>SUM(D57:D59)</f>
        <v>0</v>
      </c>
      <c r="E56" s="528">
        <f>SUM(E57:E59)</f>
        <v>0</v>
      </c>
      <c r="F56" s="528">
        <f>SUM(F57:F59)</f>
        <v>0</v>
      </c>
    </row>
    <row r="57" spans="1:6" ht="12.75" customHeight="1" x14ac:dyDescent="0.2">
      <c r="A57" s="320" t="s">
        <v>89</v>
      </c>
      <c r="B57" s="514" t="s">
        <v>649</v>
      </c>
      <c r="C57" s="492" t="s">
        <v>246</v>
      </c>
      <c r="D57" s="516"/>
      <c r="E57" s="516"/>
      <c r="F57" s="516">
        <f t="shared" ref="F57:F90" si="4">SUM(D57:E57)</f>
        <v>0</v>
      </c>
    </row>
    <row r="58" spans="1:6" ht="12.75" customHeight="1" x14ac:dyDescent="0.2">
      <c r="A58" s="321" t="s">
        <v>90</v>
      </c>
      <c r="B58" s="514" t="s">
        <v>650</v>
      </c>
      <c r="C58" s="493" t="s">
        <v>379</v>
      </c>
      <c r="D58" s="468"/>
      <c r="E58" s="468"/>
      <c r="F58" s="468">
        <f t="shared" si="4"/>
        <v>0</v>
      </c>
    </row>
    <row r="59" spans="1:6" ht="12.75" customHeight="1" x14ac:dyDescent="0.2">
      <c r="A59" s="321" t="s">
        <v>249</v>
      </c>
      <c r="B59" s="514" t="s">
        <v>651</v>
      </c>
      <c r="C59" s="493" t="s">
        <v>247</v>
      </c>
      <c r="D59" s="468"/>
      <c r="E59" s="468"/>
      <c r="F59" s="468">
        <f t="shared" si="4"/>
        <v>0</v>
      </c>
    </row>
    <row r="60" spans="1:6" ht="12.75" customHeight="1" thickBot="1" x14ac:dyDescent="0.25">
      <c r="A60" s="322" t="s">
        <v>250</v>
      </c>
      <c r="B60" s="522"/>
      <c r="C60" s="495" t="s">
        <v>248</v>
      </c>
      <c r="D60" s="489"/>
      <c r="E60" s="489"/>
      <c r="F60" s="489">
        <f t="shared" si="4"/>
        <v>0</v>
      </c>
    </row>
    <row r="61" spans="1:6" ht="12.75" customHeight="1" thickBot="1" x14ac:dyDescent="0.25">
      <c r="A61" s="510" t="s">
        <v>23</v>
      </c>
      <c r="B61" s="511"/>
      <c r="C61" s="518" t="s">
        <v>251</v>
      </c>
      <c r="D61" s="519">
        <f>SUM(D62:D64)</f>
        <v>0</v>
      </c>
      <c r="E61" s="519">
        <f>SUM(E62:E64)</f>
        <v>0</v>
      </c>
      <c r="F61" s="513">
        <f t="shared" si="4"/>
        <v>0</v>
      </c>
    </row>
    <row r="62" spans="1:6" ht="12.75" customHeight="1" thickBot="1" x14ac:dyDescent="0.25">
      <c r="A62" s="320" t="s">
        <v>158</v>
      </c>
      <c r="B62" s="514" t="s">
        <v>652</v>
      </c>
      <c r="C62" s="492" t="s">
        <v>253</v>
      </c>
      <c r="D62" s="516"/>
      <c r="E62" s="532"/>
      <c r="F62" s="532">
        <f t="shared" si="4"/>
        <v>0</v>
      </c>
    </row>
    <row r="63" spans="1:6" ht="12.75" customHeight="1" thickBot="1" x14ac:dyDescent="0.25">
      <c r="A63" s="321" t="s">
        <v>159</v>
      </c>
      <c r="B63" s="527" t="s">
        <v>653</v>
      </c>
      <c r="C63" s="493" t="s">
        <v>380</v>
      </c>
      <c r="D63" s="468"/>
      <c r="E63" s="530"/>
      <c r="F63" s="532">
        <f t="shared" si="4"/>
        <v>0</v>
      </c>
    </row>
    <row r="64" spans="1:6" ht="12.75" customHeight="1" thickBot="1" x14ac:dyDescent="0.25">
      <c r="A64" s="321" t="s">
        <v>184</v>
      </c>
      <c r="B64" s="527" t="s">
        <v>654</v>
      </c>
      <c r="C64" s="493" t="s">
        <v>254</v>
      </c>
      <c r="D64" s="468"/>
      <c r="E64" s="530"/>
      <c r="F64" s="532">
        <f t="shared" si="4"/>
        <v>0</v>
      </c>
    </row>
    <row r="65" spans="1:6" ht="12.75" customHeight="1" thickBot="1" x14ac:dyDescent="0.25">
      <c r="A65" s="322" t="s">
        <v>252</v>
      </c>
      <c r="B65" s="522"/>
      <c r="C65" s="495" t="s">
        <v>255</v>
      </c>
      <c r="D65" s="489"/>
      <c r="E65" s="531"/>
      <c r="F65" s="532">
        <f t="shared" si="4"/>
        <v>0</v>
      </c>
    </row>
    <row r="66" spans="1:6" ht="12.75" customHeight="1" thickBot="1" x14ac:dyDescent="0.25">
      <c r="A66" s="533" t="s">
        <v>24</v>
      </c>
      <c r="B66" s="534"/>
      <c r="C66" s="535" t="s">
        <v>256</v>
      </c>
      <c r="D66" s="536">
        <f>SUM(D61,D56,D50,D38,D28,D21,D14,D7)</f>
        <v>0</v>
      </c>
      <c r="E66" s="536">
        <f>SUM(E61,E56,E50,E38,E28,E21,E14,E7)</f>
        <v>0</v>
      </c>
      <c r="F66" s="537">
        <f t="shared" si="4"/>
        <v>0</v>
      </c>
    </row>
    <row r="67" spans="1:6" ht="12.75" customHeight="1" thickBot="1" x14ac:dyDescent="0.2">
      <c r="A67" s="538" t="s">
        <v>347</v>
      </c>
      <c r="B67" s="539"/>
      <c r="C67" s="518" t="s">
        <v>258</v>
      </c>
      <c r="D67" s="540">
        <f>SUM(D68:D70)</f>
        <v>0</v>
      </c>
      <c r="E67" s="540">
        <f>SUM(E68:E70)</f>
        <v>0</v>
      </c>
      <c r="F67" s="513">
        <f t="shared" si="4"/>
        <v>0</v>
      </c>
    </row>
    <row r="68" spans="1:6" ht="12.75" customHeight="1" thickBot="1" x14ac:dyDescent="0.25">
      <c r="A68" s="320" t="s">
        <v>289</v>
      </c>
      <c r="B68" s="514" t="s">
        <v>655</v>
      </c>
      <c r="C68" s="492" t="s">
        <v>259</v>
      </c>
      <c r="D68" s="516"/>
      <c r="E68" s="532"/>
      <c r="F68" s="532">
        <f t="shared" si="4"/>
        <v>0</v>
      </c>
    </row>
    <row r="69" spans="1:6" ht="12.75" customHeight="1" thickBot="1" x14ac:dyDescent="0.25">
      <c r="A69" s="321" t="s">
        <v>298</v>
      </c>
      <c r="B69" s="514" t="s">
        <v>656</v>
      </c>
      <c r="C69" s="493" t="s">
        <v>260</v>
      </c>
      <c r="D69" s="468"/>
      <c r="E69" s="530"/>
      <c r="F69" s="532">
        <f t="shared" si="4"/>
        <v>0</v>
      </c>
    </row>
    <row r="70" spans="1:6" ht="12.75" customHeight="1" thickBot="1" x14ac:dyDescent="0.25">
      <c r="A70" s="322" t="s">
        <v>299</v>
      </c>
      <c r="B70" s="522" t="s">
        <v>890</v>
      </c>
      <c r="C70" s="541" t="s">
        <v>261</v>
      </c>
      <c r="D70" s="489"/>
      <c r="E70" s="531"/>
      <c r="F70" s="532">
        <f t="shared" si="4"/>
        <v>0</v>
      </c>
    </row>
    <row r="71" spans="1:6" ht="12.75" customHeight="1" thickBot="1" x14ac:dyDescent="0.2">
      <c r="A71" s="538" t="s">
        <v>262</v>
      </c>
      <c r="B71" s="539"/>
      <c r="C71" s="518" t="s">
        <v>263</v>
      </c>
      <c r="D71" s="540">
        <f>SUM(D72:D75)</f>
        <v>0</v>
      </c>
      <c r="E71" s="540">
        <f>SUM(E72:E75)</f>
        <v>0</v>
      </c>
      <c r="F71" s="513">
        <f t="shared" si="4"/>
        <v>0</v>
      </c>
    </row>
    <row r="72" spans="1:6" ht="12.75" customHeight="1" thickBot="1" x14ac:dyDescent="0.25">
      <c r="A72" s="320" t="s">
        <v>127</v>
      </c>
      <c r="B72" s="514" t="s">
        <v>657</v>
      </c>
      <c r="C72" s="492" t="s">
        <v>264</v>
      </c>
      <c r="D72" s="516"/>
      <c r="E72" s="532"/>
      <c r="F72" s="532">
        <f t="shared" si="4"/>
        <v>0</v>
      </c>
    </row>
    <row r="73" spans="1:6" ht="12.75" customHeight="1" thickBot="1" x14ac:dyDescent="0.25">
      <c r="A73" s="321" t="s">
        <v>128</v>
      </c>
      <c r="B73" s="527" t="s">
        <v>658</v>
      </c>
      <c r="C73" s="493" t="s">
        <v>265</v>
      </c>
      <c r="D73" s="468"/>
      <c r="E73" s="530"/>
      <c r="F73" s="532">
        <f t="shared" si="4"/>
        <v>0</v>
      </c>
    </row>
    <row r="74" spans="1:6" ht="12.75" customHeight="1" thickBot="1" x14ac:dyDescent="0.25">
      <c r="A74" s="321" t="s">
        <v>290</v>
      </c>
      <c r="B74" s="527" t="s">
        <v>659</v>
      </c>
      <c r="C74" s="493" t="s">
        <v>266</v>
      </c>
      <c r="D74" s="468"/>
      <c r="E74" s="530"/>
      <c r="F74" s="532">
        <f t="shared" si="4"/>
        <v>0</v>
      </c>
    </row>
    <row r="75" spans="1:6" ht="12.75" customHeight="1" thickBot="1" x14ac:dyDescent="0.25">
      <c r="A75" s="322" t="s">
        <v>291</v>
      </c>
      <c r="B75" s="522" t="s">
        <v>660</v>
      </c>
      <c r="C75" s="495" t="s">
        <v>267</v>
      </c>
      <c r="D75" s="489"/>
      <c r="E75" s="531"/>
      <c r="F75" s="532">
        <f t="shared" si="4"/>
        <v>0</v>
      </c>
    </row>
    <row r="76" spans="1:6" ht="12.75" customHeight="1" thickBot="1" x14ac:dyDescent="0.2">
      <c r="A76" s="538" t="s">
        <v>268</v>
      </c>
      <c r="B76" s="539"/>
      <c r="C76" s="518" t="s">
        <v>269</v>
      </c>
      <c r="D76" s="540">
        <f>SUM(D77:D78)</f>
        <v>0</v>
      </c>
      <c r="E76" s="540">
        <f>SUM(E77:E78)</f>
        <v>0</v>
      </c>
      <c r="F76" s="513">
        <f t="shared" si="4"/>
        <v>0</v>
      </c>
    </row>
    <row r="77" spans="1:6" ht="12.75" customHeight="1" thickBot="1" x14ac:dyDescent="0.25">
      <c r="A77" s="320" t="s">
        <v>292</v>
      </c>
      <c r="B77" s="514" t="s">
        <v>661</v>
      </c>
      <c r="C77" s="492" t="s">
        <v>270</v>
      </c>
      <c r="D77" s="516"/>
      <c r="E77" s="532"/>
      <c r="F77" s="532">
        <f t="shared" si="4"/>
        <v>0</v>
      </c>
    </row>
    <row r="78" spans="1:6" ht="12.75" customHeight="1" thickBot="1" x14ac:dyDescent="0.25">
      <c r="A78" s="322" t="s">
        <v>293</v>
      </c>
      <c r="B78" s="522" t="s">
        <v>662</v>
      </c>
      <c r="C78" s="495" t="s">
        <v>271</v>
      </c>
      <c r="D78" s="489"/>
      <c r="E78" s="531"/>
      <c r="F78" s="532">
        <f t="shared" si="4"/>
        <v>0</v>
      </c>
    </row>
    <row r="79" spans="1:6" ht="12.75" customHeight="1" thickBot="1" x14ac:dyDescent="0.2">
      <c r="A79" s="538" t="s">
        <v>272</v>
      </c>
      <c r="B79" s="539"/>
      <c r="C79" s="518" t="s">
        <v>273</v>
      </c>
      <c r="D79" s="540">
        <f>SUM(D80:D83)</f>
        <v>0</v>
      </c>
      <c r="E79" s="540">
        <f>SUM(E80:E83)</f>
        <v>0</v>
      </c>
      <c r="F79" s="513">
        <f t="shared" si="4"/>
        <v>0</v>
      </c>
    </row>
    <row r="80" spans="1:6" ht="12.75" customHeight="1" thickBot="1" x14ac:dyDescent="0.25">
      <c r="A80" s="320" t="s">
        <v>294</v>
      </c>
      <c r="B80" s="514" t="s">
        <v>663</v>
      </c>
      <c r="C80" s="492" t="s">
        <v>274</v>
      </c>
      <c r="D80" s="516"/>
      <c r="E80" s="532"/>
      <c r="F80" s="532">
        <f t="shared" si="4"/>
        <v>0</v>
      </c>
    </row>
    <row r="81" spans="1:6" ht="12.75" customHeight="1" thickBot="1" x14ac:dyDescent="0.25">
      <c r="A81" s="321" t="s">
        <v>295</v>
      </c>
      <c r="B81" s="527" t="s">
        <v>664</v>
      </c>
      <c r="C81" s="493" t="s">
        <v>275</v>
      </c>
      <c r="D81" s="468"/>
      <c r="E81" s="530"/>
      <c r="F81" s="532">
        <f t="shared" si="4"/>
        <v>0</v>
      </c>
    </row>
    <row r="82" spans="1:6" ht="12.75" customHeight="1" thickBot="1" x14ac:dyDescent="0.25">
      <c r="A82" s="322" t="s">
        <v>296</v>
      </c>
      <c r="B82" s="522" t="s">
        <v>665</v>
      </c>
      <c r="C82" s="495" t="s">
        <v>666</v>
      </c>
      <c r="D82" s="468"/>
      <c r="E82" s="530"/>
      <c r="F82" s="532">
        <f t="shared" si="4"/>
        <v>0</v>
      </c>
    </row>
    <row r="83" spans="1:6" ht="12.75" customHeight="1" thickBot="1" x14ac:dyDescent="0.25">
      <c r="A83" s="322" t="s">
        <v>667</v>
      </c>
      <c r="B83" s="522" t="s">
        <v>668</v>
      </c>
      <c r="C83" s="495" t="s">
        <v>276</v>
      </c>
      <c r="D83" s="489"/>
      <c r="E83" s="531"/>
      <c r="F83" s="532">
        <f t="shared" si="4"/>
        <v>0</v>
      </c>
    </row>
    <row r="84" spans="1:6" ht="12.75" customHeight="1" thickBot="1" x14ac:dyDescent="0.2">
      <c r="A84" s="538" t="s">
        <v>277</v>
      </c>
      <c r="B84" s="539"/>
      <c r="C84" s="518" t="s">
        <v>297</v>
      </c>
      <c r="D84" s="540">
        <f>SUM(D85:D88)</f>
        <v>0</v>
      </c>
      <c r="E84" s="540">
        <f>SUM(E85:E88)</f>
        <v>0</v>
      </c>
      <c r="F84" s="513">
        <f t="shared" si="4"/>
        <v>0</v>
      </c>
    </row>
    <row r="85" spans="1:6" ht="12.75" customHeight="1" x14ac:dyDescent="0.2">
      <c r="A85" s="324" t="s">
        <v>278</v>
      </c>
      <c r="B85" s="542" t="s">
        <v>669</v>
      </c>
      <c r="C85" s="492" t="s">
        <v>279</v>
      </c>
      <c r="D85" s="516"/>
      <c r="E85" s="532"/>
      <c r="F85" s="530">
        <f t="shared" si="4"/>
        <v>0</v>
      </c>
    </row>
    <row r="86" spans="1:6" ht="12.75" customHeight="1" x14ac:dyDescent="0.2">
      <c r="A86" s="325" t="s">
        <v>280</v>
      </c>
      <c r="B86" s="543" t="s">
        <v>670</v>
      </c>
      <c r="C86" s="493" t="s">
        <v>281</v>
      </c>
      <c r="D86" s="468"/>
      <c r="E86" s="530"/>
      <c r="F86" s="530">
        <f t="shared" si="4"/>
        <v>0</v>
      </c>
    </row>
    <row r="87" spans="1:6" ht="12.75" customHeight="1" x14ac:dyDescent="0.2">
      <c r="A87" s="325" t="s">
        <v>282</v>
      </c>
      <c r="B87" s="543" t="s">
        <v>671</v>
      </c>
      <c r="C87" s="493" t="s">
        <v>283</v>
      </c>
      <c r="D87" s="468"/>
      <c r="E87" s="530"/>
      <c r="F87" s="530">
        <f t="shared" si="4"/>
        <v>0</v>
      </c>
    </row>
    <row r="88" spans="1:6" ht="12.75" customHeight="1" thickBot="1" x14ac:dyDescent="0.25">
      <c r="A88" s="326" t="s">
        <v>284</v>
      </c>
      <c r="B88" s="544" t="s">
        <v>672</v>
      </c>
      <c r="C88" s="495" t="s">
        <v>285</v>
      </c>
      <c r="D88" s="489"/>
      <c r="E88" s="531"/>
      <c r="F88" s="531">
        <f t="shared" si="4"/>
        <v>0</v>
      </c>
    </row>
    <row r="89" spans="1:6" ht="12.75" customHeight="1" thickBot="1" x14ac:dyDescent="0.2">
      <c r="A89" s="538" t="s">
        <v>286</v>
      </c>
      <c r="B89" s="539" t="s">
        <v>673</v>
      </c>
      <c r="C89" s="518" t="s">
        <v>426</v>
      </c>
      <c r="D89" s="540"/>
      <c r="E89" s="545"/>
      <c r="F89" s="545">
        <f t="shared" si="4"/>
        <v>0</v>
      </c>
    </row>
    <row r="90" spans="1:6" ht="12.75" customHeight="1" thickBot="1" x14ac:dyDescent="0.2">
      <c r="A90" s="538" t="s">
        <v>454</v>
      </c>
      <c r="B90" s="539" t="s">
        <v>674</v>
      </c>
      <c r="C90" s="518" t="s">
        <v>287</v>
      </c>
      <c r="D90" s="540"/>
      <c r="E90" s="545"/>
      <c r="F90" s="545">
        <f t="shared" si="4"/>
        <v>0</v>
      </c>
    </row>
    <row r="91" spans="1:6" ht="12.75" customHeight="1" thickBot="1" x14ac:dyDescent="0.2">
      <c r="A91" s="546" t="s">
        <v>455</v>
      </c>
      <c r="B91" s="547"/>
      <c r="C91" s="548" t="s">
        <v>429</v>
      </c>
      <c r="D91" s="536">
        <f>SUM(D67,D71,D76,D79,D84,D89,D90)</f>
        <v>0</v>
      </c>
      <c r="E91" s="536">
        <f>SUM(E67,E71,E76,E79,E84,E89,E90)</f>
        <v>0</v>
      </c>
      <c r="F91" s="537">
        <f>+F67+F71+F76+F79+F84+F90+F89+SUM(D91:E91)</f>
        <v>0</v>
      </c>
    </row>
    <row r="92" spans="1:6" ht="12.75" customHeight="1" thickBot="1" x14ac:dyDescent="0.2">
      <c r="A92" s="549" t="s">
        <v>456</v>
      </c>
      <c r="B92" s="550"/>
      <c r="C92" s="551" t="s">
        <v>457</v>
      </c>
      <c r="D92" s="552">
        <f>SUM(D66,D91)</f>
        <v>0</v>
      </c>
      <c r="E92" s="552">
        <f>SUM(E66,E91)</f>
        <v>0</v>
      </c>
      <c r="F92" s="553">
        <f>+F66+F91+SUM(D92:E92)</f>
        <v>0</v>
      </c>
    </row>
    <row r="93" spans="1:6" ht="12.75" customHeight="1" thickBot="1" x14ac:dyDescent="0.25">
      <c r="A93" s="151"/>
      <c r="B93" s="151"/>
      <c r="C93" s="152"/>
      <c r="D93" s="554"/>
      <c r="E93" s="257"/>
      <c r="F93" s="257"/>
    </row>
    <row r="94" spans="1:6" ht="12.75" customHeight="1" thickBot="1" x14ac:dyDescent="0.25">
      <c r="A94" s="767" t="s">
        <v>55</v>
      </c>
      <c r="B94" s="768"/>
      <c r="C94" s="768"/>
      <c r="D94" s="768"/>
      <c r="E94" s="768"/>
      <c r="F94" s="769"/>
    </row>
    <row r="95" spans="1:6" ht="12.75" customHeight="1" thickBot="1" x14ac:dyDescent="0.25">
      <c r="A95" s="555" t="s">
        <v>16</v>
      </c>
      <c r="B95" s="556"/>
      <c r="C95" s="557" t="s">
        <v>461</v>
      </c>
      <c r="D95" s="513">
        <f>+D96+D113+D120+D140+D144+D157</f>
        <v>0</v>
      </c>
      <c r="E95" s="513">
        <f>+E96+E113+E120+E140+E144+E157</f>
        <v>0</v>
      </c>
      <c r="F95" s="513">
        <f>SUM(D95:E95)</f>
        <v>0</v>
      </c>
    </row>
    <row r="96" spans="1:6" ht="12.75" customHeight="1" x14ac:dyDescent="0.2">
      <c r="A96" s="607" t="s">
        <v>91</v>
      </c>
      <c r="B96" s="559"/>
      <c r="C96" s="608" t="s">
        <v>47</v>
      </c>
      <c r="D96" s="610">
        <f>SUM(D97:D109)</f>
        <v>0</v>
      </c>
      <c r="E96" s="610">
        <f>SUM(E97:E109)</f>
        <v>0</v>
      </c>
      <c r="F96" s="611">
        <f>SUM(D96:E96)</f>
        <v>0</v>
      </c>
    </row>
    <row r="97" spans="1:6" ht="12.75" customHeight="1" x14ac:dyDescent="0.2">
      <c r="A97" s="320" t="s">
        <v>675</v>
      </c>
      <c r="B97" s="514" t="s">
        <v>676</v>
      </c>
      <c r="C97" s="560" t="s">
        <v>677</v>
      </c>
      <c r="D97" s="468"/>
      <c r="E97" s="490"/>
      <c r="F97" s="468">
        <f t="shared" ref="F97:F139" si="5">SUM(D97:E97)</f>
        <v>0</v>
      </c>
    </row>
    <row r="98" spans="1:6" ht="12.75" customHeight="1" x14ac:dyDescent="0.2">
      <c r="A98" s="320" t="s">
        <v>678</v>
      </c>
      <c r="B98" s="514" t="s">
        <v>679</v>
      </c>
      <c r="C98" s="560" t="s">
        <v>680</v>
      </c>
      <c r="D98" s="468"/>
      <c r="E98" s="490"/>
      <c r="F98" s="468">
        <f t="shared" si="5"/>
        <v>0</v>
      </c>
    </row>
    <row r="99" spans="1:6" ht="12.75" customHeight="1" x14ac:dyDescent="0.2">
      <c r="A99" s="320" t="s">
        <v>681</v>
      </c>
      <c r="B99" s="514" t="s">
        <v>682</v>
      </c>
      <c r="C99" s="560" t="s">
        <v>683</v>
      </c>
      <c r="D99" s="468"/>
      <c r="E99" s="490"/>
      <c r="F99" s="468">
        <f t="shared" si="5"/>
        <v>0</v>
      </c>
    </row>
    <row r="100" spans="1:6" ht="12.75" customHeight="1" x14ac:dyDescent="0.2">
      <c r="A100" s="320" t="s">
        <v>684</v>
      </c>
      <c r="B100" s="514" t="s">
        <v>685</v>
      </c>
      <c r="C100" s="560" t="s">
        <v>686</v>
      </c>
      <c r="D100" s="468"/>
      <c r="E100" s="490"/>
      <c r="F100" s="468">
        <f t="shared" si="5"/>
        <v>0</v>
      </c>
    </row>
    <row r="101" spans="1:6" ht="12.75" customHeight="1" x14ac:dyDescent="0.2">
      <c r="A101" s="320" t="s">
        <v>687</v>
      </c>
      <c r="B101" s="514" t="s">
        <v>688</v>
      </c>
      <c r="C101" s="560" t="s">
        <v>689</v>
      </c>
      <c r="D101" s="468"/>
      <c r="E101" s="490"/>
      <c r="F101" s="468">
        <f t="shared" si="5"/>
        <v>0</v>
      </c>
    </row>
    <row r="102" spans="1:6" ht="12.75" customHeight="1" x14ac:dyDescent="0.2">
      <c r="A102" s="320" t="s">
        <v>690</v>
      </c>
      <c r="B102" s="514" t="s">
        <v>691</v>
      </c>
      <c r="C102" s="560" t="s">
        <v>692</v>
      </c>
      <c r="D102" s="468"/>
      <c r="E102" s="490"/>
      <c r="F102" s="468">
        <f t="shared" si="5"/>
        <v>0</v>
      </c>
    </row>
    <row r="103" spans="1:6" ht="12.75" customHeight="1" x14ac:dyDescent="0.2">
      <c r="A103" s="320" t="s">
        <v>693</v>
      </c>
      <c r="B103" s="514" t="s">
        <v>694</v>
      </c>
      <c r="C103" s="560" t="s">
        <v>695</v>
      </c>
      <c r="D103" s="468"/>
      <c r="E103" s="490"/>
      <c r="F103" s="468">
        <f t="shared" si="5"/>
        <v>0</v>
      </c>
    </row>
    <row r="104" spans="1:6" ht="12.75" customHeight="1" x14ac:dyDescent="0.2">
      <c r="A104" s="320" t="s">
        <v>696</v>
      </c>
      <c r="B104" s="514" t="s">
        <v>697</v>
      </c>
      <c r="C104" s="560" t="s">
        <v>698</v>
      </c>
      <c r="D104" s="468"/>
      <c r="E104" s="490"/>
      <c r="F104" s="468">
        <f t="shared" si="5"/>
        <v>0</v>
      </c>
    </row>
    <row r="105" spans="1:6" ht="12.75" customHeight="1" x14ac:dyDescent="0.2">
      <c r="A105" s="320" t="s">
        <v>699</v>
      </c>
      <c r="B105" s="514" t="s">
        <v>700</v>
      </c>
      <c r="C105" s="560" t="s">
        <v>701</v>
      </c>
      <c r="D105" s="468"/>
      <c r="E105" s="490"/>
      <c r="F105" s="468">
        <f t="shared" si="5"/>
        <v>0</v>
      </c>
    </row>
    <row r="106" spans="1:6" ht="12.75" customHeight="1" x14ac:dyDescent="0.2">
      <c r="A106" s="320" t="s">
        <v>702</v>
      </c>
      <c r="B106" s="514" t="s">
        <v>703</v>
      </c>
      <c r="C106" s="560" t="s">
        <v>704</v>
      </c>
      <c r="D106" s="468"/>
      <c r="E106" s="490"/>
      <c r="F106" s="468">
        <f t="shared" si="5"/>
        <v>0</v>
      </c>
    </row>
    <row r="107" spans="1:6" ht="12.75" customHeight="1" x14ac:dyDescent="0.2">
      <c r="A107" s="320" t="s">
        <v>705</v>
      </c>
      <c r="B107" s="514" t="s">
        <v>706</v>
      </c>
      <c r="C107" s="560" t="s">
        <v>707</v>
      </c>
      <c r="D107" s="468"/>
      <c r="E107" s="490"/>
      <c r="F107" s="468">
        <f t="shared" si="5"/>
        <v>0</v>
      </c>
    </row>
    <row r="108" spans="1:6" ht="12.75" customHeight="1" x14ac:dyDescent="0.2">
      <c r="A108" s="320" t="s">
        <v>708</v>
      </c>
      <c r="B108" s="514" t="s">
        <v>709</v>
      </c>
      <c r="C108" s="560" t="s">
        <v>710</v>
      </c>
      <c r="D108" s="468"/>
      <c r="E108" s="490"/>
      <c r="F108" s="468">
        <f t="shared" si="5"/>
        <v>0</v>
      </c>
    </row>
    <row r="109" spans="1:6" ht="12.75" customHeight="1" x14ac:dyDescent="0.2">
      <c r="A109" s="320" t="s">
        <v>711</v>
      </c>
      <c r="B109" s="514" t="s">
        <v>712</v>
      </c>
      <c r="C109" s="560" t="s">
        <v>713</v>
      </c>
      <c r="D109" s="468"/>
      <c r="E109" s="490"/>
      <c r="F109" s="468">
        <f t="shared" si="5"/>
        <v>0</v>
      </c>
    </row>
    <row r="110" spans="1:6" ht="12.75" customHeight="1" x14ac:dyDescent="0.2">
      <c r="A110" s="320" t="s">
        <v>714</v>
      </c>
      <c r="B110" s="514" t="s">
        <v>715</v>
      </c>
      <c r="C110" s="560" t="s">
        <v>716</v>
      </c>
      <c r="D110" s="468"/>
      <c r="E110" s="490"/>
      <c r="F110" s="468">
        <f t="shared" si="5"/>
        <v>0</v>
      </c>
    </row>
    <row r="111" spans="1:6" ht="12.75" customHeight="1" x14ac:dyDescent="0.2">
      <c r="A111" s="320" t="s">
        <v>717</v>
      </c>
      <c r="B111" s="514" t="s">
        <v>718</v>
      </c>
      <c r="C111" s="560" t="s">
        <v>719</v>
      </c>
      <c r="D111" s="468"/>
      <c r="E111" s="490"/>
      <c r="F111" s="468">
        <f t="shared" si="5"/>
        <v>0</v>
      </c>
    </row>
    <row r="112" spans="1:6" ht="12.75" customHeight="1" x14ac:dyDescent="0.2">
      <c r="A112" s="320" t="s">
        <v>720</v>
      </c>
      <c r="B112" s="514" t="s">
        <v>721</v>
      </c>
      <c r="C112" s="560" t="s">
        <v>722</v>
      </c>
      <c r="D112" s="468"/>
      <c r="E112" s="490"/>
      <c r="F112" s="468">
        <f t="shared" si="5"/>
        <v>0</v>
      </c>
    </row>
    <row r="113" spans="1:6" ht="12.75" customHeight="1" x14ac:dyDescent="0.2">
      <c r="A113" s="612" t="s">
        <v>92</v>
      </c>
      <c r="B113" s="561" t="s">
        <v>723</v>
      </c>
      <c r="C113" s="613" t="s">
        <v>160</v>
      </c>
      <c r="D113" s="611">
        <f>SUM(D114:D119)</f>
        <v>0</v>
      </c>
      <c r="E113" s="611">
        <f>SUM(E114:E119)</f>
        <v>0</v>
      </c>
      <c r="F113" s="611">
        <f t="shared" si="5"/>
        <v>0</v>
      </c>
    </row>
    <row r="114" spans="1:6" ht="12.75" customHeight="1" x14ac:dyDescent="0.2">
      <c r="A114" s="321" t="s">
        <v>724</v>
      </c>
      <c r="B114" s="527" t="s">
        <v>723</v>
      </c>
      <c r="C114" s="562" t="s">
        <v>725</v>
      </c>
      <c r="D114" s="468"/>
      <c r="E114" s="468"/>
      <c r="F114" s="468">
        <f t="shared" si="5"/>
        <v>0</v>
      </c>
    </row>
    <row r="115" spans="1:6" ht="12.75" customHeight="1" x14ac:dyDescent="0.2">
      <c r="A115" s="321" t="s">
        <v>726</v>
      </c>
      <c r="B115" s="527" t="s">
        <v>723</v>
      </c>
      <c r="C115" s="562" t="s">
        <v>727</v>
      </c>
      <c r="D115" s="468"/>
      <c r="E115" s="468"/>
      <c r="F115" s="468">
        <f t="shared" si="5"/>
        <v>0</v>
      </c>
    </row>
    <row r="116" spans="1:6" ht="12.75" customHeight="1" x14ac:dyDescent="0.2">
      <c r="A116" s="321" t="s">
        <v>728</v>
      </c>
      <c r="B116" s="527" t="s">
        <v>723</v>
      </c>
      <c r="C116" s="562" t="s">
        <v>729</v>
      </c>
      <c r="D116" s="468"/>
      <c r="E116" s="468"/>
      <c r="F116" s="468">
        <f t="shared" si="5"/>
        <v>0</v>
      </c>
    </row>
    <row r="117" spans="1:6" ht="12.75" customHeight="1" x14ac:dyDescent="0.2">
      <c r="A117" s="321" t="s">
        <v>730</v>
      </c>
      <c r="B117" s="527" t="s">
        <v>723</v>
      </c>
      <c r="C117" s="562" t="s">
        <v>731</v>
      </c>
      <c r="D117" s="468"/>
      <c r="E117" s="468"/>
      <c r="F117" s="468">
        <f t="shared" si="5"/>
        <v>0</v>
      </c>
    </row>
    <row r="118" spans="1:6" ht="12.75" customHeight="1" x14ac:dyDescent="0.2">
      <c r="A118" s="321" t="s">
        <v>732</v>
      </c>
      <c r="B118" s="521" t="s">
        <v>723</v>
      </c>
      <c r="C118" s="563" t="s">
        <v>733</v>
      </c>
      <c r="D118" s="468"/>
      <c r="E118" s="468"/>
      <c r="F118" s="468">
        <f t="shared" si="5"/>
        <v>0</v>
      </c>
    </row>
    <row r="119" spans="1:6" ht="12.75" customHeight="1" x14ac:dyDescent="0.2">
      <c r="A119" s="321" t="s">
        <v>734</v>
      </c>
      <c r="B119" s="527" t="s">
        <v>723</v>
      </c>
      <c r="C119" s="562" t="s">
        <v>735</v>
      </c>
      <c r="D119" s="468"/>
      <c r="E119" s="468"/>
      <c r="F119" s="468"/>
    </row>
    <row r="120" spans="1:6" ht="12.75" customHeight="1" x14ac:dyDescent="0.2">
      <c r="A120" s="612" t="s">
        <v>93</v>
      </c>
      <c r="B120" s="561"/>
      <c r="C120" s="613" t="s">
        <v>124</v>
      </c>
      <c r="D120" s="614">
        <f>SUM(D121:D139)</f>
        <v>0</v>
      </c>
      <c r="E120" s="614">
        <f>SUM(E121:E139)</f>
        <v>0</v>
      </c>
      <c r="F120" s="611">
        <f t="shared" si="5"/>
        <v>0</v>
      </c>
    </row>
    <row r="121" spans="1:6" ht="12.75" customHeight="1" x14ac:dyDescent="0.2">
      <c r="A121" s="321" t="s">
        <v>736</v>
      </c>
      <c r="B121" s="564" t="s">
        <v>737</v>
      </c>
      <c r="C121" s="562" t="s">
        <v>738</v>
      </c>
      <c r="D121" s="468"/>
      <c r="E121" s="468"/>
      <c r="F121" s="468">
        <f t="shared" si="5"/>
        <v>0</v>
      </c>
    </row>
    <row r="122" spans="1:6" ht="12.75" customHeight="1" x14ac:dyDescent="0.2">
      <c r="A122" s="321" t="s">
        <v>739</v>
      </c>
      <c r="B122" s="564" t="s">
        <v>740</v>
      </c>
      <c r="C122" s="562" t="s">
        <v>741</v>
      </c>
      <c r="D122" s="468"/>
      <c r="E122" s="468"/>
      <c r="F122" s="468">
        <f t="shared" si="5"/>
        <v>0</v>
      </c>
    </row>
    <row r="123" spans="1:6" ht="12.75" customHeight="1" x14ac:dyDescent="0.2">
      <c r="A123" s="321" t="s">
        <v>742</v>
      </c>
      <c r="B123" s="564" t="s">
        <v>743</v>
      </c>
      <c r="C123" s="562" t="s">
        <v>744</v>
      </c>
      <c r="D123" s="468"/>
      <c r="E123" s="468"/>
      <c r="F123" s="468">
        <f t="shared" si="5"/>
        <v>0</v>
      </c>
    </row>
    <row r="124" spans="1:6" ht="12.75" customHeight="1" x14ac:dyDescent="0.2">
      <c r="A124" s="321" t="s">
        <v>745</v>
      </c>
      <c r="B124" s="564" t="s">
        <v>746</v>
      </c>
      <c r="C124" s="562" t="s">
        <v>747</v>
      </c>
      <c r="D124" s="468"/>
      <c r="E124" s="468"/>
      <c r="F124" s="468">
        <f t="shared" si="5"/>
        <v>0</v>
      </c>
    </row>
    <row r="125" spans="1:6" ht="12.75" customHeight="1" x14ac:dyDescent="0.2">
      <c r="A125" s="321" t="s">
        <v>748</v>
      </c>
      <c r="B125" s="564" t="s">
        <v>749</v>
      </c>
      <c r="C125" s="562" t="s">
        <v>750</v>
      </c>
      <c r="D125" s="468"/>
      <c r="E125" s="468"/>
      <c r="F125" s="468">
        <f t="shared" si="5"/>
        <v>0</v>
      </c>
    </row>
    <row r="126" spans="1:6" ht="12.75" customHeight="1" x14ac:dyDescent="0.2">
      <c r="A126" s="321" t="s">
        <v>751</v>
      </c>
      <c r="B126" s="564" t="s">
        <v>752</v>
      </c>
      <c r="C126" s="562" t="s">
        <v>753</v>
      </c>
      <c r="D126" s="468"/>
      <c r="E126" s="468"/>
      <c r="F126" s="468">
        <f t="shared" si="5"/>
        <v>0</v>
      </c>
    </row>
    <row r="127" spans="1:6" ht="12.75" customHeight="1" x14ac:dyDescent="0.2">
      <c r="A127" s="321" t="s">
        <v>754</v>
      </c>
      <c r="B127" s="564" t="s">
        <v>755</v>
      </c>
      <c r="C127" s="562" t="s">
        <v>756</v>
      </c>
      <c r="D127" s="468"/>
      <c r="E127" s="468"/>
      <c r="F127" s="468">
        <f t="shared" si="5"/>
        <v>0</v>
      </c>
    </row>
    <row r="128" spans="1:6" ht="12.75" customHeight="1" x14ac:dyDescent="0.2">
      <c r="A128" s="321" t="s">
        <v>757</v>
      </c>
      <c r="B128" s="564" t="s">
        <v>758</v>
      </c>
      <c r="C128" s="562" t="s">
        <v>759</v>
      </c>
      <c r="D128" s="468"/>
      <c r="E128" s="468"/>
      <c r="F128" s="468">
        <f t="shared" si="5"/>
        <v>0</v>
      </c>
    </row>
    <row r="129" spans="1:6" ht="12.75" customHeight="1" x14ac:dyDescent="0.2">
      <c r="A129" s="321" t="s">
        <v>760</v>
      </c>
      <c r="B129" s="564" t="s">
        <v>761</v>
      </c>
      <c r="C129" s="562" t="s">
        <v>762</v>
      </c>
      <c r="D129" s="468"/>
      <c r="E129" s="468"/>
      <c r="F129" s="468">
        <f t="shared" si="5"/>
        <v>0</v>
      </c>
    </row>
    <row r="130" spans="1:6" ht="12.75" customHeight="1" x14ac:dyDescent="0.2">
      <c r="A130" s="321" t="s">
        <v>763</v>
      </c>
      <c r="B130" s="564" t="s">
        <v>764</v>
      </c>
      <c r="C130" s="562" t="s">
        <v>765</v>
      </c>
      <c r="D130" s="468"/>
      <c r="E130" s="468"/>
      <c r="F130" s="468">
        <f t="shared" si="5"/>
        <v>0</v>
      </c>
    </row>
    <row r="131" spans="1:6" ht="12.75" customHeight="1" x14ac:dyDescent="0.2">
      <c r="A131" s="321" t="s">
        <v>766</v>
      </c>
      <c r="B131" s="564" t="s">
        <v>767</v>
      </c>
      <c r="C131" s="562" t="s">
        <v>768</v>
      </c>
      <c r="D131" s="468"/>
      <c r="E131" s="468"/>
      <c r="F131" s="468">
        <f t="shared" si="5"/>
        <v>0</v>
      </c>
    </row>
    <row r="132" spans="1:6" ht="12.75" customHeight="1" x14ac:dyDescent="0.2">
      <c r="A132" s="321" t="s">
        <v>769</v>
      </c>
      <c r="B132" s="564" t="s">
        <v>770</v>
      </c>
      <c r="C132" s="562" t="s">
        <v>771</v>
      </c>
      <c r="D132" s="468"/>
      <c r="E132" s="468"/>
      <c r="F132" s="468">
        <f t="shared" si="5"/>
        <v>0</v>
      </c>
    </row>
    <row r="133" spans="1:6" ht="12.75" customHeight="1" x14ac:dyDescent="0.2">
      <c r="A133" s="321" t="s">
        <v>772</v>
      </c>
      <c r="B133" s="564" t="s">
        <v>773</v>
      </c>
      <c r="C133" s="562" t="s">
        <v>774</v>
      </c>
      <c r="D133" s="468"/>
      <c r="E133" s="468"/>
      <c r="F133" s="468">
        <f t="shared" si="5"/>
        <v>0</v>
      </c>
    </row>
    <row r="134" spans="1:6" ht="12.75" customHeight="1" x14ac:dyDescent="0.2">
      <c r="A134" s="321" t="s">
        <v>775</v>
      </c>
      <c r="B134" s="564" t="s">
        <v>776</v>
      </c>
      <c r="C134" s="562" t="s">
        <v>777</v>
      </c>
      <c r="D134" s="468"/>
      <c r="E134" s="468"/>
      <c r="F134" s="468">
        <f t="shared" si="5"/>
        <v>0</v>
      </c>
    </row>
    <row r="135" spans="1:6" ht="12.75" customHeight="1" x14ac:dyDescent="0.2">
      <c r="A135" s="321" t="s">
        <v>778</v>
      </c>
      <c r="B135" s="564" t="s">
        <v>779</v>
      </c>
      <c r="C135" s="562" t="s">
        <v>780</v>
      </c>
      <c r="D135" s="468"/>
      <c r="E135" s="468"/>
      <c r="F135" s="468">
        <f t="shared" si="5"/>
        <v>0</v>
      </c>
    </row>
    <row r="136" spans="1:6" ht="12.75" customHeight="1" x14ac:dyDescent="0.2">
      <c r="A136" s="321" t="s">
        <v>781</v>
      </c>
      <c r="B136" s="564" t="s">
        <v>782</v>
      </c>
      <c r="C136" s="562" t="s">
        <v>783</v>
      </c>
      <c r="D136" s="468"/>
      <c r="E136" s="468"/>
      <c r="F136" s="468">
        <f t="shared" si="5"/>
        <v>0</v>
      </c>
    </row>
    <row r="137" spans="1:6" ht="12.75" customHeight="1" x14ac:dyDescent="0.2">
      <c r="A137" s="321" t="s">
        <v>784</v>
      </c>
      <c r="B137" s="564" t="s">
        <v>785</v>
      </c>
      <c r="C137" s="562" t="s">
        <v>786</v>
      </c>
      <c r="D137" s="468"/>
      <c r="E137" s="468"/>
      <c r="F137" s="468">
        <f t="shared" si="5"/>
        <v>0</v>
      </c>
    </row>
    <row r="138" spans="1:6" ht="12.75" customHeight="1" x14ac:dyDescent="0.2">
      <c r="A138" s="321" t="s">
        <v>787</v>
      </c>
      <c r="B138" s="564" t="s">
        <v>788</v>
      </c>
      <c r="C138" s="562" t="s">
        <v>789</v>
      </c>
      <c r="D138" s="468"/>
      <c r="E138" s="468"/>
      <c r="F138" s="468">
        <f t="shared" si="5"/>
        <v>0</v>
      </c>
    </row>
    <row r="139" spans="1:6" ht="12.75" customHeight="1" x14ac:dyDescent="0.2">
      <c r="A139" s="321" t="s">
        <v>790</v>
      </c>
      <c r="B139" s="564" t="s">
        <v>791</v>
      </c>
      <c r="C139" s="562" t="s">
        <v>792</v>
      </c>
      <c r="D139" s="468"/>
      <c r="E139" s="468"/>
      <c r="F139" s="468">
        <f t="shared" si="5"/>
        <v>0</v>
      </c>
    </row>
    <row r="140" spans="1:6" ht="12.75" customHeight="1" x14ac:dyDescent="0.2">
      <c r="A140" s="612" t="s">
        <v>94</v>
      </c>
      <c r="B140" s="561"/>
      <c r="C140" s="613" t="s">
        <v>161</v>
      </c>
      <c r="D140" s="611">
        <f>SUM(D141:D143)</f>
        <v>0</v>
      </c>
      <c r="E140" s="611">
        <f>SUM(E141:E143)</f>
        <v>0</v>
      </c>
      <c r="F140" s="611">
        <f t="shared" ref="F140:F156" si="6">SUM(D140:E140)</f>
        <v>0</v>
      </c>
    </row>
    <row r="141" spans="1:6" ht="12.75" customHeight="1" x14ac:dyDescent="0.2">
      <c r="A141" s="321" t="s">
        <v>793</v>
      </c>
      <c r="B141" s="527" t="s">
        <v>794</v>
      </c>
      <c r="C141" s="562" t="s">
        <v>795</v>
      </c>
      <c r="D141" s="468"/>
      <c r="E141" s="468"/>
      <c r="F141" s="468">
        <f t="shared" si="6"/>
        <v>0</v>
      </c>
    </row>
    <row r="142" spans="1:6" ht="12.75" customHeight="1" x14ac:dyDescent="0.2">
      <c r="A142" s="321" t="s">
        <v>796</v>
      </c>
      <c r="B142" s="527" t="s">
        <v>797</v>
      </c>
      <c r="C142" s="562" t="s">
        <v>798</v>
      </c>
      <c r="D142" s="468"/>
      <c r="E142" s="468"/>
      <c r="F142" s="468">
        <f t="shared" si="6"/>
        <v>0</v>
      </c>
    </row>
    <row r="143" spans="1:6" ht="12.75" customHeight="1" x14ac:dyDescent="0.2">
      <c r="A143" s="321" t="s">
        <v>799</v>
      </c>
      <c r="B143" s="527" t="s">
        <v>800</v>
      </c>
      <c r="C143" s="562" t="s">
        <v>801</v>
      </c>
      <c r="D143" s="468"/>
      <c r="E143" s="468"/>
      <c r="F143" s="468">
        <f t="shared" si="6"/>
        <v>0</v>
      </c>
    </row>
    <row r="144" spans="1:6" ht="12.75" customHeight="1" x14ac:dyDescent="0.2">
      <c r="A144" s="612" t="s">
        <v>105</v>
      </c>
      <c r="B144" s="565"/>
      <c r="C144" s="613" t="s">
        <v>162</v>
      </c>
      <c r="D144" s="611">
        <f>SUM(D145:D156)</f>
        <v>0</v>
      </c>
      <c r="E144" s="611">
        <f>SUM(E145:E156)</f>
        <v>0</v>
      </c>
      <c r="F144" s="611">
        <f t="shared" si="6"/>
        <v>0</v>
      </c>
    </row>
    <row r="145" spans="1:6" ht="12.75" customHeight="1" x14ac:dyDescent="0.2">
      <c r="A145" s="321" t="s">
        <v>95</v>
      </c>
      <c r="B145" s="527" t="s">
        <v>802</v>
      </c>
      <c r="C145" s="562" t="s">
        <v>458</v>
      </c>
      <c r="D145" s="468"/>
      <c r="E145" s="468"/>
      <c r="F145" s="468">
        <f t="shared" si="6"/>
        <v>0</v>
      </c>
    </row>
    <row r="146" spans="1:6" ht="12.75" customHeight="1" x14ac:dyDescent="0.2">
      <c r="A146" s="321" t="s">
        <v>96</v>
      </c>
      <c r="B146" s="527" t="s">
        <v>803</v>
      </c>
      <c r="C146" s="566" t="s">
        <v>392</v>
      </c>
      <c r="D146" s="468"/>
      <c r="E146" s="468"/>
      <c r="F146" s="468">
        <f t="shared" si="6"/>
        <v>0</v>
      </c>
    </row>
    <row r="147" spans="1:6" ht="12.75" customHeight="1" x14ac:dyDescent="0.2">
      <c r="A147" s="321" t="s">
        <v>106</v>
      </c>
      <c r="B147" s="527" t="s">
        <v>804</v>
      </c>
      <c r="C147" s="566" t="s">
        <v>391</v>
      </c>
      <c r="D147" s="468"/>
      <c r="E147" s="468"/>
      <c r="F147" s="468">
        <f t="shared" si="6"/>
        <v>0</v>
      </c>
    </row>
    <row r="148" spans="1:6" ht="12.75" customHeight="1" x14ac:dyDescent="0.2">
      <c r="A148" s="321" t="s">
        <v>107</v>
      </c>
      <c r="B148" s="527" t="s">
        <v>805</v>
      </c>
      <c r="C148" s="566" t="s">
        <v>303</v>
      </c>
      <c r="D148" s="468"/>
      <c r="E148" s="468"/>
      <c r="F148" s="468">
        <f t="shared" si="6"/>
        <v>0</v>
      </c>
    </row>
    <row r="149" spans="1:6" ht="12.75" customHeight="1" x14ac:dyDescent="0.2">
      <c r="A149" s="321" t="s">
        <v>108</v>
      </c>
      <c r="B149" s="527" t="s">
        <v>806</v>
      </c>
      <c r="C149" s="567" t="s">
        <v>304</v>
      </c>
      <c r="D149" s="468"/>
      <c r="E149" s="468"/>
      <c r="F149" s="468">
        <f t="shared" si="6"/>
        <v>0</v>
      </c>
    </row>
    <row r="150" spans="1:6" ht="12.75" customHeight="1" x14ac:dyDescent="0.2">
      <c r="A150" s="321" t="s">
        <v>109</v>
      </c>
      <c r="B150" s="527" t="s">
        <v>807</v>
      </c>
      <c r="C150" s="567" t="s">
        <v>305</v>
      </c>
      <c r="D150" s="468"/>
      <c r="E150" s="468"/>
      <c r="F150" s="468">
        <f t="shared" si="6"/>
        <v>0</v>
      </c>
    </row>
    <row r="151" spans="1:6" ht="12.75" customHeight="1" x14ac:dyDescent="0.2">
      <c r="A151" s="321" t="s">
        <v>111</v>
      </c>
      <c r="B151" s="527" t="s">
        <v>808</v>
      </c>
      <c r="C151" s="566" t="s">
        <v>306</v>
      </c>
      <c r="D151" s="468"/>
      <c r="E151" s="468"/>
      <c r="F151" s="468">
        <f t="shared" si="6"/>
        <v>0</v>
      </c>
    </row>
    <row r="152" spans="1:6" ht="12.75" customHeight="1" x14ac:dyDescent="0.2">
      <c r="A152" s="321" t="s">
        <v>163</v>
      </c>
      <c r="B152" s="527" t="s">
        <v>809</v>
      </c>
      <c r="C152" s="566" t="s">
        <v>307</v>
      </c>
      <c r="D152" s="468"/>
      <c r="E152" s="468"/>
      <c r="F152" s="468">
        <f t="shared" si="6"/>
        <v>0</v>
      </c>
    </row>
    <row r="153" spans="1:6" ht="12.75" customHeight="1" x14ac:dyDescent="0.2">
      <c r="A153" s="321" t="s">
        <v>301</v>
      </c>
      <c r="B153" s="527" t="s">
        <v>810</v>
      </c>
      <c r="C153" s="567" t="s">
        <v>308</v>
      </c>
      <c r="D153" s="468"/>
      <c r="E153" s="468"/>
      <c r="F153" s="468">
        <f t="shared" si="6"/>
        <v>0</v>
      </c>
    </row>
    <row r="154" spans="1:6" ht="12.75" customHeight="1" x14ac:dyDescent="0.2">
      <c r="A154" s="329" t="s">
        <v>302</v>
      </c>
      <c r="B154" s="568" t="s">
        <v>811</v>
      </c>
      <c r="C154" s="569" t="s">
        <v>309</v>
      </c>
      <c r="D154" s="468"/>
      <c r="E154" s="468"/>
      <c r="F154" s="468">
        <f t="shared" si="6"/>
        <v>0</v>
      </c>
    </row>
    <row r="155" spans="1:6" ht="12.75" customHeight="1" x14ac:dyDescent="0.2">
      <c r="A155" s="321" t="s">
        <v>389</v>
      </c>
      <c r="B155" s="522" t="s">
        <v>812</v>
      </c>
      <c r="C155" s="569" t="s">
        <v>310</v>
      </c>
      <c r="D155" s="468"/>
      <c r="E155" s="468"/>
      <c r="F155" s="468">
        <f t="shared" si="6"/>
        <v>0</v>
      </c>
    </row>
    <row r="156" spans="1:6" ht="12.75" customHeight="1" x14ac:dyDescent="0.2">
      <c r="A156" s="321" t="s">
        <v>390</v>
      </c>
      <c r="B156" s="527" t="s">
        <v>813</v>
      </c>
      <c r="C156" s="567" t="s">
        <v>311</v>
      </c>
      <c r="D156" s="468"/>
      <c r="E156" s="468"/>
      <c r="F156" s="468">
        <f t="shared" si="6"/>
        <v>0</v>
      </c>
    </row>
    <row r="157" spans="1:6" ht="12.75" customHeight="1" x14ac:dyDescent="0.2">
      <c r="A157" s="612" t="s">
        <v>394</v>
      </c>
      <c r="B157" s="580" t="s">
        <v>814</v>
      </c>
      <c r="C157" s="615" t="s">
        <v>48</v>
      </c>
      <c r="D157" s="611">
        <f>SUM(D158:D159)</f>
        <v>0</v>
      </c>
      <c r="E157" s="611">
        <f>SUM(E158:E159)</f>
        <v>0</v>
      </c>
      <c r="F157" s="611">
        <f>SUM(D157:E157)</f>
        <v>0</v>
      </c>
    </row>
    <row r="158" spans="1:6" ht="12.75" customHeight="1" x14ac:dyDescent="0.2">
      <c r="A158" s="322" t="s">
        <v>815</v>
      </c>
      <c r="B158" s="522"/>
      <c r="C158" s="562" t="s">
        <v>459</v>
      </c>
      <c r="D158" s="468"/>
      <c r="E158" s="468"/>
      <c r="F158" s="468">
        <f>SUM(D158:E158)</f>
        <v>0</v>
      </c>
    </row>
    <row r="159" spans="1:6" ht="12.75" customHeight="1" thickBot="1" x14ac:dyDescent="0.25">
      <c r="A159" s="330" t="s">
        <v>816</v>
      </c>
      <c r="B159" s="570"/>
      <c r="C159" s="571" t="s">
        <v>460</v>
      </c>
      <c r="D159" s="489"/>
      <c r="E159" s="469"/>
      <c r="F159" s="468">
        <f>SUM(D159:E159)</f>
        <v>0</v>
      </c>
    </row>
    <row r="160" spans="1:6" ht="12.75" customHeight="1" thickBot="1" x14ac:dyDescent="0.25">
      <c r="A160" s="510" t="s">
        <v>17</v>
      </c>
      <c r="B160" s="511"/>
      <c r="C160" s="572" t="s">
        <v>312</v>
      </c>
      <c r="D160" s="558">
        <f>SUM(D161,D170,D176)</f>
        <v>0</v>
      </c>
      <c r="E160" s="558">
        <f>SUM(E161,E170,E176)</f>
        <v>0</v>
      </c>
      <c r="F160" s="513">
        <f>SUM(D160, E160)</f>
        <v>0</v>
      </c>
    </row>
    <row r="161" spans="1:9" ht="12.75" customHeight="1" x14ac:dyDescent="0.2">
      <c r="A161" s="616" t="s">
        <v>97</v>
      </c>
      <c r="B161" s="573"/>
      <c r="C161" s="613" t="s">
        <v>183</v>
      </c>
      <c r="D161" s="609">
        <f>SUM(D163:D168)</f>
        <v>0</v>
      </c>
      <c r="E161" s="609">
        <f>SUM(E163:E168)</f>
        <v>0</v>
      </c>
      <c r="F161" s="611">
        <f>SUM(D161:E161)</f>
        <v>0</v>
      </c>
    </row>
    <row r="162" spans="1:9" ht="12.75" customHeight="1" x14ac:dyDescent="0.2">
      <c r="A162" s="320" t="s">
        <v>817</v>
      </c>
      <c r="B162" s="574" t="s">
        <v>818</v>
      </c>
      <c r="C162" s="575" t="s">
        <v>819</v>
      </c>
      <c r="D162" s="468"/>
      <c r="E162" s="468"/>
      <c r="F162" s="468">
        <f>SUM(D162:E162)</f>
        <v>0</v>
      </c>
    </row>
    <row r="163" spans="1:9" ht="12.75" customHeight="1" x14ac:dyDescent="0.2">
      <c r="A163" s="320" t="s">
        <v>820</v>
      </c>
      <c r="B163" s="574" t="s">
        <v>821</v>
      </c>
      <c r="C163" s="575" t="s">
        <v>822</v>
      </c>
      <c r="D163" s="468"/>
      <c r="E163" s="468"/>
      <c r="F163" s="468">
        <f t="shared" ref="F163:F212" si="7">SUM(D163:E163)</f>
        <v>0</v>
      </c>
    </row>
    <row r="164" spans="1:9" ht="12.75" customHeight="1" x14ac:dyDescent="0.2">
      <c r="A164" s="320" t="s">
        <v>823</v>
      </c>
      <c r="B164" s="574" t="s">
        <v>824</v>
      </c>
      <c r="C164" s="575" t="s">
        <v>825</v>
      </c>
      <c r="D164" s="468"/>
      <c r="E164" s="468"/>
      <c r="F164" s="468">
        <f t="shared" si="7"/>
        <v>0</v>
      </c>
    </row>
    <row r="165" spans="1:9" ht="12.75" customHeight="1" x14ac:dyDescent="0.2">
      <c r="A165" s="320" t="s">
        <v>826</v>
      </c>
      <c r="B165" s="574" t="s">
        <v>827</v>
      </c>
      <c r="C165" s="575" t="s">
        <v>828</v>
      </c>
      <c r="D165" s="468"/>
      <c r="E165" s="468"/>
      <c r="F165" s="468">
        <f t="shared" si="7"/>
        <v>0</v>
      </c>
    </row>
    <row r="166" spans="1:9" ht="12.75" customHeight="1" x14ac:dyDescent="0.2">
      <c r="A166" s="320" t="s">
        <v>829</v>
      </c>
      <c r="B166" s="574" t="s">
        <v>830</v>
      </c>
      <c r="C166" s="575" t="s">
        <v>831</v>
      </c>
      <c r="D166" s="468"/>
      <c r="E166" s="468"/>
      <c r="F166" s="468">
        <f t="shared" si="7"/>
        <v>0</v>
      </c>
      <c r="I166" s="159">
        <v>1</v>
      </c>
    </row>
    <row r="167" spans="1:9" ht="12.75" customHeight="1" x14ac:dyDescent="0.2">
      <c r="A167" s="320" t="s">
        <v>832</v>
      </c>
      <c r="B167" s="574" t="s">
        <v>833</v>
      </c>
      <c r="C167" s="575" t="s">
        <v>834</v>
      </c>
      <c r="D167" s="468"/>
      <c r="E167" s="468"/>
      <c r="F167" s="468">
        <f t="shared" si="7"/>
        <v>0</v>
      </c>
    </row>
    <row r="168" spans="1:9" ht="12.75" customHeight="1" x14ac:dyDescent="0.2">
      <c r="A168" s="320" t="s">
        <v>835</v>
      </c>
      <c r="B168" s="574" t="s">
        <v>836</v>
      </c>
      <c r="C168" s="575" t="s">
        <v>837</v>
      </c>
      <c r="D168" s="468"/>
      <c r="E168" s="468"/>
      <c r="F168" s="468">
        <f t="shared" si="7"/>
        <v>0</v>
      </c>
    </row>
    <row r="169" spans="1:9" ht="12.75" customHeight="1" x14ac:dyDescent="0.2">
      <c r="A169" s="619" t="s">
        <v>98</v>
      </c>
      <c r="B169" s="620"/>
      <c r="C169" s="621" t="s">
        <v>316</v>
      </c>
      <c r="D169" s="622"/>
      <c r="E169" s="622"/>
      <c r="F169" s="622">
        <f t="shared" si="7"/>
        <v>0</v>
      </c>
    </row>
    <row r="170" spans="1:9" ht="12.75" customHeight="1" x14ac:dyDescent="0.2">
      <c r="A170" s="616" t="s">
        <v>99</v>
      </c>
      <c r="B170" s="580"/>
      <c r="C170" s="617" t="s">
        <v>164</v>
      </c>
      <c r="D170" s="611">
        <f>SUM(D171:D174)</f>
        <v>0</v>
      </c>
      <c r="E170" s="611">
        <f>SUM(E171:E174)</f>
        <v>0</v>
      </c>
      <c r="F170" s="611">
        <f t="shared" si="7"/>
        <v>0</v>
      </c>
    </row>
    <row r="171" spans="1:9" ht="12.75" customHeight="1" x14ac:dyDescent="0.2">
      <c r="A171" s="320" t="s">
        <v>838</v>
      </c>
      <c r="B171" s="521" t="s">
        <v>839</v>
      </c>
      <c r="C171" s="575" t="s">
        <v>840</v>
      </c>
      <c r="D171" s="468"/>
      <c r="E171" s="468"/>
      <c r="F171" s="468">
        <f t="shared" si="7"/>
        <v>0</v>
      </c>
    </row>
    <row r="172" spans="1:9" ht="12.75" customHeight="1" x14ac:dyDescent="0.2">
      <c r="A172" s="320" t="s">
        <v>841</v>
      </c>
      <c r="B172" s="521" t="s">
        <v>842</v>
      </c>
      <c r="C172" s="575" t="s">
        <v>843</v>
      </c>
      <c r="D172" s="468"/>
      <c r="E172" s="468"/>
      <c r="F172" s="468">
        <f t="shared" si="7"/>
        <v>0</v>
      </c>
    </row>
    <row r="173" spans="1:9" ht="12.75" customHeight="1" x14ac:dyDescent="0.2">
      <c r="A173" s="320" t="s">
        <v>844</v>
      </c>
      <c r="B173" s="521" t="s">
        <v>845</v>
      </c>
      <c r="C173" s="575" t="s">
        <v>846</v>
      </c>
      <c r="D173" s="468"/>
      <c r="E173" s="468"/>
      <c r="F173" s="468">
        <f t="shared" si="7"/>
        <v>0</v>
      </c>
    </row>
    <row r="174" spans="1:9" ht="12.75" customHeight="1" x14ac:dyDescent="0.2">
      <c r="A174" s="320" t="s">
        <v>847</v>
      </c>
      <c r="B174" s="521" t="s">
        <v>848</v>
      </c>
      <c r="C174" s="575" t="s">
        <v>849</v>
      </c>
      <c r="D174" s="468"/>
      <c r="E174" s="468"/>
      <c r="F174" s="468">
        <f t="shared" si="7"/>
        <v>0</v>
      </c>
    </row>
    <row r="175" spans="1:9" ht="12.75" customHeight="1" x14ac:dyDescent="0.2">
      <c r="A175" s="576" t="s">
        <v>100</v>
      </c>
      <c r="B175" s="577"/>
      <c r="C175" s="578" t="s">
        <v>317</v>
      </c>
      <c r="D175" s="579"/>
      <c r="E175" s="579"/>
      <c r="F175" s="468">
        <f t="shared" si="7"/>
        <v>0</v>
      </c>
    </row>
    <row r="176" spans="1:9" ht="12.75" customHeight="1" x14ac:dyDescent="0.2">
      <c r="A176" s="616" t="s">
        <v>101</v>
      </c>
      <c r="B176" s="580"/>
      <c r="C176" s="618" t="s">
        <v>185</v>
      </c>
      <c r="D176" s="611">
        <f>SUM(D177:D184)</f>
        <v>0</v>
      </c>
      <c r="E176" s="611">
        <f>SUM(E177:E184)</f>
        <v>0</v>
      </c>
      <c r="F176" s="611">
        <f t="shared" si="7"/>
        <v>0</v>
      </c>
    </row>
    <row r="177" spans="1:6" ht="12.75" customHeight="1" x14ac:dyDescent="0.2">
      <c r="A177" s="320" t="s">
        <v>110</v>
      </c>
      <c r="B177" s="521" t="s">
        <v>850</v>
      </c>
      <c r="C177" s="581" t="s">
        <v>381</v>
      </c>
      <c r="D177" s="468"/>
      <c r="E177" s="468"/>
      <c r="F177" s="468">
        <f t="shared" si="7"/>
        <v>0</v>
      </c>
    </row>
    <row r="178" spans="1:6" ht="12.75" customHeight="1" x14ac:dyDescent="0.2">
      <c r="A178" s="320" t="s">
        <v>112</v>
      </c>
      <c r="B178" s="514" t="s">
        <v>851</v>
      </c>
      <c r="C178" s="582" t="s">
        <v>322</v>
      </c>
      <c r="D178" s="468"/>
      <c r="E178" s="468"/>
      <c r="F178" s="468">
        <f t="shared" si="7"/>
        <v>0</v>
      </c>
    </row>
    <row r="179" spans="1:6" ht="12.75" customHeight="1" x14ac:dyDescent="0.2">
      <c r="A179" s="320" t="s">
        <v>165</v>
      </c>
      <c r="B179" s="514" t="s">
        <v>852</v>
      </c>
      <c r="C179" s="567" t="s">
        <v>305</v>
      </c>
      <c r="D179" s="468"/>
      <c r="E179" s="468"/>
      <c r="F179" s="468">
        <f t="shared" si="7"/>
        <v>0</v>
      </c>
    </row>
    <row r="180" spans="1:6" ht="12.75" customHeight="1" x14ac:dyDescent="0.2">
      <c r="A180" s="320" t="s">
        <v>166</v>
      </c>
      <c r="B180" s="514" t="s">
        <v>853</v>
      </c>
      <c r="C180" s="567" t="s">
        <v>321</v>
      </c>
      <c r="D180" s="468"/>
      <c r="E180" s="468"/>
      <c r="F180" s="468">
        <f t="shared" si="7"/>
        <v>0</v>
      </c>
    </row>
    <row r="181" spans="1:6" ht="12.75" customHeight="1" x14ac:dyDescent="0.2">
      <c r="A181" s="320" t="s">
        <v>167</v>
      </c>
      <c r="B181" s="514" t="s">
        <v>854</v>
      </c>
      <c r="C181" s="567" t="s">
        <v>320</v>
      </c>
      <c r="D181" s="468"/>
      <c r="E181" s="468"/>
      <c r="F181" s="468">
        <f t="shared" si="7"/>
        <v>0</v>
      </c>
    </row>
    <row r="182" spans="1:6" ht="12.75" customHeight="1" x14ac:dyDescent="0.2">
      <c r="A182" s="320" t="s">
        <v>313</v>
      </c>
      <c r="B182" s="514" t="s">
        <v>855</v>
      </c>
      <c r="C182" s="567" t="s">
        <v>308</v>
      </c>
      <c r="D182" s="468"/>
      <c r="E182" s="468"/>
      <c r="F182" s="468">
        <f t="shared" si="7"/>
        <v>0</v>
      </c>
    </row>
    <row r="183" spans="1:6" ht="12.75" customHeight="1" x14ac:dyDescent="0.2">
      <c r="A183" s="320" t="s">
        <v>314</v>
      </c>
      <c r="B183" s="514" t="s">
        <v>856</v>
      </c>
      <c r="C183" s="567" t="s">
        <v>319</v>
      </c>
      <c r="D183" s="468"/>
      <c r="E183" s="468"/>
      <c r="F183" s="468">
        <f t="shared" si="7"/>
        <v>0</v>
      </c>
    </row>
    <row r="184" spans="1:6" ht="12.75" customHeight="1" thickBot="1" x14ac:dyDescent="0.25">
      <c r="A184" s="329" t="s">
        <v>315</v>
      </c>
      <c r="B184" s="568" t="s">
        <v>857</v>
      </c>
      <c r="C184" s="567" t="s">
        <v>318</v>
      </c>
      <c r="D184" s="489"/>
      <c r="E184" s="489"/>
      <c r="F184" s="468">
        <f t="shared" si="7"/>
        <v>0</v>
      </c>
    </row>
    <row r="185" spans="1:6" ht="12.75" customHeight="1" thickBot="1" x14ac:dyDescent="0.25">
      <c r="A185" s="533" t="s">
        <v>18</v>
      </c>
      <c r="B185" s="534"/>
      <c r="C185" s="583" t="s">
        <v>399</v>
      </c>
      <c r="D185" s="584">
        <f>SUM(D95,D160)</f>
        <v>0</v>
      </c>
      <c r="E185" s="584">
        <f>SUM(E95,E160)</f>
        <v>0</v>
      </c>
      <c r="F185" s="585">
        <f t="shared" si="7"/>
        <v>0</v>
      </c>
    </row>
    <row r="186" spans="1:6" ht="12.75" customHeight="1" thickBot="1" x14ac:dyDescent="0.25">
      <c r="A186" s="586" t="s">
        <v>19</v>
      </c>
      <c r="B186" s="586"/>
      <c r="C186" s="587" t="s">
        <v>400</v>
      </c>
      <c r="D186" s="558">
        <f>SUM(D187:D189)</f>
        <v>0</v>
      </c>
      <c r="E186" s="540">
        <f>SUM(E187:E189)</f>
        <v>0</v>
      </c>
      <c r="F186" s="513">
        <f t="shared" si="7"/>
        <v>0</v>
      </c>
    </row>
    <row r="187" spans="1:6" ht="12.75" customHeight="1" x14ac:dyDescent="0.2">
      <c r="A187" s="320" t="s">
        <v>217</v>
      </c>
      <c r="B187" s="514" t="s">
        <v>858</v>
      </c>
      <c r="C187" s="560" t="s">
        <v>464</v>
      </c>
      <c r="D187" s="516"/>
      <c r="E187" s="490"/>
      <c r="F187" s="490">
        <f t="shared" si="7"/>
        <v>0</v>
      </c>
    </row>
    <row r="188" spans="1:6" ht="12.75" customHeight="1" x14ac:dyDescent="0.2">
      <c r="A188" s="320" t="s">
        <v>218</v>
      </c>
      <c r="B188" s="514" t="s">
        <v>859</v>
      </c>
      <c r="C188" s="560" t="s">
        <v>408</v>
      </c>
      <c r="D188" s="468"/>
      <c r="E188" s="468"/>
      <c r="F188" s="490">
        <f t="shared" si="7"/>
        <v>0</v>
      </c>
    </row>
    <row r="189" spans="1:6" ht="12.75" customHeight="1" thickBot="1" x14ac:dyDescent="0.25">
      <c r="A189" s="329" t="s">
        <v>219</v>
      </c>
      <c r="B189" s="568" t="s">
        <v>860</v>
      </c>
      <c r="C189" s="588" t="s">
        <v>463</v>
      </c>
      <c r="D189" s="489"/>
      <c r="E189" s="468"/>
      <c r="F189" s="490">
        <f t="shared" si="7"/>
        <v>0</v>
      </c>
    </row>
    <row r="190" spans="1:6" ht="12.75" customHeight="1" thickBot="1" x14ac:dyDescent="0.25">
      <c r="A190" s="510" t="s">
        <v>20</v>
      </c>
      <c r="B190" s="511"/>
      <c r="C190" s="589" t="s">
        <v>401</v>
      </c>
      <c r="D190" s="558">
        <f>SUM(D191:D196)</f>
        <v>0</v>
      </c>
      <c r="E190" s="558">
        <f>SUM(E191:E196)</f>
        <v>0</v>
      </c>
      <c r="F190" s="513">
        <f t="shared" si="7"/>
        <v>0</v>
      </c>
    </row>
    <row r="191" spans="1:6" ht="12.75" customHeight="1" x14ac:dyDescent="0.2">
      <c r="A191" s="320" t="s">
        <v>84</v>
      </c>
      <c r="B191" s="514" t="s">
        <v>861</v>
      </c>
      <c r="C191" s="560" t="s">
        <v>410</v>
      </c>
      <c r="D191" s="516"/>
      <c r="E191" s="490"/>
      <c r="F191" s="490">
        <f t="shared" si="7"/>
        <v>0</v>
      </c>
    </row>
    <row r="192" spans="1:6" ht="12.75" customHeight="1" x14ac:dyDescent="0.2">
      <c r="A192" s="320" t="s">
        <v>85</v>
      </c>
      <c r="B192" s="514" t="s">
        <v>862</v>
      </c>
      <c r="C192" s="560" t="s">
        <v>402</v>
      </c>
      <c r="D192" s="468"/>
      <c r="E192" s="468"/>
      <c r="F192" s="490">
        <f t="shared" si="7"/>
        <v>0</v>
      </c>
    </row>
    <row r="193" spans="1:6" ht="12.75" customHeight="1" x14ac:dyDescent="0.2">
      <c r="A193" s="320" t="s">
        <v>86</v>
      </c>
      <c r="B193" s="514" t="s">
        <v>863</v>
      </c>
      <c r="C193" s="560" t="s">
        <v>403</v>
      </c>
      <c r="D193" s="468"/>
      <c r="E193" s="468"/>
      <c r="F193" s="490">
        <f t="shared" si="7"/>
        <v>0</v>
      </c>
    </row>
    <row r="194" spans="1:6" ht="12.75" customHeight="1" x14ac:dyDescent="0.2">
      <c r="A194" s="320" t="s">
        <v>152</v>
      </c>
      <c r="B194" s="514" t="s">
        <v>864</v>
      </c>
      <c r="C194" s="560" t="s">
        <v>462</v>
      </c>
      <c r="D194" s="468"/>
      <c r="E194" s="468"/>
      <c r="F194" s="490">
        <f t="shared" si="7"/>
        <v>0</v>
      </c>
    </row>
    <row r="195" spans="1:6" ht="12.75" customHeight="1" x14ac:dyDescent="0.2">
      <c r="A195" s="320" t="s">
        <v>153</v>
      </c>
      <c r="B195" s="514" t="s">
        <v>865</v>
      </c>
      <c r="C195" s="560" t="s">
        <v>405</v>
      </c>
      <c r="D195" s="468"/>
      <c r="E195" s="468"/>
      <c r="F195" s="490">
        <f t="shared" si="7"/>
        <v>0</v>
      </c>
    </row>
    <row r="196" spans="1:6" ht="12.75" customHeight="1" thickBot="1" x14ac:dyDescent="0.25">
      <c r="A196" s="329" t="s">
        <v>154</v>
      </c>
      <c r="B196" s="514" t="s">
        <v>866</v>
      </c>
      <c r="C196" s="588" t="s">
        <v>406</v>
      </c>
      <c r="D196" s="489"/>
      <c r="E196" s="489"/>
      <c r="F196" s="490">
        <f t="shared" si="7"/>
        <v>0</v>
      </c>
    </row>
    <row r="197" spans="1:6" ht="12.75" customHeight="1" thickBot="1" x14ac:dyDescent="0.25">
      <c r="A197" s="510" t="s">
        <v>21</v>
      </c>
      <c r="B197" s="511"/>
      <c r="C197" s="589" t="s">
        <v>490</v>
      </c>
      <c r="D197" s="558">
        <f>SUM(D198:D202)</f>
        <v>0</v>
      </c>
      <c r="E197" s="558">
        <f>SUM(E198:E202)</f>
        <v>0</v>
      </c>
      <c r="F197" s="524">
        <f t="shared" si="7"/>
        <v>0</v>
      </c>
    </row>
    <row r="198" spans="1:6" ht="12.75" customHeight="1" x14ac:dyDescent="0.2">
      <c r="A198" s="320" t="s">
        <v>87</v>
      </c>
      <c r="B198" s="514" t="s">
        <v>867</v>
      </c>
      <c r="C198" s="560" t="s">
        <v>323</v>
      </c>
      <c r="D198" s="516"/>
      <c r="E198" s="490"/>
      <c r="F198" s="490">
        <f t="shared" si="7"/>
        <v>0</v>
      </c>
    </row>
    <row r="199" spans="1:6" ht="12.75" customHeight="1" x14ac:dyDescent="0.2">
      <c r="A199" s="320" t="s">
        <v>88</v>
      </c>
      <c r="B199" s="514" t="s">
        <v>868</v>
      </c>
      <c r="C199" s="560" t="s">
        <v>324</v>
      </c>
      <c r="D199" s="468"/>
      <c r="E199" s="468"/>
      <c r="F199" s="490">
        <f t="shared" si="7"/>
        <v>0</v>
      </c>
    </row>
    <row r="200" spans="1:6" ht="12.75" customHeight="1" x14ac:dyDescent="0.2">
      <c r="A200" s="320" t="s">
        <v>237</v>
      </c>
      <c r="B200" s="514" t="s">
        <v>869</v>
      </c>
      <c r="C200" s="560" t="s">
        <v>489</v>
      </c>
      <c r="D200" s="468"/>
      <c r="E200" s="468"/>
      <c r="F200" s="490">
        <f t="shared" si="7"/>
        <v>0</v>
      </c>
    </row>
    <row r="201" spans="1:6" ht="12.75" customHeight="1" x14ac:dyDescent="0.2">
      <c r="A201" s="320" t="s">
        <v>238</v>
      </c>
      <c r="B201" s="514" t="s">
        <v>870</v>
      </c>
      <c r="C201" s="560" t="s">
        <v>415</v>
      </c>
      <c r="D201" s="468"/>
      <c r="E201" s="468"/>
      <c r="F201" s="490">
        <f t="shared" si="7"/>
        <v>0</v>
      </c>
    </row>
    <row r="202" spans="1:6" ht="12.75" customHeight="1" thickBot="1" x14ac:dyDescent="0.25">
      <c r="A202" s="329" t="s">
        <v>239</v>
      </c>
      <c r="B202" s="514" t="s">
        <v>871</v>
      </c>
      <c r="C202" s="588" t="s">
        <v>343</v>
      </c>
      <c r="D202" s="489"/>
      <c r="E202" s="468"/>
      <c r="F202" s="490">
        <f t="shared" si="7"/>
        <v>0</v>
      </c>
    </row>
    <row r="203" spans="1:6" ht="12.75" customHeight="1" thickBot="1" x14ac:dyDescent="0.25">
      <c r="A203" s="510" t="s">
        <v>22</v>
      </c>
      <c r="B203" s="511"/>
      <c r="C203" s="589" t="s">
        <v>416</v>
      </c>
      <c r="D203" s="558">
        <f>SUM(D204:D208)</f>
        <v>0</v>
      </c>
      <c r="E203" s="558">
        <f>SUM(E204:E208)</f>
        <v>0</v>
      </c>
      <c r="F203" s="590">
        <f t="shared" si="7"/>
        <v>0</v>
      </c>
    </row>
    <row r="204" spans="1:6" ht="12.75" customHeight="1" x14ac:dyDescent="0.2">
      <c r="A204" s="320" t="s">
        <v>89</v>
      </c>
      <c r="B204" s="514" t="s">
        <v>872</v>
      </c>
      <c r="C204" s="560" t="s">
        <v>411</v>
      </c>
      <c r="D204" s="516"/>
      <c r="E204" s="468"/>
      <c r="F204" s="468">
        <f t="shared" si="7"/>
        <v>0</v>
      </c>
    </row>
    <row r="205" spans="1:6" ht="12.75" customHeight="1" x14ac:dyDescent="0.2">
      <c r="A205" s="320" t="s">
        <v>90</v>
      </c>
      <c r="B205" s="514" t="s">
        <v>873</v>
      </c>
      <c r="C205" s="560" t="s">
        <v>418</v>
      </c>
      <c r="D205" s="468"/>
      <c r="E205" s="468"/>
      <c r="F205" s="468">
        <f t="shared" si="7"/>
        <v>0</v>
      </c>
    </row>
    <row r="206" spans="1:6" ht="12.75" customHeight="1" x14ac:dyDescent="0.2">
      <c r="A206" s="320" t="s">
        <v>249</v>
      </c>
      <c r="B206" s="514" t="s">
        <v>874</v>
      </c>
      <c r="C206" s="560" t="s">
        <v>413</v>
      </c>
      <c r="D206" s="468"/>
      <c r="E206" s="468"/>
      <c r="F206" s="468">
        <f t="shared" si="7"/>
        <v>0</v>
      </c>
    </row>
    <row r="207" spans="1:6" ht="12.75" customHeight="1" x14ac:dyDescent="0.2">
      <c r="A207" s="320" t="s">
        <v>250</v>
      </c>
      <c r="B207" s="514" t="s">
        <v>875</v>
      </c>
      <c r="C207" s="560" t="s">
        <v>465</v>
      </c>
      <c r="D207" s="468"/>
      <c r="E207" s="468"/>
      <c r="F207" s="468">
        <f t="shared" si="7"/>
        <v>0</v>
      </c>
    </row>
    <row r="208" spans="1:6" ht="12.75" customHeight="1" thickBot="1" x14ac:dyDescent="0.25">
      <c r="A208" s="329" t="s">
        <v>417</v>
      </c>
      <c r="B208" s="514" t="s">
        <v>876</v>
      </c>
      <c r="C208" s="588" t="s">
        <v>420</v>
      </c>
      <c r="D208" s="489"/>
      <c r="E208" s="469"/>
      <c r="F208" s="468">
        <f t="shared" si="7"/>
        <v>0</v>
      </c>
    </row>
    <row r="209" spans="1:6" ht="12.75" customHeight="1" thickBot="1" x14ac:dyDescent="0.25">
      <c r="A209" s="591" t="s">
        <v>23</v>
      </c>
      <c r="B209" s="592" t="s">
        <v>851</v>
      </c>
      <c r="C209" s="589" t="s">
        <v>421</v>
      </c>
      <c r="D209" s="558"/>
      <c r="E209" s="590"/>
      <c r="F209" s="590">
        <f t="shared" si="7"/>
        <v>0</v>
      </c>
    </row>
    <row r="210" spans="1:6" ht="12.75" customHeight="1" thickBot="1" x14ac:dyDescent="0.25">
      <c r="A210" s="591" t="s">
        <v>24</v>
      </c>
      <c r="B210" s="592" t="s">
        <v>877</v>
      </c>
      <c r="C210" s="589" t="s">
        <v>422</v>
      </c>
      <c r="D210" s="558"/>
      <c r="E210" s="590"/>
      <c r="F210" s="590">
        <f t="shared" si="7"/>
        <v>0</v>
      </c>
    </row>
    <row r="211" spans="1:6" ht="12.75" customHeight="1" thickBot="1" x14ac:dyDescent="0.25">
      <c r="A211" s="533" t="s">
        <v>25</v>
      </c>
      <c r="B211" s="534"/>
      <c r="C211" s="583" t="s">
        <v>424</v>
      </c>
      <c r="D211" s="584">
        <f>SUM(D186,D190,D197,D203,D209,D210)</f>
        <v>0</v>
      </c>
      <c r="E211" s="584">
        <f>SUM(E186,E190,E197,E203,E209,E210)</f>
        <v>0</v>
      </c>
      <c r="F211" s="593">
        <f t="shared" si="7"/>
        <v>0</v>
      </c>
    </row>
    <row r="212" spans="1:6" ht="12.75" customHeight="1" thickBot="1" x14ac:dyDescent="0.25">
      <c r="A212" s="594" t="s">
        <v>26</v>
      </c>
      <c r="B212" s="595"/>
      <c r="C212" s="596" t="s">
        <v>423</v>
      </c>
      <c r="D212" s="597">
        <f>SUM(D185,D211)</f>
        <v>0</v>
      </c>
      <c r="E212" s="552">
        <f>SUM(E185,E211)</f>
        <v>0</v>
      </c>
      <c r="F212" s="598">
        <f t="shared" si="7"/>
        <v>0</v>
      </c>
    </row>
    <row r="213" spans="1:6" ht="12.75" customHeight="1" thickBot="1" x14ac:dyDescent="0.25">
      <c r="A213" s="282"/>
      <c r="B213" s="282"/>
      <c r="C213" s="283"/>
      <c r="D213" s="554"/>
      <c r="E213" s="284"/>
      <c r="F213" s="284"/>
    </row>
    <row r="214" spans="1:6" ht="12.75" customHeight="1" thickBot="1" x14ac:dyDescent="0.25">
      <c r="A214" s="740" t="s">
        <v>466</v>
      </c>
      <c r="B214" s="741"/>
      <c r="C214" s="757"/>
      <c r="D214" s="490"/>
      <c r="E214" s="89"/>
      <c r="F214" s="89">
        <f>SUM(D214:E214)</f>
        <v>0</v>
      </c>
    </row>
    <row r="215" spans="1:6" ht="12.75" customHeight="1" thickBot="1" x14ac:dyDescent="0.25">
      <c r="A215" s="740" t="s">
        <v>175</v>
      </c>
      <c r="B215" s="741"/>
      <c r="C215" s="757"/>
      <c r="D215" s="599"/>
      <c r="E215" s="89"/>
      <c r="F215" s="89">
        <f>SUM(D215:E215)</f>
        <v>0</v>
      </c>
    </row>
  </sheetData>
  <mergeCells count="5">
    <mergeCell ref="D1:F2"/>
    <mergeCell ref="A6:F6"/>
    <mergeCell ref="A94:F94"/>
    <mergeCell ref="A214:C214"/>
    <mergeCell ref="A215:C215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4294967293" verticalDpi="4294967293" r:id="rId1"/>
  <headerFooter>
    <oddHeader xml:space="preserve">&amp;C... sz. melléklet a ..../..... (.) sz. önkormányzati rendelethez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 x14ac:dyDescent="0.2"/>
  <cols>
    <col min="1" max="1" width="13.83203125" style="158" customWidth="1"/>
    <col min="2" max="2" width="79.1640625" style="159" customWidth="1"/>
    <col min="3" max="3" width="25" style="159" customWidth="1"/>
    <col min="4" max="16384" width="9.33203125" style="159"/>
  </cols>
  <sheetData>
    <row r="1" spans="1:3" s="138" customFormat="1" ht="21" customHeight="1" thickBot="1" x14ac:dyDescent="0.25">
      <c r="A1" s="137"/>
      <c r="B1" s="139"/>
      <c r="C1" s="410" t="str">
        <f>+CONCATENATE("9.3.1. melléklet a ……/",LEFT(ÖSSZEFÜGGÉSEK!A5,4),". (….) önkormányzati rendelethez")</f>
        <v>9.3.1. melléklet a ……/2018. (….) önkormányzati rendelethez</v>
      </c>
    </row>
    <row r="2" spans="1:3" s="340" customFormat="1" ht="25.5" customHeight="1" x14ac:dyDescent="0.2">
      <c r="A2" s="295" t="s">
        <v>173</v>
      </c>
      <c r="B2" s="248" t="s">
        <v>176</v>
      </c>
      <c r="C2" s="262" t="s">
        <v>58</v>
      </c>
    </row>
    <row r="3" spans="1:3" s="340" customFormat="1" ht="24.75" thickBot="1" x14ac:dyDescent="0.25">
      <c r="A3" s="334" t="s">
        <v>172</v>
      </c>
      <c r="B3" s="249" t="s">
        <v>370</v>
      </c>
      <c r="C3" s="263" t="s">
        <v>52</v>
      </c>
    </row>
    <row r="4" spans="1:3" s="341" customFormat="1" ht="15.95" customHeight="1" thickBot="1" x14ac:dyDescent="0.3">
      <c r="A4" s="141"/>
      <c r="B4" s="141"/>
      <c r="C4" s="142" t="e">
        <f>'3.3. sz. mell'!#REF!</f>
        <v>#REF!</v>
      </c>
    </row>
    <row r="5" spans="1:3" ht="13.5" thickBot="1" x14ac:dyDescent="0.25">
      <c r="A5" s="296" t="s">
        <v>174</v>
      </c>
      <c r="B5" s="143" t="s">
        <v>509</v>
      </c>
      <c r="C5" s="144" t="s">
        <v>53</v>
      </c>
    </row>
    <row r="6" spans="1:3" s="342" customFormat="1" ht="12.95" customHeight="1" thickBot="1" x14ac:dyDescent="0.25">
      <c r="A6" s="122"/>
      <c r="B6" s="123" t="s">
        <v>444</v>
      </c>
      <c r="C6" s="124" t="s">
        <v>445</v>
      </c>
    </row>
    <row r="7" spans="1:3" s="342" customFormat="1" ht="15.95" customHeight="1" thickBot="1" x14ac:dyDescent="0.25">
      <c r="A7" s="145"/>
      <c r="B7" s="146" t="s">
        <v>54</v>
      </c>
      <c r="C7" s="147"/>
    </row>
    <row r="8" spans="1:3" s="264" customFormat="1" ht="12" customHeight="1" thickBot="1" x14ac:dyDescent="0.25">
      <c r="A8" s="122" t="s">
        <v>16</v>
      </c>
      <c r="B8" s="148" t="s">
        <v>467</v>
      </c>
      <c r="C8" s="216">
        <f>SUM(C9:C19)</f>
        <v>0</v>
      </c>
    </row>
    <row r="9" spans="1:3" s="264" customFormat="1" ht="12" customHeight="1" x14ac:dyDescent="0.2">
      <c r="A9" s="335" t="s">
        <v>91</v>
      </c>
      <c r="B9" s="8" t="s">
        <v>226</v>
      </c>
      <c r="C9" s="253"/>
    </row>
    <row r="10" spans="1:3" s="264" customFormat="1" ht="12" customHeight="1" x14ac:dyDescent="0.2">
      <c r="A10" s="336" t="s">
        <v>92</v>
      </c>
      <c r="B10" s="6" t="s">
        <v>227</v>
      </c>
      <c r="C10" s="214"/>
    </row>
    <row r="11" spans="1:3" s="264" customFormat="1" ht="12" customHeight="1" x14ac:dyDescent="0.2">
      <c r="A11" s="336" t="s">
        <v>93</v>
      </c>
      <c r="B11" s="6" t="s">
        <v>228</v>
      </c>
      <c r="C11" s="214"/>
    </row>
    <row r="12" spans="1:3" s="264" customFormat="1" ht="12" customHeight="1" x14ac:dyDescent="0.2">
      <c r="A12" s="336" t="s">
        <v>94</v>
      </c>
      <c r="B12" s="6" t="s">
        <v>229</v>
      </c>
      <c r="C12" s="214"/>
    </row>
    <row r="13" spans="1:3" s="264" customFormat="1" ht="12" customHeight="1" x14ac:dyDescent="0.2">
      <c r="A13" s="336" t="s">
        <v>126</v>
      </c>
      <c r="B13" s="6" t="s">
        <v>230</v>
      </c>
      <c r="C13" s="214"/>
    </row>
    <row r="14" spans="1:3" s="264" customFormat="1" ht="12" customHeight="1" x14ac:dyDescent="0.2">
      <c r="A14" s="336" t="s">
        <v>95</v>
      </c>
      <c r="B14" s="6" t="s">
        <v>352</v>
      </c>
      <c r="C14" s="214"/>
    </row>
    <row r="15" spans="1:3" s="264" customFormat="1" ht="12" customHeight="1" x14ac:dyDescent="0.2">
      <c r="A15" s="336" t="s">
        <v>96</v>
      </c>
      <c r="B15" s="5" t="s">
        <v>353</v>
      </c>
      <c r="C15" s="214"/>
    </row>
    <row r="16" spans="1:3" s="264" customFormat="1" ht="12" customHeight="1" x14ac:dyDescent="0.2">
      <c r="A16" s="336" t="s">
        <v>106</v>
      </c>
      <c r="B16" s="6" t="s">
        <v>233</v>
      </c>
      <c r="C16" s="254"/>
    </row>
    <row r="17" spans="1:3" s="343" customFormat="1" ht="12" customHeight="1" x14ac:dyDescent="0.2">
      <c r="A17" s="336" t="s">
        <v>107</v>
      </c>
      <c r="B17" s="6" t="s">
        <v>234</v>
      </c>
      <c r="C17" s="214"/>
    </row>
    <row r="18" spans="1:3" s="343" customFormat="1" ht="12" customHeight="1" x14ac:dyDescent="0.2">
      <c r="A18" s="336" t="s">
        <v>108</v>
      </c>
      <c r="B18" s="6" t="s">
        <v>387</v>
      </c>
      <c r="C18" s="215"/>
    </row>
    <row r="19" spans="1:3" s="343" customFormat="1" ht="12" customHeight="1" thickBot="1" x14ac:dyDescent="0.25">
      <c r="A19" s="336" t="s">
        <v>109</v>
      </c>
      <c r="B19" s="5" t="s">
        <v>235</v>
      </c>
      <c r="C19" s="215"/>
    </row>
    <row r="20" spans="1:3" s="264" customFormat="1" ht="12" customHeight="1" thickBot="1" x14ac:dyDescent="0.25">
      <c r="A20" s="122" t="s">
        <v>17</v>
      </c>
      <c r="B20" s="148" t="s">
        <v>354</v>
      </c>
      <c r="C20" s="216">
        <f>SUM(C21:C23)</f>
        <v>0</v>
      </c>
    </row>
    <row r="21" spans="1:3" s="343" customFormat="1" ht="12" customHeight="1" x14ac:dyDescent="0.2">
      <c r="A21" s="336" t="s">
        <v>97</v>
      </c>
      <c r="B21" s="7" t="s">
        <v>207</v>
      </c>
      <c r="C21" s="214"/>
    </row>
    <row r="22" spans="1:3" s="343" customFormat="1" ht="12" customHeight="1" x14ac:dyDescent="0.2">
      <c r="A22" s="336" t="s">
        <v>98</v>
      </c>
      <c r="B22" s="6" t="s">
        <v>355</v>
      </c>
      <c r="C22" s="214"/>
    </row>
    <row r="23" spans="1:3" s="343" customFormat="1" ht="12" customHeight="1" x14ac:dyDescent="0.2">
      <c r="A23" s="336" t="s">
        <v>99</v>
      </c>
      <c r="B23" s="6" t="s">
        <v>356</v>
      </c>
      <c r="C23" s="214"/>
    </row>
    <row r="24" spans="1:3" s="343" customFormat="1" ht="12" customHeight="1" thickBot="1" x14ac:dyDescent="0.25">
      <c r="A24" s="336" t="s">
        <v>100</v>
      </c>
      <c r="B24" s="6" t="s">
        <v>472</v>
      </c>
      <c r="C24" s="214"/>
    </row>
    <row r="25" spans="1:3" s="343" customFormat="1" ht="12" customHeight="1" thickBot="1" x14ac:dyDescent="0.25">
      <c r="A25" s="128" t="s">
        <v>18</v>
      </c>
      <c r="B25" s="91" t="s">
        <v>151</v>
      </c>
      <c r="C25" s="241"/>
    </row>
    <row r="26" spans="1:3" s="343" customFormat="1" ht="12" customHeight="1" thickBot="1" x14ac:dyDescent="0.25">
      <c r="A26" s="128" t="s">
        <v>19</v>
      </c>
      <c r="B26" s="91" t="s">
        <v>357</v>
      </c>
      <c r="C26" s="216">
        <f>+C27+C28</f>
        <v>0</v>
      </c>
    </row>
    <row r="27" spans="1:3" s="343" customFormat="1" ht="12" customHeight="1" x14ac:dyDescent="0.2">
      <c r="A27" s="337" t="s">
        <v>217</v>
      </c>
      <c r="B27" s="338" t="s">
        <v>355</v>
      </c>
      <c r="C27" s="55"/>
    </row>
    <row r="28" spans="1:3" s="343" customFormat="1" ht="12" customHeight="1" x14ac:dyDescent="0.2">
      <c r="A28" s="337" t="s">
        <v>218</v>
      </c>
      <c r="B28" s="339" t="s">
        <v>358</v>
      </c>
      <c r="C28" s="217"/>
    </row>
    <row r="29" spans="1:3" s="343" customFormat="1" ht="12" customHeight="1" thickBot="1" x14ac:dyDescent="0.25">
      <c r="A29" s="336" t="s">
        <v>219</v>
      </c>
      <c r="B29" s="107" t="s">
        <v>473</v>
      </c>
      <c r="C29" s="62"/>
    </row>
    <row r="30" spans="1:3" s="343" customFormat="1" ht="12" customHeight="1" thickBot="1" x14ac:dyDescent="0.25">
      <c r="A30" s="128" t="s">
        <v>20</v>
      </c>
      <c r="B30" s="91" t="s">
        <v>359</v>
      </c>
      <c r="C30" s="216">
        <f>+C31+C32+C33</f>
        <v>0</v>
      </c>
    </row>
    <row r="31" spans="1:3" s="343" customFormat="1" ht="12" customHeight="1" x14ac:dyDescent="0.2">
      <c r="A31" s="337" t="s">
        <v>84</v>
      </c>
      <c r="B31" s="338" t="s">
        <v>240</v>
      </c>
      <c r="C31" s="55"/>
    </row>
    <row r="32" spans="1:3" s="343" customFormat="1" ht="12" customHeight="1" x14ac:dyDescent="0.2">
      <c r="A32" s="337" t="s">
        <v>85</v>
      </c>
      <c r="B32" s="339" t="s">
        <v>241</v>
      </c>
      <c r="C32" s="217"/>
    </row>
    <row r="33" spans="1:3" s="343" customFormat="1" ht="12" customHeight="1" thickBot="1" x14ac:dyDescent="0.25">
      <c r="A33" s="336" t="s">
        <v>86</v>
      </c>
      <c r="B33" s="107" t="s">
        <v>242</v>
      </c>
      <c r="C33" s="62"/>
    </row>
    <row r="34" spans="1:3" s="264" customFormat="1" ht="12" customHeight="1" thickBot="1" x14ac:dyDescent="0.25">
      <c r="A34" s="128" t="s">
        <v>21</v>
      </c>
      <c r="B34" s="91" t="s">
        <v>328</v>
      </c>
      <c r="C34" s="241"/>
    </row>
    <row r="35" spans="1:3" s="264" customFormat="1" ht="12" customHeight="1" thickBot="1" x14ac:dyDescent="0.25">
      <c r="A35" s="128" t="s">
        <v>22</v>
      </c>
      <c r="B35" s="91" t="s">
        <v>360</v>
      </c>
      <c r="C35" s="255"/>
    </row>
    <row r="36" spans="1:3" s="264" customFormat="1" ht="12" customHeight="1" thickBot="1" x14ac:dyDescent="0.25">
      <c r="A36" s="122" t="s">
        <v>23</v>
      </c>
      <c r="B36" s="91" t="s">
        <v>474</v>
      </c>
      <c r="C36" s="256">
        <f>+C8+C20+C25+C26+C30+C34+C35</f>
        <v>0</v>
      </c>
    </row>
    <row r="37" spans="1:3" s="264" customFormat="1" ht="12" customHeight="1" thickBot="1" x14ac:dyDescent="0.25">
      <c r="A37" s="149" t="s">
        <v>24</v>
      </c>
      <c r="B37" s="91" t="s">
        <v>362</v>
      </c>
      <c r="C37" s="256">
        <f>+C38+C39+C40</f>
        <v>0</v>
      </c>
    </row>
    <row r="38" spans="1:3" s="264" customFormat="1" ht="12" customHeight="1" x14ac:dyDescent="0.2">
      <c r="A38" s="337" t="s">
        <v>363</v>
      </c>
      <c r="B38" s="338" t="s">
        <v>190</v>
      </c>
      <c r="C38" s="55"/>
    </row>
    <row r="39" spans="1:3" s="264" customFormat="1" ht="12" customHeight="1" x14ac:dyDescent="0.2">
      <c r="A39" s="337" t="s">
        <v>364</v>
      </c>
      <c r="B39" s="339" t="s">
        <v>0</v>
      </c>
      <c r="C39" s="217"/>
    </row>
    <row r="40" spans="1:3" s="343" customFormat="1" ht="12" customHeight="1" thickBot="1" x14ac:dyDescent="0.25">
      <c r="A40" s="336" t="s">
        <v>365</v>
      </c>
      <c r="B40" s="107" t="s">
        <v>366</v>
      </c>
      <c r="C40" s="62"/>
    </row>
    <row r="41" spans="1:3" s="343" customFormat="1" ht="15" customHeight="1" thickBot="1" x14ac:dyDescent="0.25">
      <c r="A41" s="149" t="s">
        <v>25</v>
      </c>
      <c r="B41" s="150" t="s">
        <v>367</v>
      </c>
      <c r="C41" s="259">
        <f>+C36+C37</f>
        <v>0</v>
      </c>
    </row>
    <row r="42" spans="1:3" s="343" customFormat="1" ht="15" customHeight="1" x14ac:dyDescent="0.2">
      <c r="A42" s="151"/>
      <c r="B42" s="152"/>
      <c r="C42" s="257"/>
    </row>
    <row r="43" spans="1:3" ht="13.5" thickBot="1" x14ac:dyDescent="0.25">
      <c r="A43" s="153"/>
      <c r="B43" s="154"/>
      <c r="C43" s="258"/>
    </row>
    <row r="44" spans="1:3" s="342" customFormat="1" ht="16.5" customHeight="1" thickBot="1" x14ac:dyDescent="0.25">
      <c r="A44" s="155"/>
      <c r="B44" s="156" t="s">
        <v>55</v>
      </c>
      <c r="C44" s="259"/>
    </row>
    <row r="45" spans="1:3" s="344" customFormat="1" ht="12" customHeight="1" thickBot="1" x14ac:dyDescent="0.25">
      <c r="A45" s="128" t="s">
        <v>16</v>
      </c>
      <c r="B45" s="91" t="s">
        <v>368</v>
      </c>
      <c r="C45" s="216">
        <f>SUM(C46:C50)</f>
        <v>0</v>
      </c>
    </row>
    <row r="46" spans="1:3" ht="12" customHeight="1" x14ac:dyDescent="0.2">
      <c r="A46" s="336" t="s">
        <v>91</v>
      </c>
      <c r="B46" s="7" t="s">
        <v>47</v>
      </c>
      <c r="C46" s="55"/>
    </row>
    <row r="47" spans="1:3" ht="12" customHeight="1" x14ac:dyDescent="0.2">
      <c r="A47" s="336" t="s">
        <v>92</v>
      </c>
      <c r="B47" s="6" t="s">
        <v>160</v>
      </c>
      <c r="C47" s="58"/>
    </row>
    <row r="48" spans="1:3" ht="12" customHeight="1" x14ac:dyDescent="0.2">
      <c r="A48" s="336" t="s">
        <v>93</v>
      </c>
      <c r="B48" s="6" t="s">
        <v>124</v>
      </c>
      <c r="C48" s="58"/>
    </row>
    <row r="49" spans="1:3" ht="12" customHeight="1" x14ac:dyDescent="0.2">
      <c r="A49" s="336" t="s">
        <v>94</v>
      </c>
      <c r="B49" s="6" t="s">
        <v>161</v>
      </c>
      <c r="C49" s="58"/>
    </row>
    <row r="50" spans="1:3" ht="12" customHeight="1" thickBot="1" x14ac:dyDescent="0.25">
      <c r="A50" s="336" t="s">
        <v>126</v>
      </c>
      <c r="B50" s="6" t="s">
        <v>162</v>
      </c>
      <c r="C50" s="58"/>
    </row>
    <row r="51" spans="1:3" ht="12" customHeight="1" thickBot="1" x14ac:dyDescent="0.25">
      <c r="A51" s="128" t="s">
        <v>17</v>
      </c>
      <c r="B51" s="91" t="s">
        <v>369</v>
      </c>
      <c r="C51" s="216">
        <f>SUM(C52:C54)</f>
        <v>0</v>
      </c>
    </row>
    <row r="52" spans="1:3" s="344" customFormat="1" ht="12" customHeight="1" x14ac:dyDescent="0.2">
      <c r="A52" s="336" t="s">
        <v>97</v>
      </c>
      <c r="B52" s="7" t="s">
        <v>183</v>
      </c>
      <c r="C52" s="55"/>
    </row>
    <row r="53" spans="1:3" ht="12" customHeight="1" x14ac:dyDescent="0.2">
      <c r="A53" s="336" t="s">
        <v>98</v>
      </c>
      <c r="B53" s="6" t="s">
        <v>164</v>
      </c>
      <c r="C53" s="58"/>
    </row>
    <row r="54" spans="1:3" ht="12" customHeight="1" x14ac:dyDescent="0.2">
      <c r="A54" s="336" t="s">
        <v>99</v>
      </c>
      <c r="B54" s="6" t="s">
        <v>56</v>
      </c>
      <c r="C54" s="58"/>
    </row>
    <row r="55" spans="1:3" ht="12" customHeight="1" thickBot="1" x14ac:dyDescent="0.25">
      <c r="A55" s="336" t="s">
        <v>100</v>
      </c>
      <c r="B55" s="6" t="s">
        <v>471</v>
      </c>
      <c r="C55" s="58"/>
    </row>
    <row r="56" spans="1:3" ht="15" customHeight="1" thickBot="1" x14ac:dyDescent="0.25">
      <c r="A56" s="128" t="s">
        <v>18</v>
      </c>
      <c r="B56" s="91" t="s">
        <v>10</v>
      </c>
      <c r="C56" s="241"/>
    </row>
    <row r="57" spans="1:3" ht="13.5" thickBot="1" x14ac:dyDescent="0.25">
      <c r="A57" s="128" t="s">
        <v>19</v>
      </c>
      <c r="B57" s="157" t="s">
        <v>478</v>
      </c>
      <c r="C57" s="260">
        <f>+C45+C51+C56</f>
        <v>0</v>
      </c>
    </row>
    <row r="58" spans="1:3" ht="15" customHeight="1" thickBot="1" x14ac:dyDescent="0.25">
      <c r="C58" s="261"/>
    </row>
    <row r="59" spans="1:3" ht="14.25" customHeight="1" thickBot="1" x14ac:dyDescent="0.25">
      <c r="A59" s="160" t="s">
        <v>466</v>
      </c>
      <c r="B59" s="161"/>
      <c r="C59" s="89"/>
    </row>
    <row r="60" spans="1:3" ht="13.5" thickBot="1" x14ac:dyDescent="0.25">
      <c r="A60" s="160" t="s">
        <v>175</v>
      </c>
      <c r="B60" s="161"/>
      <c r="C60" s="89"/>
    </row>
  </sheetData>
  <sheetProtection formatCells="0"/>
  <customSheetViews>
    <customSheetView guid="{97FEE8B0-D789-49A2-9B6A-B24783AB39CA}" scale="145">
      <selection activeCell="C1" sqref="C1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C60"/>
  <sheetViews>
    <sheetView zoomScale="145" zoomScaleNormal="145" workbookViewId="0">
      <selection activeCell="B10" sqref="B10"/>
    </sheetView>
  </sheetViews>
  <sheetFormatPr defaultRowHeight="12.75" x14ac:dyDescent="0.2"/>
  <cols>
    <col min="1" max="1" width="13.83203125" style="158" customWidth="1"/>
    <col min="2" max="2" width="79.1640625" style="159" customWidth="1"/>
    <col min="3" max="3" width="25" style="159" customWidth="1"/>
    <col min="4" max="16384" width="9.33203125" style="159"/>
  </cols>
  <sheetData>
    <row r="1" spans="1:3" s="138" customFormat="1" ht="21" customHeight="1" thickBot="1" x14ac:dyDescent="0.25">
      <c r="A1" s="137"/>
      <c r="B1" s="139"/>
      <c r="C1" s="410" t="str">
        <f>+CONCATENATE("9.3.2. melléklet a ……/",LEFT(ÖSSZEFÜGGÉSEK!A5,4),". (….) önkormányzati rendelethez")</f>
        <v>9.3.2. melléklet a ……/2018. (….) önkormányzati rendelethez</v>
      </c>
    </row>
    <row r="2" spans="1:3" s="340" customFormat="1" ht="25.5" customHeight="1" x14ac:dyDescent="0.2">
      <c r="A2" s="295" t="s">
        <v>173</v>
      </c>
      <c r="B2" s="248" t="s">
        <v>176</v>
      </c>
      <c r="C2" s="262" t="s">
        <v>58</v>
      </c>
    </row>
    <row r="3" spans="1:3" s="340" customFormat="1" ht="24.75" thickBot="1" x14ac:dyDescent="0.25">
      <c r="A3" s="334" t="s">
        <v>172</v>
      </c>
      <c r="B3" s="249" t="s">
        <v>371</v>
      </c>
      <c r="C3" s="263" t="s">
        <v>57</v>
      </c>
    </row>
    <row r="4" spans="1:3" s="341" customFormat="1" ht="15.95" customHeight="1" thickBot="1" x14ac:dyDescent="0.3">
      <c r="A4" s="141"/>
      <c r="B4" s="141"/>
      <c r="C4" s="142" t="e">
        <f>'9.3.1. sz. mell'!C4</f>
        <v>#REF!</v>
      </c>
    </row>
    <row r="5" spans="1:3" ht="13.5" thickBot="1" x14ac:dyDescent="0.25">
      <c r="A5" s="296" t="s">
        <v>174</v>
      </c>
      <c r="B5" s="143" t="s">
        <v>509</v>
      </c>
      <c r="C5" s="144" t="s">
        <v>53</v>
      </c>
    </row>
    <row r="6" spans="1:3" s="342" customFormat="1" ht="12.95" customHeight="1" thickBot="1" x14ac:dyDescent="0.25">
      <c r="A6" s="122"/>
      <c r="B6" s="123" t="s">
        <v>444</v>
      </c>
      <c r="C6" s="124" t="s">
        <v>445</v>
      </c>
    </row>
    <row r="7" spans="1:3" s="342" customFormat="1" ht="15.95" customHeight="1" thickBot="1" x14ac:dyDescent="0.25">
      <c r="A7" s="145"/>
      <c r="B7" s="146" t="s">
        <v>54</v>
      </c>
      <c r="C7" s="147"/>
    </row>
    <row r="8" spans="1:3" s="264" customFormat="1" ht="12" customHeight="1" thickBot="1" x14ac:dyDescent="0.25">
      <c r="A8" s="122" t="s">
        <v>16</v>
      </c>
      <c r="B8" s="148" t="s">
        <v>467</v>
      </c>
      <c r="C8" s="216">
        <f>SUM(C9:C19)</f>
        <v>0</v>
      </c>
    </row>
    <row r="9" spans="1:3" s="264" customFormat="1" ht="12" customHeight="1" x14ac:dyDescent="0.2">
      <c r="A9" s="335" t="s">
        <v>91</v>
      </c>
      <c r="B9" s="8" t="s">
        <v>226</v>
      </c>
      <c r="C9" s="253"/>
    </row>
    <row r="10" spans="1:3" s="264" customFormat="1" ht="12" customHeight="1" x14ac:dyDescent="0.2">
      <c r="A10" s="336" t="s">
        <v>92</v>
      </c>
      <c r="B10" s="6" t="s">
        <v>227</v>
      </c>
      <c r="C10" s="214"/>
    </row>
    <row r="11" spans="1:3" s="264" customFormat="1" ht="12" customHeight="1" x14ac:dyDescent="0.2">
      <c r="A11" s="336" t="s">
        <v>93</v>
      </c>
      <c r="B11" s="6" t="s">
        <v>228</v>
      </c>
      <c r="C11" s="214"/>
    </row>
    <row r="12" spans="1:3" s="264" customFormat="1" ht="12" customHeight="1" x14ac:dyDescent="0.2">
      <c r="A12" s="336" t="s">
        <v>94</v>
      </c>
      <c r="B12" s="6" t="s">
        <v>229</v>
      </c>
      <c r="C12" s="214"/>
    </row>
    <row r="13" spans="1:3" s="264" customFormat="1" ht="12" customHeight="1" x14ac:dyDescent="0.2">
      <c r="A13" s="336" t="s">
        <v>126</v>
      </c>
      <c r="B13" s="6" t="s">
        <v>230</v>
      </c>
      <c r="C13" s="214"/>
    </row>
    <row r="14" spans="1:3" s="264" customFormat="1" ht="12" customHeight="1" x14ac:dyDescent="0.2">
      <c r="A14" s="336" t="s">
        <v>95</v>
      </c>
      <c r="B14" s="6" t="s">
        <v>352</v>
      </c>
      <c r="C14" s="214"/>
    </row>
    <row r="15" spans="1:3" s="264" customFormat="1" ht="12" customHeight="1" x14ac:dyDescent="0.2">
      <c r="A15" s="336" t="s">
        <v>96</v>
      </c>
      <c r="B15" s="5" t="s">
        <v>353</v>
      </c>
      <c r="C15" s="214"/>
    </row>
    <row r="16" spans="1:3" s="264" customFormat="1" ht="12" customHeight="1" x14ac:dyDescent="0.2">
      <c r="A16" s="336" t="s">
        <v>106</v>
      </c>
      <c r="B16" s="6" t="s">
        <v>233</v>
      </c>
      <c r="C16" s="254"/>
    </row>
    <row r="17" spans="1:3" s="343" customFormat="1" ht="12" customHeight="1" x14ac:dyDescent="0.2">
      <c r="A17" s="336" t="s">
        <v>107</v>
      </c>
      <c r="B17" s="6" t="s">
        <v>234</v>
      </c>
      <c r="C17" s="214"/>
    </row>
    <row r="18" spans="1:3" s="343" customFormat="1" ht="12" customHeight="1" x14ac:dyDescent="0.2">
      <c r="A18" s="336" t="s">
        <v>108</v>
      </c>
      <c r="B18" s="6" t="s">
        <v>387</v>
      </c>
      <c r="C18" s="215"/>
    </row>
    <row r="19" spans="1:3" s="343" customFormat="1" ht="12" customHeight="1" thickBot="1" x14ac:dyDescent="0.25">
      <c r="A19" s="336" t="s">
        <v>109</v>
      </c>
      <c r="B19" s="5" t="s">
        <v>235</v>
      </c>
      <c r="C19" s="215"/>
    </row>
    <row r="20" spans="1:3" s="264" customFormat="1" ht="12" customHeight="1" thickBot="1" x14ac:dyDescent="0.25">
      <c r="A20" s="122" t="s">
        <v>17</v>
      </c>
      <c r="B20" s="148" t="s">
        <v>354</v>
      </c>
      <c r="C20" s="216">
        <f>SUM(C21:C23)</f>
        <v>0</v>
      </c>
    </row>
    <row r="21" spans="1:3" s="343" customFormat="1" ht="12" customHeight="1" x14ac:dyDescent="0.2">
      <c r="A21" s="336" t="s">
        <v>97</v>
      </c>
      <c r="B21" s="7" t="s">
        <v>207</v>
      </c>
      <c r="C21" s="214"/>
    </row>
    <row r="22" spans="1:3" s="343" customFormat="1" ht="12" customHeight="1" x14ac:dyDescent="0.2">
      <c r="A22" s="336" t="s">
        <v>98</v>
      </c>
      <c r="B22" s="6" t="s">
        <v>355</v>
      </c>
      <c r="C22" s="214"/>
    </row>
    <row r="23" spans="1:3" s="343" customFormat="1" ht="12" customHeight="1" x14ac:dyDescent="0.2">
      <c r="A23" s="336" t="s">
        <v>99</v>
      </c>
      <c r="B23" s="6" t="s">
        <v>356</v>
      </c>
      <c r="C23" s="214"/>
    </row>
    <row r="24" spans="1:3" s="343" customFormat="1" ht="12" customHeight="1" thickBot="1" x14ac:dyDescent="0.25">
      <c r="A24" s="336" t="s">
        <v>100</v>
      </c>
      <c r="B24" s="6" t="s">
        <v>472</v>
      </c>
      <c r="C24" s="214"/>
    </row>
    <row r="25" spans="1:3" s="343" customFormat="1" ht="12" customHeight="1" thickBot="1" x14ac:dyDescent="0.25">
      <c r="A25" s="128" t="s">
        <v>18</v>
      </c>
      <c r="B25" s="91" t="s">
        <v>151</v>
      </c>
      <c r="C25" s="241"/>
    </row>
    <row r="26" spans="1:3" s="343" customFormat="1" ht="12" customHeight="1" thickBot="1" x14ac:dyDescent="0.25">
      <c r="A26" s="128" t="s">
        <v>19</v>
      </c>
      <c r="B26" s="91" t="s">
        <v>357</v>
      </c>
      <c r="C26" s="216">
        <f>+C27+C28</f>
        <v>0</v>
      </c>
    </row>
    <row r="27" spans="1:3" s="343" customFormat="1" ht="12" customHeight="1" x14ac:dyDescent="0.2">
      <c r="A27" s="337" t="s">
        <v>217</v>
      </c>
      <c r="B27" s="338" t="s">
        <v>355</v>
      </c>
      <c r="C27" s="55"/>
    </row>
    <row r="28" spans="1:3" s="343" customFormat="1" ht="12" customHeight="1" x14ac:dyDescent="0.2">
      <c r="A28" s="337" t="s">
        <v>218</v>
      </c>
      <c r="B28" s="339" t="s">
        <v>358</v>
      </c>
      <c r="C28" s="217"/>
    </row>
    <row r="29" spans="1:3" s="343" customFormat="1" ht="12" customHeight="1" thickBot="1" x14ac:dyDescent="0.25">
      <c r="A29" s="336" t="s">
        <v>219</v>
      </c>
      <c r="B29" s="107" t="s">
        <v>473</v>
      </c>
      <c r="C29" s="62"/>
    </row>
    <row r="30" spans="1:3" s="343" customFormat="1" ht="12" customHeight="1" thickBot="1" x14ac:dyDescent="0.25">
      <c r="A30" s="128" t="s">
        <v>20</v>
      </c>
      <c r="B30" s="91" t="s">
        <v>359</v>
      </c>
      <c r="C30" s="216">
        <f>+C31+C32+C33</f>
        <v>0</v>
      </c>
    </row>
    <row r="31" spans="1:3" s="343" customFormat="1" ht="12" customHeight="1" x14ac:dyDescent="0.2">
      <c r="A31" s="337" t="s">
        <v>84</v>
      </c>
      <c r="B31" s="338" t="s">
        <v>240</v>
      </c>
      <c r="C31" s="55"/>
    </row>
    <row r="32" spans="1:3" s="343" customFormat="1" ht="12" customHeight="1" x14ac:dyDescent="0.2">
      <c r="A32" s="337" t="s">
        <v>85</v>
      </c>
      <c r="B32" s="339" t="s">
        <v>241</v>
      </c>
      <c r="C32" s="217"/>
    </row>
    <row r="33" spans="1:3" s="343" customFormat="1" ht="12" customHeight="1" thickBot="1" x14ac:dyDescent="0.25">
      <c r="A33" s="336" t="s">
        <v>86</v>
      </c>
      <c r="B33" s="107" t="s">
        <v>242</v>
      </c>
      <c r="C33" s="62"/>
    </row>
    <row r="34" spans="1:3" s="264" customFormat="1" ht="12" customHeight="1" thickBot="1" x14ac:dyDescent="0.25">
      <c r="A34" s="128" t="s">
        <v>21</v>
      </c>
      <c r="B34" s="91" t="s">
        <v>328</v>
      </c>
      <c r="C34" s="241"/>
    </row>
    <row r="35" spans="1:3" s="264" customFormat="1" ht="12" customHeight="1" thickBot="1" x14ac:dyDescent="0.25">
      <c r="A35" s="128" t="s">
        <v>22</v>
      </c>
      <c r="B35" s="91" t="s">
        <v>360</v>
      </c>
      <c r="C35" s="255"/>
    </row>
    <row r="36" spans="1:3" s="264" customFormat="1" ht="12" customHeight="1" thickBot="1" x14ac:dyDescent="0.25">
      <c r="A36" s="122" t="s">
        <v>23</v>
      </c>
      <c r="B36" s="91" t="s">
        <v>474</v>
      </c>
      <c r="C36" s="256">
        <f>+C8+C20+C25+C26+C30+C34+C35</f>
        <v>0</v>
      </c>
    </row>
    <row r="37" spans="1:3" s="264" customFormat="1" ht="12" customHeight="1" thickBot="1" x14ac:dyDescent="0.25">
      <c r="A37" s="149" t="s">
        <v>24</v>
      </c>
      <c r="B37" s="91" t="s">
        <v>362</v>
      </c>
      <c r="C37" s="256">
        <f>+C38+C39+C40</f>
        <v>0</v>
      </c>
    </row>
    <row r="38" spans="1:3" s="264" customFormat="1" ht="12" customHeight="1" x14ac:dyDescent="0.2">
      <c r="A38" s="337" t="s">
        <v>363</v>
      </c>
      <c r="B38" s="338" t="s">
        <v>190</v>
      </c>
      <c r="C38" s="55"/>
    </row>
    <row r="39" spans="1:3" s="264" customFormat="1" ht="12" customHeight="1" x14ac:dyDescent="0.2">
      <c r="A39" s="337" t="s">
        <v>364</v>
      </c>
      <c r="B39" s="339" t="s">
        <v>0</v>
      </c>
      <c r="C39" s="217"/>
    </row>
    <row r="40" spans="1:3" s="343" customFormat="1" ht="12" customHeight="1" thickBot="1" x14ac:dyDescent="0.25">
      <c r="A40" s="336" t="s">
        <v>365</v>
      </c>
      <c r="B40" s="107" t="s">
        <v>366</v>
      </c>
      <c r="C40" s="62"/>
    </row>
    <row r="41" spans="1:3" s="343" customFormat="1" ht="15" customHeight="1" thickBot="1" x14ac:dyDescent="0.25">
      <c r="A41" s="149" t="s">
        <v>25</v>
      </c>
      <c r="B41" s="150" t="s">
        <v>367</v>
      </c>
      <c r="C41" s="259">
        <f>+C36+C37</f>
        <v>0</v>
      </c>
    </row>
    <row r="42" spans="1:3" s="343" customFormat="1" ht="15" customHeight="1" x14ac:dyDescent="0.2">
      <c r="A42" s="151"/>
      <c r="B42" s="152"/>
      <c r="C42" s="257"/>
    </row>
    <row r="43" spans="1:3" ht="13.5" thickBot="1" x14ac:dyDescent="0.25">
      <c r="A43" s="153"/>
      <c r="B43" s="154"/>
      <c r="C43" s="258"/>
    </row>
    <row r="44" spans="1:3" s="342" customFormat="1" ht="16.5" customHeight="1" thickBot="1" x14ac:dyDescent="0.25">
      <c r="A44" s="155"/>
      <c r="B44" s="156" t="s">
        <v>55</v>
      </c>
      <c r="C44" s="259"/>
    </row>
    <row r="45" spans="1:3" s="344" customFormat="1" ht="12" customHeight="1" thickBot="1" x14ac:dyDescent="0.25">
      <c r="A45" s="128" t="s">
        <v>16</v>
      </c>
      <c r="B45" s="91" t="s">
        <v>368</v>
      </c>
      <c r="C45" s="216">
        <f>SUM(C46:C50)</f>
        <v>0</v>
      </c>
    </row>
    <row r="46" spans="1:3" ht="12" customHeight="1" x14ac:dyDescent="0.2">
      <c r="A46" s="336" t="s">
        <v>91</v>
      </c>
      <c r="B46" s="7" t="s">
        <v>47</v>
      </c>
      <c r="C46" s="55"/>
    </row>
    <row r="47" spans="1:3" ht="12" customHeight="1" x14ac:dyDescent="0.2">
      <c r="A47" s="336" t="s">
        <v>92</v>
      </c>
      <c r="B47" s="6" t="s">
        <v>160</v>
      </c>
      <c r="C47" s="58"/>
    </row>
    <row r="48" spans="1:3" ht="12" customHeight="1" x14ac:dyDescent="0.2">
      <c r="A48" s="336" t="s">
        <v>93</v>
      </c>
      <c r="B48" s="6" t="s">
        <v>124</v>
      </c>
      <c r="C48" s="58"/>
    </row>
    <row r="49" spans="1:3" ht="12" customHeight="1" x14ac:dyDescent="0.2">
      <c r="A49" s="336" t="s">
        <v>94</v>
      </c>
      <c r="B49" s="6" t="s">
        <v>161</v>
      </c>
      <c r="C49" s="58"/>
    </row>
    <row r="50" spans="1:3" ht="12" customHeight="1" thickBot="1" x14ac:dyDescent="0.25">
      <c r="A50" s="336" t="s">
        <v>126</v>
      </c>
      <c r="B50" s="6" t="s">
        <v>162</v>
      </c>
      <c r="C50" s="58"/>
    </row>
    <row r="51" spans="1:3" ht="12" customHeight="1" thickBot="1" x14ac:dyDescent="0.25">
      <c r="A51" s="128" t="s">
        <v>17</v>
      </c>
      <c r="B51" s="91" t="s">
        <v>369</v>
      </c>
      <c r="C51" s="216">
        <f>SUM(C52:C54)</f>
        <v>0</v>
      </c>
    </row>
    <row r="52" spans="1:3" s="344" customFormat="1" ht="12" customHeight="1" x14ac:dyDescent="0.2">
      <c r="A52" s="336" t="s">
        <v>97</v>
      </c>
      <c r="B52" s="7" t="s">
        <v>183</v>
      </c>
      <c r="C52" s="55"/>
    </row>
    <row r="53" spans="1:3" ht="12" customHeight="1" x14ac:dyDescent="0.2">
      <c r="A53" s="336" t="s">
        <v>98</v>
      </c>
      <c r="B53" s="6" t="s">
        <v>164</v>
      </c>
      <c r="C53" s="58"/>
    </row>
    <row r="54" spans="1:3" ht="12" customHeight="1" x14ac:dyDescent="0.2">
      <c r="A54" s="336" t="s">
        <v>99</v>
      </c>
      <c r="B54" s="6" t="s">
        <v>56</v>
      </c>
      <c r="C54" s="58"/>
    </row>
    <row r="55" spans="1:3" ht="12" customHeight="1" thickBot="1" x14ac:dyDescent="0.25">
      <c r="A55" s="336" t="s">
        <v>100</v>
      </c>
      <c r="B55" s="6" t="s">
        <v>471</v>
      </c>
      <c r="C55" s="58"/>
    </row>
    <row r="56" spans="1:3" ht="15" customHeight="1" thickBot="1" x14ac:dyDescent="0.25">
      <c r="A56" s="128" t="s">
        <v>18</v>
      </c>
      <c r="B56" s="91" t="s">
        <v>10</v>
      </c>
      <c r="C56" s="241"/>
    </row>
    <row r="57" spans="1:3" ht="13.5" thickBot="1" x14ac:dyDescent="0.25">
      <c r="A57" s="128" t="s">
        <v>19</v>
      </c>
      <c r="B57" s="157" t="s">
        <v>478</v>
      </c>
      <c r="C57" s="260">
        <f>+C45+C51+C56</f>
        <v>0</v>
      </c>
    </row>
    <row r="58" spans="1:3" ht="15" customHeight="1" thickBot="1" x14ac:dyDescent="0.25">
      <c r="C58" s="261"/>
    </row>
    <row r="59" spans="1:3" ht="14.25" customHeight="1" thickBot="1" x14ac:dyDescent="0.25">
      <c r="A59" s="160" t="s">
        <v>466</v>
      </c>
      <c r="B59" s="161"/>
      <c r="C59" s="89"/>
    </row>
    <row r="60" spans="1:3" ht="13.5" thickBot="1" x14ac:dyDescent="0.25">
      <c r="A60" s="160" t="s">
        <v>175</v>
      </c>
      <c r="B60" s="161"/>
      <c r="C60" s="89"/>
    </row>
  </sheetData>
  <sheetProtection formatCells="0"/>
  <customSheetViews>
    <customSheetView guid="{97FEE8B0-D789-49A2-9B6A-B24783AB39CA}" scale="145">
      <selection activeCell="C1" sqref="C1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C60"/>
  <sheetViews>
    <sheetView zoomScale="145" zoomScaleNormal="145" workbookViewId="0">
      <selection activeCell="B10" sqref="B10"/>
    </sheetView>
  </sheetViews>
  <sheetFormatPr defaultRowHeight="12.75" x14ac:dyDescent="0.2"/>
  <cols>
    <col min="1" max="1" width="13.83203125" style="158" customWidth="1"/>
    <col min="2" max="2" width="79.1640625" style="159" customWidth="1"/>
    <col min="3" max="3" width="25" style="159" customWidth="1"/>
    <col min="4" max="16384" width="9.33203125" style="159"/>
  </cols>
  <sheetData>
    <row r="1" spans="1:3" s="138" customFormat="1" ht="21" customHeight="1" thickBot="1" x14ac:dyDescent="0.25">
      <c r="A1" s="137"/>
      <c r="B1" s="139"/>
      <c r="C1" s="410" t="str">
        <f>+CONCATENATE("9.3.3. melléklet a ……/",LEFT(ÖSSZEFÜGGÉSEK!A5,4),". (….) önkormányzati rendelethez")</f>
        <v>9.3.3. melléklet a ……/2018. (….) önkormányzati rendelethez</v>
      </c>
    </row>
    <row r="2" spans="1:3" s="340" customFormat="1" ht="25.5" customHeight="1" x14ac:dyDescent="0.2">
      <c r="A2" s="295" t="s">
        <v>173</v>
      </c>
      <c r="B2" s="248" t="s">
        <v>176</v>
      </c>
      <c r="C2" s="262" t="s">
        <v>58</v>
      </c>
    </row>
    <row r="3" spans="1:3" s="340" customFormat="1" ht="24.75" thickBot="1" x14ac:dyDescent="0.25">
      <c r="A3" s="334" t="s">
        <v>172</v>
      </c>
      <c r="B3" s="249" t="s">
        <v>479</v>
      </c>
      <c r="C3" s="263" t="s">
        <v>58</v>
      </c>
    </row>
    <row r="4" spans="1:3" s="341" customFormat="1" ht="15.95" customHeight="1" thickBot="1" x14ac:dyDescent="0.3">
      <c r="A4" s="141"/>
      <c r="B4" s="141"/>
      <c r="C4" s="142" t="e">
        <f>'9.3.2. sz. mell'!C4</f>
        <v>#REF!</v>
      </c>
    </row>
    <row r="5" spans="1:3" ht="13.5" thickBot="1" x14ac:dyDescent="0.25">
      <c r="A5" s="296" t="s">
        <v>174</v>
      </c>
      <c r="B5" s="143" t="s">
        <v>509</v>
      </c>
      <c r="C5" s="411" t="s">
        <v>53</v>
      </c>
    </row>
    <row r="6" spans="1:3" s="342" customFormat="1" ht="12.95" customHeight="1" thickBot="1" x14ac:dyDescent="0.25">
      <c r="A6" s="122"/>
      <c r="B6" s="123" t="s">
        <v>444</v>
      </c>
      <c r="C6" s="124" t="s">
        <v>445</v>
      </c>
    </row>
    <row r="7" spans="1:3" s="342" customFormat="1" ht="15.95" customHeight="1" thickBot="1" x14ac:dyDescent="0.25">
      <c r="A7" s="145"/>
      <c r="B7" s="146" t="s">
        <v>54</v>
      </c>
      <c r="C7" s="147"/>
    </row>
    <row r="8" spans="1:3" s="264" customFormat="1" ht="12" customHeight="1" thickBot="1" x14ac:dyDescent="0.25">
      <c r="A8" s="122" t="s">
        <v>16</v>
      </c>
      <c r="B8" s="148" t="s">
        <v>467</v>
      </c>
      <c r="C8" s="216">
        <f>SUM(C9:C19)</f>
        <v>0</v>
      </c>
    </row>
    <row r="9" spans="1:3" s="264" customFormat="1" ht="12" customHeight="1" x14ac:dyDescent="0.2">
      <c r="A9" s="335" t="s">
        <v>91</v>
      </c>
      <c r="B9" s="8" t="s">
        <v>226</v>
      </c>
      <c r="C9" s="253"/>
    </row>
    <row r="10" spans="1:3" s="264" customFormat="1" ht="12" customHeight="1" x14ac:dyDescent="0.2">
      <c r="A10" s="336" t="s">
        <v>92</v>
      </c>
      <c r="B10" s="6" t="s">
        <v>227</v>
      </c>
      <c r="C10" s="214"/>
    </row>
    <row r="11" spans="1:3" s="264" customFormat="1" ht="12" customHeight="1" x14ac:dyDescent="0.2">
      <c r="A11" s="336" t="s">
        <v>93</v>
      </c>
      <c r="B11" s="6" t="s">
        <v>228</v>
      </c>
      <c r="C11" s="214"/>
    </row>
    <row r="12" spans="1:3" s="264" customFormat="1" ht="12" customHeight="1" x14ac:dyDescent="0.2">
      <c r="A12" s="336" t="s">
        <v>94</v>
      </c>
      <c r="B12" s="6" t="s">
        <v>229</v>
      </c>
      <c r="C12" s="214"/>
    </row>
    <row r="13" spans="1:3" s="264" customFormat="1" ht="12" customHeight="1" x14ac:dyDescent="0.2">
      <c r="A13" s="336" t="s">
        <v>126</v>
      </c>
      <c r="B13" s="6" t="s">
        <v>230</v>
      </c>
      <c r="C13" s="214"/>
    </row>
    <row r="14" spans="1:3" s="264" customFormat="1" ht="12" customHeight="1" x14ac:dyDescent="0.2">
      <c r="A14" s="336" t="s">
        <v>95</v>
      </c>
      <c r="B14" s="6" t="s">
        <v>352</v>
      </c>
      <c r="C14" s="214"/>
    </row>
    <row r="15" spans="1:3" s="264" customFormat="1" ht="12" customHeight="1" x14ac:dyDescent="0.2">
      <c r="A15" s="336" t="s">
        <v>96</v>
      </c>
      <c r="B15" s="5" t="s">
        <v>353</v>
      </c>
      <c r="C15" s="214"/>
    </row>
    <row r="16" spans="1:3" s="264" customFormat="1" ht="12" customHeight="1" x14ac:dyDescent="0.2">
      <c r="A16" s="336" t="s">
        <v>106</v>
      </c>
      <c r="B16" s="6" t="s">
        <v>233</v>
      </c>
      <c r="C16" s="254"/>
    </row>
    <row r="17" spans="1:3" s="343" customFormat="1" ht="12" customHeight="1" x14ac:dyDescent="0.2">
      <c r="A17" s="336" t="s">
        <v>107</v>
      </c>
      <c r="B17" s="6" t="s">
        <v>234</v>
      </c>
      <c r="C17" s="214"/>
    </row>
    <row r="18" spans="1:3" s="343" customFormat="1" ht="12" customHeight="1" x14ac:dyDescent="0.2">
      <c r="A18" s="336" t="s">
        <v>108</v>
      </c>
      <c r="B18" s="6" t="s">
        <v>387</v>
      </c>
      <c r="C18" s="215"/>
    </row>
    <row r="19" spans="1:3" s="343" customFormat="1" ht="12" customHeight="1" thickBot="1" x14ac:dyDescent="0.25">
      <c r="A19" s="336" t="s">
        <v>109</v>
      </c>
      <c r="B19" s="5" t="s">
        <v>235</v>
      </c>
      <c r="C19" s="215"/>
    </row>
    <row r="20" spans="1:3" s="264" customFormat="1" ht="12" customHeight="1" thickBot="1" x14ac:dyDescent="0.25">
      <c r="A20" s="122" t="s">
        <v>17</v>
      </c>
      <c r="B20" s="148" t="s">
        <v>354</v>
      </c>
      <c r="C20" s="216">
        <f>SUM(C21:C23)</f>
        <v>0</v>
      </c>
    </row>
    <row r="21" spans="1:3" s="343" customFormat="1" ht="12" customHeight="1" x14ac:dyDescent="0.2">
      <c r="A21" s="336" t="s">
        <v>97</v>
      </c>
      <c r="B21" s="7" t="s">
        <v>207</v>
      </c>
      <c r="C21" s="214"/>
    </row>
    <row r="22" spans="1:3" s="343" customFormat="1" ht="12" customHeight="1" x14ac:dyDescent="0.2">
      <c r="A22" s="336" t="s">
        <v>98</v>
      </c>
      <c r="B22" s="6" t="s">
        <v>355</v>
      </c>
      <c r="C22" s="214"/>
    </row>
    <row r="23" spans="1:3" s="343" customFormat="1" ht="12" customHeight="1" x14ac:dyDescent="0.2">
      <c r="A23" s="336" t="s">
        <v>99</v>
      </c>
      <c r="B23" s="6" t="s">
        <v>356</v>
      </c>
      <c r="C23" s="214"/>
    </row>
    <row r="24" spans="1:3" s="343" customFormat="1" ht="12" customHeight="1" thickBot="1" x14ac:dyDescent="0.25">
      <c r="A24" s="336" t="s">
        <v>100</v>
      </c>
      <c r="B24" s="6" t="s">
        <v>472</v>
      </c>
      <c r="C24" s="214"/>
    </row>
    <row r="25" spans="1:3" s="343" customFormat="1" ht="12" customHeight="1" thickBot="1" x14ac:dyDescent="0.25">
      <c r="A25" s="128" t="s">
        <v>18</v>
      </c>
      <c r="B25" s="91" t="s">
        <v>151</v>
      </c>
      <c r="C25" s="241"/>
    </row>
    <row r="26" spans="1:3" s="343" customFormat="1" ht="12" customHeight="1" thickBot="1" x14ac:dyDescent="0.25">
      <c r="A26" s="128" t="s">
        <v>19</v>
      </c>
      <c r="B26" s="91" t="s">
        <v>357</v>
      </c>
      <c r="C26" s="216">
        <f>+C27+C28</f>
        <v>0</v>
      </c>
    </row>
    <row r="27" spans="1:3" s="343" customFormat="1" ht="12" customHeight="1" x14ac:dyDescent="0.2">
      <c r="A27" s="337" t="s">
        <v>217</v>
      </c>
      <c r="B27" s="338" t="s">
        <v>355</v>
      </c>
      <c r="C27" s="55"/>
    </row>
    <row r="28" spans="1:3" s="343" customFormat="1" ht="12" customHeight="1" x14ac:dyDescent="0.2">
      <c r="A28" s="337" t="s">
        <v>218</v>
      </c>
      <c r="B28" s="339" t="s">
        <v>358</v>
      </c>
      <c r="C28" s="217"/>
    </row>
    <row r="29" spans="1:3" s="343" customFormat="1" ht="12" customHeight="1" thickBot="1" x14ac:dyDescent="0.25">
      <c r="A29" s="336" t="s">
        <v>219</v>
      </c>
      <c r="B29" s="107" t="s">
        <v>473</v>
      </c>
      <c r="C29" s="62"/>
    </row>
    <row r="30" spans="1:3" s="343" customFormat="1" ht="12" customHeight="1" thickBot="1" x14ac:dyDescent="0.25">
      <c r="A30" s="128" t="s">
        <v>20</v>
      </c>
      <c r="B30" s="91" t="s">
        <v>359</v>
      </c>
      <c r="C30" s="216">
        <f>+C31+C32+C33</f>
        <v>0</v>
      </c>
    </row>
    <row r="31" spans="1:3" s="343" customFormat="1" ht="12" customHeight="1" x14ac:dyDescent="0.2">
      <c r="A31" s="337" t="s">
        <v>84</v>
      </c>
      <c r="B31" s="338" t="s">
        <v>240</v>
      </c>
      <c r="C31" s="55"/>
    </row>
    <row r="32" spans="1:3" s="343" customFormat="1" ht="12" customHeight="1" x14ac:dyDescent="0.2">
      <c r="A32" s="337" t="s">
        <v>85</v>
      </c>
      <c r="B32" s="339" t="s">
        <v>241</v>
      </c>
      <c r="C32" s="217"/>
    </row>
    <row r="33" spans="1:3" s="343" customFormat="1" ht="12" customHeight="1" thickBot="1" x14ac:dyDescent="0.25">
      <c r="A33" s="336" t="s">
        <v>86</v>
      </c>
      <c r="B33" s="107" t="s">
        <v>242</v>
      </c>
      <c r="C33" s="62"/>
    </row>
    <row r="34" spans="1:3" s="264" customFormat="1" ht="12" customHeight="1" thickBot="1" x14ac:dyDescent="0.25">
      <c r="A34" s="128" t="s">
        <v>21</v>
      </c>
      <c r="B34" s="91" t="s">
        <v>328</v>
      </c>
      <c r="C34" s="241"/>
    </row>
    <row r="35" spans="1:3" s="264" customFormat="1" ht="12" customHeight="1" thickBot="1" x14ac:dyDescent="0.25">
      <c r="A35" s="128" t="s">
        <v>22</v>
      </c>
      <c r="B35" s="91" t="s">
        <v>360</v>
      </c>
      <c r="C35" s="255"/>
    </row>
    <row r="36" spans="1:3" s="264" customFormat="1" ht="12" customHeight="1" thickBot="1" x14ac:dyDescent="0.25">
      <c r="A36" s="122" t="s">
        <v>23</v>
      </c>
      <c r="B36" s="91" t="s">
        <v>474</v>
      </c>
      <c r="C36" s="256">
        <f>+C8+C20+C25+C26+C30+C34+C35</f>
        <v>0</v>
      </c>
    </row>
    <row r="37" spans="1:3" s="264" customFormat="1" ht="12" customHeight="1" thickBot="1" x14ac:dyDescent="0.25">
      <c r="A37" s="149" t="s">
        <v>24</v>
      </c>
      <c r="B37" s="91" t="s">
        <v>362</v>
      </c>
      <c r="C37" s="256">
        <f>+C38+C39+C40</f>
        <v>0</v>
      </c>
    </row>
    <row r="38" spans="1:3" s="264" customFormat="1" ht="12" customHeight="1" x14ac:dyDescent="0.2">
      <c r="A38" s="337" t="s">
        <v>363</v>
      </c>
      <c r="B38" s="338" t="s">
        <v>190</v>
      </c>
      <c r="C38" s="55"/>
    </row>
    <row r="39" spans="1:3" s="264" customFormat="1" ht="12" customHeight="1" x14ac:dyDescent="0.2">
      <c r="A39" s="337" t="s">
        <v>364</v>
      </c>
      <c r="B39" s="339" t="s">
        <v>0</v>
      </c>
      <c r="C39" s="217"/>
    </row>
    <row r="40" spans="1:3" s="343" customFormat="1" ht="12" customHeight="1" thickBot="1" x14ac:dyDescent="0.25">
      <c r="A40" s="336" t="s">
        <v>365</v>
      </c>
      <c r="B40" s="107" t="s">
        <v>366</v>
      </c>
      <c r="C40" s="62"/>
    </row>
    <row r="41" spans="1:3" s="343" customFormat="1" ht="15" customHeight="1" thickBot="1" x14ac:dyDescent="0.25">
      <c r="A41" s="149" t="s">
        <v>25</v>
      </c>
      <c r="B41" s="150" t="s">
        <v>367</v>
      </c>
      <c r="C41" s="259">
        <f>+C36+C37</f>
        <v>0</v>
      </c>
    </row>
    <row r="42" spans="1:3" s="343" customFormat="1" ht="15" customHeight="1" x14ac:dyDescent="0.2">
      <c r="A42" s="151"/>
      <c r="B42" s="152"/>
      <c r="C42" s="257"/>
    </row>
    <row r="43" spans="1:3" ht="13.5" thickBot="1" x14ac:dyDescent="0.25">
      <c r="A43" s="153"/>
      <c r="B43" s="154"/>
      <c r="C43" s="258"/>
    </row>
    <row r="44" spans="1:3" s="342" customFormat="1" ht="16.5" customHeight="1" thickBot="1" x14ac:dyDescent="0.25">
      <c r="A44" s="155"/>
      <c r="B44" s="156" t="s">
        <v>55</v>
      </c>
      <c r="C44" s="259"/>
    </row>
    <row r="45" spans="1:3" s="344" customFormat="1" ht="12" customHeight="1" thickBot="1" x14ac:dyDescent="0.25">
      <c r="A45" s="128" t="s">
        <v>16</v>
      </c>
      <c r="B45" s="91" t="s">
        <v>368</v>
      </c>
      <c r="C45" s="216">
        <f>SUM(C46:C50)</f>
        <v>0</v>
      </c>
    </row>
    <row r="46" spans="1:3" ht="12" customHeight="1" x14ac:dyDescent="0.2">
      <c r="A46" s="336" t="s">
        <v>91</v>
      </c>
      <c r="B46" s="7" t="s">
        <v>47</v>
      </c>
      <c r="C46" s="55"/>
    </row>
    <row r="47" spans="1:3" ht="12" customHeight="1" x14ac:dyDescent="0.2">
      <c r="A47" s="336" t="s">
        <v>92</v>
      </c>
      <c r="B47" s="6" t="s">
        <v>160</v>
      </c>
      <c r="C47" s="58"/>
    </row>
    <row r="48" spans="1:3" ht="12" customHeight="1" x14ac:dyDescent="0.2">
      <c r="A48" s="336" t="s">
        <v>93</v>
      </c>
      <c r="B48" s="6" t="s">
        <v>124</v>
      </c>
      <c r="C48" s="58"/>
    </row>
    <row r="49" spans="1:3" ht="12" customHeight="1" x14ac:dyDescent="0.2">
      <c r="A49" s="336" t="s">
        <v>94</v>
      </c>
      <c r="B49" s="6" t="s">
        <v>161</v>
      </c>
      <c r="C49" s="58"/>
    </row>
    <row r="50" spans="1:3" ht="12" customHeight="1" thickBot="1" x14ac:dyDescent="0.25">
      <c r="A50" s="336" t="s">
        <v>126</v>
      </c>
      <c r="B50" s="6" t="s">
        <v>162</v>
      </c>
      <c r="C50" s="58"/>
    </row>
    <row r="51" spans="1:3" ht="12" customHeight="1" thickBot="1" x14ac:dyDescent="0.25">
      <c r="A51" s="128" t="s">
        <v>17</v>
      </c>
      <c r="B51" s="91" t="s">
        <v>369</v>
      </c>
      <c r="C51" s="216">
        <f>SUM(C52:C54)</f>
        <v>0</v>
      </c>
    </row>
    <row r="52" spans="1:3" s="344" customFormat="1" ht="12" customHeight="1" x14ac:dyDescent="0.2">
      <c r="A52" s="336" t="s">
        <v>97</v>
      </c>
      <c r="B52" s="7" t="s">
        <v>183</v>
      </c>
      <c r="C52" s="55"/>
    </row>
    <row r="53" spans="1:3" ht="12" customHeight="1" x14ac:dyDescent="0.2">
      <c r="A53" s="336" t="s">
        <v>98</v>
      </c>
      <c r="B53" s="6" t="s">
        <v>164</v>
      </c>
      <c r="C53" s="58"/>
    </row>
    <row r="54" spans="1:3" ht="12" customHeight="1" x14ac:dyDescent="0.2">
      <c r="A54" s="336" t="s">
        <v>99</v>
      </c>
      <c r="B54" s="6" t="s">
        <v>56</v>
      </c>
      <c r="C54" s="58"/>
    </row>
    <row r="55" spans="1:3" ht="12" customHeight="1" thickBot="1" x14ac:dyDescent="0.25">
      <c r="A55" s="336" t="s">
        <v>100</v>
      </c>
      <c r="B55" s="6" t="s">
        <v>471</v>
      </c>
      <c r="C55" s="58"/>
    </row>
    <row r="56" spans="1:3" ht="15" customHeight="1" thickBot="1" x14ac:dyDescent="0.25">
      <c r="A56" s="128" t="s">
        <v>18</v>
      </c>
      <c r="B56" s="91" t="s">
        <v>10</v>
      </c>
      <c r="C56" s="241"/>
    </row>
    <row r="57" spans="1:3" ht="13.5" thickBot="1" x14ac:dyDescent="0.25">
      <c r="A57" s="128" t="s">
        <v>19</v>
      </c>
      <c r="B57" s="157" t="s">
        <v>478</v>
      </c>
      <c r="C57" s="260">
        <f>+C45+C51+C56</f>
        <v>0</v>
      </c>
    </row>
    <row r="58" spans="1:3" ht="15" customHeight="1" thickBot="1" x14ac:dyDescent="0.25">
      <c r="C58" s="261"/>
    </row>
    <row r="59" spans="1:3" ht="14.25" customHeight="1" thickBot="1" x14ac:dyDescent="0.25">
      <c r="A59" s="160" t="s">
        <v>466</v>
      </c>
      <c r="B59" s="161"/>
      <c r="C59" s="89"/>
    </row>
    <row r="60" spans="1:3" ht="13.5" thickBot="1" x14ac:dyDescent="0.25">
      <c r="A60" s="160" t="s">
        <v>175</v>
      </c>
      <c r="B60" s="161"/>
      <c r="C60" s="89"/>
    </row>
  </sheetData>
  <sheetProtection formatCells="0"/>
  <customSheetViews>
    <customSheetView guid="{97FEE8B0-D789-49A2-9B6A-B24783AB39CA}" scale="145">
      <selection activeCell="E16" sqref="E16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92D050"/>
    <pageSetUpPr fitToPage="1"/>
  </sheetPr>
  <dimension ref="A1:K168"/>
  <sheetViews>
    <sheetView zoomScale="115" zoomScaleNormal="115" zoomScaleSheetLayoutView="100" zoomScalePageLayoutView="80" workbookViewId="0">
      <selection activeCell="D90" sqref="D90"/>
    </sheetView>
  </sheetViews>
  <sheetFormatPr defaultRowHeight="15.75" x14ac:dyDescent="0.25"/>
  <cols>
    <col min="1" max="1" width="6.83203125" style="277" customWidth="1"/>
    <col min="2" max="2" width="61.6640625" style="277" customWidth="1"/>
    <col min="3" max="5" width="13.83203125" style="278" customWidth="1"/>
    <col min="6" max="6" width="14.1640625" style="278" bestFit="1" customWidth="1"/>
    <col min="7" max="7" width="13.1640625" style="301" bestFit="1" customWidth="1"/>
    <col min="8" max="16384" width="9.33203125" style="301"/>
  </cols>
  <sheetData>
    <row r="1" spans="1:6" x14ac:dyDescent="0.25">
      <c r="A1" s="722" t="s">
        <v>892</v>
      </c>
      <c r="B1" s="722"/>
      <c r="C1" s="722"/>
      <c r="D1" s="722"/>
      <c r="E1" s="722"/>
      <c r="F1" s="722"/>
    </row>
    <row r="2" spans="1:6" ht="15.95" customHeight="1" x14ac:dyDescent="0.25">
      <c r="A2" s="723" t="s">
        <v>878</v>
      </c>
      <c r="B2" s="724"/>
      <c r="C2" s="724"/>
      <c r="D2" s="724"/>
      <c r="E2" s="724"/>
      <c r="F2" s="725"/>
    </row>
    <row r="3" spans="1:6" ht="15.95" customHeight="1" thickBot="1" x14ac:dyDescent="0.3">
      <c r="A3" s="735" t="s">
        <v>879</v>
      </c>
      <c r="B3" s="735"/>
      <c r="C3" s="726" t="s">
        <v>510</v>
      </c>
      <c r="D3" s="726"/>
      <c r="E3" s="726"/>
      <c r="F3" s="726"/>
    </row>
    <row r="4" spans="1:6" ht="38.1" customHeight="1" thickBot="1" x14ac:dyDescent="0.3">
      <c r="A4" s="21" t="s">
        <v>62</v>
      </c>
      <c r="B4" s="35" t="s">
        <v>15</v>
      </c>
      <c r="C4" s="114" t="s">
        <v>600</v>
      </c>
      <c r="D4" s="35" t="s">
        <v>597</v>
      </c>
      <c r="E4" s="35" t="s">
        <v>596</v>
      </c>
      <c r="F4" s="35" t="s">
        <v>595</v>
      </c>
    </row>
    <row r="5" spans="1:6" s="302" customFormat="1" ht="12" customHeight="1" thickBot="1" x14ac:dyDescent="0.25">
      <c r="A5" s="297"/>
      <c r="B5" s="299" t="s">
        <v>444</v>
      </c>
      <c r="C5" s="370" t="s">
        <v>445</v>
      </c>
      <c r="D5" s="299" t="s">
        <v>446</v>
      </c>
      <c r="E5" s="299"/>
      <c r="F5" s="299" t="s">
        <v>449</v>
      </c>
    </row>
    <row r="6" spans="1:6" s="303" customFormat="1" ht="12" customHeight="1" thickBot="1" x14ac:dyDescent="0.25">
      <c r="A6" s="18" t="s">
        <v>16</v>
      </c>
      <c r="B6" s="491" t="s">
        <v>202</v>
      </c>
      <c r="C6" s="163">
        <f>+C7+C8+C9+C10+C11+C12</f>
        <v>44669074</v>
      </c>
      <c r="D6" s="163">
        <f t="shared" ref="D6:E6" si="0">+D7+D8+D9+D10+D11+D12</f>
        <v>0</v>
      </c>
      <c r="E6" s="163">
        <f t="shared" si="0"/>
        <v>-1568467</v>
      </c>
      <c r="F6" s="196">
        <f>+F7+F8+F9+F10+F11+F12</f>
        <v>43100607</v>
      </c>
    </row>
    <row r="7" spans="1:6" s="303" customFormat="1" ht="12" customHeight="1" x14ac:dyDescent="0.2">
      <c r="A7" s="13" t="s">
        <v>91</v>
      </c>
      <c r="B7" s="492" t="s">
        <v>203</v>
      </c>
      <c r="C7" s="165">
        <f>+'3.1. sz. mell'!D8+'3.2. sz. mell'!D8</f>
        <v>3389216</v>
      </c>
      <c r="D7" s="165">
        <f>+'3.1. sz. mell'!E8+'3.2. sz. mell'!E8</f>
        <v>0</v>
      </c>
      <c r="E7" s="165">
        <f>+'3.1. sz. mell'!F8+'3.2. sz. mell'!F8</f>
        <v>0</v>
      </c>
      <c r="F7" s="165">
        <f>+'3.1. sz. mell'!G8+'3.2. sz. mell'!G8</f>
        <v>3389216</v>
      </c>
    </row>
    <row r="8" spans="1:6" s="303" customFormat="1" ht="12" customHeight="1" x14ac:dyDescent="0.2">
      <c r="A8" s="12" t="s">
        <v>92</v>
      </c>
      <c r="B8" s="493" t="s">
        <v>204</v>
      </c>
      <c r="C8" s="165">
        <f>+'3.1. sz. mell'!D9+'3.2. sz. mell'!D9</f>
        <v>22843550</v>
      </c>
      <c r="D8" s="165">
        <f>+'3.1. sz. mell'!E9+'3.2. sz. mell'!E9</f>
        <v>0</v>
      </c>
      <c r="E8" s="165">
        <f>+F8-(C8+D8)</f>
        <v>60339</v>
      </c>
      <c r="F8" s="165">
        <f>+'3.1. sz. mell'!G9+'3.2. sz. mell'!G9</f>
        <v>22903889</v>
      </c>
    </row>
    <row r="9" spans="1:6" s="303" customFormat="1" ht="12" customHeight="1" x14ac:dyDescent="0.2">
      <c r="A9" s="12" t="s">
        <v>93</v>
      </c>
      <c r="B9" s="493" t="s">
        <v>498</v>
      </c>
      <c r="C9" s="165">
        <f>+'3.1. sz. mell'!D10+'3.2. sz. mell'!D10</f>
        <v>16636308</v>
      </c>
      <c r="D9" s="165">
        <f>+'3.1. sz. mell'!E10+'3.2. sz. mell'!E10</f>
        <v>0</v>
      </c>
      <c r="E9" s="165">
        <f>F9-D9-C9</f>
        <v>-2607446</v>
      </c>
      <c r="F9" s="165">
        <f>+'3.1. sz. mell'!G10+'3.2. sz. mell'!G10</f>
        <v>14028862</v>
      </c>
    </row>
    <row r="10" spans="1:6" s="303" customFormat="1" ht="12" customHeight="1" x14ac:dyDescent="0.2">
      <c r="A10" s="12" t="s">
        <v>94</v>
      </c>
      <c r="B10" s="493" t="s">
        <v>205</v>
      </c>
      <c r="C10" s="165">
        <f>+'3.1. sz. mell'!D11+'3.2. sz. mell'!D11</f>
        <v>1800000</v>
      </c>
      <c r="D10" s="165">
        <f>+'3.1. sz. mell'!E11+'3.2. sz. mell'!E11</f>
        <v>0</v>
      </c>
      <c r="E10" s="165">
        <f>+F10-(C10+D10)</f>
        <v>28680</v>
      </c>
      <c r="F10" s="165">
        <f>+'3.1. sz. mell'!G11+'3.2. sz. mell'!G11</f>
        <v>1828680</v>
      </c>
    </row>
    <row r="11" spans="1:6" s="303" customFormat="1" ht="12" customHeight="1" x14ac:dyDescent="0.2">
      <c r="A11" s="12" t="s">
        <v>126</v>
      </c>
      <c r="B11" s="484" t="s">
        <v>383</v>
      </c>
      <c r="C11" s="165">
        <f>+'3.1. sz. mell'!D12+'3.2. sz. mell'!D12</f>
        <v>0</v>
      </c>
      <c r="D11" s="165">
        <f>+'3.1. sz. mell'!E12+'3.2. sz. mell'!E12</f>
        <v>0</v>
      </c>
      <c r="E11" s="165">
        <f>+F11-(C11+D11)</f>
        <v>949960</v>
      </c>
      <c r="F11" s="165">
        <f>+'3.1. sz. mell'!G12+'3.2. sz. mell'!G12</f>
        <v>949960</v>
      </c>
    </row>
    <row r="12" spans="1:6" s="303" customFormat="1" ht="12" customHeight="1" thickBot="1" x14ac:dyDescent="0.25">
      <c r="A12" s="14" t="s">
        <v>95</v>
      </c>
      <c r="B12" s="483" t="s">
        <v>384</v>
      </c>
      <c r="C12" s="165">
        <f>+'3.1. sz. mell'!D13+'3.2. sz. mell'!D13</f>
        <v>0</v>
      </c>
      <c r="D12" s="165">
        <f>+'3.1. sz. mell'!E13+'3.2. sz. mell'!E13</f>
        <v>0</v>
      </c>
      <c r="E12" s="165">
        <f>+F12-(C12+D12)</f>
        <v>0</v>
      </c>
      <c r="F12" s="165">
        <f>+'3.1. sz. mell'!G13+'3.2. sz. mell'!G13</f>
        <v>0</v>
      </c>
    </row>
    <row r="13" spans="1:6" s="303" customFormat="1" ht="21.75" thickBot="1" x14ac:dyDescent="0.25">
      <c r="A13" s="18" t="s">
        <v>17</v>
      </c>
      <c r="B13" s="494" t="s">
        <v>206</v>
      </c>
      <c r="C13" s="163">
        <f>+C14+C15+C16+C17+C18</f>
        <v>1454901</v>
      </c>
      <c r="D13" s="163">
        <f t="shared" ref="D13:E13" si="1">+D14+D15+D16+D17+D18</f>
        <v>1662817</v>
      </c>
      <c r="E13" s="163">
        <f t="shared" si="1"/>
        <v>11013608</v>
      </c>
      <c r="F13" s="196">
        <f>+F14+F15+F16+F17+F18</f>
        <v>14131326</v>
      </c>
    </row>
    <row r="14" spans="1:6" s="303" customFormat="1" ht="12" customHeight="1" x14ac:dyDescent="0.2">
      <c r="A14" s="13" t="s">
        <v>97</v>
      </c>
      <c r="B14" s="492" t="s">
        <v>207</v>
      </c>
      <c r="C14" s="165">
        <f>+'3.1. sz. mell'!D15+'3.2. sz. mell'!D15</f>
        <v>0</v>
      </c>
      <c r="D14" s="165">
        <f>+'3.1. sz. mell'!E15+'3.2. sz. mell'!E15</f>
        <v>0</v>
      </c>
      <c r="E14" s="165">
        <f>+'3.1. sz. mell'!F15+'3.2. sz. mell'!F15</f>
        <v>0</v>
      </c>
      <c r="F14" s="165">
        <f>+'3.1. sz. mell'!G15+'3.2. sz. mell'!G15</f>
        <v>0</v>
      </c>
    </row>
    <row r="15" spans="1:6" s="303" customFormat="1" ht="12" customHeight="1" x14ac:dyDescent="0.2">
      <c r="A15" s="12" t="s">
        <v>98</v>
      </c>
      <c r="B15" s="493" t="s">
        <v>208</v>
      </c>
      <c r="C15" s="165">
        <f>+'3.1. sz. mell'!D16+'3.2. sz. mell'!D16</f>
        <v>0</v>
      </c>
      <c r="D15" s="165">
        <f>+'3.1. sz. mell'!E16+'3.2. sz. mell'!E16</f>
        <v>0</v>
      </c>
      <c r="E15" s="165">
        <f>+'3.1. sz. mell'!F16+'3.2. sz. mell'!F16</f>
        <v>0</v>
      </c>
      <c r="F15" s="165">
        <f>+'3.1. sz. mell'!G16+'3.2. sz. mell'!G16</f>
        <v>0</v>
      </c>
    </row>
    <row r="16" spans="1:6" s="303" customFormat="1" ht="12" customHeight="1" x14ac:dyDescent="0.2">
      <c r="A16" s="12" t="s">
        <v>99</v>
      </c>
      <c r="B16" s="493" t="s">
        <v>375</v>
      </c>
      <c r="C16" s="165">
        <f>+'3.1. sz. mell'!D17+'3.2. sz. mell'!D17</f>
        <v>0</v>
      </c>
      <c r="D16" s="165">
        <f>+'3.1. sz. mell'!E17+'3.2. sz. mell'!E17</f>
        <v>0</v>
      </c>
      <c r="E16" s="165">
        <f>+'3.1. sz. mell'!F17+'3.2. sz. mell'!F17</f>
        <v>0</v>
      </c>
      <c r="F16" s="165">
        <f>+'3.1. sz. mell'!G17+'3.2. sz. mell'!G17</f>
        <v>0</v>
      </c>
    </row>
    <row r="17" spans="1:6" s="303" customFormat="1" ht="12" customHeight="1" x14ac:dyDescent="0.2">
      <c r="A17" s="12" t="s">
        <v>100</v>
      </c>
      <c r="B17" s="493" t="s">
        <v>376</v>
      </c>
      <c r="C17" s="165">
        <f>+'3.1. sz. mell'!D18+'3.2. sz. mell'!D18</f>
        <v>0</v>
      </c>
      <c r="D17" s="165">
        <f>+'3.1. sz. mell'!E18+'3.2. sz. mell'!E18</f>
        <v>0</v>
      </c>
      <c r="E17" s="165">
        <f>+'3.1. sz. mell'!F18+'3.2. sz. mell'!F18</f>
        <v>0</v>
      </c>
      <c r="F17" s="165">
        <f>+'3.1. sz. mell'!G18+'3.2. sz. mell'!G18</f>
        <v>0</v>
      </c>
    </row>
    <row r="18" spans="1:6" s="303" customFormat="1" ht="12" customHeight="1" x14ac:dyDescent="0.2">
      <c r="A18" s="12" t="s">
        <v>101</v>
      </c>
      <c r="B18" s="493" t="s">
        <v>209</v>
      </c>
      <c r="C18" s="165">
        <f>+'3.1. sz. mell'!D19+'3.2. sz. mell'!D19</f>
        <v>1454901</v>
      </c>
      <c r="D18" s="165">
        <f>+'3.1. sz. mell'!E19+'3.2. sz. mell'!E19</f>
        <v>1662817</v>
      </c>
      <c r="E18" s="165">
        <f>+F18-(D18+C18)</f>
        <v>11013608</v>
      </c>
      <c r="F18" s="165">
        <f>+'3.1. sz. mell'!G19+'3.2. sz. mell'!G19</f>
        <v>14131326</v>
      </c>
    </row>
    <row r="19" spans="1:6" s="303" customFormat="1" ht="12" customHeight="1" thickBot="1" x14ac:dyDescent="0.25">
      <c r="A19" s="14" t="s">
        <v>110</v>
      </c>
      <c r="B19" s="483" t="s">
        <v>210</v>
      </c>
      <c r="C19" s="165">
        <f>+'3.1. sz. mell'!D20+'3.2. sz. mell'!D20</f>
        <v>0</v>
      </c>
      <c r="D19" s="165">
        <f>+'3.1. sz. mell'!E20+'3.2. sz. mell'!E20</f>
        <v>0</v>
      </c>
      <c r="E19" s="165">
        <f>+'3.1. sz. mell'!F20+'3.2. sz. mell'!F20</f>
        <v>0</v>
      </c>
      <c r="F19" s="165">
        <f>+'3.1. sz. mell'!G20+'3.2. sz. mell'!G20</f>
        <v>0</v>
      </c>
    </row>
    <row r="20" spans="1:6" s="303" customFormat="1" ht="20.25" customHeight="1" thickBot="1" x14ac:dyDescent="0.25">
      <c r="A20" s="18" t="s">
        <v>18</v>
      </c>
      <c r="B20" s="491" t="s">
        <v>211</v>
      </c>
      <c r="C20" s="163">
        <f>+C21+C22+C23+C24+C25</f>
        <v>0</v>
      </c>
      <c r="D20" s="163">
        <f t="shared" ref="D20:E20" si="2">+D21+D22+D23+D24+D25</f>
        <v>0</v>
      </c>
      <c r="E20" s="163">
        <f t="shared" si="2"/>
        <v>15562278</v>
      </c>
      <c r="F20" s="196">
        <f>+F21+F22+F23+F24+F25</f>
        <v>15562278</v>
      </c>
    </row>
    <row r="21" spans="1:6" s="303" customFormat="1" ht="12" customHeight="1" x14ac:dyDescent="0.2">
      <c r="A21" s="13" t="s">
        <v>80</v>
      </c>
      <c r="B21" s="492" t="s">
        <v>212</v>
      </c>
      <c r="C21" s="165">
        <f>+'3.1. sz. mell'!D22+'3.2. sz. mell'!D22</f>
        <v>0</v>
      </c>
      <c r="D21" s="165">
        <f>+'3.1. sz. mell'!E22+'3.2. sz. mell'!E22</f>
        <v>0</v>
      </c>
      <c r="E21" s="165">
        <f>+'3.1. sz. mell'!F22+'3.2. sz. mell'!F22</f>
        <v>0</v>
      </c>
      <c r="F21" s="165">
        <f>+'3.1. sz. mell'!G22+'3.2. sz. mell'!G22</f>
        <v>0</v>
      </c>
    </row>
    <row r="22" spans="1:6" s="303" customFormat="1" ht="12" customHeight="1" x14ac:dyDescent="0.2">
      <c r="A22" s="12" t="s">
        <v>81</v>
      </c>
      <c r="B22" s="493" t="s">
        <v>213</v>
      </c>
      <c r="C22" s="165">
        <f>+'3.1. sz. mell'!D23+'3.2. sz. mell'!D23</f>
        <v>0</v>
      </c>
      <c r="D22" s="165">
        <f>+'3.1. sz. mell'!E23+'3.2. sz. mell'!E23</f>
        <v>0</v>
      </c>
      <c r="E22" s="165">
        <f>+'3.1. sz. mell'!F23+'3.2. sz. mell'!F23</f>
        <v>0</v>
      </c>
      <c r="F22" s="165">
        <f>+'3.1. sz. mell'!G23+'3.2. sz. mell'!G23</f>
        <v>0</v>
      </c>
    </row>
    <row r="23" spans="1:6" s="303" customFormat="1" ht="12" customHeight="1" x14ac:dyDescent="0.2">
      <c r="A23" s="12" t="s">
        <v>82</v>
      </c>
      <c r="B23" s="493" t="s">
        <v>377</v>
      </c>
      <c r="C23" s="165">
        <f>+'3.1. sz. mell'!D24+'3.2. sz. mell'!D24</f>
        <v>0</v>
      </c>
      <c r="D23" s="165">
        <f>+'3.1. sz. mell'!E24+'3.2. sz. mell'!E24</f>
        <v>0</v>
      </c>
      <c r="E23" s="165">
        <f>+'3.1. sz. mell'!F24+'3.2. sz. mell'!F24</f>
        <v>0</v>
      </c>
      <c r="F23" s="165">
        <f>+'3.1. sz. mell'!G24+'3.2. sz. mell'!G24</f>
        <v>0</v>
      </c>
    </row>
    <row r="24" spans="1:6" s="303" customFormat="1" ht="12" customHeight="1" x14ac:dyDescent="0.2">
      <c r="A24" s="12" t="s">
        <v>83</v>
      </c>
      <c r="B24" s="493" t="s">
        <v>378</v>
      </c>
      <c r="C24" s="165">
        <f>+'3.1. sz. mell'!D25+'3.2. sz. mell'!D25</f>
        <v>0</v>
      </c>
      <c r="D24" s="165">
        <f>+'3.1. sz. mell'!E25+'3.2. sz. mell'!E25</f>
        <v>0</v>
      </c>
      <c r="E24" s="165">
        <f>+'3.1. sz. mell'!F25+'3.2. sz. mell'!F25</f>
        <v>0</v>
      </c>
      <c r="F24" s="165">
        <f>+'3.1. sz. mell'!G25+'3.2. sz. mell'!G25</f>
        <v>0</v>
      </c>
    </row>
    <row r="25" spans="1:6" s="303" customFormat="1" ht="12" customHeight="1" x14ac:dyDescent="0.2">
      <c r="A25" s="12" t="s">
        <v>148</v>
      </c>
      <c r="B25" s="493" t="s">
        <v>214</v>
      </c>
      <c r="C25" s="165">
        <f>+'3.1. sz. mell'!D26+'3.2. sz. mell'!D26</f>
        <v>0</v>
      </c>
      <c r="D25" s="165">
        <f>+'3.1. sz. mell'!E26+'3.2. sz. mell'!E26</f>
        <v>0</v>
      </c>
      <c r="E25" s="165">
        <f>+'3.1. sz. mell'!F26+'3.2. sz. mell'!F26</f>
        <v>15562278</v>
      </c>
      <c r="F25" s="165">
        <f>+'3.1. sz. mell'!G26+'3.2. sz. mell'!G26</f>
        <v>15562278</v>
      </c>
    </row>
    <row r="26" spans="1:6" s="303" customFormat="1" ht="12" customHeight="1" thickBot="1" x14ac:dyDescent="0.25">
      <c r="A26" s="14" t="s">
        <v>149</v>
      </c>
      <c r="B26" s="495" t="s">
        <v>215</v>
      </c>
      <c r="C26" s="165">
        <f>+'3.1. sz. mell'!D27+'3.2. sz. mell'!D27</f>
        <v>0</v>
      </c>
      <c r="D26" s="165">
        <f>+'3.1. sz. mell'!E27+'3.2. sz. mell'!E27</f>
        <v>0</v>
      </c>
      <c r="E26" s="165">
        <f>+'3.1. sz. mell'!F27+'3.2. sz. mell'!F27</f>
        <v>0</v>
      </c>
      <c r="F26" s="165">
        <f>+'3.1. sz. mell'!G27+'3.2. sz. mell'!G27</f>
        <v>0</v>
      </c>
    </row>
    <row r="27" spans="1:6" s="303" customFormat="1" ht="12" customHeight="1" thickBot="1" x14ac:dyDescent="0.25">
      <c r="A27" s="18" t="s">
        <v>150</v>
      </c>
      <c r="B27" s="491" t="s">
        <v>889</v>
      </c>
      <c r="C27" s="332">
        <f>SUM(C28:C35)</f>
        <v>26635000</v>
      </c>
      <c r="D27" s="332">
        <f t="shared" ref="D27:E27" si="3">SUM(D28:D35)</f>
        <v>0</v>
      </c>
      <c r="E27" s="332">
        <f t="shared" si="3"/>
        <v>0</v>
      </c>
      <c r="F27" s="202">
        <f>SUM(F28:F35)</f>
        <v>26635000</v>
      </c>
    </row>
    <row r="28" spans="1:6" s="303" customFormat="1" ht="12" customHeight="1" x14ac:dyDescent="0.2">
      <c r="A28" s="13" t="s">
        <v>217</v>
      </c>
      <c r="B28" s="492" t="s">
        <v>503</v>
      </c>
      <c r="C28" s="165">
        <f>+'3.1. sz. mell'!D30+'3.2. sz. mell'!D30</f>
        <v>500000</v>
      </c>
      <c r="D28" s="165">
        <f>+'3.1. sz. mell'!E30+'3.2. sz. mell'!E30</f>
        <v>0</v>
      </c>
      <c r="E28" s="165">
        <f>+'3.1. sz. mell'!F30+'3.2. sz. mell'!F30</f>
        <v>0</v>
      </c>
      <c r="F28" s="165">
        <f>+'3.1. sz. mell'!G30+'3.2. sz. mell'!G30</f>
        <v>500000</v>
      </c>
    </row>
    <row r="29" spans="1:6" s="303" customFormat="1" ht="12" customHeight="1" x14ac:dyDescent="0.2">
      <c r="A29" s="12" t="s">
        <v>218</v>
      </c>
      <c r="B29" s="492" t="s">
        <v>885</v>
      </c>
      <c r="C29" s="165">
        <f>+'3.1. sz. mell'!D31+'3.2. sz. mell'!D31</f>
        <v>4900000</v>
      </c>
      <c r="D29" s="165">
        <f>+'3.1. sz. mell'!E31+'3.2. sz. mell'!E31</f>
        <v>0</v>
      </c>
      <c r="E29" s="165">
        <f>+'3.1. sz. mell'!F31+'3.2. sz. mell'!F31</f>
        <v>0</v>
      </c>
      <c r="F29" s="165">
        <f>+'3.1. sz. mell'!G31+'3.2. sz. mell'!G31</f>
        <v>4900000</v>
      </c>
    </row>
    <row r="30" spans="1:6" s="303" customFormat="1" ht="12" customHeight="1" x14ac:dyDescent="0.2">
      <c r="A30" s="12" t="s">
        <v>219</v>
      </c>
      <c r="B30" s="492" t="s">
        <v>886</v>
      </c>
      <c r="C30" s="165">
        <f>+'3.1. sz. mell'!D32+'3.2. sz. mell'!D32</f>
        <v>330000</v>
      </c>
      <c r="D30" s="165">
        <f>+'3.1. sz. mell'!E32+'3.2. sz. mell'!E32</f>
        <v>0</v>
      </c>
      <c r="E30" s="165">
        <f>+'3.1. sz. mell'!F32+'3.2. sz. mell'!F32</f>
        <v>0</v>
      </c>
      <c r="F30" s="165">
        <f>+'3.1. sz. mell'!G32+'3.2. sz. mell'!G32</f>
        <v>330000</v>
      </c>
    </row>
    <row r="31" spans="1:6" s="303" customFormat="1" ht="12" customHeight="1" x14ac:dyDescent="0.2">
      <c r="A31" s="12" t="s">
        <v>220</v>
      </c>
      <c r="B31" s="493" t="s">
        <v>505</v>
      </c>
      <c r="C31" s="165">
        <f>+'3.1. sz. mell'!D33+'3.2. sz. mell'!D33</f>
        <v>18370000</v>
      </c>
      <c r="D31" s="165">
        <f>+'3.1. sz. mell'!E33+'3.2. sz. mell'!E33</f>
        <v>0</v>
      </c>
      <c r="E31" s="165">
        <f>+'3.1. sz. mell'!F33+'3.2. sz. mell'!F33</f>
        <v>0</v>
      </c>
      <c r="F31" s="165">
        <f>+'3.1. sz. mell'!G33+'3.2. sz. mell'!G33</f>
        <v>18370000</v>
      </c>
    </row>
    <row r="32" spans="1:6" s="303" customFormat="1" ht="12" customHeight="1" x14ac:dyDescent="0.2">
      <c r="A32" s="12" t="s">
        <v>500</v>
      </c>
      <c r="B32" s="493" t="s">
        <v>506</v>
      </c>
      <c r="C32" s="165">
        <f>+'3.1. sz. mell'!D34+'3.2. sz. mell'!D34</f>
        <v>0</v>
      </c>
      <c r="D32" s="165">
        <f>+'3.1. sz. mell'!E34+'3.2. sz. mell'!E34</f>
        <v>0</v>
      </c>
      <c r="E32" s="165">
        <f>+'3.1. sz. mell'!F34+'3.2. sz. mell'!F34</f>
        <v>0</v>
      </c>
      <c r="F32" s="165">
        <f>+'3.1. sz. mell'!G34+'3.2. sz. mell'!G34</f>
        <v>0</v>
      </c>
    </row>
    <row r="33" spans="1:6" s="303" customFormat="1" ht="12" customHeight="1" x14ac:dyDescent="0.2">
      <c r="A33" s="12" t="s">
        <v>501</v>
      </c>
      <c r="B33" s="493" t="s">
        <v>221</v>
      </c>
      <c r="C33" s="165">
        <f>+'3.1. sz. mell'!D35+'3.2. sz. mell'!D35</f>
        <v>2405000</v>
      </c>
      <c r="D33" s="165">
        <f>+'3.1. sz. mell'!E35+'3.2. sz. mell'!E35</f>
        <v>0</v>
      </c>
      <c r="E33" s="165">
        <f>+'3.1. sz. mell'!F35+'3.2. sz. mell'!F35</f>
        <v>0</v>
      </c>
      <c r="F33" s="165">
        <f>+'3.1. sz. mell'!G35+'3.2. sz. mell'!G35</f>
        <v>2405000</v>
      </c>
    </row>
    <row r="34" spans="1:6" s="303" customFormat="1" ht="12" customHeight="1" x14ac:dyDescent="0.2">
      <c r="A34" s="14" t="s">
        <v>502</v>
      </c>
      <c r="B34" s="493" t="s">
        <v>504</v>
      </c>
      <c r="C34" s="165">
        <f>+'3.1. sz. mell'!D36+'3.2. sz. mell'!D36</f>
        <v>0</v>
      </c>
      <c r="D34" s="165">
        <f>+'3.1. sz. mell'!E36+'3.2. sz. mell'!E36</f>
        <v>0</v>
      </c>
      <c r="E34" s="165">
        <f>+'3.1. sz. mell'!F36+'3.2. sz. mell'!F36</f>
        <v>0</v>
      </c>
      <c r="F34" s="165">
        <f>+'3.1. sz. mell'!G36+'3.2. sz. mell'!G36</f>
        <v>0</v>
      </c>
    </row>
    <row r="35" spans="1:6" s="303" customFormat="1" ht="12" customHeight="1" thickBot="1" x14ac:dyDescent="0.25">
      <c r="A35" s="14" t="s">
        <v>887</v>
      </c>
      <c r="B35" s="606" t="s">
        <v>223</v>
      </c>
      <c r="C35" s="165">
        <f>+'3.1. sz. mell'!D37+'3.2. sz. mell'!D37</f>
        <v>130000</v>
      </c>
      <c r="D35" s="165">
        <f>+'3.1. sz. mell'!E37+'3.2. sz. mell'!E37</f>
        <v>0</v>
      </c>
      <c r="E35" s="165">
        <f>+'3.1. sz. mell'!F37+'3.2. sz. mell'!F37</f>
        <v>0</v>
      </c>
      <c r="F35" s="165">
        <f>+'3.1. sz. mell'!G37+'3.2. sz. mell'!G37</f>
        <v>130000</v>
      </c>
    </row>
    <row r="36" spans="1:6" s="303" customFormat="1" ht="12" customHeight="1" thickBot="1" x14ac:dyDescent="0.25">
      <c r="A36" s="18" t="s">
        <v>20</v>
      </c>
      <c r="B36" s="491" t="s">
        <v>385</v>
      </c>
      <c r="C36" s="163">
        <f>SUM(C37:C47)</f>
        <v>12207365</v>
      </c>
      <c r="D36" s="163">
        <f t="shared" ref="D36:E36" si="4">SUM(D37:D47)</f>
        <v>0</v>
      </c>
      <c r="E36" s="163">
        <f t="shared" si="4"/>
        <v>0</v>
      </c>
      <c r="F36" s="196">
        <f>SUM(F37:F47)</f>
        <v>12207365</v>
      </c>
    </row>
    <row r="37" spans="1:6" s="303" customFormat="1" ht="12" customHeight="1" x14ac:dyDescent="0.2">
      <c r="A37" s="13" t="s">
        <v>84</v>
      </c>
      <c r="B37" s="492" t="s">
        <v>226</v>
      </c>
      <c r="C37" s="165">
        <f>+'3.1. sz. mell'!D39+'3.2. sz. mell'!D39</f>
        <v>0</v>
      </c>
      <c r="D37" s="165">
        <f>+'3.1. sz. mell'!E39+'3.2. sz. mell'!E39</f>
        <v>0</v>
      </c>
      <c r="E37" s="165">
        <f>+'3.1. sz. mell'!F39+'3.2. sz. mell'!F39</f>
        <v>0</v>
      </c>
      <c r="F37" s="165">
        <f>+'3.1. sz. mell'!G39+'3.2. sz. mell'!G39</f>
        <v>0</v>
      </c>
    </row>
    <row r="38" spans="1:6" s="303" customFormat="1" ht="12" customHeight="1" x14ac:dyDescent="0.2">
      <c r="A38" s="12" t="s">
        <v>85</v>
      </c>
      <c r="B38" s="493" t="s">
        <v>227</v>
      </c>
      <c r="C38" s="165">
        <f>+'3.1. sz. mell'!D40+'3.2. sz. mell'!D40</f>
        <v>2209642</v>
      </c>
      <c r="D38" s="165">
        <f>+'3.1. sz. mell'!E40+'3.2. sz. mell'!E40</f>
        <v>0</v>
      </c>
      <c r="E38" s="165">
        <f>+'3.1. sz. mell'!F40+'3.2. sz. mell'!F40</f>
        <v>0</v>
      </c>
      <c r="F38" s="165">
        <f>+'3.1. sz. mell'!G40+'3.2. sz. mell'!G40</f>
        <v>2209642</v>
      </c>
    </row>
    <row r="39" spans="1:6" s="303" customFormat="1" ht="12" customHeight="1" x14ac:dyDescent="0.2">
      <c r="A39" s="12" t="s">
        <v>86</v>
      </c>
      <c r="B39" s="493" t="s">
        <v>228</v>
      </c>
      <c r="C39" s="165">
        <f>+'3.1. sz. mell'!D41+'3.2. sz. mell'!D41</f>
        <v>520000</v>
      </c>
      <c r="D39" s="165">
        <f>+'3.1. sz. mell'!E41+'3.2. sz. mell'!E41</f>
        <v>0</v>
      </c>
      <c r="E39" s="165">
        <f>+'3.1. sz. mell'!F41+'3.2. sz. mell'!F41</f>
        <v>0</v>
      </c>
      <c r="F39" s="165">
        <f>+'3.1. sz. mell'!G41+'3.2. sz. mell'!G41</f>
        <v>520000</v>
      </c>
    </row>
    <row r="40" spans="1:6" s="303" customFormat="1" ht="12" customHeight="1" x14ac:dyDescent="0.2">
      <c r="A40" s="12" t="s">
        <v>152</v>
      </c>
      <c r="B40" s="493" t="s">
        <v>229</v>
      </c>
      <c r="C40" s="165">
        <f>+'3.1. sz. mell'!D42+'3.2. sz. mell'!D42</f>
        <v>70000</v>
      </c>
      <c r="D40" s="165">
        <f>+'3.1. sz. mell'!E42+'3.2. sz. mell'!E42</f>
        <v>0</v>
      </c>
      <c r="E40" s="165">
        <f>+'3.1. sz. mell'!F42+'3.2. sz. mell'!F42</f>
        <v>0</v>
      </c>
      <c r="F40" s="165">
        <f>+'3.1. sz. mell'!G42+'3.2. sz. mell'!G42</f>
        <v>70000</v>
      </c>
    </row>
    <row r="41" spans="1:6" s="303" customFormat="1" ht="12" customHeight="1" x14ac:dyDescent="0.2">
      <c r="A41" s="12" t="s">
        <v>153</v>
      </c>
      <c r="B41" s="493" t="s">
        <v>230</v>
      </c>
      <c r="C41" s="165">
        <f>+'3.1. sz. mell'!D43+'3.2. sz. mell'!D43</f>
        <v>7202875</v>
      </c>
      <c r="D41" s="165">
        <f>+'3.1. sz. mell'!E43+'3.2. sz. mell'!E43</f>
        <v>0</v>
      </c>
      <c r="E41" s="165">
        <f>+'3.1. sz. mell'!F43+'3.2. sz. mell'!F43</f>
        <v>0</v>
      </c>
      <c r="F41" s="165">
        <f>+'3.1. sz. mell'!G43+'3.2. sz. mell'!G43</f>
        <v>7202875</v>
      </c>
    </row>
    <row r="42" spans="1:6" s="303" customFormat="1" ht="12" customHeight="1" x14ac:dyDescent="0.2">
      <c r="A42" s="12" t="s">
        <v>154</v>
      </c>
      <c r="B42" s="493" t="s">
        <v>231</v>
      </c>
      <c r="C42" s="165">
        <f>+'3.1. sz. mell'!D44+'3.2. sz. mell'!D44</f>
        <v>2204848</v>
      </c>
      <c r="D42" s="165">
        <f>+'3.1. sz. mell'!E44+'3.2. sz. mell'!E44</f>
        <v>0</v>
      </c>
      <c r="E42" s="165">
        <f>+'3.1. sz. mell'!F44+'3.2. sz. mell'!F44</f>
        <v>0</v>
      </c>
      <c r="F42" s="165">
        <f>+'3.1. sz. mell'!G44+'3.2. sz. mell'!G44</f>
        <v>2204848</v>
      </c>
    </row>
    <row r="43" spans="1:6" s="303" customFormat="1" ht="12" customHeight="1" x14ac:dyDescent="0.2">
      <c r="A43" s="12" t="s">
        <v>155</v>
      </c>
      <c r="B43" s="493" t="s">
        <v>232</v>
      </c>
      <c r="C43" s="165">
        <f>+'3.1. sz. mell'!D45+'3.2. sz. mell'!D45</f>
        <v>0</v>
      </c>
      <c r="D43" s="165">
        <f>+'3.1. sz. mell'!E45+'3.2. sz. mell'!E45</f>
        <v>0</v>
      </c>
      <c r="E43" s="165">
        <f>+'3.1. sz. mell'!F45+'3.2. sz. mell'!F45</f>
        <v>0</v>
      </c>
      <c r="F43" s="165">
        <f>+'3.1. sz. mell'!G45+'3.2. sz. mell'!G45</f>
        <v>0</v>
      </c>
    </row>
    <row r="44" spans="1:6" s="303" customFormat="1" ht="12" customHeight="1" x14ac:dyDescent="0.2">
      <c r="A44" s="12" t="s">
        <v>156</v>
      </c>
      <c r="B44" s="493" t="s">
        <v>507</v>
      </c>
      <c r="C44" s="165">
        <f>+'3.1. sz. mell'!D46+'3.2. sz. mell'!D46</f>
        <v>0</v>
      </c>
      <c r="D44" s="165">
        <f>+'3.1. sz. mell'!E46+'3.2. sz. mell'!E46</f>
        <v>0</v>
      </c>
      <c r="E44" s="165">
        <f>+'3.1. sz. mell'!F46+'3.2. sz. mell'!F46</f>
        <v>0</v>
      </c>
      <c r="F44" s="165">
        <f>+'3.1. sz. mell'!G46+'3.2. sz. mell'!G46</f>
        <v>0</v>
      </c>
    </row>
    <row r="45" spans="1:6" s="303" customFormat="1" ht="12" customHeight="1" x14ac:dyDescent="0.2">
      <c r="A45" s="12" t="s">
        <v>224</v>
      </c>
      <c r="B45" s="493" t="s">
        <v>234</v>
      </c>
      <c r="C45" s="165">
        <f>+'3.1. sz. mell'!D47+'3.2. sz. mell'!D47</f>
        <v>0</v>
      </c>
      <c r="D45" s="165">
        <f>+'3.1. sz. mell'!E47+'3.2. sz. mell'!E47</f>
        <v>0</v>
      </c>
      <c r="E45" s="165">
        <f>+'3.1. sz. mell'!F47+'3.2. sz. mell'!F47</f>
        <v>0</v>
      </c>
      <c r="F45" s="165">
        <f>+'3.1. sz. mell'!G47+'3.2. sz. mell'!G47</f>
        <v>0</v>
      </c>
    </row>
    <row r="46" spans="1:6" s="303" customFormat="1" ht="12" customHeight="1" x14ac:dyDescent="0.2">
      <c r="A46" s="14" t="s">
        <v>225</v>
      </c>
      <c r="B46" s="495" t="s">
        <v>387</v>
      </c>
      <c r="C46" s="165">
        <f>+'3.1. sz. mell'!D48+'3.2. sz. mell'!D48</f>
        <v>0</v>
      </c>
      <c r="D46" s="165">
        <f>+'3.1. sz. mell'!E48+'3.2. sz. mell'!E48</f>
        <v>0</v>
      </c>
      <c r="E46" s="165">
        <f>+'3.1. sz. mell'!F48+'3.2. sz. mell'!F48</f>
        <v>0</v>
      </c>
      <c r="F46" s="165">
        <f>+'3.1. sz. mell'!G48+'3.2. sz. mell'!G48</f>
        <v>0</v>
      </c>
    </row>
    <row r="47" spans="1:6" s="303" customFormat="1" ht="12" customHeight="1" thickBot="1" x14ac:dyDescent="0.25">
      <c r="A47" s="14" t="s">
        <v>386</v>
      </c>
      <c r="B47" s="483" t="s">
        <v>235</v>
      </c>
      <c r="C47" s="165">
        <f>+'3.1. sz. mell'!D49+'3.2. sz. mell'!D49</f>
        <v>0</v>
      </c>
      <c r="D47" s="165">
        <f>+'3.1. sz. mell'!E49+'3.2. sz. mell'!E49</f>
        <v>0</v>
      </c>
      <c r="E47" s="165">
        <f>+'3.1. sz. mell'!F49+'3.2. sz. mell'!F49</f>
        <v>0</v>
      </c>
      <c r="F47" s="165">
        <f>+'3.1. sz. mell'!G49+'3.2. sz. mell'!G49</f>
        <v>0</v>
      </c>
    </row>
    <row r="48" spans="1:6" s="303" customFormat="1" ht="12" customHeight="1" thickBot="1" x14ac:dyDescent="0.25">
      <c r="A48" s="18" t="s">
        <v>21</v>
      </c>
      <c r="B48" s="491" t="s">
        <v>236</v>
      </c>
      <c r="C48" s="163">
        <f>SUM(C49:C53)</f>
        <v>0</v>
      </c>
      <c r="D48" s="163">
        <f t="shared" ref="D48:E48" si="5">SUM(D49:D53)</f>
        <v>0</v>
      </c>
      <c r="E48" s="163">
        <f t="shared" si="5"/>
        <v>1220100</v>
      </c>
      <c r="F48" s="196">
        <f>SUM(F49:F53)</f>
        <v>1220100</v>
      </c>
    </row>
    <row r="49" spans="1:6" s="303" customFormat="1" ht="12" customHeight="1" x14ac:dyDescent="0.2">
      <c r="A49" s="13" t="s">
        <v>87</v>
      </c>
      <c r="B49" s="492" t="s">
        <v>240</v>
      </c>
      <c r="C49" s="189">
        <f>+'3.1. sz. mell'!D51+'3.2. sz. mell'!D51</f>
        <v>0</v>
      </c>
      <c r="D49" s="189">
        <f>+'3.1. sz. mell'!E51+'3.2. sz. mell'!E51</f>
        <v>0</v>
      </c>
      <c r="E49" s="189">
        <f>+'3.1. sz. mell'!F51+'3.2. sz. mell'!F51</f>
        <v>0</v>
      </c>
      <c r="F49" s="189">
        <f>+'3.1. sz. mell'!G51+'3.2. sz. mell'!G51</f>
        <v>0</v>
      </c>
    </row>
    <row r="50" spans="1:6" s="303" customFormat="1" ht="12" customHeight="1" x14ac:dyDescent="0.2">
      <c r="A50" s="12" t="s">
        <v>88</v>
      </c>
      <c r="B50" s="493" t="s">
        <v>241</v>
      </c>
      <c r="C50" s="189">
        <f>+'3.1. sz. mell'!D52+'3.2. sz. mell'!D52</f>
        <v>0</v>
      </c>
      <c r="D50" s="189">
        <f>+'3.1. sz. mell'!E52+'3.2. sz. mell'!E52</f>
        <v>0</v>
      </c>
      <c r="E50" s="189">
        <f>+'3.1. sz. mell'!F52+'3.2. sz. mell'!F52</f>
        <v>1220100</v>
      </c>
      <c r="F50" s="189">
        <f>+'3.1. sz. mell'!G52+'3.2. sz. mell'!G52</f>
        <v>1220100</v>
      </c>
    </row>
    <row r="51" spans="1:6" s="303" customFormat="1" ht="12" customHeight="1" x14ac:dyDescent="0.2">
      <c r="A51" s="12" t="s">
        <v>237</v>
      </c>
      <c r="B51" s="493" t="s">
        <v>242</v>
      </c>
      <c r="C51" s="189">
        <f>+'3.1. sz. mell'!D53+'3.2. sz. mell'!D53</f>
        <v>0</v>
      </c>
      <c r="D51" s="189">
        <f>+'3.1. sz. mell'!E53+'3.2. sz. mell'!E53</f>
        <v>0</v>
      </c>
      <c r="E51" s="189">
        <f>+'3.1. sz. mell'!F53+'3.2. sz. mell'!F53</f>
        <v>0</v>
      </c>
      <c r="F51" s="189">
        <f>+'3.1. sz. mell'!G53+'3.2. sz. mell'!G53</f>
        <v>0</v>
      </c>
    </row>
    <row r="52" spans="1:6" s="303" customFormat="1" ht="12" customHeight="1" x14ac:dyDescent="0.2">
      <c r="A52" s="12" t="s">
        <v>238</v>
      </c>
      <c r="B52" s="493" t="s">
        <v>243</v>
      </c>
      <c r="C52" s="189">
        <f>+'3.1. sz. mell'!D54+'3.2. sz. mell'!D54</f>
        <v>0</v>
      </c>
      <c r="D52" s="189">
        <f>+'3.1. sz. mell'!E54+'3.2. sz. mell'!E54</f>
        <v>0</v>
      </c>
      <c r="E52" s="189">
        <f>+'3.1. sz. mell'!F54+'3.2. sz. mell'!F54</f>
        <v>0</v>
      </c>
      <c r="F52" s="189">
        <f>+'3.1. sz. mell'!G54+'3.2. sz. mell'!G54</f>
        <v>0</v>
      </c>
    </row>
    <row r="53" spans="1:6" s="303" customFormat="1" ht="12" customHeight="1" thickBot="1" x14ac:dyDescent="0.25">
      <c r="A53" s="14" t="s">
        <v>239</v>
      </c>
      <c r="B53" s="483" t="s">
        <v>244</v>
      </c>
      <c r="C53" s="189">
        <f>+'3.1. sz. mell'!D55+'3.2. sz. mell'!D55</f>
        <v>0</v>
      </c>
      <c r="D53" s="189">
        <f>+'3.1. sz. mell'!E55+'3.2. sz. mell'!E55</f>
        <v>0</v>
      </c>
      <c r="E53" s="189">
        <f>+'3.1. sz. mell'!F55+'3.2. sz. mell'!F55</f>
        <v>0</v>
      </c>
      <c r="F53" s="189">
        <f>+'3.1. sz. mell'!G55+'3.2. sz. mell'!G55</f>
        <v>0</v>
      </c>
    </row>
    <row r="54" spans="1:6" s="303" customFormat="1" ht="12" customHeight="1" thickBot="1" x14ac:dyDescent="0.25">
      <c r="A54" s="18" t="s">
        <v>157</v>
      </c>
      <c r="B54" s="491" t="s">
        <v>245</v>
      </c>
      <c r="C54" s="163">
        <f>SUM(C55:C57)</f>
        <v>455000</v>
      </c>
      <c r="D54" s="163">
        <f t="shared" ref="D54:E54" si="6">SUM(D55:D57)</f>
        <v>0</v>
      </c>
      <c r="E54" s="163">
        <f t="shared" si="6"/>
        <v>30000</v>
      </c>
      <c r="F54" s="196">
        <f>SUM(F55:F57)</f>
        <v>485000</v>
      </c>
    </row>
    <row r="55" spans="1:6" s="303" customFormat="1" ht="12" customHeight="1" x14ac:dyDescent="0.2">
      <c r="A55" s="13" t="s">
        <v>89</v>
      </c>
      <c r="B55" s="492" t="s">
        <v>246</v>
      </c>
      <c r="C55" s="165">
        <f>+'3.1. sz. mell'!D57+'3.2. sz. mell'!D57</f>
        <v>0</v>
      </c>
      <c r="D55" s="165">
        <f>+'3.1. sz. mell'!E57+'3.2. sz. mell'!E57</f>
        <v>0</v>
      </c>
      <c r="E55" s="165">
        <f>+'3.1. sz. mell'!F57+'3.2. sz. mell'!F57</f>
        <v>0</v>
      </c>
      <c r="F55" s="165">
        <f>+'3.1. sz. mell'!G57+'3.2. sz. mell'!G57</f>
        <v>0</v>
      </c>
    </row>
    <row r="56" spans="1:6" s="303" customFormat="1" ht="12" customHeight="1" x14ac:dyDescent="0.2">
      <c r="A56" s="12" t="s">
        <v>90</v>
      </c>
      <c r="B56" s="493" t="s">
        <v>379</v>
      </c>
      <c r="C56" s="165">
        <f>+'3.1. sz. mell'!D58+'3.2. sz. mell'!D58</f>
        <v>0</v>
      </c>
      <c r="D56" s="165">
        <f>+'3.1. sz. mell'!E58+'3.2. sz. mell'!E58</f>
        <v>0</v>
      </c>
      <c r="E56" s="165">
        <f>+'3.1. sz. mell'!F58+'3.2. sz. mell'!F58</f>
        <v>0</v>
      </c>
      <c r="F56" s="165">
        <f>+'3.1. sz. mell'!G58+'3.2. sz. mell'!G58</f>
        <v>0</v>
      </c>
    </row>
    <row r="57" spans="1:6" s="303" customFormat="1" ht="12" customHeight="1" x14ac:dyDescent="0.2">
      <c r="A57" s="12" t="s">
        <v>249</v>
      </c>
      <c r="B57" s="493" t="s">
        <v>247</v>
      </c>
      <c r="C57" s="165">
        <f>+'3.1. sz. mell'!D59+'3.2. sz. mell'!D59</f>
        <v>455000</v>
      </c>
      <c r="D57" s="165">
        <f>+'3.1. sz. mell'!E59+'3.2. sz. mell'!E59</f>
        <v>0</v>
      </c>
      <c r="E57" s="165">
        <f>+'3.1. sz. mell'!F59+'3.2. sz. mell'!F59</f>
        <v>30000</v>
      </c>
      <c r="F57" s="165">
        <f>+'3.1. sz. mell'!G59+'3.2. sz. mell'!G59</f>
        <v>485000</v>
      </c>
    </row>
    <row r="58" spans="1:6" s="303" customFormat="1" ht="12" customHeight="1" thickBot="1" x14ac:dyDescent="0.25">
      <c r="A58" s="14" t="s">
        <v>250</v>
      </c>
      <c r="B58" s="483" t="s">
        <v>248</v>
      </c>
      <c r="C58" s="165">
        <f>+'3.1. sz. mell'!D60+'3.2. sz. mell'!D60</f>
        <v>0</v>
      </c>
      <c r="D58" s="165">
        <f>+'3.1. sz. mell'!E60+'3.2. sz. mell'!E60</f>
        <v>0</v>
      </c>
      <c r="E58" s="165">
        <f>+'3.1. sz. mell'!F60+'3.2. sz. mell'!F60</f>
        <v>0</v>
      </c>
      <c r="F58" s="165">
        <f>+'3.1. sz. mell'!G60+'3.2. sz. mell'!G60</f>
        <v>0</v>
      </c>
    </row>
    <row r="59" spans="1:6" s="303" customFormat="1" ht="12" customHeight="1" thickBot="1" x14ac:dyDescent="0.25">
      <c r="A59" s="18" t="s">
        <v>23</v>
      </c>
      <c r="B59" s="494" t="s">
        <v>251</v>
      </c>
      <c r="C59" s="163">
        <f>SUM(C60:C62)</f>
        <v>0</v>
      </c>
      <c r="D59" s="196">
        <f>SUM(D60:D62)</f>
        <v>0</v>
      </c>
      <c r="E59" s="196"/>
      <c r="F59" s="196">
        <f>SUM(F60:F62)</f>
        <v>0</v>
      </c>
    </row>
    <row r="60" spans="1:6" s="303" customFormat="1" ht="12" customHeight="1" x14ac:dyDescent="0.2">
      <c r="A60" s="13" t="s">
        <v>158</v>
      </c>
      <c r="B60" s="492" t="s">
        <v>253</v>
      </c>
      <c r="C60" s="167">
        <f>+'3.1. sz. mell'!D62+'3.2. sz. mell'!D62</f>
        <v>0</v>
      </c>
      <c r="D60" s="167">
        <f>+'3.1. sz. mell'!E62+'3.2. sz. mell'!E62</f>
        <v>0</v>
      </c>
      <c r="E60" s="167">
        <f>+'3.1. sz. mell'!F62+'3.2. sz. mell'!F62</f>
        <v>0</v>
      </c>
      <c r="F60" s="167">
        <f>+'3.1. sz. mell'!G62+'3.2. sz. mell'!G62</f>
        <v>0</v>
      </c>
    </row>
    <row r="61" spans="1:6" s="303" customFormat="1" ht="12" customHeight="1" x14ac:dyDescent="0.2">
      <c r="A61" s="12" t="s">
        <v>159</v>
      </c>
      <c r="B61" s="493" t="s">
        <v>380</v>
      </c>
      <c r="C61" s="167">
        <f>+'3.1. sz. mell'!D63+'3.2. sz. mell'!D63</f>
        <v>0</v>
      </c>
      <c r="D61" s="167">
        <f>+'3.1. sz. mell'!E63+'3.2. sz. mell'!E63</f>
        <v>0</v>
      </c>
      <c r="E61" s="167">
        <f>+'3.1. sz. mell'!F63+'3.2. sz. mell'!F63</f>
        <v>0</v>
      </c>
      <c r="F61" s="167">
        <f>+'3.1. sz. mell'!G63+'3.2. sz. mell'!G63</f>
        <v>0</v>
      </c>
    </row>
    <row r="62" spans="1:6" s="303" customFormat="1" ht="12" customHeight="1" x14ac:dyDescent="0.2">
      <c r="A62" s="12" t="s">
        <v>184</v>
      </c>
      <c r="B62" s="493" t="s">
        <v>254</v>
      </c>
      <c r="C62" s="167">
        <f>+'3.1. sz. mell'!D64+'3.2. sz. mell'!D64</f>
        <v>0</v>
      </c>
      <c r="D62" s="167">
        <f>+'3.1. sz. mell'!E64+'3.2. sz. mell'!E64</f>
        <v>0</v>
      </c>
      <c r="E62" s="167">
        <f>+'3.1. sz. mell'!F64+'3.2. sz. mell'!F64</f>
        <v>0</v>
      </c>
      <c r="F62" s="167">
        <f>+'3.1. sz. mell'!G64+'3.2. sz. mell'!G64</f>
        <v>0</v>
      </c>
    </row>
    <row r="63" spans="1:6" s="303" customFormat="1" ht="12" customHeight="1" thickBot="1" x14ac:dyDescent="0.25">
      <c r="A63" s="14" t="s">
        <v>252</v>
      </c>
      <c r="B63" s="483" t="s">
        <v>255</v>
      </c>
      <c r="C63" s="167">
        <f>+'3.1. sz. mell'!D65+'3.2. sz. mell'!D65</f>
        <v>0</v>
      </c>
      <c r="D63" s="167">
        <f>+'3.1. sz. mell'!E65+'3.2. sz. mell'!E65</f>
        <v>0</v>
      </c>
      <c r="E63" s="167">
        <f>+'3.1. sz. mell'!F65+'3.2. sz. mell'!F65</f>
        <v>0</v>
      </c>
      <c r="F63" s="167">
        <f>+'3.1. sz. mell'!G65+'3.2. sz. mell'!G65</f>
        <v>0</v>
      </c>
    </row>
    <row r="64" spans="1:6" s="303" customFormat="1" ht="12" customHeight="1" thickBot="1" x14ac:dyDescent="0.25">
      <c r="A64" s="362" t="s">
        <v>427</v>
      </c>
      <c r="B64" s="491" t="s">
        <v>256</v>
      </c>
      <c r="C64" s="332">
        <f>+C6+C13+C20+C27+C36+C48+C54+C59</f>
        <v>85421340</v>
      </c>
      <c r="D64" s="332">
        <f t="shared" ref="D64:E64" si="7">+D6+D13+D20+D27+D36+D48+D54+D59</f>
        <v>1662817</v>
      </c>
      <c r="E64" s="332">
        <f t="shared" si="7"/>
        <v>26257519</v>
      </c>
      <c r="F64" s="202">
        <f>+F6+F13+F20+F27+F36+F48+F54+F59</f>
        <v>113341676</v>
      </c>
    </row>
    <row r="65" spans="1:6" s="303" customFormat="1" ht="12" customHeight="1" thickBot="1" x14ac:dyDescent="0.25">
      <c r="A65" s="347" t="s">
        <v>257</v>
      </c>
      <c r="B65" s="494" t="s">
        <v>258</v>
      </c>
      <c r="C65" s="163">
        <f>SUM(C66:C68)</f>
        <v>0</v>
      </c>
      <c r="D65" s="196">
        <f>SUM(D66:D68)</f>
        <v>0</v>
      </c>
      <c r="E65" s="196"/>
      <c r="F65" s="196">
        <f>SUM(F66:F68)</f>
        <v>0</v>
      </c>
    </row>
    <row r="66" spans="1:6" s="303" customFormat="1" ht="12" customHeight="1" x14ac:dyDescent="0.2">
      <c r="A66" s="13" t="s">
        <v>289</v>
      </c>
      <c r="B66" s="492" t="s">
        <v>259</v>
      </c>
      <c r="C66" s="167">
        <f>+'3.1. sz. mell'!D68+'3.2. sz. mell'!D68</f>
        <v>0</v>
      </c>
      <c r="D66" s="167">
        <f>+'3.1. sz. mell'!E68+'3.2. sz. mell'!E68</f>
        <v>0</v>
      </c>
      <c r="E66" s="167">
        <f>+'3.1. sz. mell'!F68+'3.2. sz. mell'!F68</f>
        <v>0</v>
      </c>
      <c r="F66" s="167">
        <f>+'3.1. sz. mell'!G68+'3.2. sz. mell'!G68</f>
        <v>0</v>
      </c>
    </row>
    <row r="67" spans="1:6" s="303" customFormat="1" ht="12" customHeight="1" x14ac:dyDescent="0.2">
      <c r="A67" s="12" t="s">
        <v>298</v>
      </c>
      <c r="B67" s="493" t="s">
        <v>260</v>
      </c>
      <c r="C67" s="167">
        <f>+'3.1. sz. mell'!D69+'3.2. sz. mell'!D69</f>
        <v>0</v>
      </c>
      <c r="D67" s="167">
        <f>+'3.1. sz. mell'!E69+'3.2. sz. mell'!E69</f>
        <v>0</v>
      </c>
      <c r="E67" s="167">
        <f>+'3.1. sz. mell'!F69+'3.2. sz. mell'!F69</f>
        <v>0</v>
      </c>
      <c r="F67" s="167">
        <f>+'3.1. sz. mell'!G69+'3.2. sz. mell'!G69</f>
        <v>0</v>
      </c>
    </row>
    <row r="68" spans="1:6" s="303" customFormat="1" ht="12" customHeight="1" thickBot="1" x14ac:dyDescent="0.25">
      <c r="A68" s="14" t="s">
        <v>299</v>
      </c>
      <c r="B68" s="497" t="s">
        <v>412</v>
      </c>
      <c r="C68" s="167">
        <f>+'3.1. sz. mell'!D70+'3.2. sz. mell'!D70</f>
        <v>0</v>
      </c>
      <c r="D68" s="167">
        <f>+'3.1. sz. mell'!E70+'3.2. sz. mell'!E70</f>
        <v>0</v>
      </c>
      <c r="E68" s="167">
        <f>+'3.1. sz. mell'!F70+'3.2. sz. mell'!F70</f>
        <v>0</v>
      </c>
      <c r="F68" s="167">
        <f>+'3.1. sz. mell'!G70+'3.2. sz. mell'!G70</f>
        <v>0</v>
      </c>
    </row>
    <row r="69" spans="1:6" s="303" customFormat="1" ht="12" customHeight="1" thickBot="1" x14ac:dyDescent="0.25">
      <c r="A69" s="347" t="s">
        <v>262</v>
      </c>
      <c r="B69" s="494" t="s">
        <v>263</v>
      </c>
      <c r="C69" s="163">
        <f>SUM(C70:C73)</f>
        <v>0</v>
      </c>
      <c r="D69" s="196">
        <f>SUM(D70:D73)</f>
        <v>0</v>
      </c>
      <c r="E69" s="196"/>
      <c r="F69" s="196">
        <f>SUM(F70:F73)</f>
        <v>0</v>
      </c>
    </row>
    <row r="70" spans="1:6" s="303" customFormat="1" ht="12" customHeight="1" x14ac:dyDescent="0.2">
      <c r="A70" s="13" t="s">
        <v>127</v>
      </c>
      <c r="B70" s="492" t="s">
        <v>264</v>
      </c>
      <c r="C70" s="167">
        <f>+'3.1. sz. mell'!D72+'3.2. sz. mell'!D72</f>
        <v>0</v>
      </c>
      <c r="D70" s="167">
        <f>+'3.1. sz. mell'!E72+'3.2. sz. mell'!E72</f>
        <v>0</v>
      </c>
      <c r="E70" s="167">
        <f>+'3.1. sz. mell'!F72+'3.2. sz. mell'!F72</f>
        <v>0</v>
      </c>
      <c r="F70" s="167">
        <f>+'3.1. sz. mell'!G72+'3.2. sz. mell'!G72</f>
        <v>0</v>
      </c>
    </row>
    <row r="71" spans="1:6" s="303" customFormat="1" ht="12" customHeight="1" x14ac:dyDescent="0.2">
      <c r="A71" s="12" t="s">
        <v>128</v>
      </c>
      <c r="B71" s="493" t="s">
        <v>265</v>
      </c>
      <c r="C71" s="167">
        <f>+'3.1. sz. mell'!D73+'3.2. sz. mell'!D73</f>
        <v>0</v>
      </c>
      <c r="D71" s="167">
        <f>+'3.1. sz. mell'!E73+'3.2. sz. mell'!E73</f>
        <v>0</v>
      </c>
      <c r="E71" s="167">
        <f>+'3.1. sz. mell'!F73+'3.2. sz. mell'!F73</f>
        <v>0</v>
      </c>
      <c r="F71" s="167">
        <f>+'3.1. sz. mell'!G73+'3.2. sz. mell'!G73</f>
        <v>0</v>
      </c>
    </row>
    <row r="72" spans="1:6" s="303" customFormat="1" ht="12" customHeight="1" x14ac:dyDescent="0.2">
      <c r="A72" s="12" t="s">
        <v>290</v>
      </c>
      <c r="B72" s="493" t="s">
        <v>266</v>
      </c>
      <c r="C72" s="167">
        <f>+'3.1. sz. mell'!D74+'3.2. sz. mell'!D74</f>
        <v>0</v>
      </c>
      <c r="D72" s="167">
        <f>+'3.1. sz. mell'!E74+'3.2. sz. mell'!E74</f>
        <v>0</v>
      </c>
      <c r="E72" s="167">
        <f>+'3.1. sz. mell'!F74+'3.2. sz. mell'!F74</f>
        <v>0</v>
      </c>
      <c r="F72" s="167">
        <f>+'3.1. sz. mell'!G74+'3.2. sz. mell'!G74</f>
        <v>0</v>
      </c>
    </row>
    <row r="73" spans="1:6" s="303" customFormat="1" ht="12" customHeight="1" thickBot="1" x14ac:dyDescent="0.25">
      <c r="A73" s="14" t="s">
        <v>291</v>
      </c>
      <c r="B73" s="483" t="s">
        <v>267</v>
      </c>
      <c r="C73" s="167">
        <f>+'3.1. sz. mell'!D75+'3.2. sz. mell'!D75</f>
        <v>0</v>
      </c>
      <c r="D73" s="167">
        <f>+'3.1. sz. mell'!E75+'3.2. sz. mell'!E75</f>
        <v>0</v>
      </c>
      <c r="E73" s="167">
        <f>+'3.1. sz. mell'!F75+'3.2. sz. mell'!F75</f>
        <v>0</v>
      </c>
      <c r="F73" s="167">
        <f>+'3.1. sz. mell'!G75+'3.2. sz. mell'!G75</f>
        <v>0</v>
      </c>
    </row>
    <row r="74" spans="1:6" s="303" customFormat="1" ht="12" customHeight="1" thickBot="1" x14ac:dyDescent="0.25">
      <c r="A74" s="347" t="s">
        <v>268</v>
      </c>
      <c r="B74" s="494" t="s">
        <v>269</v>
      </c>
      <c r="C74" s="163">
        <f>SUM(C75:C76)</f>
        <v>34760313</v>
      </c>
      <c r="D74" s="163">
        <f t="shared" ref="D74:E74" si="8">SUM(D75:D76)</f>
        <v>-1670316</v>
      </c>
      <c r="E74" s="163">
        <f t="shared" si="8"/>
        <v>0</v>
      </c>
      <c r="F74" s="196">
        <f>SUM(F75:F76)</f>
        <v>33089997</v>
      </c>
    </row>
    <row r="75" spans="1:6" s="303" customFormat="1" ht="12" customHeight="1" x14ac:dyDescent="0.2">
      <c r="A75" s="13" t="s">
        <v>292</v>
      </c>
      <c r="B75" s="492" t="s">
        <v>270</v>
      </c>
      <c r="C75" s="167">
        <f>+'3.1. sz. mell'!D77+'3.2. sz. mell'!D77</f>
        <v>34760313</v>
      </c>
      <c r="D75" s="167">
        <f>+'3.1. sz. mell'!E77+'3.2. sz. mell'!E77</f>
        <v>-1670316</v>
      </c>
      <c r="E75" s="167">
        <f>+'3.1. sz. mell'!F77+'3.2. sz. mell'!F77</f>
        <v>0</v>
      </c>
      <c r="F75" s="167">
        <f>+'3.1. sz. mell'!G77+'3.2. sz. mell'!G77</f>
        <v>33089997</v>
      </c>
    </row>
    <row r="76" spans="1:6" s="303" customFormat="1" ht="12" customHeight="1" thickBot="1" x14ac:dyDescent="0.25">
      <c r="A76" s="14" t="s">
        <v>293</v>
      </c>
      <c r="B76" s="483" t="s">
        <v>271</v>
      </c>
      <c r="C76" s="167">
        <f>+'3.1. sz. mell'!D78+'3.2. sz. mell'!D78</f>
        <v>0</v>
      </c>
      <c r="D76" s="167">
        <f>+'3.1. sz. mell'!E78+'3.2. sz. mell'!E78</f>
        <v>0</v>
      </c>
      <c r="E76" s="167">
        <f>+'3.1. sz. mell'!F78+'3.2. sz. mell'!F78</f>
        <v>0</v>
      </c>
      <c r="F76" s="167">
        <f>+'3.1. sz. mell'!G78+'3.2. sz. mell'!G78</f>
        <v>0</v>
      </c>
    </row>
    <row r="77" spans="1:6" s="303" customFormat="1" ht="12" customHeight="1" thickBot="1" x14ac:dyDescent="0.25">
      <c r="A77" s="347" t="s">
        <v>272</v>
      </c>
      <c r="B77" s="494" t="s">
        <v>273</v>
      </c>
      <c r="C77" s="163">
        <f>SUM(C78:C81)</f>
        <v>47738840</v>
      </c>
      <c r="D77" s="163">
        <f t="shared" ref="D77:E77" si="9">SUM(D78:D81)</f>
        <v>0</v>
      </c>
      <c r="E77" s="163">
        <f t="shared" si="9"/>
        <v>0</v>
      </c>
      <c r="F77" s="196">
        <f>SUM(F78:F81)</f>
        <v>47738840</v>
      </c>
    </row>
    <row r="78" spans="1:6" s="303" customFormat="1" ht="12" customHeight="1" x14ac:dyDescent="0.2">
      <c r="A78" s="13" t="s">
        <v>294</v>
      </c>
      <c r="B78" s="492" t="s">
        <v>274</v>
      </c>
      <c r="C78" s="167">
        <f>+'3.1. sz. mell'!D80+'3.2. sz. mell'!D80</f>
        <v>0</v>
      </c>
      <c r="D78" s="167">
        <f>+'3.1. sz. mell'!E80+'3.2. sz. mell'!E80</f>
        <v>0</v>
      </c>
      <c r="E78" s="167">
        <f>+'3.1. sz. mell'!F80+'3.2. sz. mell'!F80</f>
        <v>0</v>
      </c>
      <c r="F78" s="167">
        <f>+'3.1. sz. mell'!G80+'3.2. sz. mell'!G80</f>
        <v>0</v>
      </c>
    </row>
    <row r="79" spans="1:6" s="303" customFormat="1" ht="12" customHeight="1" x14ac:dyDescent="0.2">
      <c r="A79" s="12" t="s">
        <v>295</v>
      </c>
      <c r="B79" s="493" t="s">
        <v>275</v>
      </c>
      <c r="C79" s="167">
        <f>+'3.1. sz. mell'!D81+'3.2. sz. mell'!D81</f>
        <v>0</v>
      </c>
      <c r="D79" s="167">
        <f>+'3.1. sz. mell'!E81+'3.2. sz. mell'!E81</f>
        <v>0</v>
      </c>
      <c r="E79" s="167">
        <f>+'3.1. sz. mell'!F81+'3.2. sz. mell'!F81</f>
        <v>0</v>
      </c>
      <c r="F79" s="167">
        <f>+'3.1. sz. mell'!G81+'3.2. sz. mell'!G81</f>
        <v>0</v>
      </c>
    </row>
    <row r="80" spans="1:6" s="303" customFormat="1" ht="12" customHeight="1" x14ac:dyDescent="0.2">
      <c r="A80" s="14" t="s">
        <v>895</v>
      </c>
      <c r="B80" s="495" t="s">
        <v>666</v>
      </c>
      <c r="C80" s="167">
        <f>+'3.1. sz. mell'!D82+'3.2. sz. mell'!D82</f>
        <v>47738840</v>
      </c>
      <c r="D80" s="167">
        <f>+'3.1. sz. mell'!E82+'3.2. sz. mell'!E82</f>
        <v>0</v>
      </c>
      <c r="E80" s="167">
        <f>+'3.1. sz. mell'!F82+'3.2. sz. mell'!F82</f>
        <v>0</v>
      </c>
      <c r="F80" s="167">
        <f>+'3.1. sz. mell'!G82+'3.2. sz. mell'!G82</f>
        <v>47738840</v>
      </c>
    </row>
    <row r="81" spans="1:6" s="303" customFormat="1" ht="12" customHeight="1" thickBot="1" x14ac:dyDescent="0.25">
      <c r="A81" s="14" t="s">
        <v>896</v>
      </c>
      <c r="B81" s="483" t="s">
        <v>276</v>
      </c>
      <c r="C81" s="167">
        <f>+'3.1. sz. mell'!D83+'3.2. sz. mell'!D83</f>
        <v>0</v>
      </c>
      <c r="D81" s="167">
        <f>+'3.1. sz. mell'!E83+'3.2. sz. mell'!E83</f>
        <v>0</v>
      </c>
      <c r="E81" s="167">
        <f>+'3.1. sz. mell'!F83+'3.2. sz. mell'!F83</f>
        <v>0</v>
      </c>
      <c r="F81" s="167">
        <f>+'3.1. sz. mell'!G83+'3.2. sz. mell'!G83</f>
        <v>0</v>
      </c>
    </row>
    <row r="82" spans="1:6" s="303" customFormat="1" ht="12" customHeight="1" thickBot="1" x14ac:dyDescent="0.25">
      <c r="A82" s="347" t="s">
        <v>277</v>
      </c>
      <c r="B82" s="494" t="s">
        <v>297</v>
      </c>
      <c r="C82" s="163">
        <f>SUM(C83:C86)</f>
        <v>0</v>
      </c>
      <c r="D82" s="196">
        <f>SUM(D83:D86)</f>
        <v>0</v>
      </c>
      <c r="E82" s="196"/>
      <c r="F82" s="196">
        <f>SUM(F83:F86)</f>
        <v>0</v>
      </c>
    </row>
    <row r="83" spans="1:6" s="303" customFormat="1" ht="12" customHeight="1" x14ac:dyDescent="0.2">
      <c r="A83" s="307" t="s">
        <v>278</v>
      </c>
      <c r="B83" s="492" t="s">
        <v>279</v>
      </c>
      <c r="C83" s="167">
        <f>+'3.1. sz. mell'!D85+'3.2. sz. mell'!D85</f>
        <v>0</v>
      </c>
      <c r="D83" s="167">
        <f>+'3.1. sz. mell'!E85+'3.2. sz. mell'!E85</f>
        <v>0</v>
      </c>
      <c r="E83" s="167">
        <f>+'3.1. sz. mell'!F85+'3.2. sz. mell'!F85</f>
        <v>0</v>
      </c>
      <c r="F83" s="167">
        <f>+'3.1. sz. mell'!G85+'3.2. sz. mell'!G85</f>
        <v>0</v>
      </c>
    </row>
    <row r="84" spans="1:6" s="303" customFormat="1" ht="12" customHeight="1" x14ac:dyDescent="0.2">
      <c r="A84" s="308" t="s">
        <v>280</v>
      </c>
      <c r="B84" s="493" t="s">
        <v>281</v>
      </c>
      <c r="C84" s="167">
        <f>+'3.1. sz. mell'!D86+'3.2. sz. mell'!D86</f>
        <v>0</v>
      </c>
      <c r="D84" s="167">
        <f>+'3.1. sz. mell'!E86+'3.2. sz. mell'!E86</f>
        <v>0</v>
      </c>
      <c r="E84" s="167">
        <f>+'3.1. sz. mell'!F86+'3.2. sz. mell'!F86</f>
        <v>0</v>
      </c>
      <c r="F84" s="167">
        <f>+'3.1. sz. mell'!G86+'3.2. sz. mell'!G86</f>
        <v>0</v>
      </c>
    </row>
    <row r="85" spans="1:6" s="303" customFormat="1" ht="12" customHeight="1" x14ac:dyDescent="0.2">
      <c r="A85" s="308" t="s">
        <v>282</v>
      </c>
      <c r="B85" s="493" t="s">
        <v>283</v>
      </c>
      <c r="C85" s="167">
        <f>+'3.1. sz. mell'!D87+'3.2. sz. mell'!D87</f>
        <v>0</v>
      </c>
      <c r="D85" s="167">
        <f>+'3.1. sz. mell'!E87+'3.2. sz. mell'!E87</f>
        <v>0</v>
      </c>
      <c r="E85" s="167">
        <f>+'3.1. sz. mell'!F87+'3.2. sz. mell'!F87</f>
        <v>0</v>
      </c>
      <c r="F85" s="167">
        <f>+'3.1. sz. mell'!G87+'3.2. sz. mell'!G87</f>
        <v>0</v>
      </c>
    </row>
    <row r="86" spans="1:6" s="303" customFormat="1" ht="12" customHeight="1" thickBot="1" x14ac:dyDescent="0.25">
      <c r="A86" s="309" t="s">
        <v>284</v>
      </c>
      <c r="B86" s="483" t="s">
        <v>285</v>
      </c>
      <c r="C86" s="167">
        <f>+'3.1. sz. mell'!D88+'3.2. sz. mell'!D88</f>
        <v>0</v>
      </c>
      <c r="D86" s="167">
        <f>+'3.1. sz. mell'!E88+'3.2. sz. mell'!E88</f>
        <v>0</v>
      </c>
      <c r="E86" s="167">
        <f>+'3.1. sz. mell'!F88+'3.2. sz. mell'!F88</f>
        <v>0</v>
      </c>
      <c r="F86" s="167">
        <f>+'3.1. sz. mell'!G88+'3.2. sz. mell'!G88</f>
        <v>0</v>
      </c>
    </row>
    <row r="87" spans="1:6" s="303" customFormat="1" ht="12" customHeight="1" thickBot="1" x14ac:dyDescent="0.25">
      <c r="A87" s="347" t="s">
        <v>286</v>
      </c>
      <c r="B87" s="494" t="s">
        <v>426</v>
      </c>
      <c r="C87" s="350">
        <f>+'3.1. sz. mell'!D89+'3.2. sz. mell'!D89</f>
        <v>0</v>
      </c>
      <c r="D87" s="350">
        <f>+'3.1. sz. mell'!E89+'3.2. sz. mell'!E89</f>
        <v>0</v>
      </c>
      <c r="E87" s="350">
        <f>+'3.1. sz. mell'!F89+'3.2. sz. mell'!F89</f>
        <v>0</v>
      </c>
      <c r="F87" s="350">
        <f>+'3.1. sz. mell'!G89+'3.2. sz. mell'!G89</f>
        <v>0</v>
      </c>
    </row>
    <row r="88" spans="1:6" s="303" customFormat="1" ht="13.5" customHeight="1" thickBot="1" x14ac:dyDescent="0.25">
      <c r="A88" s="347" t="s">
        <v>288</v>
      </c>
      <c r="B88" s="494" t="s">
        <v>287</v>
      </c>
      <c r="C88" s="350">
        <f>+'3.1. sz. mell'!D90+'3.2. sz. mell'!D90</f>
        <v>0</v>
      </c>
      <c r="D88" s="350">
        <f>+'3.1. sz. mell'!E90+'3.2. sz. mell'!E90</f>
        <v>0</v>
      </c>
      <c r="E88" s="350">
        <f>+'3.1. sz. mell'!F90+'3.2. sz. mell'!F90</f>
        <v>0</v>
      </c>
      <c r="F88" s="350">
        <f>+'3.1. sz. mell'!G90+'3.2. sz. mell'!G90</f>
        <v>0</v>
      </c>
    </row>
    <row r="89" spans="1:6" s="303" customFormat="1" ht="15.75" customHeight="1" thickBot="1" x14ac:dyDescent="0.25">
      <c r="A89" s="347" t="s">
        <v>300</v>
      </c>
      <c r="B89" s="498" t="s">
        <v>429</v>
      </c>
      <c r="C89" s="332">
        <f>+C65+C69+C74+C77+C82+C88+C87</f>
        <v>82499153</v>
      </c>
      <c r="D89" s="332">
        <f t="shared" ref="D89:E89" si="10">+D65+D69+D74+D77+D82+D88+D87</f>
        <v>-1670316</v>
      </c>
      <c r="E89" s="332">
        <f t="shared" si="10"/>
        <v>0</v>
      </c>
      <c r="F89" s="202">
        <f>+F65+F69+F74+F77+F82+F88+F87</f>
        <v>80828837</v>
      </c>
    </row>
    <row r="90" spans="1:6" s="303" customFormat="1" ht="16.5" customHeight="1" thickBot="1" x14ac:dyDescent="0.25">
      <c r="A90" s="348" t="s">
        <v>428</v>
      </c>
      <c r="B90" s="499" t="s">
        <v>430</v>
      </c>
      <c r="C90" s="332">
        <f>+C64+C89</f>
        <v>167920493</v>
      </c>
      <c r="D90" s="332">
        <f t="shared" ref="D90:E90" si="11">+D64+D89</f>
        <v>-7499</v>
      </c>
      <c r="E90" s="332">
        <f t="shared" si="11"/>
        <v>26257519</v>
      </c>
      <c r="F90" s="202">
        <f>+F64+F89</f>
        <v>194170513</v>
      </c>
    </row>
    <row r="91" spans="1:6" s="303" customFormat="1" ht="16.5" thickBot="1" x14ac:dyDescent="0.25">
      <c r="A91" s="733"/>
      <c r="B91" s="733"/>
      <c r="C91" s="733"/>
      <c r="D91" s="733"/>
      <c r="E91" s="733"/>
      <c r="F91" s="734"/>
    </row>
    <row r="92" spans="1:6" ht="16.5" customHeight="1" thickBot="1" x14ac:dyDescent="0.3">
      <c r="A92" s="727" t="s">
        <v>880</v>
      </c>
      <c r="B92" s="728"/>
      <c r="C92" s="728"/>
      <c r="D92" s="728"/>
      <c r="E92" s="728"/>
      <c r="F92" s="729"/>
    </row>
    <row r="93" spans="1:6" s="312" customFormat="1" ht="16.5" customHeight="1" thickBot="1" x14ac:dyDescent="0.3">
      <c r="A93" s="736" t="s">
        <v>879</v>
      </c>
      <c r="B93" s="737"/>
      <c r="C93" s="730" t="s">
        <v>510</v>
      </c>
      <c r="D93" s="731"/>
      <c r="E93" s="731"/>
      <c r="F93" s="732"/>
    </row>
    <row r="94" spans="1:6" ht="38.1" customHeight="1" thickBot="1" x14ac:dyDescent="0.3">
      <c r="A94" s="21" t="s">
        <v>62</v>
      </c>
      <c r="B94" s="35" t="s">
        <v>46</v>
      </c>
      <c r="C94" s="114" t="str">
        <f>+C4</f>
        <v>2019. évi eredeti előirányzat</v>
      </c>
      <c r="D94" s="466" t="str">
        <f>+D4</f>
        <v>Módosítás I.</v>
      </c>
      <c r="E94" s="466" t="s">
        <v>596</v>
      </c>
      <c r="F94" s="466" t="str">
        <f>+F4</f>
        <v>Módosított előirányzat</v>
      </c>
    </row>
    <row r="95" spans="1:6" s="302" customFormat="1" ht="12" customHeight="1" thickBot="1" x14ac:dyDescent="0.25">
      <c r="A95" s="28"/>
      <c r="B95" s="30" t="s">
        <v>444</v>
      </c>
      <c r="C95" s="333" t="s">
        <v>445</v>
      </c>
      <c r="D95" s="467" t="s">
        <v>446</v>
      </c>
      <c r="E95" s="467"/>
      <c r="F95" s="467" t="s">
        <v>449</v>
      </c>
    </row>
    <row r="96" spans="1:6" ht="12" customHeight="1" thickBot="1" x14ac:dyDescent="0.3">
      <c r="A96" s="20" t="s">
        <v>16</v>
      </c>
      <c r="B96" s="473" t="s">
        <v>388</v>
      </c>
      <c r="C96" s="465">
        <f>+C97+C98+C99+C100+C101+C114</f>
        <v>105247509</v>
      </c>
      <c r="D96" s="465">
        <f>+D97+D98+D99+D100+D101+D114</f>
        <v>-205547</v>
      </c>
      <c r="E96" s="465">
        <f>+E97+E98+E99+E100+E101+E114</f>
        <v>8595300</v>
      </c>
      <c r="F96" s="465">
        <f>+F97+F98+F99+F100+F101+F114</f>
        <v>113637262</v>
      </c>
    </row>
    <row r="97" spans="1:7" ht="12" customHeight="1" x14ac:dyDescent="0.25">
      <c r="A97" s="15" t="s">
        <v>91</v>
      </c>
      <c r="B97" s="474" t="s">
        <v>47</v>
      </c>
      <c r="C97" s="165">
        <f>+'3.1. sz. mell'!D96+'3.2. sz. mell'!D96</f>
        <v>38928946</v>
      </c>
      <c r="D97" s="165">
        <f>+'3.1. sz. mell'!E96+'3.2. sz. mell'!E96</f>
        <v>2056713</v>
      </c>
      <c r="E97" s="165">
        <f>+F97-(C97+D97)</f>
        <v>1878623</v>
      </c>
      <c r="F97" s="165">
        <f>+'3.1. sz. mell'!G96+'3.2. sz. mell'!G96</f>
        <v>42864282</v>
      </c>
      <c r="G97" s="672"/>
    </row>
    <row r="98" spans="1:7" ht="12" customHeight="1" x14ac:dyDescent="0.25">
      <c r="A98" s="12" t="s">
        <v>92</v>
      </c>
      <c r="B98" s="475" t="s">
        <v>160</v>
      </c>
      <c r="C98" s="165">
        <f>+'3.1. sz. mell'!D113+'3.2. sz. mell'!D113</f>
        <v>7599782</v>
      </c>
      <c r="D98" s="165">
        <f>+'3.1. sz. mell'!E113+'3.2. sz. mell'!E113</f>
        <v>381559</v>
      </c>
      <c r="E98" s="165">
        <f t="shared" ref="E98:E116" si="12">+F98-(C98+D98)</f>
        <v>200995</v>
      </c>
      <c r="F98" s="165">
        <f>+'3.1. sz. mell'!G113+'3.2. sz. mell'!G113</f>
        <v>8182336</v>
      </c>
    </row>
    <row r="99" spans="1:7" ht="12" customHeight="1" x14ac:dyDescent="0.25">
      <c r="A99" s="12" t="s">
        <v>93</v>
      </c>
      <c r="B99" s="475" t="s">
        <v>124</v>
      </c>
      <c r="C99" s="165">
        <f>+'3.1. sz. mell'!D120+'3.2. sz. mell'!D120</f>
        <v>28987614</v>
      </c>
      <c r="D99" s="165">
        <f>+'3.1. sz. mell'!E120+'3.2. sz. mell'!E120</f>
        <v>78142</v>
      </c>
      <c r="E99" s="165">
        <f t="shared" si="12"/>
        <v>8192849</v>
      </c>
      <c r="F99" s="165">
        <f>+'3.1. sz. mell'!G120+'3.2. sz. mell'!G120</f>
        <v>37258605</v>
      </c>
    </row>
    <row r="100" spans="1:7" ht="12" customHeight="1" x14ac:dyDescent="0.25">
      <c r="A100" s="12" t="s">
        <v>94</v>
      </c>
      <c r="B100" s="475" t="s">
        <v>161</v>
      </c>
      <c r="C100" s="165">
        <f>+'3.1. sz. mell'!D140+'3.2. sz. mell'!D140</f>
        <v>1464700</v>
      </c>
      <c r="D100" s="165">
        <f>+'3.1. sz. mell'!E140+'3.2. sz. mell'!E140</f>
        <v>1847825</v>
      </c>
      <c r="E100" s="165">
        <f t="shared" si="12"/>
        <v>-400000</v>
      </c>
      <c r="F100" s="165">
        <f>+'3.1. sz. mell'!G140+'3.2. sz. mell'!G140</f>
        <v>2912525</v>
      </c>
    </row>
    <row r="101" spans="1:7" ht="12" customHeight="1" x14ac:dyDescent="0.25">
      <c r="A101" s="12" t="s">
        <v>105</v>
      </c>
      <c r="B101" s="476" t="s">
        <v>162</v>
      </c>
      <c r="C101" s="165">
        <f>+'3.1. sz. mell'!D144+'3.2. sz. mell'!D144</f>
        <v>9734758</v>
      </c>
      <c r="D101" s="165">
        <f>+'3.1. sz. mell'!E144+'3.2. sz. mell'!E144</f>
        <v>-269187</v>
      </c>
      <c r="E101" s="165">
        <f t="shared" si="12"/>
        <v>254660</v>
      </c>
      <c r="F101" s="165">
        <f>+'3.1. sz. mell'!G144+'3.2. sz. mell'!G144</f>
        <v>9720231</v>
      </c>
    </row>
    <row r="102" spans="1:7" ht="12" customHeight="1" x14ac:dyDescent="0.25">
      <c r="A102" s="12" t="s">
        <v>95</v>
      </c>
      <c r="B102" s="475" t="s">
        <v>393</v>
      </c>
      <c r="C102" s="165">
        <f>+'3.1. sz. mell'!D145+'3.2. sz. mell'!D145</f>
        <v>0</v>
      </c>
      <c r="D102" s="165">
        <f>+'3.1. sz. mell'!E145+'3.2. sz. mell'!E145</f>
        <v>1398638</v>
      </c>
      <c r="E102" s="165">
        <f t="shared" si="12"/>
        <v>0</v>
      </c>
      <c r="F102" s="165">
        <f>+'3.1. sz. mell'!G145+'3.2. sz. mell'!G145</f>
        <v>1398638</v>
      </c>
    </row>
    <row r="103" spans="1:7" ht="12" customHeight="1" x14ac:dyDescent="0.25">
      <c r="A103" s="12" t="s">
        <v>96</v>
      </c>
      <c r="B103" s="477" t="s">
        <v>392</v>
      </c>
      <c r="C103" s="165">
        <f>+'3.1. sz. mell'!D146+'3.2. sz. mell'!D146</f>
        <v>0</v>
      </c>
      <c r="D103" s="165">
        <f>+'3.1. sz. mell'!E146+'3.2. sz. mell'!E146</f>
        <v>0</v>
      </c>
      <c r="E103" s="165">
        <f t="shared" si="12"/>
        <v>0</v>
      </c>
      <c r="F103" s="165">
        <f>+'3.1. sz. mell'!G146+'3.2. sz. mell'!G146</f>
        <v>0</v>
      </c>
    </row>
    <row r="104" spans="1:7" ht="12" customHeight="1" x14ac:dyDescent="0.25">
      <c r="A104" s="12" t="s">
        <v>106</v>
      </c>
      <c r="B104" s="477" t="s">
        <v>391</v>
      </c>
      <c r="C104" s="165">
        <f>+'3.1. sz. mell'!D147+'3.2. sz. mell'!D147</f>
        <v>0</v>
      </c>
      <c r="D104" s="165">
        <f>+'3.1. sz. mell'!E147+'3.2. sz. mell'!E147</f>
        <v>0</v>
      </c>
      <c r="E104" s="165">
        <f t="shared" si="12"/>
        <v>0</v>
      </c>
      <c r="F104" s="165">
        <f>+'3.1. sz. mell'!G147+'3.2. sz. mell'!G147</f>
        <v>0</v>
      </c>
    </row>
    <row r="105" spans="1:7" ht="12" customHeight="1" x14ac:dyDescent="0.25">
      <c r="A105" s="12" t="s">
        <v>107</v>
      </c>
      <c r="B105" s="478" t="s">
        <v>303</v>
      </c>
      <c r="C105" s="165">
        <f>+'3.1. sz. mell'!D148+'3.2. sz. mell'!D148</f>
        <v>0</v>
      </c>
      <c r="D105" s="165">
        <f>+'3.1. sz. mell'!E148+'3.2. sz. mell'!E148</f>
        <v>0</v>
      </c>
      <c r="E105" s="165">
        <f t="shared" si="12"/>
        <v>0</v>
      </c>
      <c r="F105" s="165">
        <f>+'3.1. sz. mell'!G148+'3.2. sz. mell'!G148</f>
        <v>0</v>
      </c>
    </row>
    <row r="106" spans="1:7" ht="12" customHeight="1" x14ac:dyDescent="0.25">
      <c r="A106" s="12" t="s">
        <v>108</v>
      </c>
      <c r="B106" s="479" t="s">
        <v>304</v>
      </c>
      <c r="C106" s="165">
        <f>+'3.1. sz. mell'!D149+'3.2. sz. mell'!D149</f>
        <v>0</v>
      </c>
      <c r="D106" s="165">
        <f>+'3.1. sz. mell'!E149+'3.2. sz. mell'!E149</f>
        <v>0</v>
      </c>
      <c r="E106" s="165">
        <f t="shared" si="12"/>
        <v>0</v>
      </c>
      <c r="F106" s="165">
        <f>+'3.1. sz. mell'!G149+'3.2. sz. mell'!G149</f>
        <v>0</v>
      </c>
    </row>
    <row r="107" spans="1:7" ht="12" customHeight="1" x14ac:dyDescent="0.25">
      <c r="A107" s="12" t="s">
        <v>109</v>
      </c>
      <c r="B107" s="479" t="s">
        <v>305</v>
      </c>
      <c r="C107" s="165">
        <f>+'3.1. sz. mell'!D150+'3.2. sz. mell'!D150</f>
        <v>0</v>
      </c>
      <c r="D107" s="165">
        <f>+'3.1. sz. mell'!E150+'3.2. sz. mell'!E150</f>
        <v>0</v>
      </c>
      <c r="E107" s="165">
        <f t="shared" si="12"/>
        <v>0</v>
      </c>
      <c r="F107" s="165">
        <f>+'3.1. sz. mell'!G150+'3.2. sz. mell'!G150</f>
        <v>0</v>
      </c>
    </row>
    <row r="108" spans="1:7" ht="12" customHeight="1" x14ac:dyDescent="0.25">
      <c r="A108" s="12" t="s">
        <v>111</v>
      </c>
      <c r="B108" s="478" t="s">
        <v>306</v>
      </c>
      <c r="C108" s="165">
        <f>+'3.1. sz. mell'!D151+'3.2. sz. mell'!D151</f>
        <v>8784758</v>
      </c>
      <c r="D108" s="165">
        <f>+'3.1. sz. mell'!E151+'3.2. sz. mell'!E151</f>
        <v>-1847825</v>
      </c>
      <c r="E108" s="165">
        <f t="shared" si="12"/>
        <v>0</v>
      </c>
      <c r="F108" s="165">
        <f>+'3.1. sz. mell'!G151+'3.2. sz. mell'!G151</f>
        <v>6936933</v>
      </c>
    </row>
    <row r="109" spans="1:7" ht="12" customHeight="1" x14ac:dyDescent="0.25">
      <c r="A109" s="12" t="s">
        <v>163</v>
      </c>
      <c r="B109" s="478" t="s">
        <v>307</v>
      </c>
      <c r="C109" s="165">
        <f>+'3.1. sz. mell'!D152+'3.2. sz. mell'!D152</f>
        <v>0</v>
      </c>
      <c r="D109" s="165">
        <f>+'3.1. sz. mell'!E152+'3.2. sz. mell'!E152</f>
        <v>0</v>
      </c>
      <c r="E109" s="165">
        <f t="shared" si="12"/>
        <v>0</v>
      </c>
      <c r="F109" s="165">
        <f>+'3.1. sz. mell'!G152+'3.2. sz. mell'!G152</f>
        <v>0</v>
      </c>
    </row>
    <row r="110" spans="1:7" ht="12" customHeight="1" x14ac:dyDescent="0.25">
      <c r="A110" s="12" t="s">
        <v>301</v>
      </c>
      <c r="B110" s="479" t="s">
        <v>308</v>
      </c>
      <c r="C110" s="165">
        <f>+'3.1. sz. mell'!D153+'3.2. sz. mell'!D153</f>
        <v>0</v>
      </c>
      <c r="D110" s="165">
        <f>+'3.1. sz. mell'!E153+'3.2. sz. mell'!E153</f>
        <v>0</v>
      </c>
      <c r="E110" s="165">
        <f t="shared" si="12"/>
        <v>0</v>
      </c>
      <c r="F110" s="165">
        <f>+'3.1. sz. mell'!G153+'3.2. sz. mell'!G153</f>
        <v>0</v>
      </c>
    </row>
    <row r="111" spans="1:7" ht="12" customHeight="1" x14ac:dyDescent="0.25">
      <c r="A111" s="11" t="s">
        <v>302</v>
      </c>
      <c r="B111" s="477" t="s">
        <v>309</v>
      </c>
      <c r="C111" s="165">
        <f>+'3.1. sz. mell'!D154+'3.2. sz. mell'!D154</f>
        <v>0</v>
      </c>
      <c r="D111" s="165">
        <f>+'3.1. sz. mell'!E154+'3.2. sz. mell'!E154</f>
        <v>0</v>
      </c>
      <c r="E111" s="165">
        <f t="shared" si="12"/>
        <v>0</v>
      </c>
      <c r="F111" s="165">
        <f>+'3.1. sz. mell'!G154+'3.2. sz. mell'!G154</f>
        <v>0</v>
      </c>
    </row>
    <row r="112" spans="1:7" ht="12" customHeight="1" x14ac:dyDescent="0.25">
      <c r="A112" s="12" t="s">
        <v>389</v>
      </c>
      <c r="B112" s="477" t="s">
        <v>310</v>
      </c>
      <c r="C112" s="165">
        <f>+'3.1. sz. mell'!D155+'3.2. sz. mell'!D155</f>
        <v>0</v>
      </c>
      <c r="D112" s="165">
        <f>+'3.1. sz. mell'!E155+'3.2. sz. mell'!E155</f>
        <v>0</v>
      </c>
      <c r="E112" s="165">
        <f t="shared" si="12"/>
        <v>0</v>
      </c>
      <c r="F112" s="165">
        <f>+'3.1. sz. mell'!G155+'3.2. sz. mell'!G155</f>
        <v>0</v>
      </c>
    </row>
    <row r="113" spans="1:6" ht="12" customHeight="1" x14ac:dyDescent="0.25">
      <c r="A113" s="14" t="s">
        <v>390</v>
      </c>
      <c r="B113" s="477" t="s">
        <v>311</v>
      </c>
      <c r="C113" s="165">
        <f>+'3.1. sz. mell'!D156+'3.2. sz. mell'!D156</f>
        <v>950000</v>
      </c>
      <c r="D113" s="165">
        <f>+'3.1. sz. mell'!E156+'3.2. sz. mell'!E156</f>
        <v>180000</v>
      </c>
      <c r="E113" s="165">
        <f t="shared" si="12"/>
        <v>254660</v>
      </c>
      <c r="F113" s="165">
        <f>+'3.1. sz. mell'!G156+'3.2. sz. mell'!G156</f>
        <v>1384660</v>
      </c>
    </row>
    <row r="114" spans="1:6" ht="12" customHeight="1" x14ac:dyDescent="0.25">
      <c r="A114" s="12" t="s">
        <v>394</v>
      </c>
      <c r="B114" s="475" t="s">
        <v>48</v>
      </c>
      <c r="C114" s="165">
        <f>+'3.1. sz. mell'!D157+'3.2. sz. mell'!D157</f>
        <v>18531709</v>
      </c>
      <c r="D114" s="165">
        <f>+'3.1. sz. mell'!E157+'3.2. sz. mell'!E157</f>
        <v>-4300599</v>
      </c>
      <c r="E114" s="165">
        <f t="shared" si="12"/>
        <v>-1531827</v>
      </c>
      <c r="F114" s="165">
        <f>+'3.1. sz. mell'!G157+'3.2. sz. mell'!G157</f>
        <v>12699283</v>
      </c>
    </row>
    <row r="115" spans="1:6" ht="12" customHeight="1" x14ac:dyDescent="0.25">
      <c r="A115" s="12" t="s">
        <v>395</v>
      </c>
      <c r="B115" s="475" t="s">
        <v>397</v>
      </c>
      <c r="C115" s="165">
        <f>+'3.1. sz. mell'!D158+'3.2. sz. mell'!D158</f>
        <v>18531709</v>
      </c>
      <c r="D115" s="165">
        <f>+'3.1. sz. mell'!E158+'3.2. sz. mell'!E158</f>
        <v>-4300599</v>
      </c>
      <c r="E115" s="165">
        <f t="shared" si="12"/>
        <v>-1531827</v>
      </c>
      <c r="F115" s="165">
        <f>+'3.1. sz. mell'!G158+'3.2. sz. mell'!G158</f>
        <v>12699283</v>
      </c>
    </row>
    <row r="116" spans="1:6" ht="12" customHeight="1" thickBot="1" x14ac:dyDescent="0.3">
      <c r="A116" s="16" t="s">
        <v>396</v>
      </c>
      <c r="B116" s="480" t="s">
        <v>398</v>
      </c>
      <c r="C116" s="165">
        <f>+'3.1. sz. mell'!D159+'3.2. sz. mell'!D159</f>
        <v>0</v>
      </c>
      <c r="D116" s="165">
        <f>+'3.1. sz. mell'!E159+'3.2. sz. mell'!E159</f>
        <v>0</v>
      </c>
      <c r="E116" s="165">
        <f t="shared" si="12"/>
        <v>0</v>
      </c>
      <c r="F116" s="165">
        <f>+'3.1. sz. mell'!G159+'3.2. sz. mell'!G159</f>
        <v>0</v>
      </c>
    </row>
    <row r="117" spans="1:6" ht="12" customHeight="1" thickBot="1" x14ac:dyDescent="0.3">
      <c r="A117" s="357" t="s">
        <v>17</v>
      </c>
      <c r="B117" s="481" t="s">
        <v>312</v>
      </c>
      <c r="C117" s="465">
        <f>+C118+C120+C122</f>
        <v>13473119</v>
      </c>
      <c r="D117" s="465">
        <f>+D118+D120+D122</f>
        <v>198048</v>
      </c>
      <c r="E117" s="465">
        <f>+E118+E120+E122</f>
        <v>17662219</v>
      </c>
      <c r="F117" s="465">
        <f>+F118+F120+F122</f>
        <v>31333386</v>
      </c>
    </row>
    <row r="118" spans="1:6" ht="12" customHeight="1" x14ac:dyDescent="0.25">
      <c r="A118" s="13" t="s">
        <v>97</v>
      </c>
      <c r="B118" s="475" t="s">
        <v>183</v>
      </c>
      <c r="C118" s="165">
        <f>+'3.1. sz. mell'!D161+'3.2. sz. mell'!D161</f>
        <v>4702609</v>
      </c>
      <c r="D118" s="165">
        <f>+'3.1. sz. mell'!E161+'3.2. sz. mell'!E161</f>
        <v>198048</v>
      </c>
      <c r="E118" s="165">
        <f>+F118-(C118+D118)</f>
        <v>3708961</v>
      </c>
      <c r="F118" s="165">
        <f>+'3.1. sz. mell'!G161+'3.2. sz. mell'!G161</f>
        <v>8609618</v>
      </c>
    </row>
    <row r="119" spans="1:6" ht="12" customHeight="1" x14ac:dyDescent="0.25">
      <c r="A119" s="13" t="s">
        <v>98</v>
      </c>
      <c r="B119" s="623" t="s">
        <v>316</v>
      </c>
      <c r="C119" s="165">
        <f>+'3.1. sz. mell'!D169+'3.2. sz. mell'!D169</f>
        <v>0</v>
      </c>
      <c r="D119" s="165">
        <f>+'3.1. sz. mell'!E169+'3.2. sz. mell'!E169</f>
        <v>0</v>
      </c>
      <c r="E119" s="165">
        <f t="shared" ref="E119:E130" si="13">+F119-(C119+D119)</f>
        <v>0</v>
      </c>
      <c r="F119" s="165">
        <f>+'3.1. sz. mell'!G169+'3.2. sz. mell'!G169</f>
        <v>0</v>
      </c>
    </row>
    <row r="120" spans="1:6" ht="12" customHeight="1" x14ac:dyDescent="0.25">
      <c r="A120" s="13" t="s">
        <v>99</v>
      </c>
      <c r="B120" s="482" t="s">
        <v>164</v>
      </c>
      <c r="C120" s="165">
        <f>+'3.1. sz. mell'!D170+'3.2. sz. mell'!D170</f>
        <v>8742776</v>
      </c>
      <c r="D120" s="165">
        <f>+'3.1. sz. mell'!E170+'3.2. sz. mell'!E170</f>
        <v>0</v>
      </c>
      <c r="E120" s="165">
        <f t="shared" si="13"/>
        <v>13953258</v>
      </c>
      <c r="F120" s="165">
        <f>+'3.1. sz. mell'!G170+'3.2. sz. mell'!G170</f>
        <v>22696034</v>
      </c>
    </row>
    <row r="121" spans="1:6" ht="12" customHeight="1" x14ac:dyDescent="0.25">
      <c r="A121" s="13" t="s">
        <v>100</v>
      </c>
      <c r="B121" s="623" t="s">
        <v>317</v>
      </c>
      <c r="C121" s="165">
        <f>+'3.1. sz. mell'!D175+'3.2. sz. mell'!D175</f>
        <v>0</v>
      </c>
      <c r="D121" s="165">
        <f>+'3.1. sz. mell'!E175+'3.2. sz. mell'!E175</f>
        <v>0</v>
      </c>
      <c r="E121" s="165">
        <f t="shared" si="13"/>
        <v>0</v>
      </c>
      <c r="F121" s="165">
        <f>+'3.1. sz. mell'!G175+'3.2. sz. mell'!G175</f>
        <v>0</v>
      </c>
    </row>
    <row r="122" spans="1:6" ht="12" customHeight="1" x14ac:dyDescent="0.25">
      <c r="A122" s="13" t="s">
        <v>101</v>
      </c>
      <c r="B122" s="483" t="s">
        <v>185</v>
      </c>
      <c r="C122" s="165">
        <f>+C123+C124+C125+C126+C127+C128+C129+C130</f>
        <v>27734</v>
      </c>
      <c r="D122" s="165">
        <f>+D123+D124+D125+D126+D127+D128+D129+D130</f>
        <v>0</v>
      </c>
      <c r="E122" s="165">
        <f t="shared" si="13"/>
        <v>0</v>
      </c>
      <c r="F122" s="165">
        <f>+F123+F124+F125+F126+F127+F128+F129+F130</f>
        <v>27734</v>
      </c>
    </row>
    <row r="123" spans="1:6" ht="12" customHeight="1" x14ac:dyDescent="0.25">
      <c r="A123" s="13" t="s">
        <v>110</v>
      </c>
      <c r="B123" s="484" t="s">
        <v>381</v>
      </c>
      <c r="C123" s="165">
        <f>+'3.1. sz. mell'!D177+'3.2. sz. mell'!D177</f>
        <v>0</v>
      </c>
      <c r="D123" s="165">
        <f>+'3.1. sz. mell'!E177+'3.2. sz. mell'!E177</f>
        <v>0</v>
      </c>
      <c r="E123" s="165">
        <f t="shared" si="13"/>
        <v>0</v>
      </c>
      <c r="F123" s="165">
        <f>+'3.1. sz. mell'!G177+'3.2. sz. mell'!G177</f>
        <v>0</v>
      </c>
    </row>
    <row r="124" spans="1:6" ht="12" customHeight="1" x14ac:dyDescent="0.25">
      <c r="A124" s="13" t="s">
        <v>112</v>
      </c>
      <c r="B124" s="485" t="s">
        <v>322</v>
      </c>
      <c r="C124" s="165">
        <f>+'3.1. sz. mell'!D178+'3.2. sz. mell'!D178</f>
        <v>0</v>
      </c>
      <c r="D124" s="165">
        <f>+'3.1. sz. mell'!E178+'3.2. sz. mell'!E178</f>
        <v>0</v>
      </c>
      <c r="E124" s="165">
        <f t="shared" si="13"/>
        <v>0</v>
      </c>
      <c r="F124" s="165">
        <f>+'3.1. sz. mell'!G178+'3.2. sz. mell'!G178</f>
        <v>0</v>
      </c>
    </row>
    <row r="125" spans="1:6" ht="22.5" x14ac:dyDescent="0.25">
      <c r="A125" s="13" t="s">
        <v>165</v>
      </c>
      <c r="B125" s="479" t="s">
        <v>305</v>
      </c>
      <c r="C125" s="165">
        <f>+'3.1. sz. mell'!D179+'3.2. sz. mell'!D179</f>
        <v>0</v>
      </c>
      <c r="D125" s="165">
        <f>+'3.1. sz. mell'!E179+'3.2. sz. mell'!E179</f>
        <v>0</v>
      </c>
      <c r="E125" s="165">
        <f t="shared" si="13"/>
        <v>0</v>
      </c>
      <c r="F125" s="165">
        <f>+'3.1. sz. mell'!G179+'3.2. sz. mell'!G179</f>
        <v>0</v>
      </c>
    </row>
    <row r="126" spans="1:6" ht="12" customHeight="1" x14ac:dyDescent="0.25">
      <c r="A126" s="13" t="s">
        <v>166</v>
      </c>
      <c r="B126" s="479" t="s">
        <v>321</v>
      </c>
      <c r="C126" s="165">
        <f>+'3.1. sz. mell'!D180+'3.2. sz. mell'!D180</f>
        <v>0</v>
      </c>
      <c r="D126" s="165">
        <f>+'3.1. sz. mell'!E180+'3.2. sz. mell'!E180</f>
        <v>0</v>
      </c>
      <c r="E126" s="165">
        <f t="shared" si="13"/>
        <v>0</v>
      </c>
      <c r="F126" s="165">
        <f>+'3.1. sz. mell'!G180+'3.2. sz. mell'!G180</f>
        <v>0</v>
      </c>
    </row>
    <row r="127" spans="1:6" ht="12" customHeight="1" x14ac:dyDescent="0.25">
      <c r="A127" s="13" t="s">
        <v>167</v>
      </c>
      <c r="B127" s="479" t="s">
        <v>320</v>
      </c>
      <c r="C127" s="165">
        <f>+'3.1. sz. mell'!D181+'3.2. sz. mell'!D181</f>
        <v>0</v>
      </c>
      <c r="D127" s="165">
        <f>+'3.1. sz. mell'!E181+'3.2. sz. mell'!E181</f>
        <v>0</v>
      </c>
      <c r="E127" s="165">
        <f t="shared" si="13"/>
        <v>0</v>
      </c>
      <c r="F127" s="165">
        <f>+'3.1. sz. mell'!G181+'3.2. sz. mell'!G181</f>
        <v>0</v>
      </c>
    </row>
    <row r="128" spans="1:6" ht="12" customHeight="1" x14ac:dyDescent="0.25">
      <c r="A128" s="13" t="s">
        <v>313</v>
      </c>
      <c r="B128" s="479" t="s">
        <v>308</v>
      </c>
      <c r="C128" s="165">
        <f>+'3.1. sz. mell'!D182+'3.2. sz. mell'!D182</f>
        <v>27734</v>
      </c>
      <c r="D128" s="165">
        <f>+'3.1. sz. mell'!E182+'3.2. sz. mell'!E182</f>
        <v>0</v>
      </c>
      <c r="E128" s="165">
        <f t="shared" si="13"/>
        <v>0</v>
      </c>
      <c r="F128" s="165">
        <f>+'3.1. sz. mell'!G182+'3.2. sz. mell'!G182</f>
        <v>27734</v>
      </c>
    </row>
    <row r="129" spans="1:6" ht="12" customHeight="1" x14ac:dyDescent="0.25">
      <c r="A129" s="13" t="s">
        <v>314</v>
      </c>
      <c r="B129" s="479" t="s">
        <v>319</v>
      </c>
      <c r="C129" s="165">
        <f>+'3.1. sz. mell'!D183+'3.2. sz. mell'!D183</f>
        <v>0</v>
      </c>
      <c r="D129" s="165">
        <f>+'3.1. sz. mell'!E183+'3.2. sz. mell'!E183</f>
        <v>0</v>
      </c>
      <c r="E129" s="165">
        <f t="shared" si="13"/>
        <v>0</v>
      </c>
      <c r="F129" s="165">
        <f>+'3.1. sz. mell'!G183+'3.2. sz. mell'!G183</f>
        <v>0</v>
      </c>
    </row>
    <row r="130" spans="1:6" ht="23.25" thickBot="1" x14ac:dyDescent="0.3">
      <c r="A130" s="11" t="s">
        <v>315</v>
      </c>
      <c r="B130" s="479" t="s">
        <v>318</v>
      </c>
      <c r="C130" s="165">
        <f>+'3.1. sz. mell'!D184+'3.2. sz. mell'!D184</f>
        <v>0</v>
      </c>
      <c r="D130" s="165">
        <f>+'3.1. sz. mell'!E184+'3.2. sz. mell'!E184</f>
        <v>0</v>
      </c>
      <c r="E130" s="165">
        <f t="shared" si="13"/>
        <v>0</v>
      </c>
      <c r="F130" s="165">
        <f>+'3.1. sz. mell'!G184+'3.2. sz. mell'!G184</f>
        <v>0</v>
      </c>
    </row>
    <row r="131" spans="1:6" ht="12" customHeight="1" thickBot="1" x14ac:dyDescent="0.3">
      <c r="A131" s="18" t="s">
        <v>18</v>
      </c>
      <c r="B131" s="486" t="s">
        <v>399</v>
      </c>
      <c r="C131" s="163">
        <f>+C96+C117</f>
        <v>118720628</v>
      </c>
      <c r="D131" s="163">
        <f>+D96+D117</f>
        <v>-7499</v>
      </c>
      <c r="E131" s="163">
        <f>+E96+E117</f>
        <v>26257519</v>
      </c>
      <c r="F131" s="465">
        <f>+F96+F117</f>
        <v>144970648</v>
      </c>
    </row>
    <row r="132" spans="1:6" ht="18" customHeight="1" thickBot="1" x14ac:dyDescent="0.3">
      <c r="A132" s="18" t="s">
        <v>19</v>
      </c>
      <c r="B132" s="486" t="s">
        <v>400</v>
      </c>
      <c r="C132" s="163">
        <f>+C133+C134+C135</f>
        <v>0</v>
      </c>
      <c r="D132" s="465">
        <f>+D133+D134+D135</f>
        <v>0</v>
      </c>
      <c r="E132" s="465"/>
      <c r="F132" s="465">
        <f>+F133+F134+F135</f>
        <v>0</v>
      </c>
    </row>
    <row r="133" spans="1:6" ht="12" customHeight="1" x14ac:dyDescent="0.25">
      <c r="A133" s="13" t="s">
        <v>217</v>
      </c>
      <c r="B133" s="482" t="s">
        <v>407</v>
      </c>
      <c r="C133" s="164">
        <f>+'3.1. sz. mell'!D187+'3.2. sz. mell'!D187</f>
        <v>0</v>
      </c>
      <c r="D133" s="164">
        <f>+'3.1. sz. mell'!E187+'3.2. sz. mell'!E187</f>
        <v>0</v>
      </c>
      <c r="E133" s="164">
        <f>+'3.1. sz. mell'!F187+'3.2. sz. mell'!F187</f>
        <v>0</v>
      </c>
      <c r="F133" s="164">
        <f>+'3.1. sz. mell'!G187+'3.2. sz. mell'!G187</f>
        <v>0</v>
      </c>
    </row>
    <row r="134" spans="1:6" ht="12" customHeight="1" x14ac:dyDescent="0.25">
      <c r="A134" s="13" t="s">
        <v>218</v>
      </c>
      <c r="B134" s="482" t="s">
        <v>408</v>
      </c>
      <c r="C134" s="164">
        <f>+'3.1. sz. mell'!D188+'3.2. sz. mell'!D188</f>
        <v>0</v>
      </c>
      <c r="D134" s="164">
        <f>+'3.1. sz. mell'!E188+'3.2. sz. mell'!E188</f>
        <v>0</v>
      </c>
      <c r="E134" s="164">
        <f>+'3.1. sz. mell'!F188+'3.2. sz. mell'!F188</f>
        <v>0</v>
      </c>
      <c r="F134" s="164">
        <f>+'3.1. sz. mell'!G188+'3.2. sz. mell'!G188</f>
        <v>0</v>
      </c>
    </row>
    <row r="135" spans="1:6" ht="12" customHeight="1" thickBot="1" x14ac:dyDescent="0.3">
      <c r="A135" s="11" t="s">
        <v>219</v>
      </c>
      <c r="B135" s="482" t="s">
        <v>409</v>
      </c>
      <c r="C135" s="164">
        <f>+'3.1. sz. mell'!D189+'3.2. sz. mell'!D189</f>
        <v>0</v>
      </c>
      <c r="D135" s="164">
        <f>+'3.1. sz. mell'!E189+'3.2. sz. mell'!E189</f>
        <v>0</v>
      </c>
      <c r="E135" s="164">
        <f>+'3.1. sz. mell'!F189+'3.2. sz. mell'!F189</f>
        <v>0</v>
      </c>
      <c r="F135" s="164">
        <f>+'3.1. sz. mell'!G189+'3.2. sz. mell'!G189</f>
        <v>0</v>
      </c>
    </row>
    <row r="136" spans="1:6" ht="12" customHeight="1" thickBot="1" x14ac:dyDescent="0.3">
      <c r="A136" s="18" t="s">
        <v>20</v>
      </c>
      <c r="B136" s="486" t="s">
        <v>401</v>
      </c>
      <c r="C136" s="163">
        <f>SUM(C137:C142)</f>
        <v>0</v>
      </c>
      <c r="D136" s="465">
        <f>SUM(D137:D142)</f>
        <v>0</v>
      </c>
      <c r="E136" s="465"/>
      <c r="F136" s="465">
        <f>SUM(F137:F142)</f>
        <v>0</v>
      </c>
    </row>
    <row r="137" spans="1:6" ht="12" customHeight="1" x14ac:dyDescent="0.25">
      <c r="A137" s="13" t="s">
        <v>84</v>
      </c>
      <c r="B137" s="487" t="s">
        <v>410</v>
      </c>
      <c r="C137" s="164">
        <f>+'3.1. sz. mell'!D191+'3.2. sz. mell'!D191</f>
        <v>0</v>
      </c>
      <c r="D137" s="164">
        <f>+'3.1. sz. mell'!E191+'3.2. sz. mell'!E191</f>
        <v>0</v>
      </c>
      <c r="E137" s="164">
        <f>+'3.1. sz. mell'!F191+'3.2. sz. mell'!F191</f>
        <v>0</v>
      </c>
      <c r="F137" s="164">
        <f>+'3.1. sz. mell'!G191+'3.2. sz. mell'!G191</f>
        <v>0</v>
      </c>
    </row>
    <row r="138" spans="1:6" ht="12" customHeight="1" x14ac:dyDescent="0.25">
      <c r="A138" s="13" t="s">
        <v>85</v>
      </c>
      <c r="B138" s="487" t="s">
        <v>402</v>
      </c>
      <c r="C138" s="164">
        <f>+'3.1. sz. mell'!D192+'3.2. sz. mell'!D192</f>
        <v>0</v>
      </c>
      <c r="D138" s="164">
        <f>+'3.1. sz. mell'!E192+'3.2. sz. mell'!E192</f>
        <v>0</v>
      </c>
      <c r="E138" s="164">
        <f>+'3.1. sz. mell'!F192+'3.2. sz. mell'!F192</f>
        <v>0</v>
      </c>
      <c r="F138" s="164">
        <f>+'3.1. sz. mell'!G192+'3.2. sz. mell'!G192</f>
        <v>0</v>
      </c>
    </row>
    <row r="139" spans="1:6" ht="12" customHeight="1" x14ac:dyDescent="0.25">
      <c r="A139" s="13" t="s">
        <v>86</v>
      </c>
      <c r="B139" s="487" t="s">
        <v>403</v>
      </c>
      <c r="C139" s="164">
        <f>+'3.1. sz. mell'!D193+'3.2. sz. mell'!D193</f>
        <v>0</v>
      </c>
      <c r="D139" s="164">
        <f>+'3.1. sz. mell'!E193+'3.2. sz. mell'!E193</f>
        <v>0</v>
      </c>
      <c r="E139" s="164">
        <f>+'3.1. sz. mell'!F193+'3.2. sz. mell'!F193</f>
        <v>0</v>
      </c>
      <c r="F139" s="164">
        <f>+'3.1. sz. mell'!G193+'3.2. sz. mell'!G193</f>
        <v>0</v>
      </c>
    </row>
    <row r="140" spans="1:6" ht="12" customHeight="1" x14ac:dyDescent="0.25">
      <c r="A140" s="13" t="s">
        <v>152</v>
      </c>
      <c r="B140" s="487" t="s">
        <v>404</v>
      </c>
      <c r="C140" s="164">
        <f>+'3.1. sz. mell'!D194+'3.2. sz. mell'!D194</f>
        <v>0</v>
      </c>
      <c r="D140" s="164">
        <f>+'3.1. sz. mell'!E194+'3.2. sz. mell'!E194</f>
        <v>0</v>
      </c>
      <c r="E140" s="164">
        <f>+'3.1. sz. mell'!F194+'3.2. sz. mell'!F194</f>
        <v>0</v>
      </c>
      <c r="F140" s="164">
        <f>+'3.1. sz. mell'!G194+'3.2. sz. mell'!G194</f>
        <v>0</v>
      </c>
    </row>
    <row r="141" spans="1:6" ht="12" customHeight="1" x14ac:dyDescent="0.25">
      <c r="A141" s="13" t="s">
        <v>153</v>
      </c>
      <c r="B141" s="487" t="s">
        <v>405</v>
      </c>
      <c r="C141" s="164">
        <f>+'3.1. sz. mell'!D195+'3.2. sz. mell'!D195</f>
        <v>0</v>
      </c>
      <c r="D141" s="164">
        <f>+'3.1. sz. mell'!E195+'3.2. sz. mell'!E195</f>
        <v>0</v>
      </c>
      <c r="E141" s="164">
        <f>+'3.1. sz. mell'!F195+'3.2. sz. mell'!F195</f>
        <v>0</v>
      </c>
      <c r="F141" s="164">
        <f>+'3.1. sz. mell'!G195+'3.2. sz. mell'!G195</f>
        <v>0</v>
      </c>
    </row>
    <row r="142" spans="1:6" ht="12" customHeight="1" thickBot="1" x14ac:dyDescent="0.3">
      <c r="A142" s="11" t="s">
        <v>154</v>
      </c>
      <c r="B142" s="487" t="s">
        <v>406</v>
      </c>
      <c r="C142" s="164">
        <f>+'3.1. sz. mell'!D196+'3.2. sz. mell'!D196</f>
        <v>0</v>
      </c>
      <c r="D142" s="164">
        <f>+'3.1. sz. mell'!E196+'3.2. sz. mell'!E196</f>
        <v>0</v>
      </c>
      <c r="E142" s="164">
        <f>+'3.1. sz. mell'!F196+'3.2. sz. mell'!F196</f>
        <v>0</v>
      </c>
      <c r="F142" s="164">
        <f>+'3.1. sz. mell'!G196+'3.2. sz. mell'!G196</f>
        <v>0</v>
      </c>
    </row>
    <row r="143" spans="1:6" ht="12" customHeight="1" thickBot="1" x14ac:dyDescent="0.3">
      <c r="A143" s="18" t="s">
        <v>21</v>
      </c>
      <c r="B143" s="486" t="s">
        <v>414</v>
      </c>
      <c r="C143" s="332">
        <f>SUM(C144:C148)</f>
        <v>49199865</v>
      </c>
      <c r="D143" s="332">
        <f>SUM(D144:D148)</f>
        <v>0</v>
      </c>
      <c r="E143" s="332">
        <f>SUM(E144:E148)</f>
        <v>0</v>
      </c>
      <c r="F143" s="470">
        <f>SUM(F144:F148)</f>
        <v>49199865</v>
      </c>
    </row>
    <row r="144" spans="1:6" ht="12" customHeight="1" x14ac:dyDescent="0.25">
      <c r="A144" s="13" t="s">
        <v>87</v>
      </c>
      <c r="B144" s="487" t="s">
        <v>323</v>
      </c>
      <c r="C144" s="164">
        <f>+'3.1. sz. mell'!D198+'3.2. sz. mell'!D198</f>
        <v>0</v>
      </c>
      <c r="D144" s="164">
        <f>+'3.1. sz. mell'!E198+'3.2. sz. mell'!E198</f>
        <v>0</v>
      </c>
      <c r="E144" s="164">
        <f>+'3.1. sz. mell'!F198+'3.2. sz. mell'!F198</f>
        <v>0</v>
      </c>
      <c r="F144" s="164">
        <f>+'3.1. sz. mell'!G198+'3.2. sz. mell'!G198</f>
        <v>0</v>
      </c>
    </row>
    <row r="145" spans="1:11" ht="12" customHeight="1" x14ac:dyDescent="0.25">
      <c r="A145" s="13" t="s">
        <v>88</v>
      </c>
      <c r="B145" s="487" t="s">
        <v>324</v>
      </c>
      <c r="C145" s="164">
        <f>+'3.1. sz. mell'!D199+'3.2. sz. mell'!D199</f>
        <v>1461025</v>
      </c>
      <c r="D145" s="164">
        <f>+'3.1. sz. mell'!E199+'3.2. sz. mell'!E199</f>
        <v>0</v>
      </c>
      <c r="E145" s="164">
        <f>+'3.1. sz. mell'!F199+'3.2. sz. mell'!F199</f>
        <v>0</v>
      </c>
      <c r="F145" s="164">
        <f>+'3.1. sz. mell'!G199+'3.2. sz. mell'!G199</f>
        <v>1461025</v>
      </c>
    </row>
    <row r="146" spans="1:11" ht="12" customHeight="1" x14ac:dyDescent="0.25">
      <c r="A146" s="13" t="s">
        <v>237</v>
      </c>
      <c r="B146" s="487" t="s">
        <v>666</v>
      </c>
      <c r="C146" s="164">
        <f>+'3.1. sz. mell'!D200+'3.2. sz. mell'!D200</f>
        <v>47738840</v>
      </c>
      <c r="D146" s="164">
        <f>+'3.1. sz. mell'!E200+'3.2. sz. mell'!E200</f>
        <v>0</v>
      </c>
      <c r="E146" s="164">
        <f>+'3.1. sz. mell'!F200+'3.2. sz. mell'!F200</f>
        <v>0</v>
      </c>
      <c r="F146" s="164">
        <f>+'3.1. sz. mell'!G200+'3.2. sz. mell'!G200</f>
        <v>47738840</v>
      </c>
    </row>
    <row r="147" spans="1:11" ht="12" customHeight="1" x14ac:dyDescent="0.25">
      <c r="A147" s="13" t="s">
        <v>238</v>
      </c>
      <c r="B147" s="487" t="s">
        <v>415</v>
      </c>
      <c r="C147" s="164">
        <f>+'3.1. sz. mell'!D201+'3.2. sz. mell'!D201</f>
        <v>0</v>
      </c>
      <c r="D147" s="164">
        <f>+'3.1. sz. mell'!E201+'3.2. sz. mell'!E201</f>
        <v>0</v>
      </c>
      <c r="E147" s="164">
        <f>+'3.1. sz. mell'!F201+'3.2. sz. mell'!F201</f>
        <v>0</v>
      </c>
      <c r="F147" s="164">
        <f>+'3.1. sz. mell'!G201+'3.2. sz. mell'!G201</f>
        <v>0</v>
      </c>
    </row>
    <row r="148" spans="1:11" ht="12" customHeight="1" thickBot="1" x14ac:dyDescent="0.3">
      <c r="A148" s="11" t="s">
        <v>239</v>
      </c>
      <c r="B148" s="476" t="s">
        <v>343</v>
      </c>
      <c r="C148" s="164">
        <f>+'3.1. sz. mell'!D202+'3.2. sz. mell'!D202</f>
        <v>0</v>
      </c>
      <c r="D148" s="164">
        <f>+'3.1. sz. mell'!E202+'3.2. sz. mell'!E202</f>
        <v>0</v>
      </c>
      <c r="E148" s="164">
        <f>+'3.1. sz. mell'!F202+'3.2. sz. mell'!F202</f>
        <v>0</v>
      </c>
      <c r="F148" s="164">
        <f>+'3.1. sz. mell'!G202+'3.2. sz. mell'!G202</f>
        <v>0</v>
      </c>
    </row>
    <row r="149" spans="1:11" ht="12" customHeight="1" thickBot="1" x14ac:dyDescent="0.3">
      <c r="A149" s="18" t="s">
        <v>22</v>
      </c>
      <c r="B149" s="486" t="s">
        <v>416</v>
      </c>
      <c r="C149" s="366">
        <f>SUM(C150:C154)</f>
        <v>0</v>
      </c>
      <c r="D149" s="471">
        <f>SUM(D150:D154)</f>
        <v>0</v>
      </c>
      <c r="E149" s="471"/>
      <c r="F149" s="471">
        <f>SUM(F150:F154)</f>
        <v>0</v>
      </c>
    </row>
    <row r="150" spans="1:11" ht="12" customHeight="1" x14ac:dyDescent="0.25">
      <c r="A150" s="13" t="s">
        <v>89</v>
      </c>
      <c r="B150" s="487" t="s">
        <v>411</v>
      </c>
      <c r="C150" s="164">
        <f>+'3.1. sz. mell'!D204+'3.2. sz. mell'!D204</f>
        <v>0</v>
      </c>
      <c r="D150" s="164">
        <f>+'3.1. sz. mell'!E204+'3.2. sz. mell'!E204</f>
        <v>0</v>
      </c>
      <c r="E150" s="164">
        <f>+'3.1. sz. mell'!F204+'3.2. sz. mell'!F204</f>
        <v>0</v>
      </c>
      <c r="F150" s="164">
        <f>+'3.1. sz. mell'!G204+'3.2. sz. mell'!G204</f>
        <v>0</v>
      </c>
    </row>
    <row r="151" spans="1:11" ht="12" customHeight="1" x14ac:dyDescent="0.25">
      <c r="A151" s="13" t="s">
        <v>90</v>
      </c>
      <c r="B151" s="487" t="s">
        <v>418</v>
      </c>
      <c r="C151" s="164">
        <f>+'3.1. sz. mell'!D205+'3.2. sz. mell'!D205</f>
        <v>0</v>
      </c>
      <c r="D151" s="164">
        <f>+'3.1. sz. mell'!E205+'3.2. sz. mell'!E205</f>
        <v>0</v>
      </c>
      <c r="E151" s="164">
        <f>+'3.1. sz. mell'!F205+'3.2. sz. mell'!F205</f>
        <v>0</v>
      </c>
      <c r="F151" s="164">
        <f>+'3.1. sz. mell'!G205+'3.2. sz. mell'!G205</f>
        <v>0</v>
      </c>
    </row>
    <row r="152" spans="1:11" ht="12" customHeight="1" x14ac:dyDescent="0.25">
      <c r="A152" s="13" t="s">
        <v>249</v>
      </c>
      <c r="B152" s="487" t="s">
        <v>413</v>
      </c>
      <c r="C152" s="164">
        <f>+'3.1. sz. mell'!D206+'3.2. sz. mell'!D206</f>
        <v>0</v>
      </c>
      <c r="D152" s="164">
        <f>+'3.1. sz. mell'!E206+'3.2. sz. mell'!E206</f>
        <v>0</v>
      </c>
      <c r="E152" s="164">
        <f>+'3.1. sz. mell'!F206+'3.2. sz. mell'!F206</f>
        <v>0</v>
      </c>
      <c r="F152" s="164">
        <f>+'3.1. sz. mell'!G206+'3.2. sz. mell'!G206</f>
        <v>0</v>
      </c>
    </row>
    <row r="153" spans="1:11" ht="12" customHeight="1" x14ac:dyDescent="0.25">
      <c r="A153" s="13" t="s">
        <v>250</v>
      </c>
      <c r="B153" s="487" t="s">
        <v>419</v>
      </c>
      <c r="C153" s="164">
        <f>+'3.1. sz. mell'!D207+'3.2. sz. mell'!D207</f>
        <v>0</v>
      </c>
      <c r="D153" s="164">
        <f>+'3.1. sz. mell'!E207+'3.2. sz. mell'!E207</f>
        <v>0</v>
      </c>
      <c r="E153" s="164">
        <f>+'3.1. sz. mell'!F207+'3.2. sz. mell'!F207</f>
        <v>0</v>
      </c>
      <c r="F153" s="164">
        <f>+'3.1. sz. mell'!G207+'3.2. sz. mell'!G207</f>
        <v>0</v>
      </c>
    </row>
    <row r="154" spans="1:11" ht="12" customHeight="1" thickBot="1" x14ac:dyDescent="0.3">
      <c r="A154" s="13" t="s">
        <v>417</v>
      </c>
      <c r="B154" s="487" t="s">
        <v>420</v>
      </c>
      <c r="C154" s="164">
        <f>+'3.1. sz. mell'!D208+'3.2. sz. mell'!D208</f>
        <v>0</v>
      </c>
      <c r="D154" s="164">
        <f>+'3.1. sz. mell'!E208+'3.2. sz. mell'!E208</f>
        <v>0</v>
      </c>
      <c r="E154" s="164">
        <f>+'3.1. sz. mell'!F208+'3.2. sz. mell'!F208</f>
        <v>0</v>
      </c>
      <c r="F154" s="164">
        <f>+'3.1. sz. mell'!G208+'3.2. sz. mell'!G208</f>
        <v>0</v>
      </c>
    </row>
    <row r="155" spans="1:11" ht="12" customHeight="1" thickBot="1" x14ac:dyDescent="0.3">
      <c r="A155" s="18" t="s">
        <v>23</v>
      </c>
      <c r="B155" s="486" t="s">
        <v>421</v>
      </c>
      <c r="C155" s="367">
        <f>+'3.1. sz. mell'!D209+'3.2. sz. mell'!D209</f>
        <v>0</v>
      </c>
      <c r="D155" s="367">
        <f>+'3.1. sz. mell'!E209+'3.2. sz. mell'!E209</f>
        <v>0</v>
      </c>
      <c r="E155" s="367">
        <f>+'3.1. sz. mell'!F209+'3.2. sz. mell'!F209</f>
        <v>0</v>
      </c>
      <c r="F155" s="367">
        <f>+'3.1. sz. mell'!G209+'3.2. sz. mell'!G209</f>
        <v>0</v>
      </c>
    </row>
    <row r="156" spans="1:11" ht="12" customHeight="1" thickBot="1" x14ac:dyDescent="0.3">
      <c r="A156" s="18" t="s">
        <v>24</v>
      </c>
      <c r="B156" s="486" t="s">
        <v>422</v>
      </c>
      <c r="C156" s="367">
        <f>+'3.1. sz. mell'!D210+'3.2. sz. mell'!D210</f>
        <v>0</v>
      </c>
      <c r="D156" s="367">
        <f>+'3.1. sz. mell'!E210+'3.2. sz. mell'!E210</f>
        <v>0</v>
      </c>
      <c r="E156" s="367">
        <f>+'3.1. sz. mell'!F210+'3.2. sz. mell'!F210</f>
        <v>0</v>
      </c>
      <c r="F156" s="367">
        <f>+'3.1. sz. mell'!G210+'3.2. sz. mell'!G210</f>
        <v>0</v>
      </c>
    </row>
    <row r="157" spans="1:11" ht="15" customHeight="1" thickBot="1" x14ac:dyDescent="0.3">
      <c r="A157" s="18" t="s">
        <v>25</v>
      </c>
      <c r="B157" s="486" t="s">
        <v>424</v>
      </c>
      <c r="C157" s="368">
        <f>+C132+C136+C143+C149+C155+C156</f>
        <v>49199865</v>
      </c>
      <c r="D157" s="368">
        <f>+D132+D136+D143+D149+D155+D156</f>
        <v>0</v>
      </c>
      <c r="E157" s="368">
        <f>+E132+E136+E143+E149+E155+E156</f>
        <v>0</v>
      </c>
      <c r="F157" s="472">
        <f>+F132+F136+F143+F149+F155+F156</f>
        <v>49199865</v>
      </c>
      <c r="H157" s="314"/>
      <c r="I157" s="315"/>
      <c r="J157" s="315"/>
      <c r="K157" s="315"/>
    </row>
    <row r="158" spans="1:11" s="303" customFormat="1" ht="12.95" customHeight="1" thickBot="1" x14ac:dyDescent="0.25">
      <c r="A158" s="194" t="s">
        <v>26</v>
      </c>
      <c r="B158" s="488" t="s">
        <v>423</v>
      </c>
      <c r="C158" s="368">
        <f>+C131+C157</f>
        <v>167920493</v>
      </c>
      <c r="D158" s="368">
        <f>+D131+D157</f>
        <v>-7499</v>
      </c>
      <c r="E158" s="368">
        <f>+E131+E157</f>
        <v>26257519</v>
      </c>
      <c r="F158" s="472">
        <f>+F131+F157</f>
        <v>194170513</v>
      </c>
    </row>
    <row r="159" spans="1:11" ht="7.5" customHeight="1" x14ac:dyDescent="0.25"/>
    <row r="160" spans="1:11" x14ac:dyDescent="0.25">
      <c r="A160" s="743" t="s">
        <v>325</v>
      </c>
      <c r="B160" s="743"/>
      <c r="C160" s="743"/>
      <c r="D160" s="743"/>
      <c r="E160" s="743"/>
      <c r="F160" s="743"/>
    </row>
    <row r="161" spans="1:6" ht="15" customHeight="1" thickBot="1" x14ac:dyDescent="0.3">
      <c r="A161" s="742"/>
      <c r="B161" s="742"/>
      <c r="C161" s="206"/>
      <c r="D161" s="441"/>
      <c r="E161" s="441"/>
      <c r="F161" s="206" t="s">
        <v>510</v>
      </c>
    </row>
    <row r="162" spans="1:6" ht="21" customHeight="1" thickBot="1" x14ac:dyDescent="0.3">
      <c r="A162" s="18">
        <v>1</v>
      </c>
      <c r="B162" s="23" t="s">
        <v>425</v>
      </c>
      <c r="C162" s="196">
        <f>+C64-C131</f>
        <v>-33299288</v>
      </c>
      <c r="D162" s="196">
        <f>+D64-D131</f>
        <v>1670316</v>
      </c>
      <c r="E162" s="196">
        <v>26257519</v>
      </c>
      <c r="F162" s="624">
        <v>-31628972</v>
      </c>
    </row>
    <row r="163" spans="1:6" ht="32.25" thickBot="1" x14ac:dyDescent="0.3">
      <c r="A163" s="18" t="s">
        <v>17</v>
      </c>
      <c r="B163" s="23" t="s">
        <v>431</v>
      </c>
      <c r="C163" s="196">
        <f>+C89-C157</f>
        <v>33299288</v>
      </c>
      <c r="D163" s="196">
        <f>+D89-D157</f>
        <v>-1670316</v>
      </c>
      <c r="E163" s="196">
        <v>26257519</v>
      </c>
      <c r="F163" s="624">
        <v>31628972</v>
      </c>
    </row>
    <row r="165" spans="1:6" x14ac:dyDescent="0.25">
      <c r="A165" s="743" t="s">
        <v>891</v>
      </c>
      <c r="B165" s="743"/>
      <c r="C165" s="743"/>
      <c r="D165" s="743"/>
      <c r="E165" s="743"/>
      <c r="F165" s="743"/>
    </row>
    <row r="166" spans="1:6" ht="16.5" thickBot="1" x14ac:dyDescent="0.3">
      <c r="F166" s="660" t="s">
        <v>897</v>
      </c>
    </row>
    <row r="167" spans="1:6" ht="16.5" thickBot="1" x14ac:dyDescent="0.3">
      <c r="A167" s="738" t="s">
        <v>466</v>
      </c>
      <c r="B167" s="739"/>
      <c r="C167" s="661">
        <v>11</v>
      </c>
      <c r="D167" s="662"/>
      <c r="E167" s="662"/>
      <c r="F167" s="197">
        <v>11</v>
      </c>
    </row>
    <row r="168" spans="1:6" ht="16.5" customHeight="1" thickBot="1" x14ac:dyDescent="0.3">
      <c r="A168" s="740" t="s">
        <v>175</v>
      </c>
      <c r="B168" s="741"/>
      <c r="C168" s="663">
        <v>3</v>
      </c>
      <c r="D168" s="664"/>
      <c r="E168" s="664"/>
      <c r="F168" s="204">
        <v>3</v>
      </c>
    </row>
  </sheetData>
  <customSheetViews>
    <customSheetView guid="{97FEE8B0-D789-49A2-9B6A-B24783AB39CA}" scale="130">
      <selection activeCell="C3" sqref="C3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&amp;C&amp;"Times New Roman CE,Félkövér"&amp;12
..............................Önkormányzat
2017. ÉVI KÖLTSÉGVETÉSÉNEK ÖSSZEVONT MÉRLEGE&amp;10
&amp;R&amp;"Times New Roman CE,Félkövér dőlt"&amp;11 1.1. melléklet a ........./2017. (.......) önkormányzati rendelethez</oddHeader>
      </headerFooter>
    </customSheetView>
  </customSheetViews>
  <mergeCells count="13">
    <mergeCell ref="A167:B167"/>
    <mergeCell ref="A168:B168"/>
    <mergeCell ref="A161:B161"/>
    <mergeCell ref="A160:F160"/>
    <mergeCell ref="A165:F165"/>
    <mergeCell ref="A1:F1"/>
    <mergeCell ref="A2:F2"/>
    <mergeCell ref="C3:F3"/>
    <mergeCell ref="A92:F92"/>
    <mergeCell ref="C93:F93"/>
    <mergeCell ref="A91:F91"/>
    <mergeCell ref="A3:B3"/>
    <mergeCell ref="A93:B93"/>
  </mergeCells>
  <phoneticPr fontId="0" type="noConversion"/>
  <printOptions horizontalCentered="1"/>
  <pageMargins left="3.937007874015748E-2" right="3.937007874015748E-2" top="1.1023622047244095" bottom="0.35433070866141736" header="0.47244094488188981" footer="0.31496062992125984"/>
  <pageSetup paperSize="9" scale="61" fitToHeight="0" orientation="portrait" r:id="rId2"/>
  <headerFooter alignWithMargins="0">
    <oddHeader xml:space="preserve">&amp;C&amp;12 1. sz. melléklet a ..../..... (.) sz. önkormányzati rendelethez&amp;"Times New Roman CE,Félkövér"
</oddHeader>
  </headerFooter>
  <rowBreaks count="1" manualBreakCount="1">
    <brk id="91" max="5" man="1"/>
  </rowBreak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Munka25">
    <tabColor rgb="FF92D050"/>
  </sheetPr>
  <dimension ref="A1:P80"/>
  <sheetViews>
    <sheetView view="pageLayout" zoomScaleNormal="100" workbookViewId="0">
      <selection activeCell="M4" sqref="M4"/>
    </sheetView>
  </sheetViews>
  <sheetFormatPr defaultRowHeight="15.75" x14ac:dyDescent="0.25"/>
  <cols>
    <col min="1" max="1" width="5.6640625" style="74" bestFit="1" customWidth="1"/>
    <col min="2" max="2" width="24.5" style="82" customWidth="1"/>
    <col min="3" max="3" width="15.33203125" style="82" bestFit="1" customWidth="1"/>
    <col min="4" max="6" width="10.1640625" style="82" bestFit="1" customWidth="1"/>
    <col min="7" max="7" width="9.1640625" style="82" bestFit="1" customWidth="1"/>
    <col min="8" max="9" width="10.1640625" style="82" bestFit="1" customWidth="1"/>
    <col min="10" max="10" width="10.5" style="82" bestFit="1" customWidth="1"/>
    <col min="11" max="14" width="10.1640625" style="82" bestFit="1" customWidth="1"/>
    <col min="15" max="15" width="10.5" style="82" bestFit="1" customWidth="1"/>
    <col min="16" max="16" width="11.1640625" style="74" bestFit="1" customWidth="1"/>
    <col min="17" max="16384" width="9.33203125" style="82"/>
  </cols>
  <sheetData>
    <row r="1" spans="1:16" ht="31.5" customHeight="1" thickBot="1" x14ac:dyDescent="0.3">
      <c r="A1" s="774" t="s">
        <v>882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</row>
    <row r="2" spans="1:16" s="74" customFormat="1" ht="26.1" customHeight="1" thickBot="1" x14ac:dyDescent="0.3">
      <c r="A2" s="71" t="s">
        <v>14</v>
      </c>
      <c r="B2" s="72" t="s">
        <v>59</v>
      </c>
      <c r="C2" s="72" t="s">
        <v>53</v>
      </c>
      <c r="D2" s="72" t="s">
        <v>66</v>
      </c>
      <c r="E2" s="72" t="s">
        <v>67</v>
      </c>
      <c r="F2" s="72" t="s">
        <v>68</v>
      </c>
      <c r="G2" s="72" t="s">
        <v>69</v>
      </c>
      <c r="H2" s="72" t="s">
        <v>70</v>
      </c>
      <c r="I2" s="72" t="s">
        <v>71</v>
      </c>
      <c r="J2" s="72" t="s">
        <v>72</v>
      </c>
      <c r="K2" s="72" t="s">
        <v>73</v>
      </c>
      <c r="L2" s="72" t="s">
        <v>74</v>
      </c>
      <c r="M2" s="72" t="s">
        <v>75</v>
      </c>
      <c r="N2" s="72" t="s">
        <v>76</v>
      </c>
      <c r="O2" s="72" t="s">
        <v>77</v>
      </c>
      <c r="P2" s="73" t="s">
        <v>51</v>
      </c>
    </row>
    <row r="3" spans="1:16" s="76" customFormat="1" ht="15" customHeight="1" thickBot="1" x14ac:dyDescent="0.25">
      <c r="A3" s="75" t="s">
        <v>16</v>
      </c>
      <c r="B3" s="770" t="s">
        <v>54</v>
      </c>
      <c r="C3" s="771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772"/>
      <c r="O3" s="772"/>
      <c r="P3" s="773"/>
    </row>
    <row r="4" spans="1:16" s="76" customFormat="1" ht="22.5" x14ac:dyDescent="0.2">
      <c r="A4" s="77" t="s">
        <v>17</v>
      </c>
      <c r="B4" s="355" t="s">
        <v>326</v>
      </c>
      <c r="C4" s="689">
        <f>+SUM('1.sz.mell.'!C6:E6)</f>
        <v>43100607</v>
      </c>
      <c r="D4" s="686">
        <v>4072740</v>
      </c>
      <c r="E4" s="685">
        <v>4072740</v>
      </c>
      <c r="F4" s="685">
        <v>4072740</v>
      </c>
      <c r="G4" s="685">
        <v>3576169</v>
      </c>
      <c r="H4" s="685">
        <v>3576171</v>
      </c>
      <c r="I4" s="685">
        <v>3576171</v>
      </c>
      <c r="J4" s="685">
        <v>4768780</v>
      </c>
      <c r="K4" s="685">
        <v>4440081</v>
      </c>
      <c r="L4" s="685">
        <v>3243685</v>
      </c>
      <c r="M4" s="685">
        <v>3243685</v>
      </c>
      <c r="N4" s="685">
        <v>3243685</v>
      </c>
      <c r="O4" s="685">
        <v>1213960</v>
      </c>
      <c r="P4" s="649">
        <f>SUM(D4:O4)</f>
        <v>43100607</v>
      </c>
    </row>
    <row r="5" spans="1:16" s="79" customFormat="1" ht="22.5" x14ac:dyDescent="0.2">
      <c r="A5" s="78" t="s">
        <v>18</v>
      </c>
      <c r="B5" s="186" t="s">
        <v>372</v>
      </c>
      <c r="C5" s="655">
        <f>+SUM('1.sz.mell.'!C6:E6)+SUM('1.sz.mell.'!C13:E13)</f>
        <v>57231933</v>
      </c>
      <c r="D5" s="687">
        <v>4312934</v>
      </c>
      <c r="E5" s="673">
        <v>4312934</v>
      </c>
      <c r="F5" s="673">
        <v>4312934</v>
      </c>
      <c r="G5" s="673">
        <v>3576169</v>
      </c>
      <c r="H5" s="673">
        <v>3576171</v>
      </c>
      <c r="I5" s="673">
        <v>3707711</v>
      </c>
      <c r="J5" s="673">
        <v>9667499</v>
      </c>
      <c r="K5" s="673">
        <v>4888888</v>
      </c>
      <c r="L5" s="673">
        <v>4054436</v>
      </c>
      <c r="M5" s="673">
        <v>3243685</v>
      </c>
      <c r="N5" s="673">
        <v>3732419</v>
      </c>
      <c r="O5" s="673">
        <v>1586350</v>
      </c>
      <c r="P5" s="650">
        <f t="shared" ref="P5:P12" si="0">SUM(D5:O5)</f>
        <v>50972130</v>
      </c>
    </row>
    <row r="6" spans="1:16" s="79" customFormat="1" ht="22.5" x14ac:dyDescent="0.2">
      <c r="A6" s="78" t="s">
        <v>19</v>
      </c>
      <c r="B6" s="185" t="s">
        <v>373</v>
      </c>
      <c r="C6" s="690">
        <f>+SUM('1.sz.mell.'!C20:E20)</f>
        <v>15562278</v>
      </c>
      <c r="D6" s="687">
        <v>0</v>
      </c>
      <c r="E6" s="673">
        <v>0</v>
      </c>
      <c r="F6" s="673">
        <v>0</v>
      </c>
      <c r="G6" s="673">
        <v>0</v>
      </c>
      <c r="H6" s="673">
        <v>0</v>
      </c>
      <c r="I6" s="673">
        <v>0</v>
      </c>
      <c r="J6" s="673">
        <v>14753358</v>
      </c>
      <c r="K6" s="673">
        <v>847002</v>
      </c>
      <c r="L6" s="673">
        <v>85020</v>
      </c>
      <c r="M6" s="673">
        <v>0</v>
      </c>
      <c r="N6" s="673">
        <v>0</v>
      </c>
      <c r="O6" s="673">
        <v>0</v>
      </c>
      <c r="P6" s="650">
        <f t="shared" si="0"/>
        <v>15685380</v>
      </c>
    </row>
    <row r="7" spans="1:16" s="79" customFormat="1" ht="14.1" customHeight="1" x14ac:dyDescent="0.2">
      <c r="A7" s="78" t="s">
        <v>20</v>
      </c>
      <c r="B7" s="184" t="s">
        <v>151</v>
      </c>
      <c r="C7" s="656">
        <f>+SUM('1.sz.mell.'!C27:E27)</f>
        <v>26635000</v>
      </c>
      <c r="D7" s="687">
        <v>3867944</v>
      </c>
      <c r="E7" s="673">
        <v>3867944</v>
      </c>
      <c r="F7" s="673">
        <v>3867944</v>
      </c>
      <c r="G7" s="673">
        <v>-1</v>
      </c>
      <c r="H7" s="673">
        <v>636922</v>
      </c>
      <c r="I7" s="673">
        <v>0</v>
      </c>
      <c r="J7" s="673">
        <v>0</v>
      </c>
      <c r="K7" s="673">
        <v>3998677</v>
      </c>
      <c r="L7" s="673">
        <v>12579014</v>
      </c>
      <c r="M7" s="673">
        <v>0</v>
      </c>
      <c r="N7" s="673">
        <v>0</v>
      </c>
      <c r="O7" s="673">
        <v>4787726</v>
      </c>
      <c r="P7" s="650">
        <f t="shared" si="0"/>
        <v>33606170</v>
      </c>
    </row>
    <row r="8" spans="1:16" s="79" customFormat="1" ht="14.1" customHeight="1" x14ac:dyDescent="0.2">
      <c r="A8" s="78" t="s">
        <v>21</v>
      </c>
      <c r="B8" s="184" t="s">
        <v>374</v>
      </c>
      <c r="C8" s="656">
        <f>+SUM('1.sz.mell.'!C36:E36)</f>
        <v>12207365</v>
      </c>
      <c r="D8" s="687">
        <v>775008</v>
      </c>
      <c r="E8" s="673">
        <v>775008</v>
      </c>
      <c r="F8" s="673">
        <v>775008</v>
      </c>
      <c r="G8" s="673">
        <v>653695</v>
      </c>
      <c r="H8" s="673">
        <v>1004701</v>
      </c>
      <c r="I8" s="673">
        <v>981741</v>
      </c>
      <c r="J8" s="673">
        <v>144327</v>
      </c>
      <c r="K8" s="673">
        <v>1339230</v>
      </c>
      <c r="L8" s="673">
        <v>941763</v>
      </c>
      <c r="M8" s="673">
        <v>321720</v>
      </c>
      <c r="N8" s="673">
        <v>858749</v>
      </c>
      <c r="O8" s="673">
        <v>648596</v>
      </c>
      <c r="P8" s="650">
        <f t="shared" si="0"/>
        <v>9219546</v>
      </c>
    </row>
    <row r="9" spans="1:16" s="79" customFormat="1" ht="14.1" customHeight="1" x14ac:dyDescent="0.2">
      <c r="A9" s="78" t="s">
        <v>22</v>
      </c>
      <c r="B9" s="184" t="s">
        <v>7</v>
      </c>
      <c r="C9" s="656">
        <f>+SUM('1.sz.mell.'!C48:E48)</f>
        <v>1220100</v>
      </c>
      <c r="D9" s="687">
        <v>0</v>
      </c>
      <c r="E9" s="673">
        <v>0</v>
      </c>
      <c r="F9" s="673">
        <v>0</v>
      </c>
      <c r="G9" s="673">
        <v>0</v>
      </c>
      <c r="H9" s="673">
        <v>0</v>
      </c>
      <c r="I9" s="673">
        <v>0</v>
      </c>
      <c r="J9" s="673">
        <v>0</v>
      </c>
      <c r="K9" s="673">
        <v>1200100</v>
      </c>
      <c r="L9" s="673">
        <v>0</v>
      </c>
      <c r="M9" s="673">
        <v>0</v>
      </c>
      <c r="N9" s="673">
        <v>20000</v>
      </c>
      <c r="O9" s="673">
        <v>0</v>
      </c>
      <c r="P9" s="650">
        <f t="shared" si="0"/>
        <v>1220100</v>
      </c>
    </row>
    <row r="10" spans="1:16" s="79" customFormat="1" ht="22.5" x14ac:dyDescent="0.2">
      <c r="A10" s="78" t="s">
        <v>23</v>
      </c>
      <c r="B10" s="186" t="s">
        <v>328</v>
      </c>
      <c r="C10" s="656">
        <f>+SUM('1.sz.mell.'!C54:E54)</f>
        <v>485000</v>
      </c>
      <c r="D10" s="687">
        <v>22000</v>
      </c>
      <c r="E10" s="673">
        <v>22000</v>
      </c>
      <c r="F10" s="673">
        <v>22000</v>
      </c>
      <c r="G10" s="673">
        <v>0</v>
      </c>
      <c r="H10" s="673">
        <v>114500</v>
      </c>
      <c r="I10" s="673">
        <v>0</v>
      </c>
      <c r="J10" s="673">
        <v>24000</v>
      </c>
      <c r="K10" s="673">
        <v>6000</v>
      </c>
      <c r="L10" s="673">
        <v>0</v>
      </c>
      <c r="M10" s="673">
        <v>30000</v>
      </c>
      <c r="N10" s="673">
        <v>140500</v>
      </c>
      <c r="O10" s="673">
        <v>-12000</v>
      </c>
      <c r="P10" s="650">
        <f t="shared" si="0"/>
        <v>369000</v>
      </c>
    </row>
    <row r="11" spans="1:16" s="79" customFormat="1" ht="22.5" x14ac:dyDescent="0.2">
      <c r="A11" s="78" t="s">
        <v>24</v>
      </c>
      <c r="B11" s="186" t="s">
        <v>360</v>
      </c>
      <c r="C11" s="655">
        <f>+SUM('1.sz.mell.'!C59:E59)</f>
        <v>0</v>
      </c>
      <c r="D11" s="687">
        <v>0</v>
      </c>
      <c r="E11" s="673">
        <v>0</v>
      </c>
      <c r="F11" s="673">
        <v>0</v>
      </c>
      <c r="G11" s="673">
        <v>0</v>
      </c>
      <c r="H11" s="673">
        <v>0</v>
      </c>
      <c r="I11" s="673">
        <v>0</v>
      </c>
      <c r="J11" s="673">
        <v>0</v>
      </c>
      <c r="K11" s="673">
        <v>0</v>
      </c>
      <c r="L11" s="673">
        <v>0</v>
      </c>
      <c r="M11" s="673">
        <v>0</v>
      </c>
      <c r="N11" s="673">
        <v>0</v>
      </c>
      <c r="O11" s="673">
        <v>0</v>
      </c>
      <c r="P11" s="650">
        <f t="shared" si="0"/>
        <v>0</v>
      </c>
    </row>
    <row r="12" spans="1:16" s="79" customFormat="1" ht="14.1" customHeight="1" thickBot="1" x14ac:dyDescent="0.25">
      <c r="A12" s="78" t="s">
        <v>25</v>
      </c>
      <c r="B12" s="184" t="s">
        <v>8</v>
      </c>
      <c r="C12" s="691">
        <f>+SUM('1.sz.mell.'!C89:E89)</f>
        <v>80828837</v>
      </c>
      <c r="D12" s="688">
        <v>14885151</v>
      </c>
      <c r="E12" s="683">
        <v>14885151</v>
      </c>
      <c r="F12" s="683">
        <v>14885151</v>
      </c>
      <c r="G12" s="683">
        <v>2071317</v>
      </c>
      <c r="H12" s="683">
        <v>5962688</v>
      </c>
      <c r="I12" s="683">
        <v>3467528</v>
      </c>
      <c r="J12" s="683">
        <v>4170067</v>
      </c>
      <c r="K12" s="683">
        <v>3862766</v>
      </c>
      <c r="L12" s="683">
        <v>3441755</v>
      </c>
      <c r="M12" s="683">
        <v>4187103</v>
      </c>
      <c r="N12" s="683">
        <v>3300715</v>
      </c>
      <c r="O12" s="683">
        <v>7480192</v>
      </c>
      <c r="P12" s="651">
        <f t="shared" si="0"/>
        <v>82599584</v>
      </c>
    </row>
    <row r="13" spans="1:16" s="76" customFormat="1" ht="15.95" customHeight="1" thickBot="1" x14ac:dyDescent="0.25">
      <c r="A13" s="75" t="s">
        <v>26</v>
      </c>
      <c r="B13" s="34" t="s">
        <v>102</v>
      </c>
      <c r="C13" s="681">
        <f>SUM(C4:C12)</f>
        <v>237271120</v>
      </c>
      <c r="D13" s="674">
        <f>SUM(D5:D12)</f>
        <v>23863037</v>
      </c>
      <c r="E13" s="674">
        <f t="shared" ref="E13:O13" si="1">SUM(E5:E12)</f>
        <v>23863037</v>
      </c>
      <c r="F13" s="674">
        <f t="shared" si="1"/>
        <v>23863037</v>
      </c>
      <c r="G13" s="674">
        <f t="shared" si="1"/>
        <v>6301180</v>
      </c>
      <c r="H13" s="674">
        <f t="shared" si="1"/>
        <v>11294982</v>
      </c>
      <c r="I13" s="674">
        <f t="shared" si="1"/>
        <v>8156980</v>
      </c>
      <c r="J13" s="674">
        <f t="shared" si="1"/>
        <v>28759251</v>
      </c>
      <c r="K13" s="674">
        <f t="shared" si="1"/>
        <v>16142663</v>
      </c>
      <c r="L13" s="674">
        <f t="shared" si="1"/>
        <v>21101988</v>
      </c>
      <c r="M13" s="674">
        <f t="shared" si="1"/>
        <v>7782508</v>
      </c>
      <c r="N13" s="674">
        <f t="shared" si="1"/>
        <v>8052383</v>
      </c>
      <c r="O13" s="674">
        <f t="shared" si="1"/>
        <v>14490864</v>
      </c>
      <c r="P13" s="682">
        <f>SUM(D13:O13)</f>
        <v>193671910</v>
      </c>
    </row>
    <row r="14" spans="1:16" s="76" customFormat="1" ht="15" customHeight="1" thickBot="1" x14ac:dyDescent="0.25">
      <c r="A14" s="75" t="s">
        <v>27</v>
      </c>
      <c r="B14" s="770" t="s">
        <v>55</v>
      </c>
      <c r="C14" s="771"/>
      <c r="D14" s="771"/>
      <c r="E14" s="771"/>
      <c r="F14" s="771"/>
      <c r="G14" s="771"/>
      <c r="H14" s="771"/>
      <c r="I14" s="771"/>
      <c r="J14" s="771"/>
      <c r="K14" s="771"/>
      <c r="L14" s="771"/>
      <c r="M14" s="771"/>
      <c r="N14" s="771"/>
      <c r="O14" s="771"/>
      <c r="P14" s="773"/>
    </row>
    <row r="15" spans="1:16" s="79" customFormat="1" ht="14.1" customHeight="1" x14ac:dyDescent="0.2">
      <c r="A15" s="80" t="s">
        <v>28</v>
      </c>
      <c r="B15" s="187" t="s">
        <v>60</v>
      </c>
      <c r="C15" s="658">
        <f>+SUM('1.sz.mell.'!C97:E97)</f>
        <v>42864282</v>
      </c>
      <c r="D15" s="675">
        <v>3153113</v>
      </c>
      <c r="E15" s="675">
        <v>3153113</v>
      </c>
      <c r="F15" s="675">
        <v>3153113</v>
      </c>
      <c r="G15" s="675">
        <v>215856</v>
      </c>
      <c r="H15" s="675">
        <v>5843783</v>
      </c>
      <c r="I15" s="675">
        <v>587931</v>
      </c>
      <c r="J15" s="675">
        <v>6252025</v>
      </c>
      <c r="K15" s="675">
        <v>3397809</v>
      </c>
      <c r="L15" s="675">
        <v>3601362</v>
      </c>
      <c r="M15" s="675">
        <v>838833</v>
      </c>
      <c r="N15" s="675">
        <v>6074177</v>
      </c>
      <c r="O15" s="675">
        <v>4767134</v>
      </c>
      <c r="P15" s="653">
        <f t="shared" ref="P15:P23" si="2">SUM(D15:O15)</f>
        <v>41038249</v>
      </c>
    </row>
    <row r="16" spans="1:16" s="79" customFormat="1" ht="33.75" x14ac:dyDescent="0.2">
      <c r="A16" s="78" t="s">
        <v>29</v>
      </c>
      <c r="B16" s="186" t="s">
        <v>160</v>
      </c>
      <c r="C16" s="655">
        <f>+SUM('1.sz.mell.'!C98:E98)</f>
        <v>8182336</v>
      </c>
      <c r="D16" s="675">
        <v>617332</v>
      </c>
      <c r="E16" s="675">
        <v>617332</v>
      </c>
      <c r="F16" s="675">
        <v>617332</v>
      </c>
      <c r="G16" s="675">
        <v>42090</v>
      </c>
      <c r="H16" s="675">
        <v>1135165</v>
      </c>
      <c r="I16" s="675">
        <v>74455</v>
      </c>
      <c r="J16" s="675">
        <v>1211153</v>
      </c>
      <c r="K16" s="675">
        <v>578681</v>
      </c>
      <c r="L16" s="675">
        <v>598883</v>
      </c>
      <c r="M16" s="675">
        <v>122605</v>
      </c>
      <c r="N16" s="675">
        <v>1044685</v>
      </c>
      <c r="O16" s="675">
        <v>946424</v>
      </c>
      <c r="P16" s="650">
        <f>SUM(D16:O16)</f>
        <v>7606137</v>
      </c>
    </row>
    <row r="17" spans="1:16" s="79" customFormat="1" ht="14.1" customHeight="1" x14ac:dyDescent="0.2">
      <c r="A17" s="78" t="s">
        <v>30</v>
      </c>
      <c r="B17" s="184" t="s">
        <v>124</v>
      </c>
      <c r="C17" s="656">
        <f>+SUM('1.sz.mell.'!C99:E99)</f>
        <v>37258605</v>
      </c>
      <c r="D17" s="675">
        <v>1785027</v>
      </c>
      <c r="E17" s="675">
        <v>1785027</v>
      </c>
      <c r="F17" s="675">
        <v>1785027</v>
      </c>
      <c r="G17" s="675">
        <v>1423147</v>
      </c>
      <c r="H17" s="675">
        <v>2376084</v>
      </c>
      <c r="I17" s="675">
        <v>1819859</v>
      </c>
      <c r="J17" s="675">
        <v>2473437</v>
      </c>
      <c r="K17" s="675">
        <v>1690740</v>
      </c>
      <c r="L17" s="675">
        <v>1722000</v>
      </c>
      <c r="M17" s="675">
        <v>2952951</v>
      </c>
      <c r="N17" s="675">
        <v>1664391</v>
      </c>
      <c r="O17" s="675">
        <v>3155704</v>
      </c>
      <c r="P17" s="650">
        <f t="shared" si="2"/>
        <v>24633394</v>
      </c>
    </row>
    <row r="18" spans="1:16" s="79" customFormat="1" ht="14.1" customHeight="1" x14ac:dyDescent="0.2">
      <c r="A18" s="78" t="s">
        <v>31</v>
      </c>
      <c r="B18" s="184" t="s">
        <v>161</v>
      </c>
      <c r="C18" s="656">
        <f>+SUM('1.sz.mell.'!C100:E100)</f>
        <v>2912525</v>
      </c>
      <c r="D18" s="675">
        <v>103567</v>
      </c>
      <c r="E18" s="675">
        <v>103567</v>
      </c>
      <c r="F18" s="675">
        <v>103567</v>
      </c>
      <c r="G18" s="675">
        <v>105499</v>
      </c>
      <c r="H18" s="675">
        <v>131100</v>
      </c>
      <c r="I18" s="675">
        <v>65900</v>
      </c>
      <c r="J18" s="675">
        <v>125300</v>
      </c>
      <c r="K18" s="675">
        <v>91500</v>
      </c>
      <c r="L18" s="675">
        <v>122200</v>
      </c>
      <c r="M18" s="675">
        <v>138000</v>
      </c>
      <c r="N18" s="675">
        <v>875000</v>
      </c>
      <c r="O18" s="675">
        <v>826500</v>
      </c>
      <c r="P18" s="650">
        <f t="shared" si="2"/>
        <v>2791700</v>
      </c>
    </row>
    <row r="19" spans="1:16" s="79" customFormat="1" ht="14.1" customHeight="1" x14ac:dyDescent="0.2">
      <c r="A19" s="78" t="s">
        <v>32</v>
      </c>
      <c r="B19" s="184" t="s">
        <v>9</v>
      </c>
      <c r="C19" s="656">
        <f>+SUM('1.sz.mell.'!C101:E101)+SUM('1.sz.mell.'!C114:E114)</f>
        <v>22419514</v>
      </c>
      <c r="D19" s="675">
        <v>826276</v>
      </c>
      <c r="E19" s="675">
        <v>826276</v>
      </c>
      <c r="F19" s="675">
        <v>826276</v>
      </c>
      <c r="G19" s="675">
        <v>1002750</v>
      </c>
      <c r="H19" s="675">
        <v>233228</v>
      </c>
      <c r="I19" s="675">
        <v>4320894</v>
      </c>
      <c r="J19" s="675">
        <v>102487</v>
      </c>
      <c r="K19" s="675">
        <v>222150</v>
      </c>
      <c r="L19" s="675">
        <v>101014</v>
      </c>
      <c r="M19" s="675">
        <v>294271</v>
      </c>
      <c r="N19" s="675">
        <v>26772</v>
      </c>
      <c r="O19" s="675">
        <v>922014</v>
      </c>
      <c r="P19" s="650">
        <f t="shared" si="2"/>
        <v>9704408</v>
      </c>
    </row>
    <row r="20" spans="1:16" s="79" customFormat="1" ht="14.1" customHeight="1" x14ac:dyDescent="0.2">
      <c r="A20" s="78" t="s">
        <v>33</v>
      </c>
      <c r="B20" s="184" t="s">
        <v>183</v>
      </c>
      <c r="C20" s="656">
        <f>+SUM('1.sz.mell.'!C118:E118)</f>
        <v>8609618</v>
      </c>
      <c r="D20" s="675">
        <v>1325326</v>
      </c>
      <c r="E20" s="675">
        <v>1325326</v>
      </c>
      <c r="F20" s="675">
        <v>1325326</v>
      </c>
      <c r="G20" s="675">
        <v>-1</v>
      </c>
      <c r="H20" s="675">
        <v>0</v>
      </c>
      <c r="I20" s="675">
        <v>196381</v>
      </c>
      <c r="J20" s="675">
        <v>0</v>
      </c>
      <c r="K20" s="675">
        <v>48157</v>
      </c>
      <c r="L20" s="675">
        <v>240490</v>
      </c>
      <c r="M20" s="675">
        <v>35000</v>
      </c>
      <c r="N20" s="675">
        <v>123000</v>
      </c>
      <c r="O20" s="675">
        <v>0</v>
      </c>
      <c r="P20" s="650">
        <f t="shared" si="2"/>
        <v>4619005</v>
      </c>
    </row>
    <row r="21" spans="1:16" s="79" customFormat="1" x14ac:dyDescent="0.2">
      <c r="A21" s="78" t="s">
        <v>34</v>
      </c>
      <c r="B21" s="186" t="s">
        <v>164</v>
      </c>
      <c r="C21" s="655">
        <f>+SUM('1.sz.mell.'!C120:E120)</f>
        <v>22696034</v>
      </c>
      <c r="D21" s="675">
        <v>16934</v>
      </c>
      <c r="E21" s="675">
        <v>16934</v>
      </c>
      <c r="F21" s="675">
        <v>16934</v>
      </c>
      <c r="G21" s="675">
        <v>-2</v>
      </c>
      <c r="H21" s="675">
        <v>21750</v>
      </c>
      <c r="I21" s="675">
        <v>605200</v>
      </c>
      <c r="J21" s="675">
        <v>3000</v>
      </c>
      <c r="K21" s="675">
        <v>160071</v>
      </c>
      <c r="L21" s="675">
        <v>327000</v>
      </c>
      <c r="M21" s="675">
        <v>0</v>
      </c>
      <c r="N21" s="675">
        <v>0</v>
      </c>
      <c r="O21" s="675">
        <v>0</v>
      </c>
      <c r="P21" s="650">
        <f t="shared" si="2"/>
        <v>1167821</v>
      </c>
    </row>
    <row r="22" spans="1:16" s="79" customFormat="1" ht="14.1" customHeight="1" x14ac:dyDescent="0.2">
      <c r="A22" s="78" t="s">
        <v>36</v>
      </c>
      <c r="B22" s="184" t="s">
        <v>185</v>
      </c>
      <c r="C22" s="656">
        <f>+SUM('1.sz.mell.'!C122:E122)</f>
        <v>27734</v>
      </c>
      <c r="D22" s="675">
        <v>0</v>
      </c>
      <c r="E22" s="675">
        <v>0</v>
      </c>
      <c r="F22" s="675">
        <v>0</v>
      </c>
      <c r="G22" s="675"/>
      <c r="H22" s="675"/>
      <c r="I22" s="675"/>
      <c r="J22" s="675"/>
      <c r="K22" s="675"/>
      <c r="L22" s="675"/>
      <c r="M22" s="675"/>
      <c r="N22" s="675"/>
      <c r="O22" s="675"/>
      <c r="P22" s="650"/>
    </row>
    <row r="23" spans="1:16" s="79" customFormat="1" ht="14.1" customHeight="1" thickBot="1" x14ac:dyDescent="0.25">
      <c r="A23" s="78" t="s">
        <v>37</v>
      </c>
      <c r="B23" s="184" t="s">
        <v>10</v>
      </c>
      <c r="C23" s="656">
        <f>+SUM('1.sz.mell.'!C157:E157)</f>
        <v>49199865</v>
      </c>
      <c r="D23" s="675">
        <v>4342160</v>
      </c>
      <c r="E23" s="675">
        <v>4342160</v>
      </c>
      <c r="F23" s="675">
        <v>4342160</v>
      </c>
      <c r="G23" s="675">
        <v>2071318</v>
      </c>
      <c r="H23" s="675">
        <v>5962688</v>
      </c>
      <c r="I23" s="675">
        <v>3467528</v>
      </c>
      <c r="J23" s="675">
        <v>4170067</v>
      </c>
      <c r="K23" s="675">
        <v>3862766</v>
      </c>
      <c r="L23" s="675">
        <v>3441755</v>
      </c>
      <c r="M23" s="675">
        <v>4187103</v>
      </c>
      <c r="N23" s="675">
        <v>3300715</v>
      </c>
      <c r="O23" s="675">
        <v>5573776</v>
      </c>
      <c r="P23" s="650">
        <f t="shared" si="2"/>
        <v>49064196</v>
      </c>
    </row>
    <row r="24" spans="1:16" s="76" customFormat="1" ht="15.95" customHeight="1" thickBot="1" x14ac:dyDescent="0.25">
      <c r="A24" s="81" t="s">
        <v>38</v>
      </c>
      <c r="B24" s="34" t="s">
        <v>103</v>
      </c>
      <c r="C24" s="657">
        <f>SUM(C15:C23)</f>
        <v>194170513</v>
      </c>
      <c r="D24" s="676">
        <f t="shared" ref="D24:O24" si="3">SUM(D15:D23)</f>
        <v>12169735</v>
      </c>
      <c r="E24" s="677">
        <f t="shared" si="3"/>
        <v>12169735</v>
      </c>
      <c r="F24" s="677">
        <f t="shared" si="3"/>
        <v>12169735</v>
      </c>
      <c r="G24" s="677">
        <f t="shared" si="3"/>
        <v>4860657</v>
      </c>
      <c r="H24" s="677">
        <f t="shared" si="3"/>
        <v>15703798</v>
      </c>
      <c r="I24" s="677">
        <f t="shared" si="3"/>
        <v>11138148</v>
      </c>
      <c r="J24" s="677">
        <f t="shared" si="3"/>
        <v>14337469</v>
      </c>
      <c r="K24" s="677">
        <f t="shared" si="3"/>
        <v>10051874</v>
      </c>
      <c r="L24" s="677">
        <f t="shared" si="3"/>
        <v>10154704</v>
      </c>
      <c r="M24" s="677">
        <f t="shared" si="3"/>
        <v>8568763</v>
      </c>
      <c r="N24" s="677">
        <f t="shared" si="3"/>
        <v>13108740</v>
      </c>
      <c r="O24" s="677">
        <f t="shared" si="3"/>
        <v>16191552</v>
      </c>
      <c r="P24" s="652">
        <f>SUM(D24:O24)</f>
        <v>140624910</v>
      </c>
    </row>
    <row r="25" spans="1:16" ht="16.5" thickBot="1" x14ac:dyDescent="0.3">
      <c r="A25" s="81" t="s">
        <v>39</v>
      </c>
      <c r="B25" s="188" t="s">
        <v>104</v>
      </c>
      <c r="C25" s="684">
        <f>+C13-C24</f>
        <v>43100607</v>
      </c>
      <c r="D25" s="678">
        <f t="shared" ref="D25:P25" si="4">D13-D24</f>
        <v>11693302</v>
      </c>
      <c r="E25" s="679">
        <f t="shared" si="4"/>
        <v>11693302</v>
      </c>
      <c r="F25" s="679">
        <f t="shared" si="4"/>
        <v>11693302</v>
      </c>
      <c r="G25" s="679">
        <f t="shared" si="4"/>
        <v>1440523</v>
      </c>
      <c r="H25" s="679">
        <f t="shared" si="4"/>
        <v>-4408816</v>
      </c>
      <c r="I25" s="679">
        <f t="shared" si="4"/>
        <v>-2981168</v>
      </c>
      <c r="J25" s="679">
        <f t="shared" si="4"/>
        <v>14421782</v>
      </c>
      <c r="K25" s="679">
        <f t="shared" si="4"/>
        <v>6090789</v>
      </c>
      <c r="L25" s="679">
        <f t="shared" si="4"/>
        <v>10947284</v>
      </c>
      <c r="M25" s="679">
        <f t="shared" si="4"/>
        <v>-786255</v>
      </c>
      <c r="N25" s="679">
        <f t="shared" si="4"/>
        <v>-5056357</v>
      </c>
      <c r="O25" s="679">
        <f t="shared" si="4"/>
        <v>-1700688</v>
      </c>
      <c r="P25" s="654">
        <f t="shared" si="4"/>
        <v>53047000</v>
      </c>
    </row>
    <row r="26" spans="1:16" x14ac:dyDescent="0.25">
      <c r="A26" s="83"/>
    </row>
    <row r="27" spans="1:16" x14ac:dyDescent="0.25">
      <c r="B27" s="84"/>
      <c r="C27" s="84"/>
      <c r="D27" s="85"/>
      <c r="E27" s="85"/>
      <c r="J27" s="680"/>
      <c r="K27" s="680"/>
      <c r="L27" s="680"/>
      <c r="M27" s="680"/>
      <c r="N27" s="680"/>
      <c r="O27" s="680"/>
      <c r="P27" s="82"/>
    </row>
    <row r="28" spans="1:16" x14ac:dyDescent="0.25">
      <c r="P28" s="82"/>
    </row>
    <row r="29" spans="1:16" x14ac:dyDescent="0.25">
      <c r="P29" s="82"/>
    </row>
    <row r="30" spans="1:16" x14ac:dyDescent="0.25">
      <c r="P30" s="82"/>
    </row>
    <row r="31" spans="1:16" x14ac:dyDescent="0.25">
      <c r="P31" s="82"/>
    </row>
    <row r="32" spans="1:16" x14ac:dyDescent="0.25">
      <c r="P32" s="82"/>
    </row>
    <row r="33" spans="16:16" x14ac:dyDescent="0.25">
      <c r="P33" s="82"/>
    </row>
    <row r="34" spans="16:16" x14ac:dyDescent="0.25">
      <c r="P34" s="82"/>
    </row>
    <row r="35" spans="16:16" x14ac:dyDescent="0.25">
      <c r="P35" s="82"/>
    </row>
    <row r="36" spans="16:16" x14ac:dyDescent="0.25">
      <c r="P36" s="82"/>
    </row>
    <row r="37" spans="16:16" x14ac:dyDescent="0.25">
      <c r="P37" s="82"/>
    </row>
    <row r="38" spans="16:16" x14ac:dyDescent="0.25">
      <c r="P38" s="82"/>
    </row>
    <row r="39" spans="16:16" x14ac:dyDescent="0.25">
      <c r="P39" s="82"/>
    </row>
    <row r="40" spans="16:16" x14ac:dyDescent="0.25">
      <c r="P40" s="82"/>
    </row>
    <row r="41" spans="16:16" x14ac:dyDescent="0.25">
      <c r="P41" s="82"/>
    </row>
    <row r="42" spans="16:16" x14ac:dyDescent="0.25">
      <c r="P42" s="82"/>
    </row>
    <row r="43" spans="16:16" x14ac:dyDescent="0.25">
      <c r="P43" s="82"/>
    </row>
    <row r="44" spans="16:16" x14ac:dyDescent="0.25">
      <c r="P44" s="82"/>
    </row>
    <row r="45" spans="16:16" x14ac:dyDescent="0.25">
      <c r="P45" s="82"/>
    </row>
    <row r="46" spans="16:16" x14ac:dyDescent="0.25">
      <c r="P46" s="82"/>
    </row>
    <row r="47" spans="16:16" x14ac:dyDescent="0.25">
      <c r="P47" s="82"/>
    </row>
    <row r="48" spans="16:16" x14ac:dyDescent="0.25">
      <c r="P48" s="82"/>
    </row>
    <row r="49" spans="16:16" x14ac:dyDescent="0.25">
      <c r="P49" s="82"/>
    </row>
    <row r="50" spans="16:16" x14ac:dyDescent="0.25">
      <c r="P50" s="82"/>
    </row>
    <row r="51" spans="16:16" x14ac:dyDescent="0.25">
      <c r="P51" s="82"/>
    </row>
    <row r="52" spans="16:16" x14ac:dyDescent="0.25">
      <c r="P52" s="82"/>
    </row>
    <row r="53" spans="16:16" x14ac:dyDescent="0.25">
      <c r="P53" s="82"/>
    </row>
    <row r="54" spans="16:16" x14ac:dyDescent="0.25">
      <c r="P54" s="82"/>
    </row>
    <row r="55" spans="16:16" x14ac:dyDescent="0.25">
      <c r="P55" s="82"/>
    </row>
    <row r="56" spans="16:16" x14ac:dyDescent="0.25">
      <c r="P56" s="82"/>
    </row>
    <row r="57" spans="16:16" x14ac:dyDescent="0.25">
      <c r="P57" s="82"/>
    </row>
    <row r="58" spans="16:16" x14ac:dyDescent="0.25">
      <c r="P58" s="82"/>
    </row>
    <row r="59" spans="16:16" x14ac:dyDescent="0.25">
      <c r="P59" s="82"/>
    </row>
    <row r="60" spans="16:16" x14ac:dyDescent="0.25">
      <c r="P60" s="82"/>
    </row>
    <row r="61" spans="16:16" x14ac:dyDescent="0.25">
      <c r="P61" s="82"/>
    </row>
    <row r="62" spans="16:16" x14ac:dyDescent="0.25">
      <c r="P62" s="82"/>
    </row>
    <row r="63" spans="16:16" x14ac:dyDescent="0.25">
      <c r="P63" s="82"/>
    </row>
    <row r="64" spans="16:16" x14ac:dyDescent="0.25">
      <c r="P64" s="82"/>
    </row>
    <row r="65" spans="16:16" x14ac:dyDescent="0.25">
      <c r="P65" s="82"/>
    </row>
    <row r="66" spans="16:16" x14ac:dyDescent="0.25">
      <c r="P66" s="82"/>
    </row>
    <row r="67" spans="16:16" x14ac:dyDescent="0.25">
      <c r="P67" s="82"/>
    </row>
    <row r="68" spans="16:16" x14ac:dyDescent="0.25">
      <c r="P68" s="82"/>
    </row>
    <row r="69" spans="16:16" x14ac:dyDescent="0.25">
      <c r="P69" s="82"/>
    </row>
    <row r="70" spans="16:16" x14ac:dyDescent="0.25">
      <c r="P70" s="82"/>
    </row>
    <row r="71" spans="16:16" x14ac:dyDescent="0.25">
      <c r="P71" s="82"/>
    </row>
    <row r="72" spans="16:16" x14ac:dyDescent="0.25">
      <c r="P72" s="82"/>
    </row>
    <row r="73" spans="16:16" x14ac:dyDescent="0.25">
      <c r="P73" s="82"/>
    </row>
    <row r="74" spans="16:16" x14ac:dyDescent="0.25">
      <c r="P74" s="82"/>
    </row>
    <row r="75" spans="16:16" x14ac:dyDescent="0.25">
      <c r="P75" s="82"/>
    </row>
    <row r="76" spans="16:16" x14ac:dyDescent="0.25">
      <c r="P76" s="82"/>
    </row>
    <row r="77" spans="16:16" x14ac:dyDescent="0.25">
      <c r="P77" s="82"/>
    </row>
    <row r="78" spans="16:16" x14ac:dyDescent="0.25">
      <c r="P78" s="82"/>
    </row>
    <row r="79" spans="16:16" x14ac:dyDescent="0.25">
      <c r="P79" s="82"/>
    </row>
    <row r="80" spans="16:16" x14ac:dyDescent="0.25">
      <c r="P80" s="82"/>
    </row>
  </sheetData>
  <customSheetViews>
    <customSheetView guid="{97FEE8B0-D789-49A2-9B6A-B24783AB39CA}" scale="175">
      <selection activeCell="C6" sqref="C6"/>
      <pageMargins left="0.78740157480314965" right="0.78740157480314965" top="1.0687500000000001" bottom="0.98425196850393704" header="0.78740157480314965" footer="0.78740157480314965"/>
      <printOptions horizontalCentered="1"/>
      <pageSetup paperSize="9" scale="90" orientation="landscape" r:id="rId1"/>
      <headerFooter alignWithMargins="0">
        <oddHeader>&amp;R&amp;"Times New Roman CE,Félkövér dőlt"&amp;11 4. tájékoztató tábla</oddHeader>
      </headerFooter>
    </customSheetView>
  </customSheetViews>
  <mergeCells count="3">
    <mergeCell ref="B3:P3"/>
    <mergeCell ref="B14:P14"/>
    <mergeCell ref="A1:P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80" orientation="landscape" r:id="rId2"/>
  <headerFooter alignWithMargins="0">
    <oddHeader>&amp;C4. sz. melléklet a ..../..... (.) sz. önkormányzati rendelethez
&amp;R&amp;"Times New Roman CE,Félkövér dőlt"&amp;11 4. tájékoztató tábla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J35"/>
  <sheetViews>
    <sheetView tabSelected="1" view="pageBreakPreview" zoomScaleNormal="100" zoomScaleSheetLayoutView="100" workbookViewId="0">
      <selection activeCell="Q24" sqref="Q24"/>
    </sheetView>
  </sheetViews>
  <sheetFormatPr defaultRowHeight="12.75" x14ac:dyDescent="0.2"/>
  <cols>
    <col min="1" max="1" width="3.6640625" bestFit="1" customWidth="1"/>
    <col min="2" max="2" width="48.33203125" customWidth="1"/>
    <col min="3" max="3" width="20.1640625" bestFit="1" customWidth="1"/>
    <col min="4" max="4" width="16.33203125" bestFit="1" customWidth="1"/>
    <col min="5" max="5" width="20.1640625" bestFit="1" customWidth="1"/>
    <col min="6" max="6" width="18.83203125" customWidth="1"/>
    <col min="7" max="7" width="19.5" bestFit="1" customWidth="1"/>
    <col min="8" max="8" width="12.6640625" bestFit="1" customWidth="1"/>
    <col min="9" max="9" width="13.5" bestFit="1" customWidth="1"/>
    <col min="10" max="10" width="16.5" bestFit="1" customWidth="1"/>
    <col min="17" max="17" width="168.83203125" bestFit="1" customWidth="1"/>
  </cols>
  <sheetData>
    <row r="1" spans="1:10" x14ac:dyDescent="0.2">
      <c r="B1" s="800" t="s">
        <v>920</v>
      </c>
      <c r="C1" s="800"/>
      <c r="D1" s="800"/>
      <c r="E1" s="800"/>
      <c r="F1" s="800"/>
      <c r="G1" s="800"/>
      <c r="H1" s="800"/>
      <c r="I1" s="800"/>
      <c r="J1" s="800"/>
    </row>
    <row r="3" spans="1:10" ht="15" x14ac:dyDescent="0.25">
      <c r="A3" s="692" t="s">
        <v>919</v>
      </c>
      <c r="B3" s="693"/>
      <c r="C3" s="693"/>
      <c r="D3" s="693"/>
      <c r="E3" s="693"/>
      <c r="F3" s="692"/>
      <c r="G3" s="692"/>
      <c r="H3" s="692"/>
      <c r="I3" s="692"/>
      <c r="J3" s="692"/>
    </row>
    <row r="4" spans="1:10" x14ac:dyDescent="0.2">
      <c r="A4" s="694"/>
      <c r="B4" s="694"/>
      <c r="C4" s="694"/>
      <c r="D4" s="694"/>
      <c r="E4" s="694"/>
      <c r="F4" s="694"/>
      <c r="G4" s="694"/>
      <c r="H4" s="694"/>
      <c r="I4" s="694"/>
      <c r="J4" s="694"/>
    </row>
    <row r="5" spans="1:10" x14ac:dyDescent="0.2">
      <c r="A5" s="695"/>
      <c r="B5" s="695"/>
      <c r="C5" s="776" t="s">
        <v>605</v>
      </c>
      <c r="D5" s="776"/>
      <c r="E5" s="776"/>
      <c r="F5" s="776"/>
      <c r="G5" s="777" t="s">
        <v>909</v>
      </c>
      <c r="H5" s="777"/>
      <c r="I5" s="777"/>
      <c r="J5" s="777"/>
    </row>
    <row r="6" spans="1:10" x14ac:dyDescent="0.2">
      <c r="A6" s="696"/>
      <c r="B6" s="697" t="s">
        <v>900</v>
      </c>
      <c r="C6" s="697" t="s">
        <v>883</v>
      </c>
      <c r="D6" s="697" t="s">
        <v>597</v>
      </c>
      <c r="E6" s="697" t="s">
        <v>596</v>
      </c>
      <c r="F6" s="697" t="s">
        <v>901</v>
      </c>
      <c r="G6" s="697" t="s">
        <v>883</v>
      </c>
      <c r="H6" s="697" t="s">
        <v>597</v>
      </c>
      <c r="I6" s="697" t="s">
        <v>596</v>
      </c>
      <c r="J6" s="697" t="s">
        <v>901</v>
      </c>
    </row>
    <row r="7" spans="1:10" x14ac:dyDescent="0.2">
      <c r="A7" s="695" t="s">
        <v>16</v>
      </c>
      <c r="B7" s="698" t="s">
        <v>902</v>
      </c>
      <c r="C7" s="699">
        <v>2758000</v>
      </c>
      <c r="D7" s="699">
        <v>0</v>
      </c>
      <c r="E7" s="699">
        <v>0</v>
      </c>
      <c r="F7" s="699">
        <f>+SUM(C7:E7)</f>
        <v>2758000</v>
      </c>
      <c r="G7" s="699">
        <v>0</v>
      </c>
      <c r="H7" s="699">
        <v>0</v>
      </c>
      <c r="I7" s="699">
        <v>0</v>
      </c>
      <c r="J7" s="699">
        <f>+SUM(G7:I7)</f>
        <v>0</v>
      </c>
    </row>
    <row r="8" spans="1:10" x14ac:dyDescent="0.2">
      <c r="A8" s="695" t="s">
        <v>17</v>
      </c>
      <c r="B8" s="700" t="s">
        <v>903</v>
      </c>
      <c r="C8" s="699">
        <v>0</v>
      </c>
      <c r="D8" s="699">
        <v>0</v>
      </c>
      <c r="E8" s="699">
        <v>0</v>
      </c>
      <c r="F8" s="699">
        <f>+SUM(C8:E8)</f>
        <v>0</v>
      </c>
      <c r="G8" s="699">
        <v>0</v>
      </c>
      <c r="H8" s="699">
        <v>0</v>
      </c>
      <c r="I8" s="699">
        <v>0</v>
      </c>
      <c r="J8" s="699">
        <f>+SUM(G8:I8)</f>
        <v>0</v>
      </c>
    </row>
    <row r="9" spans="1:10" x14ac:dyDescent="0.2">
      <c r="A9" s="695" t="s">
        <v>18</v>
      </c>
      <c r="B9" s="700" t="s">
        <v>904</v>
      </c>
      <c r="C9" s="699">
        <v>224409</v>
      </c>
      <c r="D9" s="699">
        <v>154631</v>
      </c>
      <c r="E9" s="699">
        <v>2920442</v>
      </c>
      <c r="F9" s="699">
        <f>+SUM(C9:E9)</f>
        <v>3299482</v>
      </c>
      <c r="G9" s="699">
        <v>717000</v>
      </c>
      <c r="H9" s="699">
        <v>0</v>
      </c>
      <c r="I9" s="699">
        <v>0</v>
      </c>
      <c r="J9" s="699">
        <f>+SUM(G9:I9)</f>
        <v>717000</v>
      </c>
    </row>
    <row r="10" spans="1:10" x14ac:dyDescent="0.2">
      <c r="A10" s="434" t="s">
        <v>19</v>
      </c>
      <c r="B10" s="701" t="s">
        <v>910</v>
      </c>
      <c r="C10" s="699"/>
      <c r="D10" s="699">
        <v>1667</v>
      </c>
      <c r="E10" s="699"/>
      <c r="F10" s="699">
        <f>+SUM(C10:E10)</f>
        <v>1667</v>
      </c>
      <c r="G10" s="699"/>
      <c r="H10" s="699"/>
      <c r="I10" s="699"/>
      <c r="J10" s="699">
        <f>+SUM(G10:I10)</f>
        <v>0</v>
      </c>
    </row>
    <row r="11" spans="1:10" ht="13.5" thickBot="1" x14ac:dyDescent="0.25">
      <c r="A11" s="434" t="s">
        <v>20</v>
      </c>
      <c r="B11" s="701" t="s">
        <v>905</v>
      </c>
      <c r="C11" s="699">
        <v>805250</v>
      </c>
      <c r="D11" s="699">
        <v>41750</v>
      </c>
      <c r="E11" s="699">
        <v>788519</v>
      </c>
      <c r="F11" s="699">
        <f>+SUM(C11:E11)</f>
        <v>1635519</v>
      </c>
      <c r="G11" s="699">
        <v>197950</v>
      </c>
      <c r="H11" s="699">
        <v>0</v>
      </c>
      <c r="I11" s="699">
        <v>0</v>
      </c>
      <c r="J11" s="699">
        <f>+SUM(G11:I11)</f>
        <v>197950</v>
      </c>
    </row>
    <row r="12" spans="1:10" ht="13.5" thickBot="1" x14ac:dyDescent="0.25">
      <c r="A12" s="713" t="s">
        <v>21</v>
      </c>
      <c r="B12" s="703" t="s">
        <v>912</v>
      </c>
      <c r="C12" s="704">
        <f t="shared" ref="C12:J12" si="0">+SUM(C7:C11)</f>
        <v>3787659</v>
      </c>
      <c r="D12" s="704">
        <f t="shared" si="0"/>
        <v>198048</v>
      </c>
      <c r="E12" s="704">
        <f t="shared" si="0"/>
        <v>3708961</v>
      </c>
      <c r="F12" s="704">
        <f t="shared" si="0"/>
        <v>7694668</v>
      </c>
      <c r="G12" s="704">
        <f t="shared" si="0"/>
        <v>914950</v>
      </c>
      <c r="H12" s="704">
        <f t="shared" si="0"/>
        <v>0</v>
      </c>
      <c r="I12" s="704">
        <f t="shared" si="0"/>
        <v>0</v>
      </c>
      <c r="J12" s="704">
        <f t="shared" si="0"/>
        <v>914950</v>
      </c>
    </row>
    <row r="13" spans="1:10" x14ac:dyDescent="0.2">
      <c r="A13" s="422" t="s">
        <v>22</v>
      </c>
      <c r="B13" s="705" t="s">
        <v>906</v>
      </c>
      <c r="C13" s="706">
        <v>4806193</v>
      </c>
      <c r="D13" s="706">
        <v>0</v>
      </c>
      <c r="E13" s="706">
        <v>10986817</v>
      </c>
      <c r="F13" s="706">
        <f>+SUM(C13:E13)</f>
        <v>15793010</v>
      </c>
      <c r="G13" s="706">
        <v>0</v>
      </c>
      <c r="H13" s="706">
        <v>0</v>
      </c>
      <c r="I13" s="706">
        <v>0</v>
      </c>
      <c r="J13" s="706">
        <f>+SUM(G13:I13)</f>
        <v>0</v>
      </c>
    </row>
    <row r="14" spans="1:10" x14ac:dyDescent="0.2">
      <c r="A14" s="720" t="s">
        <v>23</v>
      </c>
      <c r="B14" s="718" t="s">
        <v>911</v>
      </c>
      <c r="C14" s="706">
        <v>2077883</v>
      </c>
      <c r="D14" s="706"/>
      <c r="E14" s="706"/>
      <c r="F14" s="706"/>
      <c r="G14" s="719"/>
      <c r="H14" s="719"/>
      <c r="I14" s="719"/>
      <c r="J14" s="706"/>
    </row>
    <row r="15" spans="1:10" ht="13.5" thickBot="1" x14ac:dyDescent="0.25">
      <c r="A15" s="434" t="s">
        <v>24</v>
      </c>
      <c r="B15" s="701" t="s">
        <v>907</v>
      </c>
      <c r="C15" s="706">
        <v>1858700</v>
      </c>
      <c r="D15" s="706">
        <v>0</v>
      </c>
      <c r="E15" s="706">
        <v>2966441</v>
      </c>
      <c r="F15" s="706">
        <f>+SUM(C15:E15)</f>
        <v>4825141</v>
      </c>
      <c r="G15" s="702">
        <v>0</v>
      </c>
      <c r="H15" s="702">
        <v>0</v>
      </c>
      <c r="I15" s="702">
        <v>0</v>
      </c>
      <c r="J15" s="706">
        <f>+SUM(G15:I15)</f>
        <v>0</v>
      </c>
    </row>
    <row r="16" spans="1:10" ht="13.5" thickBot="1" x14ac:dyDescent="0.25">
      <c r="A16" s="714" t="s">
        <v>25</v>
      </c>
      <c r="B16" s="707" t="s">
        <v>913</v>
      </c>
      <c r="C16" s="708">
        <f t="shared" ref="C16:J16" si="1">+SUM(C13:C15)</f>
        <v>8742776</v>
      </c>
      <c r="D16" s="708">
        <f t="shared" si="1"/>
        <v>0</v>
      </c>
      <c r="E16" s="708">
        <f t="shared" si="1"/>
        <v>13953258</v>
      </c>
      <c r="F16" s="708">
        <f t="shared" si="1"/>
        <v>20618151</v>
      </c>
      <c r="G16" s="708">
        <f t="shared" si="1"/>
        <v>0</v>
      </c>
      <c r="H16" s="708">
        <f t="shared" si="1"/>
        <v>0</v>
      </c>
      <c r="I16" s="708">
        <f t="shared" si="1"/>
        <v>0</v>
      </c>
      <c r="J16" s="708">
        <f t="shared" si="1"/>
        <v>0</v>
      </c>
    </row>
    <row r="17" spans="1:10" ht="16.5" thickBot="1" x14ac:dyDescent="0.3">
      <c r="A17" s="94"/>
      <c r="B17" s="709" t="s">
        <v>914</v>
      </c>
      <c r="C17" s="710">
        <f t="shared" ref="C17:J17" si="2">+C12+C16</f>
        <v>12530435</v>
      </c>
      <c r="D17" s="710">
        <f t="shared" si="2"/>
        <v>198048</v>
      </c>
      <c r="E17" s="710">
        <f t="shared" si="2"/>
        <v>17662219</v>
      </c>
      <c r="F17" s="710">
        <f t="shared" si="2"/>
        <v>28312819</v>
      </c>
      <c r="G17" s="710">
        <f t="shared" si="2"/>
        <v>914950</v>
      </c>
      <c r="H17" s="710">
        <f t="shared" si="2"/>
        <v>0</v>
      </c>
      <c r="I17" s="710">
        <f t="shared" si="2"/>
        <v>0</v>
      </c>
      <c r="J17" s="711">
        <f t="shared" si="2"/>
        <v>914950</v>
      </c>
    </row>
    <row r="18" spans="1:10" x14ac:dyDescent="0.2">
      <c r="A18" s="712"/>
      <c r="B18" s="712"/>
      <c r="C18" s="712"/>
      <c r="D18" s="712"/>
      <c r="E18" s="712"/>
      <c r="F18" s="712"/>
      <c r="G18" s="712"/>
      <c r="H18" s="712"/>
      <c r="I18" s="712"/>
      <c r="J18" s="712"/>
    </row>
    <row r="19" spans="1:10" x14ac:dyDescent="0.2">
      <c r="A19" s="694"/>
      <c r="B19" s="694"/>
      <c r="C19" s="694"/>
      <c r="D19" s="694"/>
      <c r="E19" s="694"/>
      <c r="F19" s="694"/>
      <c r="G19" s="694"/>
      <c r="H19" s="694"/>
      <c r="I19" s="694"/>
      <c r="J19" s="694"/>
    </row>
    <row r="20" spans="1:10" x14ac:dyDescent="0.2">
      <c r="A20" s="694"/>
      <c r="B20" s="694"/>
      <c r="C20" s="778" t="s">
        <v>908</v>
      </c>
      <c r="D20" s="779"/>
      <c r="E20" s="779"/>
      <c r="F20" s="780"/>
      <c r="G20" s="694"/>
      <c r="H20" s="694"/>
      <c r="I20" s="694"/>
      <c r="J20" s="694"/>
    </row>
    <row r="21" spans="1:10" x14ac:dyDescent="0.2">
      <c r="A21" s="694"/>
      <c r="B21" s="694"/>
      <c r="C21" s="715" t="s">
        <v>883</v>
      </c>
      <c r="D21" s="697" t="s">
        <v>597</v>
      </c>
      <c r="E21" s="697" t="s">
        <v>596</v>
      </c>
      <c r="F21" s="697" t="s">
        <v>901</v>
      </c>
      <c r="G21" s="694"/>
      <c r="H21" s="694"/>
      <c r="I21" s="694"/>
      <c r="J21" s="694"/>
    </row>
    <row r="22" spans="1:10" x14ac:dyDescent="0.2">
      <c r="A22" s="694"/>
      <c r="B22" s="698" t="s">
        <v>902</v>
      </c>
      <c r="C22" s="716">
        <f t="shared" ref="C22:F26" si="3">+C7+G7</f>
        <v>2758000</v>
      </c>
      <c r="D22" s="716">
        <f t="shared" si="3"/>
        <v>0</v>
      </c>
      <c r="E22" s="716">
        <f t="shared" si="3"/>
        <v>0</v>
      </c>
      <c r="F22" s="716">
        <f t="shared" si="3"/>
        <v>2758000</v>
      </c>
      <c r="G22" s="694"/>
      <c r="H22" s="694"/>
      <c r="I22" s="694"/>
      <c r="J22" s="694"/>
    </row>
    <row r="23" spans="1:10" x14ac:dyDescent="0.2">
      <c r="A23" s="694"/>
      <c r="B23" s="700" t="s">
        <v>903</v>
      </c>
      <c r="C23" s="716">
        <f t="shared" si="3"/>
        <v>0</v>
      </c>
      <c r="D23" s="716">
        <f t="shared" si="3"/>
        <v>0</v>
      </c>
      <c r="E23" s="716">
        <f t="shared" si="3"/>
        <v>0</v>
      </c>
      <c r="F23" s="716">
        <f t="shared" si="3"/>
        <v>0</v>
      </c>
      <c r="G23" s="694"/>
      <c r="H23" s="694"/>
      <c r="I23" s="694"/>
      <c r="J23" s="694"/>
    </row>
    <row r="24" spans="1:10" x14ac:dyDescent="0.2">
      <c r="A24" s="694"/>
      <c r="B24" s="700" t="s">
        <v>904</v>
      </c>
      <c r="C24" s="716">
        <f t="shared" si="3"/>
        <v>941409</v>
      </c>
      <c r="D24" s="716">
        <f t="shared" si="3"/>
        <v>154631</v>
      </c>
      <c r="E24" s="716">
        <f t="shared" si="3"/>
        <v>2920442</v>
      </c>
      <c r="F24" s="716">
        <f t="shared" si="3"/>
        <v>4016482</v>
      </c>
      <c r="G24" s="694"/>
      <c r="H24" s="694"/>
      <c r="I24" s="694"/>
      <c r="J24" s="694"/>
    </row>
    <row r="25" spans="1:10" x14ac:dyDescent="0.2">
      <c r="A25" s="694"/>
      <c r="B25" s="701" t="s">
        <v>910</v>
      </c>
      <c r="C25" s="716">
        <f t="shared" si="3"/>
        <v>0</v>
      </c>
      <c r="D25" s="716">
        <f t="shared" si="3"/>
        <v>1667</v>
      </c>
      <c r="E25" s="716">
        <f t="shared" si="3"/>
        <v>0</v>
      </c>
      <c r="F25" s="716">
        <f t="shared" si="3"/>
        <v>1667</v>
      </c>
      <c r="G25" s="694"/>
      <c r="H25" s="694"/>
      <c r="I25" s="694"/>
      <c r="J25" s="694"/>
    </row>
    <row r="26" spans="1:10" ht="13.5" thickBot="1" x14ac:dyDescent="0.25">
      <c r="A26" s="694"/>
      <c r="B26" s="701" t="s">
        <v>905</v>
      </c>
      <c r="C26" s="716">
        <f t="shared" si="3"/>
        <v>1003200</v>
      </c>
      <c r="D26" s="716">
        <f t="shared" si="3"/>
        <v>41750</v>
      </c>
      <c r="E26" s="716">
        <f t="shared" si="3"/>
        <v>788519</v>
      </c>
      <c r="F26" s="716">
        <f t="shared" si="3"/>
        <v>1833469</v>
      </c>
      <c r="G26" s="694"/>
      <c r="H26" s="694"/>
      <c r="I26" s="694"/>
      <c r="J26" s="694"/>
    </row>
    <row r="27" spans="1:10" ht="13.5" thickBot="1" x14ac:dyDescent="0.25">
      <c r="A27" s="694"/>
      <c r="B27" s="704" t="s">
        <v>915</v>
      </c>
      <c r="C27" s="704">
        <f>+SUM(C22:C26)</f>
        <v>4702609</v>
      </c>
      <c r="D27" s="704">
        <f>+SUM(D22:D26)</f>
        <v>198048</v>
      </c>
      <c r="E27" s="704">
        <f>+SUM(E22:E26)</f>
        <v>3708961</v>
      </c>
      <c r="F27" s="704">
        <f>+SUM(F22:F26)</f>
        <v>8609618</v>
      </c>
      <c r="G27" s="694"/>
      <c r="H27" s="694"/>
      <c r="I27" s="694"/>
      <c r="J27" s="694"/>
    </row>
    <row r="28" spans="1:10" x14ac:dyDescent="0.2">
      <c r="A28" s="694"/>
      <c r="B28" s="705" t="s">
        <v>906</v>
      </c>
      <c r="C28" s="717">
        <f t="shared" ref="C28:F30" si="4">+C13+G13</f>
        <v>4806193</v>
      </c>
      <c r="D28" s="717">
        <f t="shared" si="4"/>
        <v>0</v>
      </c>
      <c r="E28" s="717">
        <f t="shared" si="4"/>
        <v>10986817</v>
      </c>
      <c r="F28" s="717">
        <f t="shared" si="4"/>
        <v>15793010</v>
      </c>
      <c r="G28" s="694"/>
      <c r="H28" s="694"/>
      <c r="I28" s="694"/>
      <c r="J28" s="694"/>
    </row>
    <row r="29" spans="1:10" x14ac:dyDescent="0.2">
      <c r="A29" s="694"/>
      <c r="B29" s="718" t="s">
        <v>911</v>
      </c>
      <c r="C29" s="717">
        <f t="shared" si="4"/>
        <v>2077883</v>
      </c>
      <c r="D29" s="717">
        <f t="shared" si="4"/>
        <v>0</v>
      </c>
      <c r="E29" s="717">
        <f t="shared" si="4"/>
        <v>0</v>
      </c>
      <c r="F29" s="717">
        <f t="shared" si="4"/>
        <v>0</v>
      </c>
      <c r="G29" s="694"/>
      <c r="H29" s="694"/>
      <c r="I29" s="694"/>
      <c r="J29" s="694"/>
    </row>
    <row r="30" spans="1:10" ht="13.5" thickBot="1" x14ac:dyDescent="0.25">
      <c r="A30" s="694"/>
      <c r="B30" s="701" t="s">
        <v>907</v>
      </c>
      <c r="C30" s="717">
        <f t="shared" si="4"/>
        <v>1858700</v>
      </c>
      <c r="D30" s="717">
        <f t="shared" si="4"/>
        <v>0</v>
      </c>
      <c r="E30" s="717">
        <f t="shared" si="4"/>
        <v>2966441</v>
      </c>
      <c r="F30" s="717">
        <f t="shared" si="4"/>
        <v>4825141</v>
      </c>
      <c r="G30" s="694"/>
      <c r="H30" s="694"/>
      <c r="I30" s="694"/>
      <c r="J30" s="694"/>
    </row>
    <row r="31" spans="1:10" ht="13.5" thickBot="1" x14ac:dyDescent="0.25">
      <c r="A31" s="694"/>
      <c r="B31" s="708" t="s">
        <v>916</v>
      </c>
      <c r="C31" s="708">
        <f>+SUM(C28:C30)</f>
        <v>8742776</v>
      </c>
      <c r="D31" s="708">
        <f>+SUM(D28:D30)</f>
        <v>0</v>
      </c>
      <c r="E31" s="708">
        <f>+SUM(E28:E30)</f>
        <v>13953258</v>
      </c>
      <c r="F31" s="708">
        <f>+SUM(C31:E31)</f>
        <v>22696034</v>
      </c>
      <c r="G31" s="694"/>
      <c r="H31" s="694"/>
      <c r="I31" s="694"/>
      <c r="J31" s="694"/>
    </row>
    <row r="35" spans="6:6" x14ac:dyDescent="0.2">
      <c r="F35" s="721"/>
    </row>
  </sheetData>
  <mergeCells count="4">
    <mergeCell ref="C5:F5"/>
    <mergeCell ref="G5:J5"/>
    <mergeCell ref="C20:F20"/>
    <mergeCell ref="B1:J1"/>
  </mergeCells>
  <pageMargins left="0.7" right="0.7" top="0.75" bottom="0.75" header="0.3" footer="0.3"/>
  <pageSetup paperSize="9" scale="7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J18"/>
  <sheetViews>
    <sheetView view="pageLayout" zoomScaleNormal="100" workbookViewId="0">
      <selection activeCell="B10" sqref="B10"/>
    </sheetView>
  </sheetViews>
  <sheetFormatPr defaultRowHeight="12.75" x14ac:dyDescent="0.2"/>
  <cols>
    <col min="1" max="1" width="6.83203125" style="117" customWidth="1"/>
    <col min="2" max="2" width="49.6640625" style="44" customWidth="1"/>
    <col min="3" max="8" width="12.83203125" style="44" customWidth="1"/>
    <col min="9" max="9" width="14.33203125" style="44" customWidth="1"/>
    <col min="10" max="10" width="3.33203125" style="44" customWidth="1"/>
    <col min="11" max="16384" width="9.33203125" style="44"/>
  </cols>
  <sheetData>
    <row r="1" spans="1:10" ht="27.75" customHeight="1" x14ac:dyDescent="0.2">
      <c r="A1" s="782" t="s">
        <v>1</v>
      </c>
      <c r="B1" s="782"/>
      <c r="C1" s="782"/>
      <c r="D1" s="782"/>
      <c r="E1" s="782"/>
      <c r="F1" s="782"/>
      <c r="G1" s="782"/>
      <c r="H1" s="782"/>
      <c r="I1" s="782"/>
    </row>
    <row r="2" spans="1:10" ht="20.25" customHeight="1" thickBot="1" x14ac:dyDescent="0.3">
      <c r="I2" s="351" t="e">
        <f>#REF!</f>
        <v>#REF!</v>
      </c>
    </row>
    <row r="3" spans="1:10" s="352" customFormat="1" ht="26.25" customHeight="1" x14ac:dyDescent="0.2">
      <c r="A3" s="790" t="s">
        <v>62</v>
      </c>
      <c r="B3" s="785" t="s">
        <v>78</v>
      </c>
      <c r="C3" s="790" t="s">
        <v>79</v>
      </c>
      <c r="D3" s="790" t="str">
        <f>+CONCATENATE(LEFT(ÖSSZEFÜGGÉSEK!A5,4)," előtti kifizetés")</f>
        <v>2018 előtti kifizetés</v>
      </c>
      <c r="E3" s="787" t="s">
        <v>61</v>
      </c>
      <c r="F3" s="788"/>
      <c r="G3" s="788"/>
      <c r="H3" s="789"/>
      <c r="I3" s="785" t="s">
        <v>49</v>
      </c>
    </row>
    <row r="4" spans="1:10" s="353" customFormat="1" ht="32.25" customHeight="1" thickBot="1" x14ac:dyDescent="0.25">
      <c r="A4" s="791"/>
      <c r="B4" s="786"/>
      <c r="C4" s="786"/>
      <c r="D4" s="791"/>
      <c r="E4" s="168" t="str">
        <f>+CONCATENATE(LEFT(ÖSSZEFÜGGÉSEK!A5,4),".")</f>
        <v>2018.</v>
      </c>
      <c r="F4" s="168" t="str">
        <f>+CONCATENATE(LEFT(ÖSSZEFÜGGÉSEK!A5,4)+1,".")</f>
        <v>2019.</v>
      </c>
      <c r="G4" s="168" t="str">
        <f>+CONCATENATE(LEFT(ÖSSZEFÜGGÉSEK!A5,4)+2,".")</f>
        <v>2020.</v>
      </c>
      <c r="H4" s="169" t="str">
        <f>+CONCATENATE(LEFT(ÖSSZEFÜGGÉSEK!A5,4)+2,".",CHAR(10)," után")</f>
        <v>2020.
 után</v>
      </c>
      <c r="I4" s="786"/>
    </row>
    <row r="5" spans="1:10" s="354" customFormat="1" ht="12.95" customHeight="1" thickBot="1" x14ac:dyDescent="0.25">
      <c r="A5" s="170" t="s">
        <v>444</v>
      </c>
      <c r="B5" s="171" t="s">
        <v>445</v>
      </c>
      <c r="C5" s="172" t="s">
        <v>446</v>
      </c>
      <c r="D5" s="171" t="s">
        <v>448</v>
      </c>
      <c r="E5" s="170" t="s">
        <v>447</v>
      </c>
      <c r="F5" s="172" t="s">
        <v>449</v>
      </c>
      <c r="G5" s="172" t="s">
        <v>450</v>
      </c>
      <c r="H5" s="173" t="s">
        <v>451</v>
      </c>
      <c r="I5" s="174" t="s">
        <v>452</v>
      </c>
    </row>
    <row r="6" spans="1:10" ht="24.75" customHeight="1" thickBot="1" x14ac:dyDescent="0.25">
      <c r="A6" s="175" t="s">
        <v>16</v>
      </c>
      <c r="B6" s="176" t="s">
        <v>2</v>
      </c>
      <c r="C6" s="383"/>
      <c r="D6" s="384">
        <f>+D7+D8</f>
        <v>0</v>
      </c>
      <c r="E6" s="385">
        <f>+E7+E8</f>
        <v>0</v>
      </c>
      <c r="F6" s="386">
        <f>+F7+F8</f>
        <v>0</v>
      </c>
      <c r="G6" s="386">
        <f>+G7+G8</f>
        <v>0</v>
      </c>
      <c r="H6" s="387">
        <f>+H7+H8</f>
        <v>0</v>
      </c>
      <c r="I6" s="47">
        <f t="shared" ref="I6:I17" si="0">SUM(D6:H6)</f>
        <v>0</v>
      </c>
    </row>
    <row r="7" spans="1:10" ht="20.100000000000001" customHeight="1" x14ac:dyDescent="0.2">
      <c r="A7" s="177" t="s">
        <v>17</v>
      </c>
      <c r="B7" s="48" t="s">
        <v>63</v>
      </c>
      <c r="C7" s="388"/>
      <c r="D7" s="389"/>
      <c r="E7" s="390"/>
      <c r="F7" s="391"/>
      <c r="G7" s="391"/>
      <c r="H7" s="392"/>
      <c r="I7" s="178">
        <f t="shared" si="0"/>
        <v>0</v>
      </c>
      <c r="J7" s="781" t="s">
        <v>475</v>
      </c>
    </row>
    <row r="8" spans="1:10" ht="20.100000000000001" customHeight="1" thickBot="1" x14ac:dyDescent="0.25">
      <c r="A8" s="177" t="s">
        <v>18</v>
      </c>
      <c r="B8" s="48" t="s">
        <v>63</v>
      </c>
      <c r="C8" s="388"/>
      <c r="D8" s="389"/>
      <c r="E8" s="390"/>
      <c r="F8" s="391"/>
      <c r="G8" s="391"/>
      <c r="H8" s="392"/>
      <c r="I8" s="178">
        <f t="shared" si="0"/>
        <v>0</v>
      </c>
      <c r="J8" s="781"/>
    </row>
    <row r="9" spans="1:10" ht="26.1" customHeight="1" thickBot="1" x14ac:dyDescent="0.25">
      <c r="A9" s="175" t="s">
        <v>19</v>
      </c>
      <c r="B9" s="176" t="s">
        <v>3</v>
      </c>
      <c r="C9" s="383"/>
      <c r="D9" s="384">
        <f>+D10+D11</f>
        <v>0</v>
      </c>
      <c r="E9" s="385">
        <f>+E10+E11</f>
        <v>0</v>
      </c>
      <c r="F9" s="386">
        <f>+F10+F11</f>
        <v>0</v>
      </c>
      <c r="G9" s="386">
        <f>+G10+G11</f>
        <v>0</v>
      </c>
      <c r="H9" s="387">
        <f>+H10+H11</f>
        <v>0</v>
      </c>
      <c r="I9" s="47">
        <f t="shared" si="0"/>
        <v>0</v>
      </c>
      <c r="J9" s="781"/>
    </row>
    <row r="10" spans="1:10" ht="20.100000000000001" customHeight="1" x14ac:dyDescent="0.2">
      <c r="A10" s="177" t="s">
        <v>20</v>
      </c>
      <c r="B10" s="48" t="s">
        <v>63</v>
      </c>
      <c r="C10" s="388"/>
      <c r="D10" s="389"/>
      <c r="E10" s="390"/>
      <c r="F10" s="391"/>
      <c r="G10" s="391"/>
      <c r="H10" s="392"/>
      <c r="I10" s="178">
        <f t="shared" si="0"/>
        <v>0</v>
      </c>
      <c r="J10" s="781"/>
    </row>
    <row r="11" spans="1:10" ht="20.100000000000001" customHeight="1" thickBot="1" x14ac:dyDescent="0.25">
      <c r="A11" s="177" t="s">
        <v>21</v>
      </c>
      <c r="B11" s="48" t="s">
        <v>63</v>
      </c>
      <c r="C11" s="388"/>
      <c r="D11" s="389"/>
      <c r="E11" s="390"/>
      <c r="F11" s="391"/>
      <c r="G11" s="391"/>
      <c r="H11" s="392"/>
      <c r="I11" s="178">
        <f t="shared" si="0"/>
        <v>0</v>
      </c>
      <c r="J11" s="781"/>
    </row>
    <row r="12" spans="1:10" ht="20.100000000000001" customHeight="1" thickBot="1" x14ac:dyDescent="0.25">
      <c r="A12" s="175" t="s">
        <v>22</v>
      </c>
      <c r="B12" s="176" t="s">
        <v>177</v>
      </c>
      <c r="C12" s="383"/>
      <c r="D12" s="384">
        <f>+D13</f>
        <v>0</v>
      </c>
      <c r="E12" s="385">
        <f>+E13</f>
        <v>0</v>
      </c>
      <c r="F12" s="386">
        <f>+F13</f>
        <v>0</v>
      </c>
      <c r="G12" s="386">
        <f>+G13</f>
        <v>0</v>
      </c>
      <c r="H12" s="387">
        <f>+H13</f>
        <v>0</v>
      </c>
      <c r="I12" s="47">
        <f t="shared" si="0"/>
        <v>0</v>
      </c>
      <c r="J12" s="781"/>
    </row>
    <row r="13" spans="1:10" ht="20.100000000000001" customHeight="1" thickBot="1" x14ac:dyDescent="0.25">
      <c r="A13" s="177" t="s">
        <v>23</v>
      </c>
      <c r="B13" s="48" t="s">
        <v>63</v>
      </c>
      <c r="C13" s="388"/>
      <c r="D13" s="389"/>
      <c r="E13" s="390"/>
      <c r="F13" s="391"/>
      <c r="G13" s="391"/>
      <c r="H13" s="392"/>
      <c r="I13" s="178">
        <f t="shared" si="0"/>
        <v>0</v>
      </c>
      <c r="J13" s="781"/>
    </row>
    <row r="14" spans="1:10" ht="20.100000000000001" customHeight="1" thickBot="1" x14ac:dyDescent="0.25">
      <c r="A14" s="175" t="s">
        <v>24</v>
      </c>
      <c r="B14" s="176" t="s">
        <v>178</v>
      </c>
      <c r="C14" s="383"/>
      <c r="D14" s="384">
        <f>+D15</f>
        <v>0</v>
      </c>
      <c r="E14" s="385">
        <f>+E15</f>
        <v>0</v>
      </c>
      <c r="F14" s="386">
        <f>+F15</f>
        <v>0</v>
      </c>
      <c r="G14" s="386">
        <f>+G15</f>
        <v>0</v>
      </c>
      <c r="H14" s="387">
        <f>+H15</f>
        <v>0</v>
      </c>
      <c r="I14" s="47">
        <f t="shared" si="0"/>
        <v>0</v>
      </c>
      <c r="J14" s="781"/>
    </row>
    <row r="15" spans="1:10" ht="20.100000000000001" customHeight="1" thickBot="1" x14ac:dyDescent="0.25">
      <c r="A15" s="179" t="s">
        <v>25</v>
      </c>
      <c r="B15" s="49" t="s">
        <v>63</v>
      </c>
      <c r="C15" s="393"/>
      <c r="D15" s="394"/>
      <c r="E15" s="395"/>
      <c r="F15" s="396"/>
      <c r="G15" s="396"/>
      <c r="H15" s="397"/>
      <c r="I15" s="180">
        <f t="shared" si="0"/>
        <v>0</v>
      </c>
      <c r="J15" s="781"/>
    </row>
    <row r="16" spans="1:10" ht="20.100000000000001" customHeight="1" thickBot="1" x14ac:dyDescent="0.25">
      <c r="A16" s="175" t="s">
        <v>26</v>
      </c>
      <c r="B16" s="181" t="s">
        <v>179</v>
      </c>
      <c r="C16" s="383"/>
      <c r="D16" s="384">
        <f>+D17</f>
        <v>0</v>
      </c>
      <c r="E16" s="385">
        <f>+E17</f>
        <v>0</v>
      </c>
      <c r="F16" s="386">
        <f>+F17</f>
        <v>0</v>
      </c>
      <c r="G16" s="386">
        <f>+G17</f>
        <v>0</v>
      </c>
      <c r="H16" s="387">
        <f>+H17</f>
        <v>0</v>
      </c>
      <c r="I16" s="47">
        <f t="shared" si="0"/>
        <v>0</v>
      </c>
      <c r="J16" s="781"/>
    </row>
    <row r="17" spans="1:10" ht="20.100000000000001" customHeight="1" thickBot="1" x14ac:dyDescent="0.25">
      <c r="A17" s="182" t="s">
        <v>27</v>
      </c>
      <c r="B17" s="50" t="s">
        <v>63</v>
      </c>
      <c r="C17" s="398"/>
      <c r="D17" s="399"/>
      <c r="E17" s="400"/>
      <c r="F17" s="401"/>
      <c r="G17" s="401"/>
      <c r="H17" s="402"/>
      <c r="I17" s="183">
        <f t="shared" si="0"/>
        <v>0</v>
      </c>
      <c r="J17" s="781"/>
    </row>
    <row r="18" spans="1:10" ht="20.100000000000001" customHeight="1" thickBot="1" x14ac:dyDescent="0.25">
      <c r="A18" s="783" t="s">
        <v>125</v>
      </c>
      <c r="B18" s="784"/>
      <c r="C18" s="403"/>
      <c r="D18" s="384">
        <f t="shared" ref="D18:I18" si="1">+D6+D9+D12+D14+D16</f>
        <v>0</v>
      </c>
      <c r="E18" s="385">
        <f t="shared" si="1"/>
        <v>0</v>
      </c>
      <c r="F18" s="386">
        <f t="shared" si="1"/>
        <v>0</v>
      </c>
      <c r="G18" s="386">
        <f t="shared" si="1"/>
        <v>0</v>
      </c>
      <c r="H18" s="387">
        <f t="shared" si="1"/>
        <v>0</v>
      </c>
      <c r="I18" s="47">
        <f t="shared" si="1"/>
        <v>0</v>
      </c>
      <c r="J18" s="781"/>
    </row>
  </sheetData>
  <customSheetViews>
    <customSheetView guid="{97FEE8B0-D789-49A2-9B6A-B24783AB39CA}">
      <selection activeCell="N15" sqref="N15"/>
      <pageMargins left="0.78740157480314965" right="0.78740157480314965" top="1.03" bottom="0.98425196850393704" header="0.78740157480314965" footer="0.78740157480314965"/>
      <printOptions horizontalCentered="1"/>
      <pageSetup paperSize="9" scale="95" orientation="landscape" verticalDpi="300" r:id="rId1"/>
      <headerFooter alignWithMargins="0"/>
    </customSheetView>
  </customSheetViews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D31"/>
  <sheetViews>
    <sheetView view="pageLayout" zoomScaleNormal="100" workbookViewId="0">
      <selection activeCell="B10" sqref="B10"/>
    </sheetView>
  </sheetViews>
  <sheetFormatPr defaultRowHeight="12.75" x14ac:dyDescent="0.2"/>
  <cols>
    <col min="1" max="1" width="5.83203125" style="64" customWidth="1"/>
    <col min="2" max="2" width="54.83203125" style="2" customWidth="1"/>
    <col min="3" max="4" width="17.6640625" style="2" customWidth="1"/>
    <col min="5" max="16384" width="9.33203125" style="2"/>
  </cols>
  <sheetData>
    <row r="1" spans="1:4" ht="31.5" customHeight="1" x14ac:dyDescent="0.25">
      <c r="B1" s="793" t="s">
        <v>4</v>
      </c>
      <c r="C1" s="793"/>
      <c r="D1" s="793"/>
    </row>
    <row r="2" spans="1:4" s="52" customFormat="1" ht="16.5" thickBot="1" x14ac:dyDescent="0.3">
      <c r="A2" s="51"/>
      <c r="B2" s="268"/>
      <c r="D2" s="36" t="e">
        <f>'2. sz tájékoztató t'!I2</f>
        <v>#REF!</v>
      </c>
    </row>
    <row r="3" spans="1:4" s="54" customFormat="1" ht="48" customHeight="1" thickBot="1" x14ac:dyDescent="0.25">
      <c r="A3" s="53" t="s">
        <v>14</v>
      </c>
      <c r="B3" s="120" t="s">
        <v>15</v>
      </c>
      <c r="C3" s="120" t="s">
        <v>64</v>
      </c>
      <c r="D3" s="121" t="s">
        <v>65</v>
      </c>
    </row>
    <row r="4" spans="1:4" s="54" customFormat="1" ht="14.1" customHeight="1" thickBot="1" x14ac:dyDescent="0.25">
      <c r="A4" s="32" t="s">
        <v>444</v>
      </c>
      <c r="B4" s="123" t="s">
        <v>445</v>
      </c>
      <c r="C4" s="123" t="s">
        <v>446</v>
      </c>
      <c r="D4" s="124" t="s">
        <v>448</v>
      </c>
    </row>
    <row r="5" spans="1:4" ht="18" customHeight="1" x14ac:dyDescent="0.2">
      <c r="A5" s="99" t="s">
        <v>16</v>
      </c>
      <c r="B5" s="125" t="s">
        <v>144</v>
      </c>
      <c r="C5" s="97"/>
      <c r="D5" s="55"/>
    </row>
    <row r="6" spans="1:4" ht="18" customHeight="1" x14ac:dyDescent="0.2">
      <c r="A6" s="56" t="s">
        <v>17</v>
      </c>
      <c r="B6" s="126" t="s">
        <v>145</v>
      </c>
      <c r="C6" s="98"/>
      <c r="D6" s="58"/>
    </row>
    <row r="7" spans="1:4" ht="18" customHeight="1" x14ac:dyDescent="0.2">
      <c r="A7" s="56" t="s">
        <v>18</v>
      </c>
      <c r="B7" s="126" t="s">
        <v>113</v>
      </c>
      <c r="C7" s="98"/>
      <c r="D7" s="58"/>
    </row>
    <row r="8" spans="1:4" ht="18" customHeight="1" x14ac:dyDescent="0.2">
      <c r="A8" s="56" t="s">
        <v>19</v>
      </c>
      <c r="B8" s="126" t="s">
        <v>114</v>
      </c>
      <c r="C8" s="98"/>
      <c r="D8" s="58"/>
    </row>
    <row r="9" spans="1:4" ht="18" customHeight="1" x14ac:dyDescent="0.2">
      <c r="A9" s="56" t="s">
        <v>20</v>
      </c>
      <c r="B9" s="126" t="s">
        <v>137</v>
      </c>
      <c r="C9" s="98"/>
      <c r="D9" s="58"/>
    </row>
    <row r="10" spans="1:4" ht="18" customHeight="1" x14ac:dyDescent="0.2">
      <c r="A10" s="56" t="s">
        <v>21</v>
      </c>
      <c r="B10" s="126" t="s">
        <v>138</v>
      </c>
      <c r="C10" s="98"/>
      <c r="D10" s="58"/>
    </row>
    <row r="11" spans="1:4" ht="18" customHeight="1" x14ac:dyDescent="0.2">
      <c r="A11" s="56" t="s">
        <v>22</v>
      </c>
      <c r="B11" s="127" t="s">
        <v>139</v>
      </c>
      <c r="C11" s="98"/>
      <c r="D11" s="58"/>
    </row>
    <row r="12" spans="1:4" ht="18" customHeight="1" x14ac:dyDescent="0.2">
      <c r="A12" s="56" t="s">
        <v>24</v>
      </c>
      <c r="B12" s="127" t="s">
        <v>140</v>
      </c>
      <c r="C12" s="98"/>
      <c r="D12" s="58"/>
    </row>
    <row r="13" spans="1:4" ht="18" customHeight="1" x14ac:dyDescent="0.2">
      <c r="A13" s="56" t="s">
        <v>25</v>
      </c>
      <c r="B13" s="127" t="s">
        <v>141</v>
      </c>
      <c r="C13" s="98"/>
      <c r="D13" s="58"/>
    </row>
    <row r="14" spans="1:4" ht="18" customHeight="1" x14ac:dyDescent="0.2">
      <c r="A14" s="56" t="s">
        <v>26</v>
      </c>
      <c r="B14" s="127" t="s">
        <v>142</v>
      </c>
      <c r="C14" s="98"/>
      <c r="D14" s="58"/>
    </row>
    <row r="15" spans="1:4" ht="22.5" customHeight="1" x14ac:dyDescent="0.2">
      <c r="A15" s="56" t="s">
        <v>27</v>
      </c>
      <c r="B15" s="127" t="s">
        <v>143</v>
      </c>
      <c r="C15" s="98"/>
      <c r="D15" s="58"/>
    </row>
    <row r="16" spans="1:4" ht="18" customHeight="1" x14ac:dyDescent="0.2">
      <c r="A16" s="56" t="s">
        <v>28</v>
      </c>
      <c r="B16" s="126" t="s">
        <v>115</v>
      </c>
      <c r="C16" s="98"/>
      <c r="D16" s="58"/>
    </row>
    <row r="17" spans="1:4" ht="18" customHeight="1" x14ac:dyDescent="0.2">
      <c r="A17" s="56" t="s">
        <v>29</v>
      </c>
      <c r="B17" s="126" t="s">
        <v>6</v>
      </c>
      <c r="C17" s="98"/>
      <c r="D17" s="58">
        <v>2000000</v>
      </c>
    </row>
    <row r="18" spans="1:4" ht="18" customHeight="1" x14ac:dyDescent="0.2">
      <c r="A18" s="56" t="s">
        <v>30</v>
      </c>
      <c r="B18" s="126" t="s">
        <v>5</v>
      </c>
      <c r="C18" s="98"/>
      <c r="D18" s="58"/>
    </row>
    <row r="19" spans="1:4" ht="18" customHeight="1" x14ac:dyDescent="0.2">
      <c r="A19" s="56" t="s">
        <v>31</v>
      </c>
      <c r="B19" s="126" t="s">
        <v>116</v>
      </c>
      <c r="C19" s="98"/>
      <c r="D19" s="58"/>
    </row>
    <row r="20" spans="1:4" ht="18" customHeight="1" x14ac:dyDescent="0.2">
      <c r="A20" s="56" t="s">
        <v>32</v>
      </c>
      <c r="B20" s="126" t="s">
        <v>117</v>
      </c>
      <c r="C20" s="98"/>
      <c r="D20" s="58"/>
    </row>
    <row r="21" spans="1:4" ht="18" customHeight="1" x14ac:dyDescent="0.2">
      <c r="A21" s="56" t="s">
        <v>33</v>
      </c>
      <c r="B21" s="90"/>
      <c r="C21" s="57"/>
      <c r="D21" s="58"/>
    </row>
    <row r="22" spans="1:4" ht="18" customHeight="1" x14ac:dyDescent="0.2">
      <c r="A22" s="56" t="s">
        <v>34</v>
      </c>
      <c r="B22" s="59"/>
      <c r="C22" s="57"/>
      <c r="D22" s="58"/>
    </row>
    <row r="23" spans="1:4" ht="18" customHeight="1" x14ac:dyDescent="0.2">
      <c r="A23" s="56" t="s">
        <v>35</v>
      </c>
      <c r="B23" s="59"/>
      <c r="C23" s="57"/>
      <c r="D23" s="58"/>
    </row>
    <row r="24" spans="1:4" ht="18" customHeight="1" x14ac:dyDescent="0.2">
      <c r="A24" s="56" t="s">
        <v>36</v>
      </c>
      <c r="B24" s="59"/>
      <c r="C24" s="57"/>
      <c r="D24" s="58"/>
    </row>
    <row r="25" spans="1:4" ht="18" customHeight="1" x14ac:dyDescent="0.2">
      <c r="A25" s="56" t="s">
        <v>37</v>
      </c>
      <c r="B25" s="59"/>
      <c r="C25" s="57"/>
      <c r="D25" s="58"/>
    </row>
    <row r="26" spans="1:4" ht="18" customHeight="1" x14ac:dyDescent="0.2">
      <c r="A26" s="56" t="s">
        <v>38</v>
      </c>
      <c r="B26" s="59"/>
      <c r="C26" s="57"/>
      <c r="D26" s="58"/>
    </row>
    <row r="27" spans="1:4" ht="18" customHeight="1" x14ac:dyDescent="0.2">
      <c r="A27" s="56" t="s">
        <v>39</v>
      </c>
      <c r="B27" s="59"/>
      <c r="C27" s="57"/>
      <c r="D27" s="58"/>
    </row>
    <row r="28" spans="1:4" ht="18" customHeight="1" x14ac:dyDescent="0.2">
      <c r="A28" s="56" t="s">
        <v>40</v>
      </c>
      <c r="B28" s="59"/>
      <c r="C28" s="57"/>
      <c r="D28" s="58"/>
    </row>
    <row r="29" spans="1:4" ht="18" customHeight="1" thickBot="1" x14ac:dyDescent="0.25">
      <c r="A29" s="100" t="s">
        <v>41</v>
      </c>
      <c r="B29" s="60"/>
      <c r="C29" s="61"/>
      <c r="D29" s="62"/>
    </row>
    <row r="30" spans="1:4" ht="18" customHeight="1" thickBot="1" x14ac:dyDescent="0.25">
      <c r="A30" s="33" t="s">
        <v>42</v>
      </c>
      <c r="B30" s="129" t="s">
        <v>51</v>
      </c>
      <c r="C30" s="130">
        <f>+C5+C6+C7+C8+C9+C16+C17+C18+C19+C20+C21+C22+C23+C24+C25+C26+C27+C28+C29</f>
        <v>0</v>
      </c>
      <c r="D30" s="131">
        <f>+D5+D6+D7+D8+D9+D16+D17+D18+D19+D20+D21+D22+D23+D24+D25+D26+D27+D28+D29</f>
        <v>2000000</v>
      </c>
    </row>
    <row r="31" spans="1:4" ht="8.25" customHeight="1" x14ac:dyDescent="0.2">
      <c r="A31" s="63"/>
      <c r="B31" s="792"/>
      <c r="C31" s="792"/>
      <c r="D31" s="792"/>
    </row>
  </sheetData>
  <customSheetViews>
    <customSheetView guid="{97FEE8B0-D789-49A2-9B6A-B24783AB39CA}">
      <selection activeCell="C7" sqref="C7"/>
      <pageMargins left="0.78740157480314965" right="0.78740157480314965" top="1.06" bottom="0.98425196850393704" header="0.78740157480314965" footer="0.78740157480314965"/>
      <printOptions horizontalCentered="1"/>
      <pageSetup paperSize="9" scale="95" orientation="portrait" horizontalDpi="300" verticalDpi="300" r:id="rId1"/>
      <headerFooter alignWithMargins="0">
        <oddHeader>&amp;R&amp;"Times New Roman CE,Dőlt"&amp;11 &amp;"Times New Roman CE,Félkövér dőlt"3. tájékoztató tábla</oddHeader>
      </headerFooter>
    </customSheetView>
  </customSheetViews>
  <mergeCells count="2">
    <mergeCell ref="B31:D31"/>
    <mergeCell ref="B1:D1"/>
  </mergeCells>
  <phoneticPr fontId="28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2"/>
  <headerFooter alignWithMargins="0">
    <oddHeader>&amp;R&amp;"Times New Roman CE,Dőlt"&amp;11 &amp;"Times New Roman CE,Félkövér dőlt"3. tájékoztató tábla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Munka3">
    <tabColor rgb="FF92D050"/>
    <pageSetUpPr fitToPage="1"/>
  </sheetPr>
  <dimension ref="A1:C25"/>
  <sheetViews>
    <sheetView zoomScaleNormal="100" workbookViewId="0">
      <selection activeCell="H18" sqref="H18"/>
    </sheetView>
  </sheetViews>
  <sheetFormatPr defaultRowHeight="12.75" x14ac:dyDescent="0.2"/>
  <cols>
    <col min="1" max="1" width="88.6640625" style="38" customWidth="1"/>
    <col min="2" max="2" width="27.83203125" style="38" customWidth="1"/>
    <col min="3" max="3" width="3.5" style="38" customWidth="1"/>
    <col min="4" max="16384" width="9.33203125" style="38"/>
  </cols>
  <sheetData>
    <row r="1" spans="1:3" ht="47.25" customHeight="1" x14ac:dyDescent="0.2">
      <c r="A1" s="794" t="str">
        <f>+CONCATENATE("A ",LEFT(ÖSSZEFÜGGÉSEK!A5,4),". évi általános működés és ágazati feladatok támogatásának alakulása jogcímenként")</f>
        <v>A 2018. évi általános működés és ágazati feladatok támogatásának alakulása jogcímenként</v>
      </c>
      <c r="B1" s="794"/>
    </row>
    <row r="2" spans="1:3" ht="22.5" customHeight="1" thickBot="1" x14ac:dyDescent="0.25">
      <c r="A2" s="271"/>
      <c r="B2" s="272" t="s">
        <v>11</v>
      </c>
    </row>
    <row r="3" spans="1:3" s="39" customFormat="1" ht="24" customHeight="1" thickBot="1" x14ac:dyDescent="0.25">
      <c r="A3" s="190" t="s">
        <v>50</v>
      </c>
      <c r="B3" s="270" t="str">
        <f>+CONCATENATE(LEFT(ÖSSZEFÜGGÉSEK!A5,4),". évi támogatás összesen")</f>
        <v>2018. évi támogatás összesen</v>
      </c>
    </row>
    <row r="4" spans="1:3" s="40" customFormat="1" ht="13.5" thickBot="1" x14ac:dyDescent="0.25">
      <c r="A4" s="115" t="s">
        <v>444</v>
      </c>
      <c r="B4" s="116" t="s">
        <v>445</v>
      </c>
    </row>
    <row r="5" spans="1:3" x14ac:dyDescent="0.2">
      <c r="A5" s="86"/>
      <c r="B5" s="294"/>
    </row>
    <row r="6" spans="1:3" ht="12.75" customHeight="1" x14ac:dyDescent="0.2">
      <c r="A6" s="87"/>
      <c r="B6" s="294"/>
    </row>
    <row r="7" spans="1:3" x14ac:dyDescent="0.2">
      <c r="A7" s="87"/>
      <c r="B7" s="294"/>
    </row>
    <row r="8" spans="1:3" x14ac:dyDescent="0.2">
      <c r="A8" s="87"/>
      <c r="B8" s="294"/>
    </row>
    <row r="9" spans="1:3" x14ac:dyDescent="0.2">
      <c r="A9" s="87"/>
      <c r="B9" s="294"/>
    </row>
    <row r="10" spans="1:3" x14ac:dyDescent="0.2">
      <c r="A10" s="87"/>
      <c r="B10" s="294"/>
    </row>
    <row r="11" spans="1:3" x14ac:dyDescent="0.2">
      <c r="A11" s="87"/>
      <c r="B11" s="294"/>
    </row>
    <row r="12" spans="1:3" x14ac:dyDescent="0.2">
      <c r="A12" s="87"/>
      <c r="B12" s="294"/>
    </row>
    <row r="13" spans="1:3" x14ac:dyDescent="0.2">
      <c r="A13" s="87"/>
      <c r="B13" s="294"/>
      <c r="C13" s="795" t="s">
        <v>476</v>
      </c>
    </row>
    <row r="14" spans="1:3" x14ac:dyDescent="0.2">
      <c r="A14" s="87"/>
      <c r="B14" s="294"/>
      <c r="C14" s="795"/>
    </row>
    <row r="15" spans="1:3" x14ac:dyDescent="0.2">
      <c r="A15" s="87"/>
      <c r="B15" s="294"/>
      <c r="C15" s="795"/>
    </row>
    <row r="16" spans="1:3" x14ac:dyDescent="0.2">
      <c r="A16" s="87"/>
      <c r="B16" s="294"/>
      <c r="C16" s="795"/>
    </row>
    <row r="17" spans="1:3" x14ac:dyDescent="0.2">
      <c r="A17" s="87"/>
      <c r="B17" s="294"/>
      <c r="C17" s="795"/>
    </row>
    <row r="18" spans="1:3" x14ac:dyDescent="0.2">
      <c r="A18" s="87"/>
      <c r="B18" s="294"/>
      <c r="C18" s="795"/>
    </row>
    <row r="19" spans="1:3" x14ac:dyDescent="0.2">
      <c r="A19" s="87"/>
      <c r="B19" s="294"/>
      <c r="C19" s="795"/>
    </row>
    <row r="20" spans="1:3" x14ac:dyDescent="0.2">
      <c r="A20" s="87"/>
      <c r="B20" s="294"/>
      <c r="C20" s="795"/>
    </row>
    <row r="21" spans="1:3" x14ac:dyDescent="0.2">
      <c r="A21" s="87"/>
      <c r="B21" s="294"/>
      <c r="C21" s="795"/>
    </row>
    <row r="22" spans="1:3" x14ac:dyDescent="0.2">
      <c r="A22" s="87"/>
      <c r="B22" s="294"/>
      <c r="C22" s="795"/>
    </row>
    <row r="23" spans="1:3" x14ac:dyDescent="0.2">
      <c r="A23" s="87"/>
      <c r="B23" s="294"/>
      <c r="C23" s="795"/>
    </row>
    <row r="24" spans="1:3" ht="13.5" thickBot="1" x14ac:dyDescent="0.25">
      <c r="A24" s="88"/>
      <c r="B24" s="294"/>
      <c r="C24" s="795"/>
    </row>
    <row r="25" spans="1:3" s="42" customFormat="1" ht="19.5" customHeight="1" thickBot="1" x14ac:dyDescent="0.25">
      <c r="A25" s="31" t="s">
        <v>51</v>
      </c>
      <c r="B25" s="41">
        <f>SUM(B5:B24)</f>
        <v>0</v>
      </c>
      <c r="C25" s="795"/>
    </row>
  </sheetData>
  <customSheetViews>
    <customSheetView guid="{97FEE8B0-D789-49A2-9B6A-B24783AB39CA}" fitToPage="1">
      <selection activeCell="H24" sqref="H24"/>
      <pageMargins left="0.78740157480314965" right="0.78740157480314965" top="0.98425196850393704" bottom="0.98425196850393704" header="0.78740157480314965" footer="0.78740157480314965"/>
      <printOptions horizontalCentered="1"/>
      <pageSetup paperSize="9" orientation="landscape" verticalDpi="300" r:id="rId1"/>
      <headerFooter alignWithMargins="0"/>
    </customSheetView>
  </customSheetViews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D39"/>
  <sheetViews>
    <sheetView view="pageLayout" zoomScaleNormal="145" workbookViewId="0">
      <selection activeCell="B10" sqref="B10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799" t="str">
        <f>+CONCATENATE("K I M U T A T Á S",CHAR(10),"a ",LEFT(ÖSSZEFÜGGÉSEK!A5,4),". évben céljelleggel juttatott támogatásokról")</f>
        <v>K I M U T A T Á S
a 2018. évben céljelleggel juttatott támogatásokról</v>
      </c>
      <c r="B1" s="799"/>
      <c r="C1" s="799"/>
      <c r="D1" s="799"/>
    </row>
    <row r="2" spans="1:4" ht="17.25" customHeight="1" x14ac:dyDescent="0.25">
      <c r="A2" s="269"/>
      <c r="B2" s="269"/>
      <c r="C2" s="269"/>
      <c r="D2" s="269"/>
    </row>
    <row r="3" spans="1:4" ht="13.5" thickBot="1" x14ac:dyDescent="0.25">
      <c r="A3" s="132"/>
      <c r="B3" s="132"/>
      <c r="C3" s="796" t="e">
        <f>' 4. sz. melléklet'!#REF!</f>
        <v>#REF!</v>
      </c>
      <c r="D3" s="796"/>
    </row>
    <row r="4" spans="1:4" ht="42.75" customHeight="1" thickBot="1" x14ac:dyDescent="0.25">
      <c r="A4" s="273" t="s">
        <v>62</v>
      </c>
      <c r="B4" s="274" t="s">
        <v>118</v>
      </c>
      <c r="C4" s="274" t="s">
        <v>119</v>
      </c>
      <c r="D4" s="275" t="s">
        <v>12</v>
      </c>
    </row>
    <row r="5" spans="1:4" ht="15.95" customHeight="1" x14ac:dyDescent="0.2">
      <c r="A5" s="133" t="s">
        <v>16</v>
      </c>
      <c r="B5" s="25" t="s">
        <v>514</v>
      </c>
      <c r="C5" s="25" t="s">
        <v>515</v>
      </c>
      <c r="D5" s="404">
        <v>550000</v>
      </c>
    </row>
    <row r="6" spans="1:4" ht="15.95" customHeight="1" x14ac:dyDescent="0.2">
      <c r="A6" s="134" t="s">
        <v>17</v>
      </c>
      <c r="B6" s="26" t="s">
        <v>516</v>
      </c>
      <c r="C6" s="26" t="s">
        <v>515</v>
      </c>
      <c r="D6" s="405">
        <v>19000000</v>
      </c>
    </row>
    <row r="7" spans="1:4" ht="15.95" customHeight="1" x14ac:dyDescent="0.2">
      <c r="A7" s="134" t="s">
        <v>18</v>
      </c>
      <c r="B7" s="26"/>
      <c r="C7" s="26"/>
      <c r="D7" s="405"/>
    </row>
    <row r="8" spans="1:4" ht="15.95" customHeight="1" x14ac:dyDescent="0.2">
      <c r="A8" s="134" t="s">
        <v>19</v>
      </c>
      <c r="B8" s="26"/>
      <c r="C8" s="26"/>
      <c r="D8" s="405"/>
    </row>
    <row r="9" spans="1:4" ht="15.95" customHeight="1" x14ac:dyDescent="0.2">
      <c r="A9" s="134" t="s">
        <v>20</v>
      </c>
      <c r="B9" s="26"/>
      <c r="C9" s="26"/>
      <c r="D9" s="405"/>
    </row>
    <row r="10" spans="1:4" ht="15.95" customHeight="1" x14ac:dyDescent="0.2">
      <c r="A10" s="134" t="s">
        <v>21</v>
      </c>
      <c r="B10" s="26"/>
      <c r="C10" s="26"/>
      <c r="D10" s="405"/>
    </row>
    <row r="11" spans="1:4" ht="15.95" customHeight="1" x14ac:dyDescent="0.2">
      <c r="A11" s="134" t="s">
        <v>22</v>
      </c>
      <c r="B11" s="26"/>
      <c r="C11" s="26"/>
      <c r="D11" s="405"/>
    </row>
    <row r="12" spans="1:4" ht="15.95" customHeight="1" x14ac:dyDescent="0.2">
      <c r="A12" s="134" t="s">
        <v>23</v>
      </c>
      <c r="B12" s="26"/>
      <c r="C12" s="26"/>
      <c r="D12" s="405"/>
    </row>
    <row r="13" spans="1:4" ht="15.95" customHeight="1" x14ac:dyDescent="0.2">
      <c r="A13" s="134" t="s">
        <v>24</v>
      </c>
      <c r="B13" s="26"/>
      <c r="C13" s="26"/>
      <c r="D13" s="405"/>
    </row>
    <row r="14" spans="1:4" ht="15.95" customHeight="1" x14ac:dyDescent="0.2">
      <c r="A14" s="134" t="s">
        <v>25</v>
      </c>
      <c r="B14" s="26"/>
      <c r="C14" s="26"/>
      <c r="D14" s="405"/>
    </row>
    <row r="15" spans="1:4" ht="15.95" customHeight="1" x14ac:dyDescent="0.2">
      <c r="A15" s="134" t="s">
        <v>26</v>
      </c>
      <c r="B15" s="26"/>
      <c r="C15" s="26"/>
      <c r="D15" s="405"/>
    </row>
    <row r="16" spans="1:4" ht="15.95" customHeight="1" x14ac:dyDescent="0.2">
      <c r="A16" s="134" t="s">
        <v>27</v>
      </c>
      <c r="B16" s="26"/>
      <c r="C16" s="26"/>
      <c r="D16" s="405"/>
    </row>
    <row r="17" spans="1:4" ht="15.95" customHeight="1" x14ac:dyDescent="0.2">
      <c r="A17" s="134" t="s">
        <v>28</v>
      </c>
      <c r="B17" s="26"/>
      <c r="C17" s="26"/>
      <c r="D17" s="405"/>
    </row>
    <row r="18" spans="1:4" ht="15.95" customHeight="1" x14ac:dyDescent="0.2">
      <c r="A18" s="134" t="s">
        <v>29</v>
      </c>
      <c r="B18" s="26"/>
      <c r="C18" s="26"/>
      <c r="D18" s="405"/>
    </row>
    <row r="19" spans="1:4" ht="15.95" customHeight="1" x14ac:dyDescent="0.2">
      <c r="A19" s="134" t="s">
        <v>30</v>
      </c>
      <c r="B19" s="26"/>
      <c r="C19" s="26"/>
      <c r="D19" s="405"/>
    </row>
    <row r="20" spans="1:4" ht="15.95" customHeight="1" x14ac:dyDescent="0.2">
      <c r="A20" s="134" t="s">
        <v>31</v>
      </c>
      <c r="B20" s="26"/>
      <c r="C20" s="26"/>
      <c r="D20" s="405"/>
    </row>
    <row r="21" spans="1:4" ht="15.95" customHeight="1" x14ac:dyDescent="0.2">
      <c r="A21" s="134" t="s">
        <v>32</v>
      </c>
      <c r="B21" s="26"/>
      <c r="C21" s="26"/>
      <c r="D21" s="405"/>
    </row>
    <row r="22" spans="1:4" ht="15.95" customHeight="1" x14ac:dyDescent="0.2">
      <c r="A22" s="134" t="s">
        <v>33</v>
      </c>
      <c r="B22" s="26"/>
      <c r="C22" s="26"/>
      <c r="D22" s="405"/>
    </row>
    <row r="23" spans="1:4" ht="15.95" customHeight="1" x14ac:dyDescent="0.2">
      <c r="A23" s="134" t="s">
        <v>34</v>
      </c>
      <c r="B23" s="26"/>
      <c r="C23" s="26"/>
      <c r="D23" s="405"/>
    </row>
    <row r="24" spans="1:4" ht="15.95" customHeight="1" x14ac:dyDescent="0.2">
      <c r="A24" s="134" t="s">
        <v>35</v>
      </c>
      <c r="B24" s="26"/>
      <c r="C24" s="26"/>
      <c r="D24" s="405"/>
    </row>
    <row r="25" spans="1:4" ht="15.95" customHeight="1" x14ac:dyDescent="0.2">
      <c r="A25" s="134" t="s">
        <v>36</v>
      </c>
      <c r="B25" s="26"/>
      <c r="C25" s="26"/>
      <c r="D25" s="405"/>
    </row>
    <row r="26" spans="1:4" ht="15.95" customHeight="1" x14ac:dyDescent="0.2">
      <c r="A26" s="134" t="s">
        <v>37</v>
      </c>
      <c r="B26" s="26"/>
      <c r="C26" s="26"/>
      <c r="D26" s="405"/>
    </row>
    <row r="27" spans="1:4" ht="15.95" customHeight="1" x14ac:dyDescent="0.2">
      <c r="A27" s="134" t="s">
        <v>38</v>
      </c>
      <c r="B27" s="26"/>
      <c r="C27" s="26"/>
      <c r="D27" s="405"/>
    </row>
    <row r="28" spans="1:4" ht="15.95" customHeight="1" x14ac:dyDescent="0.2">
      <c r="A28" s="134" t="s">
        <v>39</v>
      </c>
      <c r="B28" s="26"/>
      <c r="C28" s="26"/>
      <c r="D28" s="405"/>
    </row>
    <row r="29" spans="1:4" ht="15.95" customHeight="1" x14ac:dyDescent="0.2">
      <c r="A29" s="134" t="s">
        <v>40</v>
      </c>
      <c r="B29" s="26"/>
      <c r="C29" s="26"/>
      <c r="D29" s="405"/>
    </row>
    <row r="30" spans="1:4" ht="15.95" customHeight="1" x14ac:dyDescent="0.2">
      <c r="A30" s="134" t="s">
        <v>41</v>
      </c>
      <c r="B30" s="26"/>
      <c r="C30" s="26"/>
      <c r="D30" s="405"/>
    </row>
    <row r="31" spans="1:4" ht="15.95" customHeight="1" x14ac:dyDescent="0.2">
      <c r="A31" s="134" t="s">
        <v>42</v>
      </c>
      <c r="B31" s="26"/>
      <c r="C31" s="26"/>
      <c r="D31" s="405"/>
    </row>
    <row r="32" spans="1:4" ht="15.95" customHeight="1" x14ac:dyDescent="0.2">
      <c r="A32" s="134" t="s">
        <v>43</v>
      </c>
      <c r="B32" s="26"/>
      <c r="C32" s="26"/>
      <c r="D32" s="405"/>
    </row>
    <row r="33" spans="1:4" ht="15.95" customHeight="1" x14ac:dyDescent="0.2">
      <c r="A33" s="134" t="s">
        <v>44</v>
      </c>
      <c r="B33" s="26"/>
      <c r="C33" s="26"/>
      <c r="D33" s="405"/>
    </row>
    <row r="34" spans="1:4" ht="15.95" customHeight="1" x14ac:dyDescent="0.2">
      <c r="A34" s="134" t="s">
        <v>120</v>
      </c>
      <c r="B34" s="26"/>
      <c r="C34" s="26"/>
      <c r="D34" s="406"/>
    </row>
    <row r="35" spans="1:4" ht="15.95" customHeight="1" x14ac:dyDescent="0.2">
      <c r="A35" s="134" t="s">
        <v>121</v>
      </c>
      <c r="B35" s="26"/>
      <c r="C35" s="26"/>
      <c r="D35" s="406"/>
    </row>
    <row r="36" spans="1:4" ht="15.95" customHeight="1" x14ac:dyDescent="0.2">
      <c r="A36" s="134" t="s">
        <v>122</v>
      </c>
      <c r="B36" s="26"/>
      <c r="C36" s="26"/>
      <c r="D36" s="406"/>
    </row>
    <row r="37" spans="1:4" ht="15.95" customHeight="1" thickBot="1" x14ac:dyDescent="0.25">
      <c r="A37" s="135" t="s">
        <v>123</v>
      </c>
      <c r="B37" s="27"/>
      <c r="C37" s="27"/>
      <c r="D37" s="407"/>
    </row>
    <row r="38" spans="1:4" ht="15.95" customHeight="1" thickBot="1" x14ac:dyDescent="0.25">
      <c r="A38" s="797" t="s">
        <v>51</v>
      </c>
      <c r="B38" s="798"/>
      <c r="C38" s="136"/>
      <c r="D38" s="408">
        <f>SUM(D5:D37)</f>
        <v>19550000</v>
      </c>
    </row>
    <row r="39" spans="1:4" x14ac:dyDescent="0.2">
      <c r="A39" t="s">
        <v>171</v>
      </c>
    </row>
  </sheetData>
  <customSheetViews>
    <customSheetView guid="{97FEE8B0-D789-49A2-9B6A-B24783AB39CA}" scale="145">
      <selection activeCell="D5" sqref="D5"/>
      <pageMargins left="0.78740157480314965" right="0.78740157480314965" top="1.06" bottom="0.98425196850393704" header="0.78740157480314965" footer="0.78740157480314965"/>
      <printOptions horizontalCentered="1"/>
      <pageSetup paperSize="9" scale="95" orientation="portrait" r:id="rId1"/>
      <headerFooter alignWithMargins="0">
        <oddHeader>&amp;R&amp;"Times New Roman CE,Félkövér dőlt"&amp;11 6. tájékoztató tábla</oddHeader>
      </headerFooter>
    </customSheetView>
  </customSheetViews>
  <mergeCells count="3">
    <mergeCell ref="C3:D3"/>
    <mergeCell ref="A38:B38"/>
    <mergeCell ref="A1:D1"/>
  </mergeCells>
  <phoneticPr fontId="28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2"/>
  <headerFooter alignWithMargins="0">
    <oddHeader>&amp;R&amp;"Times New Roman CE,Félkövér dőlt"&amp;11 6.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G48"/>
  <sheetViews>
    <sheetView view="pageLayout" topLeftCell="F1" zoomScaleNormal="120" zoomScaleSheetLayoutView="100" workbookViewId="0">
      <selection activeCell="K4" sqref="K4"/>
    </sheetView>
  </sheetViews>
  <sheetFormatPr defaultRowHeight="15.75" x14ac:dyDescent="0.25"/>
  <cols>
    <col min="1" max="1" width="9" style="277" customWidth="1"/>
    <col min="2" max="2" width="66.33203125" style="277" bestFit="1" customWidth="1"/>
    <col min="3" max="3" width="15.5" style="278" customWidth="1"/>
    <col min="4" max="5" width="15.5" style="277" customWidth="1"/>
    <col min="6" max="6" width="9" style="301" customWidth="1"/>
    <col min="7" max="16384" width="9.33203125" style="301"/>
  </cols>
  <sheetData>
    <row r="1" spans="1:5" ht="15.95" customHeight="1" x14ac:dyDescent="0.25">
      <c r="A1" s="744" t="s">
        <v>13</v>
      </c>
      <c r="B1" s="744"/>
      <c r="C1" s="744"/>
      <c r="D1" s="744"/>
      <c r="E1" s="744"/>
    </row>
    <row r="2" spans="1:5" ht="15.95" customHeight="1" thickBot="1" x14ac:dyDescent="0.3">
      <c r="A2" s="742" t="s">
        <v>130</v>
      </c>
      <c r="B2" s="742"/>
      <c r="D2" s="106"/>
      <c r="E2" s="206" t="e">
        <f>' 4. sz. melléklet'!#REF!</f>
        <v>#REF!</v>
      </c>
    </row>
    <row r="3" spans="1:5" ht="38.1" customHeight="1" thickBot="1" x14ac:dyDescent="0.3">
      <c r="A3" s="21" t="s">
        <v>62</v>
      </c>
      <c r="B3" s="22" t="s">
        <v>15</v>
      </c>
      <c r="C3" s="22" t="str">
        <f>+CONCATENATE(LEFT(ÖSSZEFÜGGÉSEK!A5,4)+1,". évi")</f>
        <v>2019. évi</v>
      </c>
      <c r="D3" s="293" t="str">
        <f>+CONCATENATE(LEFT(ÖSSZEFÜGGÉSEK!A5,4)+2,". évi")</f>
        <v>2020. évi</v>
      </c>
      <c r="E3" s="114" t="str">
        <f>+CONCATENATE(LEFT(ÖSSZEFÜGGÉSEK!A5,4)+3,". évi")</f>
        <v>2021. évi</v>
      </c>
    </row>
    <row r="4" spans="1:5" s="302" customFormat="1" ht="12" customHeight="1" thickBot="1" x14ac:dyDescent="0.25">
      <c r="A4" s="28" t="s">
        <v>444</v>
      </c>
      <c r="B4" s="29" t="s">
        <v>445</v>
      </c>
      <c r="C4" s="29" t="s">
        <v>446</v>
      </c>
      <c r="D4" s="29" t="s">
        <v>448</v>
      </c>
      <c r="E4" s="333" t="s">
        <v>447</v>
      </c>
    </row>
    <row r="5" spans="1:5" s="303" customFormat="1" ht="12" customHeight="1" thickBot="1" x14ac:dyDescent="0.25">
      <c r="A5" s="18" t="s">
        <v>16</v>
      </c>
      <c r="B5" s="19" t="s">
        <v>480</v>
      </c>
      <c r="C5" s="349">
        <v>186000000</v>
      </c>
      <c r="D5" s="349">
        <v>190000000</v>
      </c>
      <c r="E5" s="350">
        <v>191000000</v>
      </c>
    </row>
    <row r="6" spans="1:5" s="303" customFormat="1" ht="12" customHeight="1" thickBot="1" x14ac:dyDescent="0.25">
      <c r="A6" s="18" t="s">
        <v>17</v>
      </c>
      <c r="B6" s="191" t="s">
        <v>327</v>
      </c>
      <c r="C6" s="349">
        <v>5000000</v>
      </c>
      <c r="D6" s="349">
        <v>6800000</v>
      </c>
      <c r="E6" s="350">
        <v>7000000</v>
      </c>
    </row>
    <row r="7" spans="1:5" s="303" customFormat="1" ht="12" customHeight="1" thickBot="1" x14ac:dyDescent="0.25">
      <c r="A7" s="18" t="s">
        <v>18</v>
      </c>
      <c r="B7" s="19" t="s">
        <v>335</v>
      </c>
      <c r="C7" s="349">
        <v>5000000</v>
      </c>
      <c r="D7" s="349">
        <v>7000000</v>
      </c>
      <c r="E7" s="350">
        <v>10000000</v>
      </c>
    </row>
    <row r="8" spans="1:5" s="303" customFormat="1" ht="12" customHeight="1" thickBot="1" x14ac:dyDescent="0.25">
      <c r="A8" s="18" t="s">
        <v>150</v>
      </c>
      <c r="B8" s="19" t="s">
        <v>216</v>
      </c>
      <c r="C8" s="292">
        <f>SUM(C9:C15)</f>
        <v>243000000</v>
      </c>
      <c r="D8" s="292">
        <f>SUM(D9:D15)</f>
        <v>246370000</v>
      </c>
      <c r="E8" s="332">
        <f>SUM(E9:E15)</f>
        <v>252820000</v>
      </c>
    </row>
    <row r="9" spans="1:5" s="303" customFormat="1" ht="12" customHeight="1" x14ac:dyDescent="0.2">
      <c r="A9" s="13" t="s">
        <v>217</v>
      </c>
      <c r="B9" s="304" t="s">
        <v>517</v>
      </c>
      <c r="C9" s="289">
        <v>33000000</v>
      </c>
      <c r="D9" s="289">
        <v>33200000</v>
      </c>
      <c r="E9" s="165">
        <v>33500000</v>
      </c>
    </row>
    <row r="10" spans="1:5" s="303" customFormat="1" ht="12" customHeight="1" x14ac:dyDescent="0.2">
      <c r="A10" s="12" t="s">
        <v>218</v>
      </c>
      <c r="B10" s="305" t="s">
        <v>504</v>
      </c>
      <c r="C10" s="288">
        <v>300000</v>
      </c>
      <c r="D10" s="288">
        <v>320000</v>
      </c>
      <c r="E10" s="164">
        <v>320000</v>
      </c>
    </row>
    <row r="11" spans="1:5" s="303" customFormat="1" ht="12" customHeight="1" x14ac:dyDescent="0.2">
      <c r="A11" s="12" t="s">
        <v>219</v>
      </c>
      <c r="B11" s="305" t="s">
        <v>505</v>
      </c>
      <c r="C11" s="288">
        <v>195000000</v>
      </c>
      <c r="D11" s="288">
        <v>198000000</v>
      </c>
      <c r="E11" s="164">
        <v>201000000</v>
      </c>
    </row>
    <row r="12" spans="1:5" s="303" customFormat="1" ht="12" customHeight="1" x14ac:dyDescent="0.2">
      <c r="A12" s="12" t="s">
        <v>220</v>
      </c>
      <c r="B12" s="305" t="s">
        <v>506</v>
      </c>
      <c r="C12" s="288"/>
      <c r="D12" s="288"/>
      <c r="E12" s="164"/>
    </row>
    <row r="13" spans="1:5" s="303" customFormat="1" ht="12" customHeight="1" x14ac:dyDescent="0.2">
      <c r="A13" s="12" t="s">
        <v>500</v>
      </c>
      <c r="B13" s="305" t="s">
        <v>221</v>
      </c>
      <c r="C13" s="288">
        <v>14500000</v>
      </c>
      <c r="D13" s="288">
        <v>14600000</v>
      </c>
      <c r="E13" s="164">
        <v>15000000</v>
      </c>
    </row>
    <row r="14" spans="1:5" s="303" customFormat="1" ht="12" customHeight="1" x14ac:dyDescent="0.2">
      <c r="A14" s="12" t="s">
        <v>501</v>
      </c>
      <c r="B14" s="305" t="s">
        <v>222</v>
      </c>
      <c r="C14" s="288"/>
      <c r="D14" s="288"/>
      <c r="E14" s="164"/>
    </row>
    <row r="15" spans="1:5" s="303" customFormat="1" ht="12" customHeight="1" thickBot="1" x14ac:dyDescent="0.25">
      <c r="A15" s="14" t="s">
        <v>502</v>
      </c>
      <c r="B15" s="306" t="s">
        <v>223</v>
      </c>
      <c r="C15" s="290">
        <v>200000</v>
      </c>
      <c r="D15" s="290">
        <v>250000</v>
      </c>
      <c r="E15" s="166">
        <v>3000000</v>
      </c>
    </row>
    <row r="16" spans="1:5" s="303" customFormat="1" ht="12" customHeight="1" thickBot="1" x14ac:dyDescent="0.25">
      <c r="A16" s="18" t="s">
        <v>20</v>
      </c>
      <c r="B16" s="19" t="s">
        <v>483</v>
      </c>
      <c r="C16" s="349">
        <v>45000000</v>
      </c>
      <c r="D16" s="349">
        <v>46000000</v>
      </c>
      <c r="E16" s="350">
        <v>47000000</v>
      </c>
    </row>
    <row r="17" spans="1:6" s="303" customFormat="1" ht="12" customHeight="1" thickBot="1" x14ac:dyDescent="0.25">
      <c r="A17" s="18" t="s">
        <v>21</v>
      </c>
      <c r="B17" s="19" t="s">
        <v>7</v>
      </c>
      <c r="C17" s="349">
        <v>5000000</v>
      </c>
      <c r="D17" s="349">
        <v>10000000</v>
      </c>
      <c r="E17" s="350">
        <v>7000000</v>
      </c>
    </row>
    <row r="18" spans="1:6" s="303" customFormat="1" ht="12" customHeight="1" thickBot="1" x14ac:dyDescent="0.25">
      <c r="A18" s="18" t="s">
        <v>157</v>
      </c>
      <c r="B18" s="19" t="s">
        <v>482</v>
      </c>
      <c r="C18" s="349">
        <v>500000</v>
      </c>
      <c r="D18" s="349">
        <v>500000</v>
      </c>
      <c r="E18" s="350">
        <v>500000</v>
      </c>
    </row>
    <row r="19" spans="1:6" s="303" customFormat="1" ht="12" customHeight="1" thickBot="1" x14ac:dyDescent="0.25">
      <c r="A19" s="18" t="s">
        <v>23</v>
      </c>
      <c r="B19" s="191" t="s">
        <v>481</v>
      </c>
      <c r="C19" s="349">
        <v>800000</v>
      </c>
      <c r="D19" s="349">
        <v>800000</v>
      </c>
      <c r="E19" s="350">
        <v>1000000</v>
      </c>
    </row>
    <row r="20" spans="1:6" s="303" customFormat="1" ht="12" customHeight="1" thickBot="1" x14ac:dyDescent="0.25">
      <c r="A20" s="18" t="s">
        <v>24</v>
      </c>
      <c r="B20" s="19" t="s">
        <v>256</v>
      </c>
      <c r="C20" s="292">
        <f>+C5+C6+C7+C8+C16+C17+C18+C19</f>
        <v>490300000</v>
      </c>
      <c r="D20" s="292">
        <f>+D5+D6+D7+D8+D16+D17+D18+D19</f>
        <v>507470000</v>
      </c>
      <c r="E20" s="202">
        <f>+E5+E6+E7+E8+E16+E17+E18+E19</f>
        <v>516320000</v>
      </c>
    </row>
    <row r="21" spans="1:6" s="303" customFormat="1" ht="12" customHeight="1" thickBot="1" x14ac:dyDescent="0.25">
      <c r="A21" s="18" t="s">
        <v>25</v>
      </c>
      <c r="B21" s="19" t="s">
        <v>484</v>
      </c>
      <c r="C21" s="377"/>
      <c r="D21" s="377"/>
      <c r="E21" s="378"/>
    </row>
    <row r="22" spans="1:6" s="303" customFormat="1" ht="12" customHeight="1" thickBot="1" x14ac:dyDescent="0.25">
      <c r="A22" s="18" t="s">
        <v>26</v>
      </c>
      <c r="B22" s="19" t="s">
        <v>485</v>
      </c>
      <c r="C22" s="292">
        <f>+C20+C21</f>
        <v>490300000</v>
      </c>
      <c r="D22" s="292">
        <f>+D20+D21</f>
        <v>507470000</v>
      </c>
      <c r="E22" s="332">
        <f>+E20+E21</f>
        <v>516320000</v>
      </c>
    </row>
    <row r="23" spans="1:6" s="303" customFormat="1" ht="12" customHeight="1" x14ac:dyDescent="0.2">
      <c r="A23" s="265"/>
      <c r="B23" s="266"/>
      <c r="C23" s="267"/>
      <c r="D23" s="374"/>
      <c r="E23" s="375"/>
    </row>
    <row r="24" spans="1:6" s="303" customFormat="1" ht="12" customHeight="1" x14ac:dyDescent="0.2">
      <c r="A24" s="744" t="s">
        <v>45</v>
      </c>
      <c r="B24" s="744"/>
      <c r="C24" s="744"/>
      <c r="D24" s="744"/>
      <c r="E24" s="744"/>
    </row>
    <row r="25" spans="1:6" s="303" customFormat="1" ht="12" customHeight="1" thickBot="1" x14ac:dyDescent="0.25">
      <c r="A25" s="745" t="s">
        <v>131</v>
      </c>
      <c r="B25" s="745"/>
      <c r="C25" s="278"/>
      <c r="D25" s="106"/>
      <c r="E25" s="206" t="e">
        <f>E2</f>
        <v>#REF!</v>
      </c>
    </row>
    <row r="26" spans="1:6" s="303" customFormat="1" ht="24" customHeight="1" thickBot="1" x14ac:dyDescent="0.25">
      <c r="A26" s="21" t="s">
        <v>14</v>
      </c>
      <c r="B26" s="22" t="s">
        <v>46</v>
      </c>
      <c r="C26" s="22" t="str">
        <f>+C3</f>
        <v>2019. évi</v>
      </c>
      <c r="D26" s="22" t="str">
        <f>+D3</f>
        <v>2020. évi</v>
      </c>
      <c r="E26" s="114" t="str">
        <f>+E3</f>
        <v>2021. évi</v>
      </c>
      <c r="F26" s="376"/>
    </row>
    <row r="27" spans="1:6" s="303" customFormat="1" ht="12" customHeight="1" thickBot="1" x14ac:dyDescent="0.25">
      <c r="A27" s="297" t="s">
        <v>444</v>
      </c>
      <c r="B27" s="298" t="s">
        <v>445</v>
      </c>
      <c r="C27" s="298" t="s">
        <v>446</v>
      </c>
      <c r="D27" s="298" t="s">
        <v>448</v>
      </c>
      <c r="E27" s="370" t="s">
        <v>447</v>
      </c>
      <c r="F27" s="376"/>
    </row>
    <row r="28" spans="1:6" s="303" customFormat="1" ht="15" customHeight="1" thickBot="1" x14ac:dyDescent="0.25">
      <c r="A28" s="18" t="s">
        <v>16</v>
      </c>
      <c r="B28" s="23" t="s">
        <v>486</v>
      </c>
      <c r="C28" s="349">
        <v>380000000</v>
      </c>
      <c r="D28" s="349">
        <v>399000000</v>
      </c>
      <c r="E28" s="346">
        <v>402000000</v>
      </c>
      <c r="F28" s="376"/>
    </row>
    <row r="29" spans="1:6" ht="12" customHeight="1" thickBot="1" x14ac:dyDescent="0.3">
      <c r="A29" s="357" t="s">
        <v>17</v>
      </c>
      <c r="B29" s="371" t="s">
        <v>491</v>
      </c>
      <c r="C29" s="372">
        <f>+C30+C31+C32</f>
        <v>110300000</v>
      </c>
      <c r="D29" s="372">
        <f>+D30+D31+D32</f>
        <v>101470000</v>
      </c>
      <c r="E29" s="373">
        <f>+E30+E31+E32</f>
        <v>114320000</v>
      </c>
    </row>
    <row r="30" spans="1:6" ht="12" customHeight="1" x14ac:dyDescent="0.25">
      <c r="A30" s="13" t="s">
        <v>97</v>
      </c>
      <c r="B30" s="6" t="s">
        <v>183</v>
      </c>
      <c r="C30" s="289">
        <v>80300000</v>
      </c>
      <c r="D30" s="289">
        <v>50000000</v>
      </c>
      <c r="E30" s="165">
        <v>38320000</v>
      </c>
    </row>
    <row r="31" spans="1:6" ht="12" customHeight="1" x14ac:dyDescent="0.25">
      <c r="A31" s="13" t="s">
        <v>98</v>
      </c>
      <c r="B31" s="10" t="s">
        <v>164</v>
      </c>
      <c r="C31" s="288">
        <v>25000000</v>
      </c>
      <c r="D31" s="288">
        <v>51470000</v>
      </c>
      <c r="E31" s="164">
        <v>71000000</v>
      </c>
    </row>
    <row r="32" spans="1:6" ht="12" customHeight="1" thickBot="1" x14ac:dyDescent="0.3">
      <c r="A32" s="13" t="s">
        <v>99</v>
      </c>
      <c r="B32" s="193" t="s">
        <v>185</v>
      </c>
      <c r="C32" s="288">
        <v>5000000</v>
      </c>
      <c r="D32" s="288"/>
      <c r="E32" s="164">
        <v>5000000</v>
      </c>
    </row>
    <row r="33" spans="1:7" ht="12" customHeight="1" thickBot="1" x14ac:dyDescent="0.3">
      <c r="A33" s="18" t="s">
        <v>18</v>
      </c>
      <c r="B33" s="91" t="s">
        <v>399</v>
      </c>
      <c r="C33" s="287">
        <f>+C28+C29</f>
        <v>490300000</v>
      </c>
      <c r="D33" s="287">
        <f>+D28+D29</f>
        <v>500470000</v>
      </c>
      <c r="E33" s="163">
        <f>+E28+E29</f>
        <v>516320000</v>
      </c>
    </row>
    <row r="34" spans="1:7" ht="15" customHeight="1" thickBot="1" x14ac:dyDescent="0.3">
      <c r="A34" s="18" t="s">
        <v>19</v>
      </c>
      <c r="B34" s="91" t="s">
        <v>487</v>
      </c>
      <c r="C34" s="379"/>
      <c r="D34" s="379"/>
      <c r="E34" s="380"/>
      <c r="F34" s="315"/>
    </row>
    <row r="35" spans="1:7" s="303" customFormat="1" ht="12.95" customHeight="1" thickBot="1" x14ac:dyDescent="0.25">
      <c r="A35" s="194" t="s">
        <v>20</v>
      </c>
      <c r="B35" s="276" t="s">
        <v>488</v>
      </c>
      <c r="C35" s="369">
        <f>+C33+C34</f>
        <v>490300000</v>
      </c>
      <c r="D35" s="369">
        <f>+D33+D34</f>
        <v>500470000</v>
      </c>
      <c r="E35" s="368">
        <f>+E33+E34</f>
        <v>516320000</v>
      </c>
    </row>
    <row r="36" spans="1:7" x14ac:dyDescent="0.25">
      <c r="C36" s="277"/>
    </row>
    <row r="37" spans="1:7" x14ac:dyDescent="0.25">
      <c r="C37" s="277"/>
    </row>
    <row r="38" spans="1:7" x14ac:dyDescent="0.25">
      <c r="C38" s="277"/>
    </row>
    <row r="39" spans="1:7" ht="16.5" customHeight="1" x14ac:dyDescent="0.25">
      <c r="C39" s="277"/>
    </row>
    <row r="40" spans="1:7" x14ac:dyDescent="0.25">
      <c r="C40" s="277"/>
    </row>
    <row r="41" spans="1:7" x14ac:dyDescent="0.25">
      <c r="C41" s="277"/>
    </row>
    <row r="42" spans="1:7" s="277" customFormat="1" x14ac:dyDescent="0.25">
      <c r="F42" s="301"/>
      <c r="G42" s="301"/>
    </row>
    <row r="43" spans="1:7" s="277" customFormat="1" x14ac:dyDescent="0.25">
      <c r="F43" s="301"/>
      <c r="G43" s="301"/>
    </row>
    <row r="44" spans="1:7" s="277" customFormat="1" x14ac:dyDescent="0.25">
      <c r="F44" s="301"/>
      <c r="G44" s="301"/>
    </row>
    <row r="45" spans="1:7" s="277" customFormat="1" x14ac:dyDescent="0.25">
      <c r="F45" s="301"/>
      <c r="G45" s="301"/>
    </row>
    <row r="46" spans="1:7" s="277" customFormat="1" x14ac:dyDescent="0.25">
      <c r="F46" s="301"/>
      <c r="G46" s="301"/>
    </row>
    <row r="47" spans="1:7" s="277" customFormat="1" x14ac:dyDescent="0.25">
      <c r="F47" s="301"/>
      <c r="G47" s="301"/>
    </row>
    <row r="48" spans="1:7" s="277" customFormat="1" x14ac:dyDescent="0.25">
      <c r="F48" s="301"/>
      <c r="G48" s="301"/>
    </row>
  </sheetData>
  <customSheetViews>
    <customSheetView guid="{97FEE8B0-D789-49A2-9B6A-B24783AB39CA}" scale="120">
      <selection activeCell="H19" sqref="H19"/>
      <pageMargins left="0.78740157480314965" right="0.78740157480314965" top="1.4566929133858268" bottom="0.86614173228346458" header="0.78740157480314965" footer="0.59055118110236227"/>
      <printOptions horizontalCentered="1"/>
      <pageSetup paperSize="9" scale="75" fitToWidth="3" fitToHeight="2" orientation="portrait" r:id="rId1"/>
      <headerFooter alignWithMargins="0">
        <oddHeader>&amp;C&amp;"Times New Roman CE,Félkövér"&amp;12............................. Önkormányzat
2017. ÉVI KÖLTSÉGVETÉSI ÉVET KÖVETŐ 3 ÉV TERVEZETT BEVÉTELEI, KIADÁSAI&amp;R&amp;"Times New Roman CE,Félkövér dőlt"&amp;11 7. számú tájékoztató tábla</oddHeader>
      </headerFooter>
    </customSheetView>
  </customSheetViews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2"/>
  <headerFooter alignWithMargins="0">
    <oddHeader>&amp;C&amp;"Times New Roman CE,Félkövér"&amp;12............................. Önkormányzat
2018. ÉVI KÖLTSÉGVETÉSI ÉVET KÖVETŐ 3 ÉV TERVEZETT BEVÉTELEI, KIADÁSAI&amp;R&amp;"Times New Roman CE,Félkövér dőlt"&amp;11 7. számú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47"/>
  <sheetViews>
    <sheetView workbookViewId="0">
      <selection activeCell="B10" sqref="B10"/>
    </sheetView>
  </sheetViews>
  <sheetFormatPr defaultRowHeight="12.75" x14ac:dyDescent="0.2"/>
  <cols>
    <col min="1" max="1" width="9.33203125" style="414" customWidth="1"/>
    <col min="2" max="2" width="29" style="413" customWidth="1"/>
    <col min="3" max="11" width="11.83203125" customWidth="1"/>
  </cols>
  <sheetData>
    <row r="1" spans="1:11" x14ac:dyDescent="0.2">
      <c r="A1" s="431" t="s">
        <v>592</v>
      </c>
    </row>
    <row r="2" spans="1:11" x14ac:dyDescent="0.2">
      <c r="A2" s="800" t="s">
        <v>594</v>
      </c>
      <c r="B2" s="800"/>
      <c r="C2" s="800"/>
      <c r="D2" s="800"/>
      <c r="E2" s="800"/>
      <c r="F2" s="800"/>
      <c r="G2" s="800"/>
      <c r="H2" s="800"/>
      <c r="I2" s="800"/>
      <c r="J2" s="800"/>
      <c r="K2" s="800"/>
    </row>
    <row r="4" spans="1:11" x14ac:dyDescent="0.2">
      <c r="A4" s="801" t="s">
        <v>523</v>
      </c>
      <c r="B4" s="801"/>
      <c r="C4" s="801"/>
      <c r="D4" s="801"/>
      <c r="E4" s="801"/>
      <c r="F4" s="801"/>
      <c r="G4" s="801"/>
      <c r="H4" s="801"/>
      <c r="I4" s="801"/>
      <c r="J4" s="801"/>
      <c r="K4" s="801"/>
    </row>
    <row r="5" spans="1:11" ht="13.5" thickBot="1" x14ac:dyDescent="0.25">
      <c r="A5" s="412"/>
      <c r="B5" s="412"/>
      <c r="C5" s="412"/>
      <c r="D5" s="412"/>
      <c r="E5" s="412"/>
      <c r="F5" s="412"/>
      <c r="G5" s="412"/>
      <c r="H5" s="412"/>
      <c r="I5" s="412"/>
      <c r="J5" s="800" t="s">
        <v>593</v>
      </c>
      <c r="K5" s="800"/>
    </row>
    <row r="6" spans="1:11" ht="36.75" thickBot="1" x14ac:dyDescent="0.25">
      <c r="A6" s="424" t="s">
        <v>518</v>
      </c>
      <c r="B6" s="425" t="s">
        <v>59</v>
      </c>
      <c r="C6" s="426" t="s">
        <v>519</v>
      </c>
      <c r="D6" s="426" t="s">
        <v>520</v>
      </c>
      <c r="E6" s="426" t="s">
        <v>521</v>
      </c>
      <c r="F6" s="426" t="s">
        <v>522</v>
      </c>
      <c r="G6" s="427" t="s">
        <v>534</v>
      </c>
      <c r="H6" s="426" t="s">
        <v>183</v>
      </c>
      <c r="I6" s="426" t="s">
        <v>164</v>
      </c>
      <c r="J6" s="427" t="s">
        <v>589</v>
      </c>
      <c r="K6" s="428" t="s">
        <v>49</v>
      </c>
    </row>
    <row r="7" spans="1:11" ht="25.5" x14ac:dyDescent="0.2">
      <c r="A7" s="420" t="s">
        <v>525</v>
      </c>
      <c r="B7" s="421" t="s">
        <v>524</v>
      </c>
      <c r="C7" s="422">
        <v>3291100</v>
      </c>
      <c r="D7" s="422">
        <v>702000</v>
      </c>
      <c r="E7" s="422">
        <v>1420000</v>
      </c>
      <c r="F7" s="422"/>
      <c r="G7" s="422"/>
      <c r="H7" s="422">
        <v>70000</v>
      </c>
      <c r="I7" s="422"/>
      <c r="J7" s="422"/>
      <c r="K7" s="423">
        <f t="shared" ref="K7:K34" si="0">SUM(C7:J7)</f>
        <v>5483100</v>
      </c>
    </row>
    <row r="8" spans="1:11" ht="25.5" x14ac:dyDescent="0.2">
      <c r="A8" s="416" t="s">
        <v>526</v>
      </c>
      <c r="B8" s="417" t="s">
        <v>527</v>
      </c>
      <c r="C8" s="418">
        <v>979000</v>
      </c>
      <c r="D8" s="418">
        <v>215000</v>
      </c>
      <c r="E8" s="418"/>
      <c r="F8" s="418"/>
      <c r="G8" s="418"/>
      <c r="H8" s="418"/>
      <c r="I8" s="418"/>
      <c r="J8" s="418"/>
      <c r="K8" s="419">
        <f t="shared" si="0"/>
        <v>1194000</v>
      </c>
    </row>
    <row r="9" spans="1:11" ht="25.5" x14ac:dyDescent="0.2">
      <c r="A9" s="416" t="s">
        <v>528</v>
      </c>
      <c r="B9" s="417" t="s">
        <v>529</v>
      </c>
      <c r="C9" s="418">
        <v>17290000</v>
      </c>
      <c r="D9" s="418">
        <v>3200000</v>
      </c>
      <c r="E9" s="418">
        <v>38890000</v>
      </c>
      <c r="F9" s="418"/>
      <c r="G9" s="418">
        <v>2800000</v>
      </c>
      <c r="H9" s="418">
        <v>5634990</v>
      </c>
      <c r="I9" s="418">
        <v>65610000</v>
      </c>
      <c r="J9" s="418"/>
      <c r="K9" s="419">
        <f t="shared" si="0"/>
        <v>133424990</v>
      </c>
    </row>
    <row r="10" spans="1:11" x14ac:dyDescent="0.2">
      <c r="A10" s="416" t="s">
        <v>530</v>
      </c>
      <c r="B10" s="417" t="s">
        <v>531</v>
      </c>
      <c r="C10" s="418"/>
      <c r="D10" s="418"/>
      <c r="E10" s="418">
        <v>939000</v>
      </c>
      <c r="F10" s="418"/>
      <c r="G10" s="418"/>
      <c r="H10" s="418"/>
      <c r="I10" s="418"/>
      <c r="J10" s="418"/>
      <c r="K10" s="419">
        <f t="shared" si="0"/>
        <v>939000</v>
      </c>
    </row>
    <row r="11" spans="1:11" ht="25.5" x14ac:dyDescent="0.2">
      <c r="A11" s="416" t="s">
        <v>532</v>
      </c>
      <c r="B11" s="417" t="s">
        <v>533</v>
      </c>
      <c r="C11" s="418">
        <v>2800000</v>
      </c>
      <c r="D11" s="418">
        <v>900000</v>
      </c>
      <c r="E11" s="418">
        <v>52707000</v>
      </c>
      <c r="F11" s="418"/>
      <c r="G11" s="418">
        <v>3000000</v>
      </c>
      <c r="H11" s="418">
        <v>166000000</v>
      </c>
      <c r="I11" s="418">
        <v>8331070</v>
      </c>
      <c r="J11" s="418"/>
      <c r="K11" s="419">
        <f t="shared" si="0"/>
        <v>233738070</v>
      </c>
    </row>
    <row r="12" spans="1:11" x14ac:dyDescent="0.2">
      <c r="A12" s="416" t="s">
        <v>535</v>
      </c>
      <c r="B12" s="417" t="s">
        <v>536</v>
      </c>
      <c r="C12" s="418"/>
      <c r="D12" s="418"/>
      <c r="E12" s="418">
        <v>508000</v>
      </c>
      <c r="F12" s="418"/>
      <c r="G12" s="418"/>
      <c r="H12" s="418"/>
      <c r="I12" s="418"/>
      <c r="J12" s="418"/>
      <c r="K12" s="419">
        <f t="shared" si="0"/>
        <v>508000</v>
      </c>
    </row>
    <row r="13" spans="1:11" x14ac:dyDescent="0.2">
      <c r="A13" s="416" t="s">
        <v>537</v>
      </c>
      <c r="B13" s="417" t="s">
        <v>538</v>
      </c>
      <c r="C13" s="418"/>
      <c r="D13" s="418"/>
      <c r="E13" s="418"/>
      <c r="F13" s="418"/>
      <c r="G13" s="418"/>
      <c r="H13" s="418"/>
      <c r="I13" s="418">
        <v>10000000</v>
      </c>
      <c r="J13" s="418"/>
      <c r="K13" s="419">
        <f t="shared" si="0"/>
        <v>10000000</v>
      </c>
    </row>
    <row r="14" spans="1:11" ht="25.5" x14ac:dyDescent="0.2">
      <c r="A14" s="416" t="s">
        <v>539</v>
      </c>
      <c r="B14" s="417" t="s">
        <v>540</v>
      </c>
      <c r="C14" s="418">
        <v>4515000</v>
      </c>
      <c r="D14" s="418">
        <v>903000</v>
      </c>
      <c r="E14" s="418">
        <v>7670000</v>
      </c>
      <c r="F14" s="418"/>
      <c r="G14" s="418"/>
      <c r="H14" s="418"/>
      <c r="I14" s="418"/>
      <c r="J14" s="418"/>
      <c r="K14" s="419">
        <f t="shared" si="0"/>
        <v>13088000</v>
      </c>
    </row>
    <row r="15" spans="1:11" x14ac:dyDescent="0.2">
      <c r="A15" s="416" t="s">
        <v>541</v>
      </c>
      <c r="B15" s="417" t="s">
        <v>542</v>
      </c>
      <c r="C15" s="418"/>
      <c r="D15" s="418"/>
      <c r="E15" s="418">
        <v>3144000</v>
      </c>
      <c r="F15" s="418"/>
      <c r="G15" s="418"/>
      <c r="H15" s="418"/>
      <c r="I15" s="418"/>
      <c r="J15" s="418"/>
      <c r="K15" s="419">
        <f t="shared" si="0"/>
        <v>3144000</v>
      </c>
    </row>
    <row r="16" spans="1:11" x14ac:dyDescent="0.2">
      <c r="A16" s="416" t="s">
        <v>543</v>
      </c>
      <c r="B16" s="417" t="s">
        <v>544</v>
      </c>
      <c r="C16" s="418"/>
      <c r="D16" s="418"/>
      <c r="E16" s="418"/>
      <c r="F16" s="418"/>
      <c r="G16" s="418">
        <v>142636260</v>
      </c>
      <c r="H16" s="418"/>
      <c r="I16" s="418"/>
      <c r="J16" s="418"/>
      <c r="K16" s="419">
        <f t="shared" si="0"/>
        <v>142636260</v>
      </c>
    </row>
    <row r="17" spans="1:11" ht="25.5" x14ac:dyDescent="0.2">
      <c r="A17" s="416" t="s">
        <v>545</v>
      </c>
      <c r="B17" s="417" t="s">
        <v>546</v>
      </c>
      <c r="C17" s="418"/>
      <c r="D17" s="418"/>
      <c r="E17" s="418"/>
      <c r="F17" s="418"/>
      <c r="G17" s="418">
        <v>10163360</v>
      </c>
      <c r="H17" s="418"/>
      <c r="I17" s="418"/>
      <c r="J17" s="418"/>
      <c r="K17" s="419">
        <f t="shared" si="0"/>
        <v>10163360</v>
      </c>
    </row>
    <row r="18" spans="1:11" x14ac:dyDescent="0.2">
      <c r="A18" s="416" t="s">
        <v>547</v>
      </c>
      <c r="B18" s="417" t="s">
        <v>548</v>
      </c>
      <c r="C18" s="418"/>
      <c r="D18" s="418"/>
      <c r="E18" s="418">
        <v>5765000</v>
      </c>
      <c r="F18" s="418"/>
      <c r="G18" s="418"/>
      <c r="H18" s="418"/>
      <c r="I18" s="418"/>
      <c r="J18" s="418"/>
      <c r="K18" s="419">
        <f t="shared" si="0"/>
        <v>5765000</v>
      </c>
    </row>
    <row r="19" spans="1:11" x14ac:dyDescent="0.2">
      <c r="A19" s="416" t="s">
        <v>550</v>
      </c>
      <c r="B19" s="417" t="s">
        <v>551</v>
      </c>
      <c r="C19" s="418">
        <v>9759500</v>
      </c>
      <c r="D19" s="418">
        <v>1952000</v>
      </c>
      <c r="E19" s="418">
        <v>5101000</v>
      </c>
      <c r="F19" s="418"/>
      <c r="G19" s="418"/>
      <c r="H19" s="418">
        <v>16031000</v>
      </c>
      <c r="I19" s="418"/>
      <c r="J19" s="418"/>
      <c r="K19" s="419">
        <f t="shared" si="0"/>
        <v>32843500</v>
      </c>
    </row>
    <row r="20" spans="1:11" x14ac:dyDescent="0.2">
      <c r="A20" s="416" t="s">
        <v>552</v>
      </c>
      <c r="B20" s="417" t="s">
        <v>553</v>
      </c>
      <c r="C20" s="418">
        <v>7729750</v>
      </c>
      <c r="D20" s="418">
        <v>1546000</v>
      </c>
      <c r="E20" s="418">
        <v>7115000</v>
      </c>
      <c r="F20" s="418"/>
      <c r="G20" s="418"/>
      <c r="H20" s="418">
        <v>444500</v>
      </c>
      <c r="I20" s="418"/>
      <c r="J20" s="418"/>
      <c r="K20" s="419">
        <f t="shared" si="0"/>
        <v>16835250</v>
      </c>
    </row>
    <row r="21" spans="1:11" x14ac:dyDescent="0.2">
      <c r="A21" s="416" t="s">
        <v>554</v>
      </c>
      <c r="B21" s="417" t="s">
        <v>555</v>
      </c>
      <c r="C21" s="418"/>
      <c r="D21" s="418"/>
      <c r="E21" s="418">
        <v>1002000</v>
      </c>
      <c r="F21" s="418"/>
      <c r="G21" s="418"/>
      <c r="H21" s="418"/>
      <c r="I21" s="418"/>
      <c r="J21" s="418"/>
      <c r="K21" s="419">
        <f t="shared" si="0"/>
        <v>1002000</v>
      </c>
    </row>
    <row r="22" spans="1:11" x14ac:dyDescent="0.2">
      <c r="A22" s="416" t="s">
        <v>556</v>
      </c>
      <c r="B22" s="417" t="s">
        <v>557</v>
      </c>
      <c r="C22" s="418"/>
      <c r="D22" s="418"/>
      <c r="E22" s="418">
        <v>451000</v>
      </c>
      <c r="F22" s="418"/>
      <c r="G22" s="418"/>
      <c r="H22" s="418"/>
      <c r="I22" s="418"/>
      <c r="J22" s="418"/>
      <c r="K22" s="419">
        <f t="shared" si="0"/>
        <v>451000</v>
      </c>
    </row>
    <row r="23" spans="1:11" ht="25.5" x14ac:dyDescent="0.2">
      <c r="A23" s="416" t="s">
        <v>558</v>
      </c>
      <c r="B23" s="417" t="s">
        <v>559</v>
      </c>
      <c r="C23" s="418"/>
      <c r="D23" s="418"/>
      <c r="E23" s="418">
        <v>572000</v>
      </c>
      <c r="F23" s="418"/>
      <c r="G23" s="418"/>
      <c r="H23" s="418"/>
      <c r="I23" s="418"/>
      <c r="J23" s="418"/>
      <c r="K23" s="419">
        <f t="shared" si="0"/>
        <v>572000</v>
      </c>
    </row>
    <row r="24" spans="1:11" ht="25.5" x14ac:dyDescent="0.2">
      <c r="A24" s="416" t="s">
        <v>560</v>
      </c>
      <c r="B24" s="417" t="s">
        <v>561</v>
      </c>
      <c r="C24" s="418"/>
      <c r="D24" s="418"/>
      <c r="E24" s="418">
        <v>1855000</v>
      </c>
      <c r="F24" s="418"/>
      <c r="G24" s="418"/>
      <c r="H24" s="418"/>
      <c r="I24" s="418"/>
      <c r="J24" s="418"/>
      <c r="K24" s="419">
        <f t="shared" si="0"/>
        <v>1855000</v>
      </c>
    </row>
    <row r="25" spans="1:11" x14ac:dyDescent="0.2">
      <c r="A25" s="416" t="s">
        <v>562</v>
      </c>
      <c r="B25" s="417" t="s">
        <v>563</v>
      </c>
      <c r="C25" s="418">
        <v>2346700</v>
      </c>
      <c r="D25" s="418">
        <v>473000</v>
      </c>
      <c r="E25" s="418">
        <v>609600</v>
      </c>
      <c r="F25" s="418"/>
      <c r="G25" s="418"/>
      <c r="H25" s="418">
        <v>88900</v>
      </c>
      <c r="I25" s="418"/>
      <c r="J25" s="418"/>
      <c r="K25" s="419">
        <f t="shared" si="0"/>
        <v>3518200</v>
      </c>
    </row>
    <row r="26" spans="1:11" x14ac:dyDescent="0.2">
      <c r="A26" s="416" t="s">
        <v>564</v>
      </c>
      <c r="B26" s="417" t="s">
        <v>565</v>
      </c>
      <c r="C26" s="418">
        <v>3872760</v>
      </c>
      <c r="D26" s="418">
        <v>775000</v>
      </c>
      <c r="E26" s="418">
        <v>17449800</v>
      </c>
      <c r="F26" s="418"/>
      <c r="G26" s="418"/>
      <c r="H26" s="418"/>
      <c r="I26" s="418"/>
      <c r="J26" s="418"/>
      <c r="K26" s="419">
        <f t="shared" si="0"/>
        <v>22097560</v>
      </c>
    </row>
    <row r="27" spans="1:11" ht="25.5" x14ac:dyDescent="0.2">
      <c r="A27" s="416" t="s">
        <v>566</v>
      </c>
      <c r="B27" s="417" t="s">
        <v>567</v>
      </c>
      <c r="C27" s="418">
        <v>3868250</v>
      </c>
      <c r="D27" s="418">
        <v>774000</v>
      </c>
      <c r="E27" s="418">
        <v>7137400</v>
      </c>
      <c r="F27" s="418"/>
      <c r="G27" s="418"/>
      <c r="H27" s="418">
        <v>57150</v>
      </c>
      <c r="I27" s="418"/>
      <c r="J27" s="418"/>
      <c r="K27" s="419">
        <f t="shared" si="0"/>
        <v>11836800</v>
      </c>
    </row>
    <row r="28" spans="1:11" x14ac:dyDescent="0.2">
      <c r="A28" s="416" t="s">
        <v>568</v>
      </c>
      <c r="B28" s="417" t="s">
        <v>569</v>
      </c>
      <c r="C28" s="418">
        <v>4356000</v>
      </c>
      <c r="D28" s="418">
        <v>872000</v>
      </c>
      <c r="E28" s="418">
        <v>1483000</v>
      </c>
      <c r="F28" s="418"/>
      <c r="G28" s="418"/>
      <c r="H28" s="418"/>
      <c r="I28" s="418"/>
      <c r="J28" s="418"/>
      <c r="K28" s="419">
        <f t="shared" si="0"/>
        <v>6711000</v>
      </c>
    </row>
    <row r="29" spans="1:11" x14ac:dyDescent="0.2">
      <c r="A29" s="416" t="s">
        <v>570</v>
      </c>
      <c r="B29" s="417" t="s">
        <v>571</v>
      </c>
      <c r="C29" s="418">
        <v>3733000</v>
      </c>
      <c r="D29" s="418">
        <v>850000</v>
      </c>
      <c r="E29" s="418">
        <v>1448000</v>
      </c>
      <c r="F29" s="418"/>
      <c r="G29" s="418"/>
      <c r="H29" s="418"/>
      <c r="I29" s="418"/>
      <c r="J29" s="418"/>
      <c r="K29" s="419">
        <f t="shared" si="0"/>
        <v>6031000</v>
      </c>
    </row>
    <row r="30" spans="1:11" x14ac:dyDescent="0.2">
      <c r="A30" s="416" t="s">
        <v>572</v>
      </c>
      <c r="B30" s="417" t="s">
        <v>573</v>
      </c>
      <c r="C30" s="418"/>
      <c r="D30" s="418"/>
      <c r="E30" s="418">
        <v>25050000</v>
      </c>
      <c r="F30" s="418"/>
      <c r="G30" s="418"/>
      <c r="H30" s="418"/>
      <c r="I30" s="418"/>
      <c r="J30" s="418"/>
      <c r="K30" s="419">
        <f t="shared" si="0"/>
        <v>25050000</v>
      </c>
    </row>
    <row r="31" spans="1:11" x14ac:dyDescent="0.2">
      <c r="A31" s="416" t="s">
        <v>574</v>
      </c>
      <c r="B31" s="417" t="s">
        <v>575</v>
      </c>
      <c r="C31" s="418"/>
      <c r="D31" s="418"/>
      <c r="E31" s="418">
        <v>635000</v>
      </c>
      <c r="F31" s="418"/>
      <c r="G31" s="418"/>
      <c r="H31" s="418"/>
      <c r="I31" s="418"/>
      <c r="J31" s="418"/>
      <c r="K31" s="419">
        <f t="shared" si="0"/>
        <v>635000</v>
      </c>
    </row>
    <row r="32" spans="1:11" x14ac:dyDescent="0.2">
      <c r="A32" s="416" t="s">
        <v>576</v>
      </c>
      <c r="B32" s="417" t="s">
        <v>577</v>
      </c>
      <c r="C32" s="418"/>
      <c r="D32" s="418"/>
      <c r="E32" s="418">
        <v>1260000</v>
      </c>
      <c r="F32" s="418"/>
      <c r="G32" s="418"/>
      <c r="H32" s="418"/>
      <c r="I32" s="418"/>
      <c r="J32" s="418"/>
      <c r="K32" s="419">
        <f t="shared" si="0"/>
        <v>1260000</v>
      </c>
    </row>
    <row r="33" spans="1:11" x14ac:dyDescent="0.2">
      <c r="A33" s="416" t="s">
        <v>578</v>
      </c>
      <c r="B33" s="417" t="s">
        <v>579</v>
      </c>
      <c r="C33" s="418"/>
      <c r="D33" s="418"/>
      <c r="E33" s="418"/>
      <c r="F33" s="418">
        <v>1430000</v>
      </c>
      <c r="G33" s="418"/>
      <c r="H33" s="418"/>
      <c r="I33" s="418"/>
      <c r="J33" s="418"/>
      <c r="K33" s="419">
        <f t="shared" si="0"/>
        <v>1430000</v>
      </c>
    </row>
    <row r="34" spans="1:11" ht="25.5" x14ac:dyDescent="0.2">
      <c r="A34" s="416" t="s">
        <v>580</v>
      </c>
      <c r="B34" s="417" t="s">
        <v>581</v>
      </c>
      <c r="C34" s="418"/>
      <c r="D34" s="418"/>
      <c r="E34" s="418"/>
      <c r="F34" s="418"/>
      <c r="G34" s="418">
        <v>20550000</v>
      </c>
      <c r="H34" s="418"/>
      <c r="I34" s="418"/>
      <c r="J34" s="418"/>
      <c r="K34" s="419">
        <f t="shared" si="0"/>
        <v>20550000</v>
      </c>
    </row>
    <row r="35" spans="1:11" ht="25.5" x14ac:dyDescent="0.2">
      <c r="A35" s="416" t="s">
        <v>590</v>
      </c>
      <c r="B35" s="417" t="s">
        <v>591</v>
      </c>
      <c r="C35" s="418"/>
      <c r="D35" s="418"/>
      <c r="E35" s="418"/>
      <c r="F35" s="418"/>
      <c r="G35" s="418"/>
      <c r="H35" s="418"/>
      <c r="I35" s="418"/>
      <c r="J35" s="418">
        <v>6095493</v>
      </c>
      <c r="K35" s="419"/>
    </row>
    <row r="36" spans="1:11" ht="26.25" thickBot="1" x14ac:dyDescent="0.25">
      <c r="A36" s="432" t="s">
        <v>588</v>
      </c>
      <c r="B36" s="433" t="s">
        <v>587</v>
      </c>
      <c r="C36" s="434"/>
      <c r="D36" s="434"/>
      <c r="E36" s="434">
        <v>401000</v>
      </c>
      <c r="F36" s="434"/>
      <c r="G36" s="434"/>
      <c r="H36" s="434"/>
      <c r="I36" s="434"/>
      <c r="J36" s="434"/>
      <c r="K36" s="435">
        <f>SUM(C36:J36)</f>
        <v>401000</v>
      </c>
    </row>
    <row r="37" spans="1:11" s="415" customFormat="1" ht="13.5" thickBot="1" x14ac:dyDescent="0.25">
      <c r="A37" s="805" t="s">
        <v>549</v>
      </c>
      <c r="B37" s="806"/>
      <c r="C37" s="436">
        <f>SUM(C7:C31)</f>
        <v>64541060</v>
      </c>
      <c r="D37" s="436">
        <f>SUM(D7:D31)</f>
        <v>13162000</v>
      </c>
      <c r="E37" s="436">
        <f t="shared" ref="E37:J37" si="1">SUM(E7:E36)</f>
        <v>182612800</v>
      </c>
      <c r="F37" s="436">
        <f t="shared" si="1"/>
        <v>1430000</v>
      </c>
      <c r="G37" s="436">
        <f t="shared" si="1"/>
        <v>179149620</v>
      </c>
      <c r="H37" s="436">
        <f t="shared" si="1"/>
        <v>188326540</v>
      </c>
      <c r="I37" s="436">
        <f t="shared" si="1"/>
        <v>83941070</v>
      </c>
      <c r="J37" s="436">
        <f t="shared" si="1"/>
        <v>6095493</v>
      </c>
      <c r="K37" s="437">
        <f>SUM(C37:J37)</f>
        <v>719258583</v>
      </c>
    </row>
    <row r="39" spans="1:11" ht="13.5" thickBot="1" x14ac:dyDescent="0.25">
      <c r="A39" s="802" t="s">
        <v>582</v>
      </c>
      <c r="B39" s="802"/>
      <c r="C39" s="802"/>
      <c r="D39" s="802"/>
      <c r="E39" s="802"/>
      <c r="F39" s="802"/>
      <c r="G39" s="802"/>
      <c r="H39" s="802"/>
      <c r="I39" s="802"/>
      <c r="J39" s="802"/>
      <c r="K39" s="802"/>
    </row>
    <row r="40" spans="1:11" ht="36.75" thickBot="1" x14ac:dyDescent="0.25">
      <c r="A40" s="424" t="s">
        <v>518</v>
      </c>
      <c r="B40" s="425" t="s">
        <v>59</v>
      </c>
      <c r="C40" s="426" t="s">
        <v>519</v>
      </c>
      <c r="D40" s="426" t="s">
        <v>520</v>
      </c>
      <c r="E40" s="426" t="s">
        <v>521</v>
      </c>
      <c r="F40" s="426" t="s">
        <v>522</v>
      </c>
      <c r="G40" s="427" t="s">
        <v>534</v>
      </c>
      <c r="H40" s="426" t="s">
        <v>183</v>
      </c>
      <c r="I40" s="426" t="s">
        <v>164</v>
      </c>
      <c r="J40" s="426"/>
      <c r="K40" s="428" t="s">
        <v>49</v>
      </c>
    </row>
    <row r="41" spans="1:11" ht="25.5" x14ac:dyDescent="0.2">
      <c r="A41" s="420" t="s">
        <v>528</v>
      </c>
      <c r="B41" s="421" t="s">
        <v>529</v>
      </c>
      <c r="C41" s="422">
        <v>46372200</v>
      </c>
      <c r="D41" s="422">
        <v>9125000</v>
      </c>
      <c r="E41" s="422">
        <v>10451400</v>
      </c>
      <c r="F41" s="422"/>
      <c r="G41" s="422"/>
      <c r="H41" s="422">
        <v>354000</v>
      </c>
      <c r="I41" s="422"/>
      <c r="J41" s="422"/>
      <c r="K41" s="423">
        <f>SUM(C41:J41)</f>
        <v>66302600</v>
      </c>
    </row>
    <row r="42" spans="1:11" x14ac:dyDescent="0.2">
      <c r="A42" s="416" t="s">
        <v>583</v>
      </c>
      <c r="B42" s="417" t="s">
        <v>584</v>
      </c>
      <c r="C42" s="418">
        <v>3297600</v>
      </c>
      <c r="D42" s="418">
        <v>660000</v>
      </c>
      <c r="E42" s="418">
        <v>984250</v>
      </c>
      <c r="F42" s="418"/>
      <c r="G42" s="418"/>
      <c r="H42" s="418"/>
      <c r="I42" s="418"/>
      <c r="J42" s="418"/>
      <c r="K42" s="419">
        <f>SUM(C42:J42)</f>
        <v>4941850</v>
      </c>
    </row>
    <row r="43" spans="1:11" ht="13.5" thickBot="1" x14ac:dyDescent="0.25">
      <c r="A43" s="432" t="s">
        <v>578</v>
      </c>
      <c r="B43" s="433" t="s">
        <v>585</v>
      </c>
      <c r="C43" s="434"/>
      <c r="D43" s="434"/>
      <c r="E43" s="434"/>
      <c r="F43" s="434">
        <v>400000</v>
      </c>
      <c r="G43" s="434"/>
      <c r="H43" s="434"/>
      <c r="I43" s="434"/>
      <c r="J43" s="434"/>
      <c r="K43" s="435">
        <f>SUM(C43:J43)</f>
        <v>400000</v>
      </c>
    </row>
    <row r="44" spans="1:11" s="415" customFormat="1" ht="13.5" thickBot="1" x14ac:dyDescent="0.25">
      <c r="A44" s="805" t="s">
        <v>549</v>
      </c>
      <c r="B44" s="806"/>
      <c r="C44" s="436">
        <f>SUM(C41:C43)</f>
        <v>49669800</v>
      </c>
      <c r="D44" s="436">
        <f t="shared" ref="D44:K44" si="2">SUM(D41:D43)</f>
        <v>9785000</v>
      </c>
      <c r="E44" s="436">
        <f t="shared" si="2"/>
        <v>11435650</v>
      </c>
      <c r="F44" s="436">
        <f t="shared" si="2"/>
        <v>400000</v>
      </c>
      <c r="G44" s="436">
        <f t="shared" si="2"/>
        <v>0</v>
      </c>
      <c r="H44" s="436">
        <f t="shared" si="2"/>
        <v>354000</v>
      </c>
      <c r="I44" s="436">
        <f t="shared" si="2"/>
        <v>0</v>
      </c>
      <c r="J44" s="436">
        <f t="shared" si="2"/>
        <v>0</v>
      </c>
      <c r="K44" s="437">
        <f t="shared" si="2"/>
        <v>71644450</v>
      </c>
    </row>
    <row r="47" spans="1:11" x14ac:dyDescent="0.2">
      <c r="A47" s="803" t="s">
        <v>586</v>
      </c>
      <c r="B47" s="804"/>
      <c r="C47" s="429">
        <f>SUM(C37+C44)</f>
        <v>114210860</v>
      </c>
      <c r="D47" s="429">
        <f t="shared" ref="D47:K47" si="3">SUM(D37+D44)</f>
        <v>22947000</v>
      </c>
      <c r="E47" s="429">
        <f t="shared" si="3"/>
        <v>194048450</v>
      </c>
      <c r="F47" s="429">
        <f t="shared" si="3"/>
        <v>1830000</v>
      </c>
      <c r="G47" s="429">
        <f t="shared" si="3"/>
        <v>179149620</v>
      </c>
      <c r="H47" s="429">
        <f t="shared" si="3"/>
        <v>188680540</v>
      </c>
      <c r="I47" s="429">
        <f t="shared" si="3"/>
        <v>83941070</v>
      </c>
      <c r="J47" s="429">
        <f t="shared" si="3"/>
        <v>6095493</v>
      </c>
      <c r="K47" s="430">
        <f t="shared" si="3"/>
        <v>790903033</v>
      </c>
    </row>
  </sheetData>
  <customSheetViews>
    <customSheetView guid="{97FEE8B0-D789-49A2-9B6A-B24783AB39CA}">
      <selection activeCell="B13" sqref="B13"/>
      <pageMargins left="0.7" right="0.7" top="0.75" bottom="0.75" header="0.3" footer="0.3"/>
      <pageSetup paperSize="9" orientation="portrait" r:id="rId1"/>
    </customSheetView>
  </customSheetViews>
  <mergeCells count="7">
    <mergeCell ref="A2:K2"/>
    <mergeCell ref="A4:K4"/>
    <mergeCell ref="A39:K39"/>
    <mergeCell ref="J5:K5"/>
    <mergeCell ref="A47:B47"/>
    <mergeCell ref="A37:B37"/>
    <mergeCell ref="A44:B44"/>
  </mergeCells>
  <phoneticPr fontId="28" type="noConversion"/>
  <pageMargins left="0.25" right="0.25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159"/>
  <sheetViews>
    <sheetView topLeftCell="A112" zoomScale="130" zoomScaleNormal="130" zoomScaleSheetLayoutView="100" workbookViewId="0">
      <selection activeCell="B10" sqref="B10"/>
    </sheetView>
  </sheetViews>
  <sheetFormatPr defaultRowHeight="15.75" x14ac:dyDescent="0.25"/>
  <cols>
    <col min="1" max="1" width="9.5" style="277" customWidth="1"/>
    <col min="2" max="2" width="91.6640625" style="277" customWidth="1"/>
    <col min="3" max="3" width="21.6640625" style="278" customWidth="1"/>
    <col min="4" max="4" width="9" style="301" customWidth="1"/>
    <col min="5" max="16384" width="9.33203125" style="301"/>
  </cols>
  <sheetData>
    <row r="1" spans="1:3" ht="15.95" customHeight="1" x14ac:dyDescent="0.25">
      <c r="A1" s="744" t="s">
        <v>13</v>
      </c>
      <c r="B1" s="744"/>
      <c r="C1" s="744"/>
    </row>
    <row r="2" spans="1:3" ht="15.95" customHeight="1" thickBot="1" x14ac:dyDescent="0.3">
      <c r="A2" s="742" t="s">
        <v>130</v>
      </c>
      <c r="B2" s="742"/>
      <c r="C2" s="206" t="e">
        <f>'1.sz.mell.'!#REF!</f>
        <v>#REF!</v>
      </c>
    </row>
    <row r="3" spans="1:3" ht="38.1" customHeight="1" thickBot="1" x14ac:dyDescent="0.3">
      <c r="A3" s="21" t="s">
        <v>62</v>
      </c>
      <c r="B3" s="22" t="s">
        <v>15</v>
      </c>
      <c r="C3" s="35" t="str">
        <f>+CONCATENATE(LEFT(ÖSSZEFÜGGÉSEK!A5,4),". évi előirányzat")</f>
        <v>2018. évi előirányzat</v>
      </c>
    </row>
    <row r="4" spans="1:3" s="302" customFormat="1" ht="12" customHeight="1" thickBot="1" x14ac:dyDescent="0.25">
      <c r="A4" s="297"/>
      <c r="B4" s="298" t="s">
        <v>444</v>
      </c>
      <c r="C4" s="299" t="s">
        <v>445</v>
      </c>
    </row>
    <row r="5" spans="1:3" s="303" customFormat="1" ht="12" customHeight="1" thickBot="1" x14ac:dyDescent="0.25">
      <c r="A5" s="18" t="s">
        <v>16</v>
      </c>
      <c r="B5" s="19" t="s">
        <v>202</v>
      </c>
      <c r="C5" s="196" t="e">
        <f>+C6+C7+C8+C9+C10+C11</f>
        <v>#VALUE!</v>
      </c>
    </row>
    <row r="6" spans="1:3" s="303" customFormat="1" ht="12" customHeight="1" x14ac:dyDescent="0.2">
      <c r="A6" s="13" t="s">
        <v>91</v>
      </c>
      <c r="B6" s="304" t="s">
        <v>203</v>
      </c>
      <c r="C6" s="199" t="str">
        <f>'3.1. sz. mell'!C9</f>
        <v>Önkormányzatok egyes köznevelési feladatainak támogatása</v>
      </c>
    </row>
    <row r="7" spans="1:3" s="303" customFormat="1" ht="12" customHeight="1" x14ac:dyDescent="0.2">
      <c r="A7" s="12" t="s">
        <v>92</v>
      </c>
      <c r="B7" s="305" t="s">
        <v>204</v>
      </c>
      <c r="C7" s="199" t="str">
        <f>'3.1. sz. mell'!C10</f>
        <v>Önkormányzatok szociális és gyermekjóléti, étkeztetési feladatainak támogatása</v>
      </c>
    </row>
    <row r="8" spans="1:3" s="303" customFormat="1" ht="12" customHeight="1" x14ac:dyDescent="0.2">
      <c r="A8" s="12" t="s">
        <v>93</v>
      </c>
      <c r="B8" s="305" t="s">
        <v>498</v>
      </c>
      <c r="C8" s="199" t="str">
        <f>'3.1. sz. mell'!C11</f>
        <v>Önkormányzatok kulturális feladatainak támogatása</v>
      </c>
    </row>
    <row r="9" spans="1:3" s="303" customFormat="1" ht="12" customHeight="1" x14ac:dyDescent="0.2">
      <c r="A9" s="12" t="s">
        <v>94</v>
      </c>
      <c r="B9" s="305" t="s">
        <v>205</v>
      </c>
      <c r="C9" s="199" t="str">
        <f>'3.1. sz. mell'!C12</f>
        <v>Működési célú kvi támogatások és kiegészítő támogatások</v>
      </c>
    </row>
    <row r="10" spans="1:3" s="303" customFormat="1" ht="12" customHeight="1" x14ac:dyDescent="0.2">
      <c r="A10" s="12" t="s">
        <v>126</v>
      </c>
      <c r="B10" s="192" t="s">
        <v>383</v>
      </c>
      <c r="C10" s="199" t="str">
        <f>'3.1. sz. mell'!C13</f>
        <v>Elszámolásból származó bevételek</v>
      </c>
    </row>
    <row r="11" spans="1:3" s="303" customFormat="1" ht="12" customHeight="1" thickBot="1" x14ac:dyDescent="0.25">
      <c r="A11" s="14" t="s">
        <v>95</v>
      </c>
      <c r="B11" s="193" t="s">
        <v>384</v>
      </c>
      <c r="C11" s="199" t="str">
        <f>'3.1. sz. mell'!C14</f>
        <v>Működési célú támogatások államháztartáson belülről (2.1.+…+.2.5.)</v>
      </c>
    </row>
    <row r="12" spans="1:3" s="303" customFormat="1" ht="12" customHeight="1" thickBot="1" x14ac:dyDescent="0.25">
      <c r="A12" s="18" t="s">
        <v>17</v>
      </c>
      <c r="B12" s="191" t="s">
        <v>206</v>
      </c>
      <c r="C12" s="196">
        <f>+C13+C14+C15+C16+C17</f>
        <v>0</v>
      </c>
    </row>
    <row r="13" spans="1:3" s="303" customFormat="1" ht="12" customHeight="1" x14ac:dyDescent="0.2">
      <c r="A13" s="13" t="s">
        <v>97</v>
      </c>
      <c r="B13" s="304" t="s">
        <v>207</v>
      </c>
      <c r="C13" s="199"/>
    </row>
    <row r="14" spans="1:3" s="303" customFormat="1" ht="12" customHeight="1" x14ac:dyDescent="0.2">
      <c r="A14" s="12" t="s">
        <v>98</v>
      </c>
      <c r="B14" s="305" t="s">
        <v>208</v>
      </c>
      <c r="C14" s="198"/>
    </row>
    <row r="15" spans="1:3" s="303" customFormat="1" ht="12" customHeight="1" x14ac:dyDescent="0.2">
      <c r="A15" s="12" t="s">
        <v>99</v>
      </c>
      <c r="B15" s="305" t="s">
        <v>375</v>
      </c>
      <c r="C15" s="198"/>
    </row>
    <row r="16" spans="1:3" s="303" customFormat="1" ht="12" customHeight="1" x14ac:dyDescent="0.2">
      <c r="A16" s="12" t="s">
        <v>100</v>
      </c>
      <c r="B16" s="305" t="s">
        <v>376</v>
      </c>
      <c r="C16" s="198"/>
    </row>
    <row r="17" spans="1:3" s="303" customFormat="1" ht="12" customHeight="1" x14ac:dyDescent="0.2">
      <c r="A17" s="12" t="s">
        <v>101</v>
      </c>
      <c r="B17" s="305" t="s">
        <v>209</v>
      </c>
      <c r="C17" s="198"/>
    </row>
    <row r="18" spans="1:3" s="303" customFormat="1" ht="12" customHeight="1" thickBot="1" x14ac:dyDescent="0.25">
      <c r="A18" s="14" t="s">
        <v>110</v>
      </c>
      <c r="B18" s="193" t="s">
        <v>210</v>
      </c>
      <c r="C18" s="200"/>
    </row>
    <row r="19" spans="1:3" s="303" customFormat="1" ht="12" customHeight="1" thickBot="1" x14ac:dyDescent="0.25">
      <c r="A19" s="18" t="s">
        <v>18</v>
      </c>
      <c r="B19" s="19" t="s">
        <v>211</v>
      </c>
      <c r="C19" s="196">
        <f>+C20+C21+C22+C23+C24</f>
        <v>0</v>
      </c>
    </row>
    <row r="20" spans="1:3" s="303" customFormat="1" ht="12" customHeight="1" x14ac:dyDescent="0.2">
      <c r="A20" s="13" t="s">
        <v>80</v>
      </c>
      <c r="B20" s="304" t="s">
        <v>212</v>
      </c>
      <c r="C20" s="199"/>
    </row>
    <row r="21" spans="1:3" s="303" customFormat="1" ht="12" customHeight="1" x14ac:dyDescent="0.2">
      <c r="A21" s="12" t="s">
        <v>81</v>
      </c>
      <c r="B21" s="305" t="s">
        <v>213</v>
      </c>
      <c r="C21" s="198"/>
    </row>
    <row r="22" spans="1:3" s="303" customFormat="1" ht="12" customHeight="1" x14ac:dyDescent="0.2">
      <c r="A22" s="12" t="s">
        <v>82</v>
      </c>
      <c r="B22" s="305" t="s">
        <v>377</v>
      </c>
      <c r="C22" s="198"/>
    </row>
    <row r="23" spans="1:3" s="303" customFormat="1" ht="12" customHeight="1" x14ac:dyDescent="0.2">
      <c r="A23" s="12" t="s">
        <v>83</v>
      </c>
      <c r="B23" s="305" t="s">
        <v>378</v>
      </c>
      <c r="C23" s="198"/>
    </row>
    <row r="24" spans="1:3" s="303" customFormat="1" ht="12" customHeight="1" x14ac:dyDescent="0.2">
      <c r="A24" s="12" t="s">
        <v>148</v>
      </c>
      <c r="B24" s="305" t="s">
        <v>214</v>
      </c>
      <c r="C24" s="198"/>
    </row>
    <row r="25" spans="1:3" s="303" customFormat="1" ht="12" customHeight="1" thickBot="1" x14ac:dyDescent="0.25">
      <c r="A25" s="14" t="s">
        <v>149</v>
      </c>
      <c r="B25" s="306" t="s">
        <v>215</v>
      </c>
      <c r="C25" s="200"/>
    </row>
    <row r="26" spans="1:3" s="303" customFormat="1" ht="12" customHeight="1" thickBot="1" x14ac:dyDescent="0.25">
      <c r="A26" s="18" t="s">
        <v>150</v>
      </c>
      <c r="B26" s="19" t="s">
        <v>508</v>
      </c>
      <c r="C26" s="202">
        <f>SUM(C27:C33)</f>
        <v>0</v>
      </c>
    </row>
    <row r="27" spans="1:3" s="303" customFormat="1" ht="12" customHeight="1" x14ac:dyDescent="0.2">
      <c r="A27" s="13" t="s">
        <v>217</v>
      </c>
      <c r="B27" s="304" t="s">
        <v>503</v>
      </c>
      <c r="C27" s="199"/>
    </row>
    <row r="28" spans="1:3" s="303" customFormat="1" ht="12" customHeight="1" x14ac:dyDescent="0.2">
      <c r="A28" s="12" t="s">
        <v>218</v>
      </c>
      <c r="B28" s="305" t="s">
        <v>504</v>
      </c>
      <c r="C28" s="198"/>
    </row>
    <row r="29" spans="1:3" s="303" customFormat="1" ht="12" customHeight="1" x14ac:dyDescent="0.2">
      <c r="A29" s="12" t="s">
        <v>219</v>
      </c>
      <c r="B29" s="305" t="s">
        <v>505</v>
      </c>
      <c r="C29" s="198"/>
    </row>
    <row r="30" spans="1:3" s="303" customFormat="1" ht="12" customHeight="1" x14ac:dyDescent="0.2">
      <c r="A30" s="12" t="s">
        <v>220</v>
      </c>
      <c r="B30" s="305" t="s">
        <v>506</v>
      </c>
      <c r="C30" s="198"/>
    </row>
    <row r="31" spans="1:3" s="303" customFormat="1" ht="12" customHeight="1" x14ac:dyDescent="0.2">
      <c r="A31" s="12" t="s">
        <v>500</v>
      </c>
      <c r="B31" s="305" t="s">
        <v>221</v>
      </c>
      <c r="C31" s="198"/>
    </row>
    <row r="32" spans="1:3" s="303" customFormat="1" ht="12" customHeight="1" x14ac:dyDescent="0.2">
      <c r="A32" s="12" t="s">
        <v>501</v>
      </c>
      <c r="B32" s="305" t="s">
        <v>222</v>
      </c>
      <c r="C32" s="198"/>
    </row>
    <row r="33" spans="1:3" s="303" customFormat="1" ht="12" customHeight="1" thickBot="1" x14ac:dyDescent="0.25">
      <c r="A33" s="14" t="s">
        <v>502</v>
      </c>
      <c r="B33" s="381" t="s">
        <v>223</v>
      </c>
      <c r="C33" s="200"/>
    </row>
    <row r="34" spans="1:3" s="303" customFormat="1" ht="12" customHeight="1" thickBot="1" x14ac:dyDescent="0.25">
      <c r="A34" s="18" t="s">
        <v>20</v>
      </c>
      <c r="B34" s="19" t="s">
        <v>385</v>
      </c>
      <c r="C34" s="196">
        <f>SUM(C35:C45)</f>
        <v>0</v>
      </c>
    </row>
    <row r="35" spans="1:3" s="303" customFormat="1" ht="12" customHeight="1" x14ac:dyDescent="0.2">
      <c r="A35" s="13" t="s">
        <v>84</v>
      </c>
      <c r="B35" s="304" t="s">
        <v>226</v>
      </c>
      <c r="C35" s="199"/>
    </row>
    <row r="36" spans="1:3" s="303" customFormat="1" ht="12" customHeight="1" x14ac:dyDescent="0.2">
      <c r="A36" s="12" t="s">
        <v>85</v>
      </c>
      <c r="B36" s="305" t="s">
        <v>227</v>
      </c>
      <c r="C36" s="198"/>
    </row>
    <row r="37" spans="1:3" s="303" customFormat="1" ht="12" customHeight="1" x14ac:dyDescent="0.2">
      <c r="A37" s="12" t="s">
        <v>86</v>
      </c>
      <c r="B37" s="305" t="s">
        <v>228</v>
      </c>
      <c r="C37" s="198"/>
    </row>
    <row r="38" spans="1:3" s="303" customFormat="1" ht="12" customHeight="1" x14ac:dyDescent="0.2">
      <c r="A38" s="12" t="s">
        <v>152</v>
      </c>
      <c r="B38" s="305" t="s">
        <v>229</v>
      </c>
      <c r="C38" s="198"/>
    </row>
    <row r="39" spans="1:3" s="303" customFormat="1" ht="12" customHeight="1" x14ac:dyDescent="0.2">
      <c r="A39" s="12" t="s">
        <v>153</v>
      </c>
      <c r="B39" s="305" t="s">
        <v>230</v>
      </c>
      <c r="C39" s="198"/>
    </row>
    <row r="40" spans="1:3" s="303" customFormat="1" ht="12" customHeight="1" x14ac:dyDescent="0.2">
      <c r="A40" s="12" t="s">
        <v>154</v>
      </c>
      <c r="B40" s="305" t="s">
        <v>231</v>
      </c>
      <c r="C40" s="198"/>
    </row>
    <row r="41" spans="1:3" s="303" customFormat="1" ht="12" customHeight="1" x14ac:dyDescent="0.2">
      <c r="A41" s="12" t="s">
        <v>155</v>
      </c>
      <c r="B41" s="305" t="s">
        <v>232</v>
      </c>
      <c r="C41" s="198"/>
    </row>
    <row r="42" spans="1:3" s="303" customFormat="1" ht="12" customHeight="1" x14ac:dyDescent="0.2">
      <c r="A42" s="12" t="s">
        <v>156</v>
      </c>
      <c r="B42" s="305" t="s">
        <v>507</v>
      </c>
      <c r="C42" s="198"/>
    </row>
    <row r="43" spans="1:3" s="303" customFormat="1" ht="12" customHeight="1" x14ac:dyDescent="0.2">
      <c r="A43" s="12" t="s">
        <v>224</v>
      </c>
      <c r="B43" s="305" t="s">
        <v>234</v>
      </c>
      <c r="C43" s="201"/>
    </row>
    <row r="44" spans="1:3" s="303" customFormat="1" ht="12" customHeight="1" x14ac:dyDescent="0.2">
      <c r="A44" s="14" t="s">
        <v>225</v>
      </c>
      <c r="B44" s="306" t="s">
        <v>387</v>
      </c>
      <c r="C44" s="291"/>
    </row>
    <row r="45" spans="1:3" s="303" customFormat="1" ht="12" customHeight="1" thickBot="1" x14ac:dyDescent="0.25">
      <c r="A45" s="14" t="s">
        <v>386</v>
      </c>
      <c r="B45" s="193" t="s">
        <v>235</v>
      </c>
      <c r="C45" s="291"/>
    </row>
    <row r="46" spans="1:3" s="303" customFormat="1" ht="12" customHeight="1" thickBot="1" x14ac:dyDescent="0.25">
      <c r="A46" s="18" t="s">
        <v>21</v>
      </c>
      <c r="B46" s="19" t="s">
        <v>236</v>
      </c>
      <c r="C46" s="196">
        <f>SUM(C47:C51)</f>
        <v>0</v>
      </c>
    </row>
    <row r="47" spans="1:3" s="303" customFormat="1" ht="12" customHeight="1" x14ac:dyDescent="0.2">
      <c r="A47" s="13" t="s">
        <v>87</v>
      </c>
      <c r="B47" s="304" t="s">
        <v>240</v>
      </c>
      <c r="C47" s="345"/>
    </row>
    <row r="48" spans="1:3" s="303" customFormat="1" ht="12" customHeight="1" x14ac:dyDescent="0.2">
      <c r="A48" s="12" t="s">
        <v>88</v>
      </c>
      <c r="B48" s="305" t="s">
        <v>241</v>
      </c>
      <c r="C48" s="201"/>
    </row>
    <row r="49" spans="1:3" s="303" customFormat="1" ht="12" customHeight="1" x14ac:dyDescent="0.2">
      <c r="A49" s="12" t="s">
        <v>237</v>
      </c>
      <c r="B49" s="305" t="s">
        <v>242</v>
      </c>
      <c r="C49" s="201"/>
    </row>
    <row r="50" spans="1:3" s="303" customFormat="1" ht="12" customHeight="1" x14ac:dyDescent="0.2">
      <c r="A50" s="12" t="s">
        <v>238</v>
      </c>
      <c r="B50" s="305" t="s">
        <v>243</v>
      </c>
      <c r="C50" s="201"/>
    </row>
    <row r="51" spans="1:3" s="303" customFormat="1" ht="12" customHeight="1" thickBot="1" x14ac:dyDescent="0.25">
      <c r="A51" s="14" t="s">
        <v>239</v>
      </c>
      <c r="B51" s="193" t="s">
        <v>244</v>
      </c>
      <c r="C51" s="291"/>
    </row>
    <row r="52" spans="1:3" s="303" customFormat="1" ht="12" customHeight="1" thickBot="1" x14ac:dyDescent="0.25">
      <c r="A52" s="18" t="s">
        <v>157</v>
      </c>
      <c r="B52" s="19" t="s">
        <v>245</v>
      </c>
      <c r="C52" s="196">
        <f>SUM(C53:C55)</f>
        <v>0</v>
      </c>
    </row>
    <row r="53" spans="1:3" s="303" customFormat="1" ht="12" customHeight="1" x14ac:dyDescent="0.2">
      <c r="A53" s="13" t="s">
        <v>89</v>
      </c>
      <c r="B53" s="304" t="s">
        <v>246</v>
      </c>
      <c r="C53" s="199"/>
    </row>
    <row r="54" spans="1:3" s="303" customFormat="1" ht="12" customHeight="1" x14ac:dyDescent="0.2">
      <c r="A54" s="12" t="s">
        <v>90</v>
      </c>
      <c r="B54" s="305" t="s">
        <v>379</v>
      </c>
      <c r="C54" s="198"/>
    </row>
    <row r="55" spans="1:3" s="303" customFormat="1" ht="12" customHeight="1" x14ac:dyDescent="0.2">
      <c r="A55" s="12" t="s">
        <v>249</v>
      </c>
      <c r="B55" s="305" t="s">
        <v>247</v>
      </c>
      <c r="C55" s="198"/>
    </row>
    <row r="56" spans="1:3" s="303" customFormat="1" ht="12" customHeight="1" thickBot="1" x14ac:dyDescent="0.25">
      <c r="A56" s="14" t="s">
        <v>250</v>
      </c>
      <c r="B56" s="193" t="s">
        <v>248</v>
      </c>
      <c r="C56" s="200"/>
    </row>
    <row r="57" spans="1:3" s="303" customFormat="1" ht="12" customHeight="1" thickBot="1" x14ac:dyDescent="0.25">
      <c r="A57" s="18" t="s">
        <v>23</v>
      </c>
      <c r="B57" s="191" t="s">
        <v>251</v>
      </c>
      <c r="C57" s="196">
        <f>SUM(C58:C60)</f>
        <v>0</v>
      </c>
    </row>
    <row r="58" spans="1:3" s="303" customFormat="1" ht="12" customHeight="1" x14ac:dyDescent="0.2">
      <c r="A58" s="13" t="s">
        <v>158</v>
      </c>
      <c r="B58" s="304" t="s">
        <v>253</v>
      </c>
      <c r="C58" s="201"/>
    </row>
    <row r="59" spans="1:3" s="303" customFormat="1" ht="12" customHeight="1" x14ac:dyDescent="0.2">
      <c r="A59" s="12" t="s">
        <v>159</v>
      </c>
      <c r="B59" s="305" t="s">
        <v>380</v>
      </c>
      <c r="C59" s="201"/>
    </row>
    <row r="60" spans="1:3" s="303" customFormat="1" ht="12" customHeight="1" x14ac:dyDescent="0.2">
      <c r="A60" s="12" t="s">
        <v>184</v>
      </c>
      <c r="B60" s="305" t="s">
        <v>254</v>
      </c>
      <c r="C60" s="201"/>
    </row>
    <row r="61" spans="1:3" s="303" customFormat="1" ht="12" customHeight="1" thickBot="1" x14ac:dyDescent="0.25">
      <c r="A61" s="14" t="s">
        <v>252</v>
      </c>
      <c r="B61" s="193" t="s">
        <v>255</v>
      </c>
      <c r="C61" s="201"/>
    </row>
    <row r="62" spans="1:3" s="303" customFormat="1" ht="12" customHeight="1" thickBot="1" x14ac:dyDescent="0.25">
      <c r="A62" s="362" t="s">
        <v>427</v>
      </c>
      <c r="B62" s="19" t="s">
        <v>256</v>
      </c>
      <c r="C62" s="202" t="e">
        <f>+C5+C12+C19+C26+C34+C46+C52+C57</f>
        <v>#VALUE!</v>
      </c>
    </row>
    <row r="63" spans="1:3" s="303" customFormat="1" ht="12" customHeight="1" thickBot="1" x14ac:dyDescent="0.25">
      <c r="A63" s="347" t="s">
        <v>257</v>
      </c>
      <c r="B63" s="191" t="s">
        <v>258</v>
      </c>
      <c r="C63" s="196">
        <f>SUM(C64:C66)</f>
        <v>0</v>
      </c>
    </row>
    <row r="64" spans="1:3" s="303" customFormat="1" ht="12" customHeight="1" x14ac:dyDescent="0.2">
      <c r="A64" s="13" t="s">
        <v>289</v>
      </c>
      <c r="B64" s="304" t="s">
        <v>259</v>
      </c>
      <c r="C64" s="201"/>
    </row>
    <row r="65" spans="1:3" s="303" customFormat="1" ht="12" customHeight="1" x14ac:dyDescent="0.2">
      <c r="A65" s="12" t="s">
        <v>298</v>
      </c>
      <c r="B65" s="305" t="s">
        <v>260</v>
      </c>
      <c r="C65" s="201"/>
    </row>
    <row r="66" spans="1:3" s="303" customFormat="1" ht="12" customHeight="1" thickBot="1" x14ac:dyDescent="0.25">
      <c r="A66" s="14" t="s">
        <v>299</v>
      </c>
      <c r="B66" s="356" t="s">
        <v>412</v>
      </c>
      <c r="C66" s="201"/>
    </row>
    <row r="67" spans="1:3" s="303" customFormat="1" ht="12" customHeight="1" thickBot="1" x14ac:dyDescent="0.25">
      <c r="A67" s="347" t="s">
        <v>262</v>
      </c>
      <c r="B67" s="191" t="s">
        <v>263</v>
      </c>
      <c r="C67" s="196">
        <f>SUM(C68:C71)</f>
        <v>0</v>
      </c>
    </row>
    <row r="68" spans="1:3" s="303" customFormat="1" ht="12" customHeight="1" x14ac:dyDescent="0.2">
      <c r="A68" s="13" t="s">
        <v>127</v>
      </c>
      <c r="B68" s="304" t="s">
        <v>264</v>
      </c>
      <c r="C68" s="201"/>
    </row>
    <row r="69" spans="1:3" s="303" customFormat="1" ht="12" customHeight="1" x14ac:dyDescent="0.2">
      <c r="A69" s="12" t="s">
        <v>128</v>
      </c>
      <c r="B69" s="305" t="s">
        <v>265</v>
      </c>
      <c r="C69" s="201"/>
    </row>
    <row r="70" spans="1:3" s="303" customFormat="1" ht="12" customHeight="1" x14ac:dyDescent="0.2">
      <c r="A70" s="12" t="s">
        <v>290</v>
      </c>
      <c r="B70" s="305" t="s">
        <v>266</v>
      </c>
      <c r="C70" s="201"/>
    </row>
    <row r="71" spans="1:3" s="303" customFormat="1" ht="12" customHeight="1" thickBot="1" x14ac:dyDescent="0.25">
      <c r="A71" s="14" t="s">
        <v>291</v>
      </c>
      <c r="B71" s="193" t="s">
        <v>267</v>
      </c>
      <c r="C71" s="201"/>
    </row>
    <row r="72" spans="1:3" s="303" customFormat="1" ht="12" customHeight="1" thickBot="1" x14ac:dyDescent="0.25">
      <c r="A72" s="347" t="s">
        <v>268</v>
      </c>
      <c r="B72" s="191" t="s">
        <v>269</v>
      </c>
      <c r="C72" s="196">
        <f>SUM(C73:C74)</f>
        <v>0</v>
      </c>
    </row>
    <row r="73" spans="1:3" s="303" customFormat="1" ht="12" customHeight="1" x14ac:dyDescent="0.2">
      <c r="A73" s="13" t="s">
        <v>292</v>
      </c>
      <c r="B73" s="304" t="s">
        <v>270</v>
      </c>
      <c r="C73" s="201"/>
    </row>
    <row r="74" spans="1:3" s="303" customFormat="1" ht="12" customHeight="1" thickBot="1" x14ac:dyDescent="0.25">
      <c r="A74" s="14" t="s">
        <v>293</v>
      </c>
      <c r="B74" s="193" t="s">
        <v>271</v>
      </c>
      <c r="C74" s="201"/>
    </row>
    <row r="75" spans="1:3" s="303" customFormat="1" ht="12" customHeight="1" thickBot="1" x14ac:dyDescent="0.25">
      <c r="A75" s="347" t="s">
        <v>272</v>
      </c>
      <c r="B75" s="191" t="s">
        <v>273</v>
      </c>
      <c r="C75" s="196">
        <f>SUM(C76:C78)</f>
        <v>0</v>
      </c>
    </row>
    <row r="76" spans="1:3" s="303" customFormat="1" ht="12" customHeight="1" x14ac:dyDescent="0.2">
      <c r="A76" s="13" t="s">
        <v>294</v>
      </c>
      <c r="B76" s="304" t="s">
        <v>274</v>
      </c>
      <c r="C76" s="201"/>
    </row>
    <row r="77" spans="1:3" s="303" customFormat="1" ht="12" customHeight="1" x14ac:dyDescent="0.2">
      <c r="A77" s="12" t="s">
        <v>295</v>
      </c>
      <c r="B77" s="305" t="s">
        <v>275</v>
      </c>
      <c r="C77" s="201"/>
    </row>
    <row r="78" spans="1:3" s="303" customFormat="1" ht="12" customHeight="1" thickBot="1" x14ac:dyDescent="0.25">
      <c r="A78" s="14" t="s">
        <v>296</v>
      </c>
      <c r="B78" s="193" t="s">
        <v>276</v>
      </c>
      <c r="C78" s="201"/>
    </row>
    <row r="79" spans="1:3" s="303" customFormat="1" ht="12" customHeight="1" thickBot="1" x14ac:dyDescent="0.25">
      <c r="A79" s="347" t="s">
        <v>277</v>
      </c>
      <c r="B79" s="191" t="s">
        <v>297</v>
      </c>
      <c r="C79" s="196">
        <f>SUM(C80:C83)</f>
        <v>0</v>
      </c>
    </row>
    <row r="80" spans="1:3" s="303" customFormat="1" ht="12" customHeight="1" x14ac:dyDescent="0.2">
      <c r="A80" s="307" t="s">
        <v>278</v>
      </c>
      <c r="B80" s="304" t="s">
        <v>279</v>
      </c>
      <c r="C80" s="201"/>
    </row>
    <row r="81" spans="1:3" s="303" customFormat="1" ht="12" customHeight="1" x14ac:dyDescent="0.2">
      <c r="A81" s="308" t="s">
        <v>280</v>
      </c>
      <c r="B81" s="305" t="s">
        <v>281</v>
      </c>
      <c r="C81" s="201"/>
    </row>
    <row r="82" spans="1:3" s="303" customFormat="1" ht="12" customHeight="1" x14ac:dyDescent="0.2">
      <c r="A82" s="308" t="s">
        <v>282</v>
      </c>
      <c r="B82" s="305" t="s">
        <v>283</v>
      </c>
      <c r="C82" s="201"/>
    </row>
    <row r="83" spans="1:3" s="303" customFormat="1" ht="12" customHeight="1" thickBot="1" x14ac:dyDescent="0.25">
      <c r="A83" s="309" t="s">
        <v>284</v>
      </c>
      <c r="B83" s="193" t="s">
        <v>285</v>
      </c>
      <c r="C83" s="201"/>
    </row>
    <row r="84" spans="1:3" s="303" customFormat="1" ht="12" customHeight="1" thickBot="1" x14ac:dyDescent="0.25">
      <c r="A84" s="347" t="s">
        <v>286</v>
      </c>
      <c r="B84" s="191" t="s">
        <v>426</v>
      </c>
      <c r="C84" s="346"/>
    </row>
    <row r="85" spans="1:3" s="303" customFormat="1" ht="13.5" customHeight="1" thickBot="1" x14ac:dyDescent="0.25">
      <c r="A85" s="347" t="s">
        <v>288</v>
      </c>
      <c r="B85" s="191" t="s">
        <v>287</v>
      </c>
      <c r="C85" s="346"/>
    </row>
    <row r="86" spans="1:3" s="303" customFormat="1" ht="15.75" customHeight="1" thickBot="1" x14ac:dyDescent="0.25">
      <c r="A86" s="347" t="s">
        <v>300</v>
      </c>
      <c r="B86" s="310" t="s">
        <v>429</v>
      </c>
      <c r="C86" s="202">
        <f>+C63+C67+C72+C75+C79+C85+C84</f>
        <v>0</v>
      </c>
    </row>
    <row r="87" spans="1:3" s="303" customFormat="1" ht="16.5" customHeight="1" thickBot="1" x14ac:dyDescent="0.25">
      <c r="A87" s="348" t="s">
        <v>428</v>
      </c>
      <c r="B87" s="311" t="s">
        <v>430</v>
      </c>
      <c r="C87" s="202" t="e">
        <f>+C62+C86</f>
        <v>#VALUE!</v>
      </c>
    </row>
    <row r="88" spans="1:3" s="303" customFormat="1" ht="83.25" customHeight="1" x14ac:dyDescent="0.2">
      <c r="A88" s="3"/>
      <c r="B88" s="4"/>
      <c r="C88" s="203"/>
    </row>
    <row r="89" spans="1:3" ht="16.5" customHeight="1" x14ac:dyDescent="0.25">
      <c r="A89" s="744" t="s">
        <v>45</v>
      </c>
      <c r="B89" s="744"/>
      <c r="C89" s="744"/>
    </row>
    <row r="90" spans="1:3" s="312" customFormat="1" ht="16.5" customHeight="1" thickBot="1" x14ac:dyDescent="0.3">
      <c r="A90" s="745" t="s">
        <v>131</v>
      </c>
      <c r="B90" s="745"/>
      <c r="C90" s="105" t="e">
        <f>C2</f>
        <v>#REF!</v>
      </c>
    </row>
    <row r="91" spans="1:3" ht="38.1" customHeight="1" thickBot="1" x14ac:dyDescent="0.3">
      <c r="A91" s="21" t="s">
        <v>62</v>
      </c>
      <c r="B91" s="22" t="s">
        <v>46</v>
      </c>
      <c r="C91" s="35" t="str">
        <f>+C3</f>
        <v>2018. évi előirányzat</v>
      </c>
    </row>
    <row r="92" spans="1:3" s="302" customFormat="1" ht="12" customHeight="1" thickBot="1" x14ac:dyDescent="0.25">
      <c r="A92" s="28"/>
      <c r="B92" s="29" t="s">
        <v>444</v>
      </c>
      <c r="C92" s="30" t="s">
        <v>445</v>
      </c>
    </row>
    <row r="93" spans="1:3" ht="12" customHeight="1" thickBot="1" x14ac:dyDescent="0.3">
      <c r="A93" s="20" t="s">
        <v>16</v>
      </c>
      <c r="B93" s="24" t="s">
        <v>388</v>
      </c>
      <c r="C93" s="195">
        <f>C94+C95+C96+C97+C98+C111</f>
        <v>0</v>
      </c>
    </row>
    <row r="94" spans="1:3" ht="12" customHeight="1" x14ac:dyDescent="0.25">
      <c r="A94" s="15" t="s">
        <v>91</v>
      </c>
      <c r="B94" s="8" t="s">
        <v>47</v>
      </c>
      <c r="C94" s="197"/>
    </row>
    <row r="95" spans="1:3" ht="12" customHeight="1" x14ac:dyDescent="0.25">
      <c r="A95" s="12" t="s">
        <v>92</v>
      </c>
      <c r="B95" s="6" t="s">
        <v>160</v>
      </c>
      <c r="C95" s="198"/>
    </row>
    <row r="96" spans="1:3" ht="12" customHeight="1" x14ac:dyDescent="0.25">
      <c r="A96" s="12" t="s">
        <v>93</v>
      </c>
      <c r="B96" s="6" t="s">
        <v>124</v>
      </c>
      <c r="C96" s="200"/>
    </row>
    <row r="97" spans="1:3" ht="12" customHeight="1" x14ac:dyDescent="0.25">
      <c r="A97" s="12" t="s">
        <v>94</v>
      </c>
      <c r="B97" s="9" t="s">
        <v>161</v>
      </c>
      <c r="C97" s="200"/>
    </row>
    <row r="98" spans="1:3" ht="12" customHeight="1" x14ac:dyDescent="0.25">
      <c r="A98" s="12" t="s">
        <v>105</v>
      </c>
      <c r="B98" s="17" t="s">
        <v>162</v>
      </c>
      <c r="C98" s="200"/>
    </row>
    <row r="99" spans="1:3" ht="12" customHeight="1" x14ac:dyDescent="0.25">
      <c r="A99" s="12" t="s">
        <v>95</v>
      </c>
      <c r="B99" s="6" t="s">
        <v>393</v>
      </c>
      <c r="C99" s="200"/>
    </row>
    <row r="100" spans="1:3" ht="12" customHeight="1" x14ac:dyDescent="0.25">
      <c r="A100" s="12" t="s">
        <v>96</v>
      </c>
      <c r="B100" s="110" t="s">
        <v>392</v>
      </c>
      <c r="C100" s="200"/>
    </row>
    <row r="101" spans="1:3" ht="12" customHeight="1" x14ac:dyDescent="0.25">
      <c r="A101" s="12" t="s">
        <v>106</v>
      </c>
      <c r="B101" s="110" t="s">
        <v>391</v>
      </c>
      <c r="C101" s="200"/>
    </row>
    <row r="102" spans="1:3" ht="12" customHeight="1" x14ac:dyDescent="0.25">
      <c r="A102" s="12" t="s">
        <v>107</v>
      </c>
      <c r="B102" s="108" t="s">
        <v>303</v>
      </c>
      <c r="C102" s="200"/>
    </row>
    <row r="103" spans="1:3" ht="12" customHeight="1" x14ac:dyDescent="0.25">
      <c r="A103" s="12" t="s">
        <v>108</v>
      </c>
      <c r="B103" s="109" t="s">
        <v>304</v>
      </c>
      <c r="C103" s="200"/>
    </row>
    <row r="104" spans="1:3" ht="12" customHeight="1" x14ac:dyDescent="0.25">
      <c r="A104" s="12" t="s">
        <v>109</v>
      </c>
      <c r="B104" s="109" t="s">
        <v>305</v>
      </c>
      <c r="C104" s="200"/>
    </row>
    <row r="105" spans="1:3" ht="12" customHeight="1" x14ac:dyDescent="0.25">
      <c r="A105" s="12" t="s">
        <v>111</v>
      </c>
      <c r="B105" s="108" t="s">
        <v>306</v>
      </c>
      <c r="C105" s="200"/>
    </row>
    <row r="106" spans="1:3" ht="12" customHeight="1" x14ac:dyDescent="0.25">
      <c r="A106" s="12" t="s">
        <v>163</v>
      </c>
      <c r="B106" s="108" t="s">
        <v>307</v>
      </c>
      <c r="C106" s="200"/>
    </row>
    <row r="107" spans="1:3" ht="12" customHeight="1" x14ac:dyDescent="0.25">
      <c r="A107" s="12" t="s">
        <v>301</v>
      </c>
      <c r="B107" s="109" t="s">
        <v>308</v>
      </c>
      <c r="C107" s="200"/>
    </row>
    <row r="108" spans="1:3" ht="12" customHeight="1" x14ac:dyDescent="0.25">
      <c r="A108" s="11" t="s">
        <v>302</v>
      </c>
      <c r="B108" s="110" t="s">
        <v>309</v>
      </c>
      <c r="C108" s="200"/>
    </row>
    <row r="109" spans="1:3" ht="12" customHeight="1" x14ac:dyDescent="0.25">
      <c r="A109" s="12" t="s">
        <v>389</v>
      </c>
      <c r="B109" s="110" t="s">
        <v>310</v>
      </c>
      <c r="C109" s="200"/>
    </row>
    <row r="110" spans="1:3" ht="12" customHeight="1" x14ac:dyDescent="0.25">
      <c r="A110" s="14" t="s">
        <v>390</v>
      </c>
      <c r="B110" s="110" t="s">
        <v>311</v>
      </c>
      <c r="C110" s="200"/>
    </row>
    <row r="111" spans="1:3" ht="12" customHeight="1" x14ac:dyDescent="0.25">
      <c r="A111" s="12" t="s">
        <v>394</v>
      </c>
      <c r="B111" s="9" t="s">
        <v>48</v>
      </c>
      <c r="C111" s="198"/>
    </row>
    <row r="112" spans="1:3" ht="12" customHeight="1" x14ac:dyDescent="0.25">
      <c r="A112" s="12" t="s">
        <v>395</v>
      </c>
      <c r="B112" s="6" t="s">
        <v>397</v>
      </c>
      <c r="C112" s="198"/>
    </row>
    <row r="113" spans="1:3" ht="12" customHeight="1" thickBot="1" x14ac:dyDescent="0.3">
      <c r="A113" s="16" t="s">
        <v>396</v>
      </c>
      <c r="B113" s="360" t="s">
        <v>398</v>
      </c>
      <c r="C113" s="204"/>
    </row>
    <row r="114" spans="1:3" ht="12" customHeight="1" thickBot="1" x14ac:dyDescent="0.3">
      <c r="A114" s="357" t="s">
        <v>17</v>
      </c>
      <c r="B114" s="358" t="s">
        <v>312</v>
      </c>
      <c r="C114" s="359">
        <f>+C115+C117+C119</f>
        <v>0</v>
      </c>
    </row>
    <row r="115" spans="1:3" ht="12" customHeight="1" x14ac:dyDescent="0.25">
      <c r="A115" s="13" t="s">
        <v>97</v>
      </c>
      <c r="B115" s="6" t="s">
        <v>183</v>
      </c>
      <c r="C115" s="199"/>
    </row>
    <row r="116" spans="1:3" ht="12" customHeight="1" x14ac:dyDescent="0.25">
      <c r="A116" s="13" t="s">
        <v>98</v>
      </c>
      <c r="B116" s="10" t="s">
        <v>316</v>
      </c>
      <c r="C116" s="199"/>
    </row>
    <row r="117" spans="1:3" ht="12" customHeight="1" x14ac:dyDescent="0.25">
      <c r="A117" s="13" t="s">
        <v>99</v>
      </c>
      <c r="B117" s="10" t="s">
        <v>164</v>
      </c>
      <c r="C117" s="198"/>
    </row>
    <row r="118" spans="1:3" ht="12" customHeight="1" x14ac:dyDescent="0.25">
      <c r="A118" s="13" t="s">
        <v>100</v>
      </c>
      <c r="B118" s="10" t="s">
        <v>317</v>
      </c>
      <c r="C118" s="164"/>
    </row>
    <row r="119" spans="1:3" ht="12" customHeight="1" x14ac:dyDescent="0.25">
      <c r="A119" s="13" t="s">
        <v>101</v>
      </c>
      <c r="B119" s="193" t="s">
        <v>185</v>
      </c>
      <c r="C119" s="164"/>
    </row>
    <row r="120" spans="1:3" ht="12" customHeight="1" x14ac:dyDescent="0.25">
      <c r="A120" s="13" t="s">
        <v>110</v>
      </c>
      <c r="B120" s="192" t="s">
        <v>381</v>
      </c>
      <c r="C120" s="164"/>
    </row>
    <row r="121" spans="1:3" ht="12" customHeight="1" x14ac:dyDescent="0.25">
      <c r="A121" s="13" t="s">
        <v>112</v>
      </c>
      <c r="B121" s="300" t="s">
        <v>322</v>
      </c>
      <c r="C121" s="164"/>
    </row>
    <row r="122" spans="1:3" x14ac:dyDescent="0.25">
      <c r="A122" s="13" t="s">
        <v>165</v>
      </c>
      <c r="B122" s="109" t="s">
        <v>305</v>
      </c>
      <c r="C122" s="164"/>
    </row>
    <row r="123" spans="1:3" ht="12" customHeight="1" x14ac:dyDescent="0.25">
      <c r="A123" s="13" t="s">
        <v>166</v>
      </c>
      <c r="B123" s="109" t="s">
        <v>321</v>
      </c>
      <c r="C123" s="164"/>
    </row>
    <row r="124" spans="1:3" ht="12" customHeight="1" x14ac:dyDescent="0.25">
      <c r="A124" s="13" t="s">
        <v>167</v>
      </c>
      <c r="B124" s="109" t="s">
        <v>320</v>
      </c>
      <c r="C124" s="164"/>
    </row>
    <row r="125" spans="1:3" ht="12" customHeight="1" x14ac:dyDescent="0.25">
      <c r="A125" s="13" t="s">
        <v>313</v>
      </c>
      <c r="B125" s="109" t="s">
        <v>308</v>
      </c>
      <c r="C125" s="164"/>
    </row>
    <row r="126" spans="1:3" ht="12" customHeight="1" x14ac:dyDescent="0.25">
      <c r="A126" s="13" t="s">
        <v>314</v>
      </c>
      <c r="B126" s="109" t="s">
        <v>319</v>
      </c>
      <c r="C126" s="164"/>
    </row>
    <row r="127" spans="1:3" ht="16.5" thickBot="1" x14ac:dyDescent="0.3">
      <c r="A127" s="11" t="s">
        <v>315</v>
      </c>
      <c r="B127" s="109" t="s">
        <v>318</v>
      </c>
      <c r="C127" s="166"/>
    </row>
    <row r="128" spans="1:3" ht="12" customHeight="1" thickBot="1" x14ac:dyDescent="0.3">
      <c r="A128" s="18" t="s">
        <v>18</v>
      </c>
      <c r="B128" s="91" t="s">
        <v>399</v>
      </c>
      <c r="C128" s="196">
        <f>+C93+C114</f>
        <v>0</v>
      </c>
    </row>
    <row r="129" spans="1:3" ht="12" customHeight="1" thickBot="1" x14ac:dyDescent="0.3">
      <c r="A129" s="18" t="s">
        <v>19</v>
      </c>
      <c r="B129" s="91" t="s">
        <v>400</v>
      </c>
      <c r="C129" s="196">
        <f>+C130+C131+C132</f>
        <v>0</v>
      </c>
    </row>
    <row r="130" spans="1:3" ht="12" customHeight="1" x14ac:dyDescent="0.25">
      <c r="A130" s="13" t="s">
        <v>217</v>
      </c>
      <c r="B130" s="10" t="s">
        <v>407</v>
      </c>
      <c r="C130" s="164"/>
    </row>
    <row r="131" spans="1:3" ht="12" customHeight="1" x14ac:dyDescent="0.25">
      <c r="A131" s="13" t="s">
        <v>218</v>
      </c>
      <c r="B131" s="10" t="s">
        <v>408</v>
      </c>
      <c r="C131" s="164"/>
    </row>
    <row r="132" spans="1:3" ht="12" customHeight="1" thickBot="1" x14ac:dyDescent="0.3">
      <c r="A132" s="11" t="s">
        <v>219</v>
      </c>
      <c r="B132" s="10" t="s">
        <v>409</v>
      </c>
      <c r="C132" s="164"/>
    </row>
    <row r="133" spans="1:3" ht="12" customHeight="1" thickBot="1" x14ac:dyDescent="0.3">
      <c r="A133" s="18" t="s">
        <v>20</v>
      </c>
      <c r="B133" s="91" t="s">
        <v>401</v>
      </c>
      <c r="C133" s="196">
        <f>SUM(C134:C139)</f>
        <v>0</v>
      </c>
    </row>
    <row r="134" spans="1:3" ht="12" customHeight="1" x14ac:dyDescent="0.25">
      <c r="A134" s="13" t="s">
        <v>84</v>
      </c>
      <c r="B134" s="7" t="s">
        <v>410</v>
      </c>
      <c r="C134" s="164"/>
    </row>
    <row r="135" spans="1:3" ht="12" customHeight="1" x14ac:dyDescent="0.25">
      <c r="A135" s="13" t="s">
        <v>85</v>
      </c>
      <c r="B135" s="7" t="s">
        <v>402</v>
      </c>
      <c r="C135" s="164"/>
    </row>
    <row r="136" spans="1:3" ht="12" customHeight="1" x14ac:dyDescent="0.25">
      <c r="A136" s="13" t="s">
        <v>86</v>
      </c>
      <c r="B136" s="7" t="s">
        <v>403</v>
      </c>
      <c r="C136" s="164"/>
    </row>
    <row r="137" spans="1:3" ht="12" customHeight="1" x14ac:dyDescent="0.25">
      <c r="A137" s="13" t="s">
        <v>152</v>
      </c>
      <c r="B137" s="7" t="s">
        <v>404</v>
      </c>
      <c r="C137" s="164"/>
    </row>
    <row r="138" spans="1:3" ht="12" customHeight="1" x14ac:dyDescent="0.25">
      <c r="A138" s="13" t="s">
        <v>153</v>
      </c>
      <c r="B138" s="7" t="s">
        <v>405</v>
      </c>
      <c r="C138" s="164"/>
    </row>
    <row r="139" spans="1:3" ht="12" customHeight="1" thickBot="1" x14ac:dyDescent="0.3">
      <c r="A139" s="11" t="s">
        <v>154</v>
      </c>
      <c r="B139" s="7" t="s">
        <v>406</v>
      </c>
      <c r="C139" s="164"/>
    </row>
    <row r="140" spans="1:3" ht="12" customHeight="1" thickBot="1" x14ac:dyDescent="0.3">
      <c r="A140" s="18" t="s">
        <v>21</v>
      </c>
      <c r="B140" s="91" t="s">
        <v>414</v>
      </c>
      <c r="C140" s="202">
        <f>+C141+C142+C143+C144</f>
        <v>0</v>
      </c>
    </row>
    <row r="141" spans="1:3" ht="12" customHeight="1" x14ac:dyDescent="0.25">
      <c r="A141" s="13" t="s">
        <v>87</v>
      </c>
      <c r="B141" s="7" t="s">
        <v>323</v>
      </c>
      <c r="C141" s="164"/>
    </row>
    <row r="142" spans="1:3" ht="12" customHeight="1" x14ac:dyDescent="0.25">
      <c r="A142" s="13" t="s">
        <v>88</v>
      </c>
      <c r="B142" s="7" t="s">
        <v>324</v>
      </c>
      <c r="C142" s="164"/>
    </row>
    <row r="143" spans="1:3" ht="12" customHeight="1" x14ac:dyDescent="0.25">
      <c r="A143" s="13" t="s">
        <v>237</v>
      </c>
      <c r="B143" s="7" t="s">
        <v>415</v>
      </c>
      <c r="C143" s="164"/>
    </row>
    <row r="144" spans="1:3" ht="12" customHeight="1" thickBot="1" x14ac:dyDescent="0.3">
      <c r="A144" s="11" t="s">
        <v>238</v>
      </c>
      <c r="B144" s="5" t="s">
        <v>343</v>
      </c>
      <c r="C144" s="164"/>
    </row>
    <row r="145" spans="1:9" ht="12" customHeight="1" thickBot="1" x14ac:dyDescent="0.3">
      <c r="A145" s="18" t="s">
        <v>22</v>
      </c>
      <c r="B145" s="91" t="s">
        <v>416</v>
      </c>
      <c r="C145" s="205">
        <f>SUM(C146:C150)</f>
        <v>0</v>
      </c>
    </row>
    <row r="146" spans="1:9" ht="12" customHeight="1" x14ac:dyDescent="0.25">
      <c r="A146" s="13" t="s">
        <v>89</v>
      </c>
      <c r="B146" s="7" t="s">
        <v>411</v>
      </c>
      <c r="C146" s="164"/>
    </row>
    <row r="147" spans="1:9" ht="12" customHeight="1" x14ac:dyDescent="0.25">
      <c r="A147" s="13" t="s">
        <v>90</v>
      </c>
      <c r="B147" s="7" t="s">
        <v>418</v>
      </c>
      <c r="C147" s="164"/>
    </row>
    <row r="148" spans="1:9" ht="12" customHeight="1" x14ac:dyDescent="0.25">
      <c r="A148" s="13" t="s">
        <v>249</v>
      </c>
      <c r="B148" s="7" t="s">
        <v>413</v>
      </c>
      <c r="C148" s="164"/>
    </row>
    <row r="149" spans="1:9" ht="12" customHeight="1" x14ac:dyDescent="0.25">
      <c r="A149" s="13" t="s">
        <v>250</v>
      </c>
      <c r="B149" s="7" t="s">
        <v>419</v>
      </c>
      <c r="C149" s="164"/>
    </row>
    <row r="150" spans="1:9" ht="12" customHeight="1" thickBot="1" x14ac:dyDescent="0.3">
      <c r="A150" s="13" t="s">
        <v>417</v>
      </c>
      <c r="B150" s="7" t="s">
        <v>420</v>
      </c>
      <c r="C150" s="164"/>
    </row>
    <row r="151" spans="1:9" ht="12" customHeight="1" thickBot="1" x14ac:dyDescent="0.3">
      <c r="A151" s="18" t="s">
        <v>23</v>
      </c>
      <c r="B151" s="91" t="s">
        <v>421</v>
      </c>
      <c r="C151" s="361"/>
    </row>
    <row r="152" spans="1:9" ht="12" customHeight="1" thickBot="1" x14ac:dyDescent="0.3">
      <c r="A152" s="18" t="s">
        <v>24</v>
      </c>
      <c r="B152" s="91" t="s">
        <v>422</v>
      </c>
      <c r="C152" s="361"/>
    </row>
    <row r="153" spans="1:9" ht="15" customHeight="1" thickBot="1" x14ac:dyDescent="0.3">
      <c r="A153" s="18" t="s">
        <v>25</v>
      </c>
      <c r="B153" s="91" t="s">
        <v>424</v>
      </c>
      <c r="C153" s="313">
        <f>+C129+C133+C140+C145+C151+C152</f>
        <v>0</v>
      </c>
      <c r="F153" s="314"/>
      <c r="G153" s="315"/>
      <c r="H153" s="315"/>
      <c r="I153" s="315"/>
    </row>
    <row r="154" spans="1:9" s="303" customFormat="1" ht="12.95" customHeight="1" thickBot="1" x14ac:dyDescent="0.25">
      <c r="A154" s="194" t="s">
        <v>26</v>
      </c>
      <c r="B154" s="276" t="s">
        <v>423</v>
      </c>
      <c r="C154" s="313">
        <f>+C128+C153</f>
        <v>0</v>
      </c>
    </row>
    <row r="155" spans="1:9" ht="7.5" customHeight="1" x14ac:dyDescent="0.25"/>
    <row r="156" spans="1:9" x14ac:dyDescent="0.25">
      <c r="A156" s="743" t="s">
        <v>325</v>
      </c>
      <c r="B156" s="743"/>
      <c r="C156" s="743"/>
    </row>
    <row r="157" spans="1:9" ht="15" customHeight="1" thickBot="1" x14ac:dyDescent="0.3">
      <c r="A157" s="742" t="s">
        <v>132</v>
      </c>
      <c r="B157" s="742"/>
      <c r="C157" s="206" t="e">
        <f>C90</f>
        <v>#REF!</v>
      </c>
    </row>
    <row r="158" spans="1:9" ht="13.5" customHeight="1" thickBot="1" x14ac:dyDescent="0.3">
      <c r="A158" s="18">
        <v>1</v>
      </c>
      <c r="B158" s="23" t="s">
        <v>425</v>
      </c>
      <c r="C158" s="196" t="e">
        <f>+C62-C128</f>
        <v>#VALUE!</v>
      </c>
      <c r="D158" s="316"/>
    </row>
    <row r="159" spans="1:9" ht="27.75" customHeight="1" thickBot="1" x14ac:dyDescent="0.3">
      <c r="A159" s="18" t="s">
        <v>17</v>
      </c>
      <c r="B159" s="23" t="s">
        <v>431</v>
      </c>
      <c r="C159" s="196">
        <f>+C86-C153</f>
        <v>0</v>
      </c>
    </row>
  </sheetData>
  <customSheetViews>
    <customSheetView guid="{97FEE8B0-D789-49A2-9B6A-B24783AB39CA}" scale="130">
      <selection activeCell="C11" sqref="C11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&amp;C&amp;"Times New Roman CE,Félkövér"&amp;12
..............................Önkormányzat
2017. ÉVI KÖLTSÉGVETÉS
KÖTELEZŐ FELADATAINAK MÉRLEGE &amp;R&amp;"Times New Roman CE,Félkövér dőlt"&amp;11 1.2. melléklet a ........./2017. (.......) önkormányzati rendelethez</oddHeader>
      </headerFooter>
    </customSheetView>
  </customSheetViews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2"/>
  <headerFooter alignWithMargins="0">
    <oddHeader>&amp;C&amp;"Times New Roman CE,Félkövér"&amp;12
..............................Önkormányzat
2017. ÉVI KÖLTSÉGVETÉS
KÖTELEZŐ FELADATAINAK MÉRLEGE &amp;R&amp;"Times New Roman CE,Félkövér dőlt"&amp;11 1.2. melléklet a ........./2017. (.......) önkormányzati rendelethez</oddHeader>
  </headerFooter>
  <rowBreaks count="1" manualBreakCount="1">
    <brk id="8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159"/>
  <sheetViews>
    <sheetView topLeftCell="A22" zoomScale="130" zoomScaleNormal="130" zoomScaleSheetLayoutView="100" workbookViewId="0">
      <selection activeCell="C3" sqref="C3"/>
    </sheetView>
  </sheetViews>
  <sheetFormatPr defaultRowHeight="15.75" x14ac:dyDescent="0.25"/>
  <cols>
    <col min="1" max="1" width="9.5" style="277" customWidth="1"/>
    <col min="2" max="2" width="91.6640625" style="277" customWidth="1"/>
    <col min="3" max="3" width="21.6640625" style="278" customWidth="1"/>
    <col min="4" max="4" width="9" style="301" customWidth="1"/>
    <col min="5" max="16384" width="9.33203125" style="301"/>
  </cols>
  <sheetData>
    <row r="1" spans="1:3" ht="15.95" customHeight="1" x14ac:dyDescent="0.25">
      <c r="A1" s="744" t="s">
        <v>13</v>
      </c>
      <c r="B1" s="744"/>
      <c r="C1" s="744"/>
    </row>
    <row r="2" spans="1:3" ht="15.95" customHeight="1" thickBot="1" x14ac:dyDescent="0.3">
      <c r="A2" s="742" t="s">
        <v>130</v>
      </c>
      <c r="B2" s="742"/>
      <c r="C2" s="206" t="e">
        <f>'1.2.sz.mell.'!C2</f>
        <v>#REF!</v>
      </c>
    </row>
    <row r="3" spans="1:3" ht="38.1" customHeight="1" thickBot="1" x14ac:dyDescent="0.3">
      <c r="A3" s="21" t="s">
        <v>62</v>
      </c>
      <c r="B3" s="22" t="s">
        <v>15</v>
      </c>
      <c r="C3" s="35" t="str">
        <f>+CONCATENATE(LEFT(ÖSSZEFÜGGÉSEK!A5,4),". évi előirányzat")</f>
        <v>2018. évi előirányzat</v>
      </c>
    </row>
    <row r="4" spans="1:3" s="302" customFormat="1" ht="12" customHeight="1" thickBot="1" x14ac:dyDescent="0.25">
      <c r="A4" s="297"/>
      <c r="B4" s="298" t="s">
        <v>444</v>
      </c>
      <c r="C4" s="299" t="s">
        <v>445</v>
      </c>
    </row>
    <row r="5" spans="1:3" s="303" customFormat="1" ht="12" customHeight="1" thickBot="1" x14ac:dyDescent="0.25">
      <c r="A5" s="18" t="s">
        <v>16</v>
      </c>
      <c r="B5" s="19" t="s">
        <v>202</v>
      </c>
      <c r="C5" s="196">
        <f>+C6+C7+C8+C9+C10+C11</f>
        <v>0</v>
      </c>
    </row>
    <row r="6" spans="1:3" s="303" customFormat="1" ht="12" customHeight="1" x14ac:dyDescent="0.2">
      <c r="A6" s="13" t="s">
        <v>91</v>
      </c>
      <c r="B6" s="304" t="s">
        <v>203</v>
      </c>
      <c r="C6" s="199"/>
    </row>
    <row r="7" spans="1:3" s="303" customFormat="1" ht="12" customHeight="1" x14ac:dyDescent="0.2">
      <c r="A7" s="12" t="s">
        <v>92</v>
      </c>
      <c r="B7" s="305" t="s">
        <v>204</v>
      </c>
      <c r="C7" s="198"/>
    </row>
    <row r="8" spans="1:3" s="303" customFormat="1" ht="12" customHeight="1" x14ac:dyDescent="0.2">
      <c r="A8" s="12" t="s">
        <v>93</v>
      </c>
      <c r="B8" s="305" t="s">
        <v>498</v>
      </c>
      <c r="C8" s="198"/>
    </row>
    <row r="9" spans="1:3" s="303" customFormat="1" ht="12" customHeight="1" x14ac:dyDescent="0.2">
      <c r="A9" s="12" t="s">
        <v>94</v>
      </c>
      <c r="B9" s="305" t="s">
        <v>205</v>
      </c>
      <c r="C9" s="198"/>
    </row>
    <row r="10" spans="1:3" s="303" customFormat="1" ht="12" customHeight="1" x14ac:dyDescent="0.2">
      <c r="A10" s="12" t="s">
        <v>126</v>
      </c>
      <c r="B10" s="192" t="s">
        <v>383</v>
      </c>
      <c r="C10" s="198"/>
    </row>
    <row r="11" spans="1:3" s="303" customFormat="1" ht="12" customHeight="1" thickBot="1" x14ac:dyDescent="0.25">
      <c r="A11" s="14" t="s">
        <v>95</v>
      </c>
      <c r="B11" s="193" t="s">
        <v>384</v>
      </c>
      <c r="C11" s="198"/>
    </row>
    <row r="12" spans="1:3" s="303" customFormat="1" ht="12" customHeight="1" thickBot="1" x14ac:dyDescent="0.25">
      <c r="A12" s="18" t="s">
        <v>17</v>
      </c>
      <c r="B12" s="191" t="s">
        <v>206</v>
      </c>
      <c r="C12" s="196">
        <f>+C13+C14+C15+C16+C17</f>
        <v>0</v>
      </c>
    </row>
    <row r="13" spans="1:3" s="303" customFormat="1" ht="12" customHeight="1" x14ac:dyDescent="0.2">
      <c r="A13" s="13" t="s">
        <v>97</v>
      </c>
      <c r="B13" s="304" t="s">
        <v>207</v>
      </c>
      <c r="C13" s="199"/>
    </row>
    <row r="14" spans="1:3" s="303" customFormat="1" ht="12" customHeight="1" x14ac:dyDescent="0.2">
      <c r="A14" s="12" t="s">
        <v>98</v>
      </c>
      <c r="B14" s="305" t="s">
        <v>208</v>
      </c>
      <c r="C14" s="198"/>
    </row>
    <row r="15" spans="1:3" s="303" customFormat="1" ht="12" customHeight="1" x14ac:dyDescent="0.2">
      <c r="A15" s="12" t="s">
        <v>99</v>
      </c>
      <c r="B15" s="305" t="s">
        <v>375</v>
      </c>
      <c r="C15" s="198"/>
    </row>
    <row r="16" spans="1:3" s="303" customFormat="1" ht="12" customHeight="1" x14ac:dyDescent="0.2">
      <c r="A16" s="12" t="s">
        <v>100</v>
      </c>
      <c r="B16" s="305" t="s">
        <v>376</v>
      </c>
      <c r="C16" s="198"/>
    </row>
    <row r="17" spans="1:3" s="303" customFormat="1" ht="12" customHeight="1" x14ac:dyDescent="0.2">
      <c r="A17" s="12" t="s">
        <v>101</v>
      </c>
      <c r="B17" s="305" t="s">
        <v>209</v>
      </c>
      <c r="C17" s="198"/>
    </row>
    <row r="18" spans="1:3" s="303" customFormat="1" ht="12" customHeight="1" thickBot="1" x14ac:dyDescent="0.25">
      <c r="A18" s="14" t="s">
        <v>110</v>
      </c>
      <c r="B18" s="193" t="s">
        <v>210</v>
      </c>
      <c r="C18" s="200"/>
    </row>
    <row r="19" spans="1:3" s="303" customFormat="1" ht="12" customHeight="1" thickBot="1" x14ac:dyDescent="0.25">
      <c r="A19" s="18" t="s">
        <v>18</v>
      </c>
      <c r="B19" s="19" t="s">
        <v>211</v>
      </c>
      <c r="C19" s="196">
        <f>+C20+C21+C22+C23+C24</f>
        <v>0</v>
      </c>
    </row>
    <row r="20" spans="1:3" s="303" customFormat="1" ht="12" customHeight="1" x14ac:dyDescent="0.2">
      <c r="A20" s="13" t="s">
        <v>80</v>
      </c>
      <c r="B20" s="304" t="s">
        <v>212</v>
      </c>
      <c r="C20" s="199"/>
    </row>
    <row r="21" spans="1:3" s="303" customFormat="1" ht="12" customHeight="1" x14ac:dyDescent="0.2">
      <c r="A21" s="12" t="s">
        <v>81</v>
      </c>
      <c r="B21" s="305" t="s">
        <v>213</v>
      </c>
      <c r="C21" s="198"/>
    </row>
    <row r="22" spans="1:3" s="303" customFormat="1" ht="12" customHeight="1" x14ac:dyDescent="0.2">
      <c r="A22" s="12" t="s">
        <v>82</v>
      </c>
      <c r="B22" s="305" t="s">
        <v>377</v>
      </c>
      <c r="C22" s="198"/>
    </row>
    <row r="23" spans="1:3" s="303" customFormat="1" ht="12" customHeight="1" x14ac:dyDescent="0.2">
      <c r="A23" s="12" t="s">
        <v>83</v>
      </c>
      <c r="B23" s="305" t="s">
        <v>378</v>
      </c>
      <c r="C23" s="198"/>
    </row>
    <row r="24" spans="1:3" s="303" customFormat="1" ht="12" customHeight="1" x14ac:dyDescent="0.2">
      <c r="A24" s="12" t="s">
        <v>148</v>
      </c>
      <c r="B24" s="305" t="s">
        <v>214</v>
      </c>
      <c r="C24" s="198"/>
    </row>
    <row r="25" spans="1:3" s="303" customFormat="1" ht="12" customHeight="1" thickBot="1" x14ac:dyDescent="0.25">
      <c r="A25" s="14" t="s">
        <v>149</v>
      </c>
      <c r="B25" s="306" t="s">
        <v>215</v>
      </c>
      <c r="C25" s="200"/>
    </row>
    <row r="26" spans="1:3" s="303" customFormat="1" ht="12" customHeight="1" thickBot="1" x14ac:dyDescent="0.25">
      <c r="A26" s="18" t="s">
        <v>150</v>
      </c>
      <c r="B26" s="19" t="s">
        <v>499</v>
      </c>
      <c r="C26" s="202">
        <f>SUM(C27:C33)</f>
        <v>0</v>
      </c>
    </row>
    <row r="27" spans="1:3" s="303" customFormat="1" ht="12" customHeight="1" x14ac:dyDescent="0.2">
      <c r="A27" s="13" t="s">
        <v>217</v>
      </c>
      <c r="B27" s="304" t="s">
        <v>503</v>
      </c>
      <c r="C27" s="199"/>
    </row>
    <row r="28" spans="1:3" s="303" customFormat="1" ht="12" customHeight="1" x14ac:dyDescent="0.2">
      <c r="A28" s="12" t="s">
        <v>218</v>
      </c>
      <c r="B28" s="305" t="s">
        <v>504</v>
      </c>
      <c r="C28" s="198"/>
    </row>
    <row r="29" spans="1:3" s="303" customFormat="1" ht="12" customHeight="1" x14ac:dyDescent="0.2">
      <c r="A29" s="12" t="s">
        <v>219</v>
      </c>
      <c r="B29" s="305" t="s">
        <v>505</v>
      </c>
      <c r="C29" s="198"/>
    </row>
    <row r="30" spans="1:3" s="303" customFormat="1" ht="12" customHeight="1" x14ac:dyDescent="0.2">
      <c r="A30" s="12" t="s">
        <v>220</v>
      </c>
      <c r="B30" s="305" t="s">
        <v>506</v>
      </c>
      <c r="C30" s="198"/>
    </row>
    <row r="31" spans="1:3" s="303" customFormat="1" ht="12" customHeight="1" x14ac:dyDescent="0.2">
      <c r="A31" s="12" t="s">
        <v>500</v>
      </c>
      <c r="B31" s="305" t="s">
        <v>221</v>
      </c>
      <c r="C31" s="198"/>
    </row>
    <row r="32" spans="1:3" s="303" customFormat="1" ht="12" customHeight="1" x14ac:dyDescent="0.2">
      <c r="A32" s="12" t="s">
        <v>501</v>
      </c>
      <c r="B32" s="305" t="s">
        <v>222</v>
      </c>
      <c r="C32" s="198"/>
    </row>
    <row r="33" spans="1:3" s="303" customFormat="1" ht="12" customHeight="1" thickBot="1" x14ac:dyDescent="0.25">
      <c r="A33" s="14" t="s">
        <v>502</v>
      </c>
      <c r="B33" s="381" t="s">
        <v>223</v>
      </c>
      <c r="C33" s="200"/>
    </row>
    <row r="34" spans="1:3" s="303" customFormat="1" ht="12" customHeight="1" thickBot="1" x14ac:dyDescent="0.25">
      <c r="A34" s="18" t="s">
        <v>20</v>
      </c>
      <c r="B34" s="19" t="s">
        <v>385</v>
      </c>
      <c r="C34" s="196">
        <f>SUM(C35:C45)</f>
        <v>0</v>
      </c>
    </row>
    <row r="35" spans="1:3" s="303" customFormat="1" ht="12" customHeight="1" x14ac:dyDescent="0.2">
      <c r="A35" s="13" t="s">
        <v>84</v>
      </c>
      <c r="B35" s="304" t="s">
        <v>226</v>
      </c>
      <c r="C35" s="199"/>
    </row>
    <row r="36" spans="1:3" s="303" customFormat="1" ht="12" customHeight="1" x14ac:dyDescent="0.2">
      <c r="A36" s="12" t="s">
        <v>85</v>
      </c>
      <c r="B36" s="305" t="s">
        <v>227</v>
      </c>
      <c r="C36" s="198"/>
    </row>
    <row r="37" spans="1:3" s="303" customFormat="1" ht="12" customHeight="1" x14ac:dyDescent="0.2">
      <c r="A37" s="12" t="s">
        <v>86</v>
      </c>
      <c r="B37" s="305" t="s">
        <v>228</v>
      </c>
      <c r="C37" s="198"/>
    </row>
    <row r="38" spans="1:3" s="303" customFormat="1" ht="12" customHeight="1" x14ac:dyDescent="0.2">
      <c r="A38" s="12" t="s">
        <v>152</v>
      </c>
      <c r="B38" s="305" t="s">
        <v>229</v>
      </c>
      <c r="C38" s="198"/>
    </row>
    <row r="39" spans="1:3" s="303" customFormat="1" ht="12" customHeight="1" x14ac:dyDescent="0.2">
      <c r="A39" s="12" t="s">
        <v>153</v>
      </c>
      <c r="B39" s="305" t="s">
        <v>230</v>
      </c>
      <c r="C39" s="198"/>
    </row>
    <row r="40" spans="1:3" s="303" customFormat="1" ht="12" customHeight="1" x14ac:dyDescent="0.2">
      <c r="A40" s="12" t="s">
        <v>154</v>
      </c>
      <c r="B40" s="305" t="s">
        <v>231</v>
      </c>
      <c r="C40" s="198"/>
    </row>
    <row r="41" spans="1:3" s="303" customFormat="1" ht="12" customHeight="1" x14ac:dyDescent="0.2">
      <c r="A41" s="12" t="s">
        <v>155</v>
      </c>
      <c r="B41" s="305" t="s">
        <v>232</v>
      </c>
      <c r="C41" s="198"/>
    </row>
    <row r="42" spans="1:3" s="303" customFormat="1" ht="12" customHeight="1" x14ac:dyDescent="0.2">
      <c r="A42" s="12" t="s">
        <v>156</v>
      </c>
      <c r="B42" s="305" t="s">
        <v>507</v>
      </c>
      <c r="C42" s="198"/>
    </row>
    <row r="43" spans="1:3" s="303" customFormat="1" ht="12" customHeight="1" x14ac:dyDescent="0.2">
      <c r="A43" s="12" t="s">
        <v>224</v>
      </c>
      <c r="B43" s="305" t="s">
        <v>234</v>
      </c>
      <c r="C43" s="201"/>
    </row>
    <row r="44" spans="1:3" s="303" customFormat="1" ht="12" customHeight="1" x14ac:dyDescent="0.2">
      <c r="A44" s="14" t="s">
        <v>225</v>
      </c>
      <c r="B44" s="306" t="s">
        <v>387</v>
      </c>
      <c r="C44" s="291"/>
    </row>
    <row r="45" spans="1:3" s="303" customFormat="1" ht="12" customHeight="1" thickBot="1" x14ac:dyDescent="0.25">
      <c r="A45" s="14" t="s">
        <v>386</v>
      </c>
      <c r="B45" s="193" t="s">
        <v>235</v>
      </c>
      <c r="C45" s="291"/>
    </row>
    <row r="46" spans="1:3" s="303" customFormat="1" ht="12" customHeight="1" thickBot="1" x14ac:dyDescent="0.25">
      <c r="A46" s="18" t="s">
        <v>21</v>
      </c>
      <c r="B46" s="19" t="s">
        <v>236</v>
      </c>
      <c r="C46" s="196">
        <f>SUM(C47:C51)</f>
        <v>0</v>
      </c>
    </row>
    <row r="47" spans="1:3" s="303" customFormat="1" ht="12" customHeight="1" x14ac:dyDescent="0.2">
      <c r="A47" s="13" t="s">
        <v>87</v>
      </c>
      <c r="B47" s="304" t="s">
        <v>240</v>
      </c>
      <c r="C47" s="345"/>
    </row>
    <row r="48" spans="1:3" s="303" customFormat="1" ht="12" customHeight="1" x14ac:dyDescent="0.2">
      <c r="A48" s="12" t="s">
        <v>88</v>
      </c>
      <c r="B48" s="305" t="s">
        <v>241</v>
      </c>
      <c r="C48" s="201"/>
    </row>
    <row r="49" spans="1:3" s="303" customFormat="1" ht="12" customHeight="1" x14ac:dyDescent="0.2">
      <c r="A49" s="12" t="s">
        <v>237</v>
      </c>
      <c r="B49" s="305" t="s">
        <v>242</v>
      </c>
      <c r="C49" s="201"/>
    </row>
    <row r="50" spans="1:3" s="303" customFormat="1" ht="12" customHeight="1" x14ac:dyDescent="0.2">
      <c r="A50" s="12" t="s">
        <v>238</v>
      </c>
      <c r="B50" s="305" t="s">
        <v>243</v>
      </c>
      <c r="C50" s="201"/>
    </row>
    <row r="51" spans="1:3" s="303" customFormat="1" ht="12" customHeight="1" thickBot="1" x14ac:dyDescent="0.25">
      <c r="A51" s="14" t="s">
        <v>239</v>
      </c>
      <c r="B51" s="193" t="s">
        <v>244</v>
      </c>
      <c r="C51" s="291"/>
    </row>
    <row r="52" spans="1:3" s="303" customFormat="1" ht="12" customHeight="1" thickBot="1" x14ac:dyDescent="0.25">
      <c r="A52" s="18" t="s">
        <v>157</v>
      </c>
      <c r="B52" s="19" t="s">
        <v>245</v>
      </c>
      <c r="C52" s="196">
        <f>SUM(C53:C55)</f>
        <v>0</v>
      </c>
    </row>
    <row r="53" spans="1:3" s="303" customFormat="1" ht="12" customHeight="1" x14ac:dyDescent="0.2">
      <c r="A53" s="13" t="s">
        <v>89</v>
      </c>
      <c r="B53" s="304" t="s">
        <v>246</v>
      </c>
      <c r="C53" s="199"/>
    </row>
    <row r="54" spans="1:3" s="303" customFormat="1" ht="12" customHeight="1" x14ac:dyDescent="0.2">
      <c r="A54" s="12" t="s">
        <v>90</v>
      </c>
      <c r="B54" s="305" t="s">
        <v>379</v>
      </c>
      <c r="C54" s="198"/>
    </row>
    <row r="55" spans="1:3" s="303" customFormat="1" ht="12" customHeight="1" x14ac:dyDescent="0.2">
      <c r="A55" s="12" t="s">
        <v>249</v>
      </c>
      <c r="B55" s="305" t="s">
        <v>247</v>
      </c>
      <c r="C55" s="198"/>
    </row>
    <row r="56" spans="1:3" s="303" customFormat="1" ht="12" customHeight="1" thickBot="1" x14ac:dyDescent="0.25">
      <c r="A56" s="14" t="s">
        <v>250</v>
      </c>
      <c r="B56" s="193" t="s">
        <v>248</v>
      </c>
      <c r="C56" s="200"/>
    </row>
    <row r="57" spans="1:3" s="303" customFormat="1" ht="12" customHeight="1" thickBot="1" x14ac:dyDescent="0.25">
      <c r="A57" s="18" t="s">
        <v>23</v>
      </c>
      <c r="B57" s="191" t="s">
        <v>251</v>
      </c>
      <c r="C57" s="196">
        <f>SUM(C58:C60)</f>
        <v>0</v>
      </c>
    </row>
    <row r="58" spans="1:3" s="303" customFormat="1" ht="12" customHeight="1" x14ac:dyDescent="0.2">
      <c r="A58" s="13" t="s">
        <v>158</v>
      </c>
      <c r="B58" s="304" t="s">
        <v>253</v>
      </c>
      <c r="C58" s="201"/>
    </row>
    <row r="59" spans="1:3" s="303" customFormat="1" ht="12" customHeight="1" x14ac:dyDescent="0.2">
      <c r="A59" s="12" t="s">
        <v>159</v>
      </c>
      <c r="B59" s="305" t="s">
        <v>380</v>
      </c>
      <c r="C59" s="201"/>
    </row>
    <row r="60" spans="1:3" s="303" customFormat="1" ht="12" customHeight="1" x14ac:dyDescent="0.2">
      <c r="A60" s="12" t="s">
        <v>184</v>
      </c>
      <c r="B60" s="305" t="s">
        <v>254</v>
      </c>
      <c r="C60" s="201"/>
    </row>
    <row r="61" spans="1:3" s="303" customFormat="1" ht="12" customHeight="1" thickBot="1" x14ac:dyDescent="0.25">
      <c r="A61" s="14" t="s">
        <v>252</v>
      </c>
      <c r="B61" s="193" t="s">
        <v>255</v>
      </c>
      <c r="C61" s="201"/>
    </row>
    <row r="62" spans="1:3" s="303" customFormat="1" ht="12" customHeight="1" thickBot="1" x14ac:dyDescent="0.25">
      <c r="A62" s="362" t="s">
        <v>427</v>
      </c>
      <c r="B62" s="19" t="s">
        <v>256</v>
      </c>
      <c r="C62" s="202">
        <f>+C5+C12+C19+C26+C34+C46+C52+C57</f>
        <v>0</v>
      </c>
    </row>
    <row r="63" spans="1:3" s="303" customFormat="1" ht="12" customHeight="1" thickBot="1" x14ac:dyDescent="0.25">
      <c r="A63" s="347" t="s">
        <v>257</v>
      </c>
      <c r="B63" s="191" t="s">
        <v>258</v>
      </c>
      <c r="C63" s="196">
        <f>SUM(C64:C66)</f>
        <v>0</v>
      </c>
    </row>
    <row r="64" spans="1:3" s="303" customFormat="1" ht="12" customHeight="1" x14ac:dyDescent="0.2">
      <c r="A64" s="13" t="s">
        <v>289</v>
      </c>
      <c r="B64" s="304" t="s">
        <v>259</v>
      </c>
      <c r="C64" s="201"/>
    </row>
    <row r="65" spans="1:3" s="303" customFormat="1" ht="12" customHeight="1" x14ac:dyDescent="0.2">
      <c r="A65" s="12" t="s">
        <v>298</v>
      </c>
      <c r="B65" s="305" t="s">
        <v>260</v>
      </c>
      <c r="C65" s="201"/>
    </row>
    <row r="66" spans="1:3" s="303" customFormat="1" ht="12" customHeight="1" thickBot="1" x14ac:dyDescent="0.25">
      <c r="A66" s="14" t="s">
        <v>299</v>
      </c>
      <c r="B66" s="356" t="s">
        <v>412</v>
      </c>
      <c r="C66" s="201"/>
    </row>
    <row r="67" spans="1:3" s="303" customFormat="1" ht="12" customHeight="1" thickBot="1" x14ac:dyDescent="0.25">
      <c r="A67" s="347" t="s">
        <v>262</v>
      </c>
      <c r="B67" s="191" t="s">
        <v>263</v>
      </c>
      <c r="C67" s="196">
        <f>SUM(C68:C71)</f>
        <v>0</v>
      </c>
    </row>
    <row r="68" spans="1:3" s="303" customFormat="1" ht="12" customHeight="1" x14ac:dyDescent="0.2">
      <c r="A68" s="13" t="s">
        <v>127</v>
      </c>
      <c r="B68" s="304" t="s">
        <v>264</v>
      </c>
      <c r="C68" s="201"/>
    </row>
    <row r="69" spans="1:3" s="303" customFormat="1" ht="12" customHeight="1" x14ac:dyDescent="0.2">
      <c r="A69" s="12" t="s">
        <v>128</v>
      </c>
      <c r="B69" s="305" t="s">
        <v>265</v>
      </c>
      <c r="C69" s="201"/>
    </row>
    <row r="70" spans="1:3" s="303" customFormat="1" ht="12" customHeight="1" x14ac:dyDescent="0.2">
      <c r="A70" s="12" t="s">
        <v>290</v>
      </c>
      <c r="B70" s="305" t="s">
        <v>266</v>
      </c>
      <c r="C70" s="201"/>
    </row>
    <row r="71" spans="1:3" s="303" customFormat="1" ht="12" customHeight="1" thickBot="1" x14ac:dyDescent="0.25">
      <c r="A71" s="14" t="s">
        <v>291</v>
      </c>
      <c r="B71" s="193" t="s">
        <v>267</v>
      </c>
      <c r="C71" s="201"/>
    </row>
    <row r="72" spans="1:3" s="303" customFormat="1" ht="12" customHeight="1" thickBot="1" x14ac:dyDescent="0.25">
      <c r="A72" s="347" t="s">
        <v>268</v>
      </c>
      <c r="B72" s="191" t="s">
        <v>269</v>
      </c>
      <c r="C72" s="196">
        <f>SUM(C73:C74)</f>
        <v>0</v>
      </c>
    </row>
    <row r="73" spans="1:3" s="303" customFormat="1" ht="12" customHeight="1" x14ac:dyDescent="0.2">
      <c r="A73" s="13" t="s">
        <v>292</v>
      </c>
      <c r="B73" s="304" t="s">
        <v>270</v>
      </c>
      <c r="C73" s="201"/>
    </row>
    <row r="74" spans="1:3" s="303" customFormat="1" ht="12" customHeight="1" thickBot="1" x14ac:dyDescent="0.25">
      <c r="A74" s="14" t="s">
        <v>293</v>
      </c>
      <c r="B74" s="193" t="s">
        <v>271</v>
      </c>
      <c r="C74" s="201"/>
    </row>
    <row r="75" spans="1:3" s="303" customFormat="1" ht="12" customHeight="1" thickBot="1" x14ac:dyDescent="0.25">
      <c r="A75" s="347" t="s">
        <v>272</v>
      </c>
      <c r="B75" s="191" t="s">
        <v>273</v>
      </c>
      <c r="C75" s="196">
        <f>SUM(C76:C78)</f>
        <v>0</v>
      </c>
    </row>
    <row r="76" spans="1:3" s="303" customFormat="1" ht="12" customHeight="1" x14ac:dyDescent="0.2">
      <c r="A76" s="13" t="s">
        <v>294</v>
      </c>
      <c r="B76" s="304" t="s">
        <v>274</v>
      </c>
      <c r="C76" s="201"/>
    </row>
    <row r="77" spans="1:3" s="303" customFormat="1" ht="12" customHeight="1" x14ac:dyDescent="0.2">
      <c r="A77" s="12" t="s">
        <v>295</v>
      </c>
      <c r="B77" s="305" t="s">
        <v>275</v>
      </c>
      <c r="C77" s="201"/>
    </row>
    <row r="78" spans="1:3" s="303" customFormat="1" ht="12" customHeight="1" thickBot="1" x14ac:dyDescent="0.25">
      <c r="A78" s="14" t="s">
        <v>296</v>
      </c>
      <c r="B78" s="193" t="s">
        <v>276</v>
      </c>
      <c r="C78" s="201"/>
    </row>
    <row r="79" spans="1:3" s="303" customFormat="1" ht="12" customHeight="1" thickBot="1" x14ac:dyDescent="0.25">
      <c r="A79" s="347" t="s">
        <v>277</v>
      </c>
      <c r="B79" s="191" t="s">
        <v>297</v>
      </c>
      <c r="C79" s="196">
        <f>SUM(C80:C83)</f>
        <v>0</v>
      </c>
    </row>
    <row r="80" spans="1:3" s="303" customFormat="1" ht="12" customHeight="1" x14ac:dyDescent="0.2">
      <c r="A80" s="307" t="s">
        <v>278</v>
      </c>
      <c r="B80" s="304" t="s">
        <v>279</v>
      </c>
      <c r="C80" s="201"/>
    </row>
    <row r="81" spans="1:3" s="303" customFormat="1" ht="12" customHeight="1" x14ac:dyDescent="0.2">
      <c r="A81" s="308" t="s">
        <v>280</v>
      </c>
      <c r="B81" s="305" t="s">
        <v>281</v>
      </c>
      <c r="C81" s="201"/>
    </row>
    <row r="82" spans="1:3" s="303" customFormat="1" ht="12" customHeight="1" x14ac:dyDescent="0.2">
      <c r="A82" s="308" t="s">
        <v>282</v>
      </c>
      <c r="B82" s="305" t="s">
        <v>283</v>
      </c>
      <c r="C82" s="201"/>
    </row>
    <row r="83" spans="1:3" s="303" customFormat="1" ht="12" customHeight="1" thickBot="1" x14ac:dyDescent="0.25">
      <c r="A83" s="309" t="s">
        <v>284</v>
      </c>
      <c r="B83" s="193" t="s">
        <v>285</v>
      </c>
      <c r="C83" s="201"/>
    </row>
    <row r="84" spans="1:3" s="303" customFormat="1" ht="12" customHeight="1" thickBot="1" x14ac:dyDescent="0.25">
      <c r="A84" s="347" t="s">
        <v>286</v>
      </c>
      <c r="B84" s="191" t="s">
        <v>426</v>
      </c>
      <c r="C84" s="346"/>
    </row>
    <row r="85" spans="1:3" s="303" customFormat="1" ht="13.5" customHeight="1" thickBot="1" x14ac:dyDescent="0.25">
      <c r="A85" s="347" t="s">
        <v>288</v>
      </c>
      <c r="B85" s="191" t="s">
        <v>287</v>
      </c>
      <c r="C85" s="346"/>
    </row>
    <row r="86" spans="1:3" s="303" customFormat="1" ht="15.75" customHeight="1" thickBot="1" x14ac:dyDescent="0.25">
      <c r="A86" s="347" t="s">
        <v>300</v>
      </c>
      <c r="B86" s="310" t="s">
        <v>429</v>
      </c>
      <c r="C86" s="202">
        <f>+C63+C67+C72+C75+C79+C85+C84</f>
        <v>0</v>
      </c>
    </row>
    <row r="87" spans="1:3" s="303" customFormat="1" ht="16.5" customHeight="1" thickBot="1" x14ac:dyDescent="0.25">
      <c r="A87" s="348" t="s">
        <v>428</v>
      </c>
      <c r="B87" s="311" t="s">
        <v>430</v>
      </c>
      <c r="C87" s="202">
        <f>+C62+C86</f>
        <v>0</v>
      </c>
    </row>
    <row r="88" spans="1:3" s="303" customFormat="1" ht="83.25" customHeight="1" x14ac:dyDescent="0.2">
      <c r="A88" s="3"/>
      <c r="B88" s="4"/>
      <c r="C88" s="203"/>
    </row>
    <row r="89" spans="1:3" ht="16.5" customHeight="1" x14ac:dyDescent="0.25">
      <c r="A89" s="744" t="s">
        <v>45</v>
      </c>
      <c r="B89" s="744"/>
      <c r="C89" s="744"/>
    </row>
    <row r="90" spans="1:3" s="312" customFormat="1" ht="16.5" customHeight="1" thickBot="1" x14ac:dyDescent="0.3">
      <c r="A90" s="745" t="s">
        <v>131</v>
      </c>
      <c r="B90" s="745"/>
      <c r="C90" s="105" t="e">
        <f>C2</f>
        <v>#REF!</v>
      </c>
    </row>
    <row r="91" spans="1:3" ht="38.1" customHeight="1" thickBot="1" x14ac:dyDescent="0.3">
      <c r="A91" s="21" t="s">
        <v>62</v>
      </c>
      <c r="B91" s="22" t="s">
        <v>46</v>
      </c>
      <c r="C91" s="35" t="str">
        <f>+C3</f>
        <v>2018. évi előirányzat</v>
      </c>
    </row>
    <row r="92" spans="1:3" s="302" customFormat="1" ht="12" customHeight="1" thickBot="1" x14ac:dyDescent="0.25">
      <c r="A92" s="28"/>
      <c r="B92" s="29" t="s">
        <v>444</v>
      </c>
      <c r="C92" s="30" t="s">
        <v>445</v>
      </c>
    </row>
    <row r="93" spans="1:3" ht="12" customHeight="1" thickBot="1" x14ac:dyDescent="0.3">
      <c r="A93" s="20" t="s">
        <v>16</v>
      </c>
      <c r="B93" s="24" t="s">
        <v>388</v>
      </c>
      <c r="C93" s="195">
        <f>C94+C95+C96+C97+C98+C111</f>
        <v>0</v>
      </c>
    </row>
    <row r="94" spans="1:3" ht="12" customHeight="1" x14ac:dyDescent="0.25">
      <c r="A94" s="15" t="s">
        <v>91</v>
      </c>
      <c r="B94" s="8" t="s">
        <v>47</v>
      </c>
      <c r="C94" s="197"/>
    </row>
    <row r="95" spans="1:3" ht="12" customHeight="1" x14ac:dyDescent="0.25">
      <c r="A95" s="12" t="s">
        <v>92</v>
      </c>
      <c r="B95" s="6" t="s">
        <v>160</v>
      </c>
      <c r="C95" s="198"/>
    </row>
    <row r="96" spans="1:3" ht="12" customHeight="1" x14ac:dyDescent="0.25">
      <c r="A96" s="12" t="s">
        <v>93</v>
      </c>
      <c r="B96" s="6" t="s">
        <v>124</v>
      </c>
      <c r="C96" s="200"/>
    </row>
    <row r="97" spans="1:3" ht="12" customHeight="1" x14ac:dyDescent="0.25">
      <c r="A97" s="12" t="s">
        <v>94</v>
      </c>
      <c r="B97" s="9" t="s">
        <v>161</v>
      </c>
      <c r="C97" s="200"/>
    </row>
    <row r="98" spans="1:3" ht="12" customHeight="1" x14ac:dyDescent="0.25">
      <c r="A98" s="12" t="s">
        <v>105</v>
      </c>
      <c r="B98" s="17" t="s">
        <v>162</v>
      </c>
      <c r="C98" s="200"/>
    </row>
    <row r="99" spans="1:3" ht="12" customHeight="1" x14ac:dyDescent="0.25">
      <c r="A99" s="12" t="s">
        <v>95</v>
      </c>
      <c r="B99" s="6" t="s">
        <v>393</v>
      </c>
      <c r="C99" s="200"/>
    </row>
    <row r="100" spans="1:3" ht="12" customHeight="1" x14ac:dyDescent="0.25">
      <c r="A100" s="12" t="s">
        <v>96</v>
      </c>
      <c r="B100" s="110" t="s">
        <v>392</v>
      </c>
      <c r="C100" s="200"/>
    </row>
    <row r="101" spans="1:3" ht="12" customHeight="1" x14ac:dyDescent="0.25">
      <c r="A101" s="12" t="s">
        <v>106</v>
      </c>
      <c r="B101" s="110" t="s">
        <v>391</v>
      </c>
      <c r="C101" s="200"/>
    </row>
    <row r="102" spans="1:3" ht="12" customHeight="1" x14ac:dyDescent="0.25">
      <c r="A102" s="12" t="s">
        <v>107</v>
      </c>
      <c r="B102" s="108" t="s">
        <v>303</v>
      </c>
      <c r="C102" s="200"/>
    </row>
    <row r="103" spans="1:3" ht="12" customHeight="1" x14ac:dyDescent="0.25">
      <c r="A103" s="12" t="s">
        <v>108</v>
      </c>
      <c r="B103" s="109" t="s">
        <v>304</v>
      </c>
      <c r="C103" s="200"/>
    </row>
    <row r="104" spans="1:3" ht="12" customHeight="1" x14ac:dyDescent="0.25">
      <c r="A104" s="12" t="s">
        <v>109</v>
      </c>
      <c r="B104" s="109" t="s">
        <v>305</v>
      </c>
      <c r="C104" s="200"/>
    </row>
    <row r="105" spans="1:3" ht="12" customHeight="1" x14ac:dyDescent="0.25">
      <c r="A105" s="12" t="s">
        <v>111</v>
      </c>
      <c r="B105" s="108" t="s">
        <v>306</v>
      </c>
      <c r="C105" s="200"/>
    </row>
    <row r="106" spans="1:3" ht="12" customHeight="1" x14ac:dyDescent="0.25">
      <c r="A106" s="12" t="s">
        <v>163</v>
      </c>
      <c r="B106" s="108" t="s">
        <v>307</v>
      </c>
      <c r="C106" s="200"/>
    </row>
    <row r="107" spans="1:3" ht="12" customHeight="1" x14ac:dyDescent="0.25">
      <c r="A107" s="12" t="s">
        <v>301</v>
      </c>
      <c r="B107" s="109" t="s">
        <v>308</v>
      </c>
      <c r="C107" s="200"/>
    </row>
    <row r="108" spans="1:3" ht="12" customHeight="1" x14ac:dyDescent="0.25">
      <c r="A108" s="11" t="s">
        <v>302</v>
      </c>
      <c r="B108" s="110" t="s">
        <v>309</v>
      </c>
      <c r="C108" s="200"/>
    </row>
    <row r="109" spans="1:3" ht="12" customHeight="1" x14ac:dyDescent="0.25">
      <c r="A109" s="12" t="s">
        <v>389</v>
      </c>
      <c r="B109" s="110" t="s">
        <v>310</v>
      </c>
      <c r="C109" s="200"/>
    </row>
    <row r="110" spans="1:3" ht="12" customHeight="1" x14ac:dyDescent="0.25">
      <c r="A110" s="14" t="s">
        <v>390</v>
      </c>
      <c r="B110" s="110" t="s">
        <v>311</v>
      </c>
      <c r="C110" s="200"/>
    </row>
    <row r="111" spans="1:3" ht="12" customHeight="1" x14ac:dyDescent="0.25">
      <c r="A111" s="12" t="s">
        <v>394</v>
      </c>
      <c r="B111" s="9" t="s">
        <v>48</v>
      </c>
      <c r="C111" s="198"/>
    </row>
    <row r="112" spans="1:3" ht="12" customHeight="1" x14ac:dyDescent="0.25">
      <c r="A112" s="12" t="s">
        <v>395</v>
      </c>
      <c r="B112" s="6" t="s">
        <v>397</v>
      </c>
      <c r="C112" s="198"/>
    </row>
    <row r="113" spans="1:3" ht="12" customHeight="1" thickBot="1" x14ac:dyDescent="0.3">
      <c r="A113" s="16" t="s">
        <v>396</v>
      </c>
      <c r="B113" s="360" t="s">
        <v>398</v>
      </c>
      <c r="C113" s="204"/>
    </row>
    <row r="114" spans="1:3" ht="12" customHeight="1" thickBot="1" x14ac:dyDescent="0.3">
      <c r="A114" s="357" t="s">
        <v>17</v>
      </c>
      <c r="B114" s="358" t="s">
        <v>312</v>
      </c>
      <c r="C114" s="359">
        <f>+C115+C117+C119</f>
        <v>0</v>
      </c>
    </row>
    <row r="115" spans="1:3" ht="12" customHeight="1" x14ac:dyDescent="0.25">
      <c r="A115" s="13" t="s">
        <v>97</v>
      </c>
      <c r="B115" s="6" t="s">
        <v>183</v>
      </c>
      <c r="C115" s="199"/>
    </row>
    <row r="116" spans="1:3" ht="12" customHeight="1" x14ac:dyDescent="0.25">
      <c r="A116" s="13" t="s">
        <v>98</v>
      </c>
      <c r="B116" s="10" t="s">
        <v>316</v>
      </c>
      <c r="C116" s="199"/>
    </row>
    <row r="117" spans="1:3" ht="12" customHeight="1" x14ac:dyDescent="0.25">
      <c r="A117" s="13" t="s">
        <v>99</v>
      </c>
      <c r="B117" s="10" t="s">
        <v>164</v>
      </c>
      <c r="C117" s="198"/>
    </row>
    <row r="118" spans="1:3" ht="12" customHeight="1" x14ac:dyDescent="0.25">
      <c r="A118" s="13" t="s">
        <v>100</v>
      </c>
      <c r="B118" s="10" t="s">
        <v>317</v>
      </c>
      <c r="C118" s="164"/>
    </row>
    <row r="119" spans="1:3" ht="12" customHeight="1" x14ac:dyDescent="0.25">
      <c r="A119" s="13" t="s">
        <v>101</v>
      </c>
      <c r="B119" s="193" t="s">
        <v>185</v>
      </c>
      <c r="C119" s="164"/>
    </row>
    <row r="120" spans="1:3" ht="12" customHeight="1" x14ac:dyDescent="0.25">
      <c r="A120" s="13" t="s">
        <v>110</v>
      </c>
      <c r="B120" s="192" t="s">
        <v>381</v>
      </c>
      <c r="C120" s="164"/>
    </row>
    <row r="121" spans="1:3" ht="12" customHeight="1" x14ac:dyDescent="0.25">
      <c r="A121" s="13" t="s">
        <v>112</v>
      </c>
      <c r="B121" s="300" t="s">
        <v>322</v>
      </c>
      <c r="C121" s="164"/>
    </row>
    <row r="122" spans="1:3" x14ac:dyDescent="0.25">
      <c r="A122" s="13" t="s">
        <v>165</v>
      </c>
      <c r="B122" s="109" t="s">
        <v>305</v>
      </c>
      <c r="C122" s="164"/>
    </row>
    <row r="123" spans="1:3" ht="12" customHeight="1" x14ac:dyDescent="0.25">
      <c r="A123" s="13" t="s">
        <v>166</v>
      </c>
      <c r="B123" s="109" t="s">
        <v>321</v>
      </c>
      <c r="C123" s="164"/>
    </row>
    <row r="124" spans="1:3" ht="12" customHeight="1" x14ac:dyDescent="0.25">
      <c r="A124" s="13" t="s">
        <v>167</v>
      </c>
      <c r="B124" s="109" t="s">
        <v>320</v>
      </c>
      <c r="C124" s="164"/>
    </row>
    <row r="125" spans="1:3" ht="12" customHeight="1" x14ac:dyDescent="0.25">
      <c r="A125" s="13" t="s">
        <v>313</v>
      </c>
      <c r="B125" s="109" t="s">
        <v>308</v>
      </c>
      <c r="C125" s="164"/>
    </row>
    <row r="126" spans="1:3" ht="12" customHeight="1" x14ac:dyDescent="0.25">
      <c r="A126" s="13" t="s">
        <v>314</v>
      </c>
      <c r="B126" s="109" t="s">
        <v>319</v>
      </c>
      <c r="C126" s="164"/>
    </row>
    <row r="127" spans="1:3" ht="16.5" thickBot="1" x14ac:dyDescent="0.3">
      <c r="A127" s="11" t="s">
        <v>315</v>
      </c>
      <c r="B127" s="109" t="s">
        <v>318</v>
      </c>
      <c r="C127" s="166"/>
    </row>
    <row r="128" spans="1:3" ht="12" customHeight="1" thickBot="1" x14ac:dyDescent="0.3">
      <c r="A128" s="18" t="s">
        <v>18</v>
      </c>
      <c r="B128" s="91" t="s">
        <v>399</v>
      </c>
      <c r="C128" s="196">
        <f>+C93+C114</f>
        <v>0</v>
      </c>
    </row>
    <row r="129" spans="1:3" ht="12" customHeight="1" thickBot="1" x14ac:dyDescent="0.3">
      <c r="A129" s="18" t="s">
        <v>19</v>
      </c>
      <c r="B129" s="91" t="s">
        <v>400</v>
      </c>
      <c r="C129" s="196">
        <f>+C130+C131+C132</f>
        <v>0</v>
      </c>
    </row>
    <row r="130" spans="1:3" ht="12" customHeight="1" x14ac:dyDescent="0.25">
      <c r="A130" s="13" t="s">
        <v>217</v>
      </c>
      <c r="B130" s="10" t="s">
        <v>407</v>
      </c>
      <c r="C130" s="164"/>
    </row>
    <row r="131" spans="1:3" ht="12" customHeight="1" x14ac:dyDescent="0.25">
      <c r="A131" s="13" t="s">
        <v>218</v>
      </c>
      <c r="B131" s="10" t="s">
        <v>408</v>
      </c>
      <c r="C131" s="164"/>
    </row>
    <row r="132" spans="1:3" ht="12" customHeight="1" thickBot="1" x14ac:dyDescent="0.3">
      <c r="A132" s="11" t="s">
        <v>219</v>
      </c>
      <c r="B132" s="10" t="s">
        <v>409</v>
      </c>
      <c r="C132" s="164"/>
    </row>
    <row r="133" spans="1:3" ht="12" customHeight="1" thickBot="1" x14ac:dyDescent="0.3">
      <c r="A133" s="18" t="s">
        <v>20</v>
      </c>
      <c r="B133" s="91" t="s">
        <v>401</v>
      </c>
      <c r="C133" s="196">
        <f>SUM(C134:C139)</f>
        <v>0</v>
      </c>
    </row>
    <row r="134" spans="1:3" ht="12" customHeight="1" x14ac:dyDescent="0.25">
      <c r="A134" s="13" t="s">
        <v>84</v>
      </c>
      <c r="B134" s="7" t="s">
        <v>410</v>
      </c>
      <c r="C134" s="164"/>
    </row>
    <row r="135" spans="1:3" ht="12" customHeight="1" x14ac:dyDescent="0.25">
      <c r="A135" s="13" t="s">
        <v>85</v>
      </c>
      <c r="B135" s="7" t="s">
        <v>402</v>
      </c>
      <c r="C135" s="164"/>
    </row>
    <row r="136" spans="1:3" ht="12" customHeight="1" x14ac:dyDescent="0.25">
      <c r="A136" s="13" t="s">
        <v>86</v>
      </c>
      <c r="B136" s="7" t="s">
        <v>403</v>
      </c>
      <c r="C136" s="164"/>
    </row>
    <row r="137" spans="1:3" ht="12" customHeight="1" x14ac:dyDescent="0.25">
      <c r="A137" s="13" t="s">
        <v>152</v>
      </c>
      <c r="B137" s="7" t="s">
        <v>404</v>
      </c>
      <c r="C137" s="164"/>
    </row>
    <row r="138" spans="1:3" ht="12" customHeight="1" x14ac:dyDescent="0.25">
      <c r="A138" s="13" t="s">
        <v>153</v>
      </c>
      <c r="B138" s="7" t="s">
        <v>405</v>
      </c>
      <c r="C138" s="164"/>
    </row>
    <row r="139" spans="1:3" ht="12" customHeight="1" thickBot="1" x14ac:dyDescent="0.3">
      <c r="A139" s="11" t="s">
        <v>154</v>
      </c>
      <c r="B139" s="7" t="s">
        <v>406</v>
      </c>
      <c r="C139" s="164"/>
    </row>
    <row r="140" spans="1:3" ht="12" customHeight="1" thickBot="1" x14ac:dyDescent="0.3">
      <c r="A140" s="18" t="s">
        <v>21</v>
      </c>
      <c r="B140" s="91" t="s">
        <v>414</v>
      </c>
      <c r="C140" s="202">
        <f>+C141+C142+C143+C144</f>
        <v>0</v>
      </c>
    </row>
    <row r="141" spans="1:3" ht="12" customHeight="1" x14ac:dyDescent="0.25">
      <c r="A141" s="13" t="s">
        <v>87</v>
      </c>
      <c r="B141" s="7" t="s">
        <v>323</v>
      </c>
      <c r="C141" s="164"/>
    </row>
    <row r="142" spans="1:3" ht="12" customHeight="1" x14ac:dyDescent="0.25">
      <c r="A142" s="13" t="s">
        <v>88</v>
      </c>
      <c r="B142" s="7" t="s">
        <v>324</v>
      </c>
      <c r="C142" s="164"/>
    </row>
    <row r="143" spans="1:3" ht="12" customHeight="1" x14ac:dyDescent="0.25">
      <c r="A143" s="13" t="s">
        <v>237</v>
      </c>
      <c r="B143" s="7" t="s">
        <v>415</v>
      </c>
      <c r="C143" s="164"/>
    </row>
    <row r="144" spans="1:3" ht="12" customHeight="1" thickBot="1" x14ac:dyDescent="0.3">
      <c r="A144" s="11" t="s">
        <v>238</v>
      </c>
      <c r="B144" s="5" t="s">
        <v>343</v>
      </c>
      <c r="C144" s="164"/>
    </row>
    <row r="145" spans="1:9" ht="12" customHeight="1" thickBot="1" x14ac:dyDescent="0.3">
      <c r="A145" s="18" t="s">
        <v>22</v>
      </c>
      <c r="B145" s="91" t="s">
        <v>416</v>
      </c>
      <c r="C145" s="205">
        <f>SUM(C146:C150)</f>
        <v>0</v>
      </c>
    </row>
    <row r="146" spans="1:9" ht="12" customHeight="1" x14ac:dyDescent="0.25">
      <c r="A146" s="13" t="s">
        <v>89</v>
      </c>
      <c r="B146" s="7" t="s">
        <v>411</v>
      </c>
      <c r="C146" s="164"/>
    </row>
    <row r="147" spans="1:9" ht="12" customHeight="1" x14ac:dyDescent="0.25">
      <c r="A147" s="13" t="s">
        <v>90</v>
      </c>
      <c r="B147" s="7" t="s">
        <v>418</v>
      </c>
      <c r="C147" s="164"/>
    </row>
    <row r="148" spans="1:9" ht="12" customHeight="1" x14ac:dyDescent="0.25">
      <c r="A148" s="13" t="s">
        <v>249</v>
      </c>
      <c r="B148" s="7" t="s">
        <v>413</v>
      </c>
      <c r="C148" s="164"/>
    </row>
    <row r="149" spans="1:9" ht="12" customHeight="1" x14ac:dyDescent="0.25">
      <c r="A149" s="13" t="s">
        <v>250</v>
      </c>
      <c r="B149" s="7" t="s">
        <v>419</v>
      </c>
      <c r="C149" s="164"/>
    </row>
    <row r="150" spans="1:9" ht="12" customHeight="1" thickBot="1" x14ac:dyDescent="0.3">
      <c r="A150" s="13" t="s">
        <v>417</v>
      </c>
      <c r="B150" s="7" t="s">
        <v>420</v>
      </c>
      <c r="C150" s="164"/>
    </row>
    <row r="151" spans="1:9" ht="12" customHeight="1" thickBot="1" x14ac:dyDescent="0.3">
      <c r="A151" s="18" t="s">
        <v>23</v>
      </c>
      <c r="B151" s="91" t="s">
        <v>421</v>
      </c>
      <c r="C151" s="361"/>
    </row>
    <row r="152" spans="1:9" ht="12" customHeight="1" thickBot="1" x14ac:dyDescent="0.3">
      <c r="A152" s="18" t="s">
        <v>24</v>
      </c>
      <c r="B152" s="91" t="s">
        <v>422</v>
      </c>
      <c r="C152" s="361"/>
    </row>
    <row r="153" spans="1:9" ht="15" customHeight="1" thickBot="1" x14ac:dyDescent="0.3">
      <c r="A153" s="18" t="s">
        <v>25</v>
      </c>
      <c r="B153" s="91" t="s">
        <v>424</v>
      </c>
      <c r="C153" s="313">
        <f>+C129+C133+C140+C145+C151+C152</f>
        <v>0</v>
      </c>
      <c r="F153" s="314"/>
      <c r="G153" s="315"/>
      <c r="H153" s="315"/>
      <c r="I153" s="315"/>
    </row>
    <row r="154" spans="1:9" s="303" customFormat="1" ht="12.95" customHeight="1" thickBot="1" x14ac:dyDescent="0.25">
      <c r="A154" s="194" t="s">
        <v>26</v>
      </c>
      <c r="B154" s="276" t="s">
        <v>423</v>
      </c>
      <c r="C154" s="313">
        <f>+C128+C153</f>
        <v>0</v>
      </c>
    </row>
    <row r="155" spans="1:9" ht="7.5" customHeight="1" x14ac:dyDescent="0.25"/>
    <row r="156" spans="1:9" x14ac:dyDescent="0.25">
      <c r="A156" s="743" t="s">
        <v>325</v>
      </c>
      <c r="B156" s="743"/>
      <c r="C156" s="743"/>
    </row>
    <row r="157" spans="1:9" ht="15" customHeight="1" thickBot="1" x14ac:dyDescent="0.3">
      <c r="A157" s="742" t="s">
        <v>132</v>
      </c>
      <c r="B157" s="742"/>
      <c r="C157" s="206" t="e">
        <f>C90</f>
        <v>#REF!</v>
      </c>
    </row>
    <row r="158" spans="1:9" ht="13.5" customHeight="1" thickBot="1" x14ac:dyDescent="0.3">
      <c r="A158" s="18">
        <v>1</v>
      </c>
      <c r="B158" s="23" t="s">
        <v>425</v>
      </c>
      <c r="C158" s="196">
        <f>+C62-C128</f>
        <v>0</v>
      </c>
      <c r="D158" s="316"/>
    </row>
    <row r="159" spans="1:9" ht="27.75" customHeight="1" thickBot="1" x14ac:dyDescent="0.3">
      <c r="A159" s="18" t="s">
        <v>17</v>
      </c>
      <c r="B159" s="23" t="s">
        <v>431</v>
      </c>
      <c r="C159" s="196">
        <f>+C86-C153</f>
        <v>0</v>
      </c>
    </row>
  </sheetData>
  <customSheetViews>
    <customSheetView guid="{97FEE8B0-D789-49A2-9B6A-B24783AB39CA}" scale="130">
      <selection activeCell="C158" sqref="C158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&amp;C&amp;"Times New Roman CE,Félkövér"&amp;12
..............................Önkormányzat
2017. ÉVI KÖLTSÉGVETÉS
ÖNKÉNT VÁLLALT FELADATAINAK MÉRLEGE
&amp;R&amp;"Times New Roman CE,Félkövér dőlt"&amp;11 1.3. melléklet a ........./2017. (.......) önkormányzati rendelethez</oddHeader>
      </headerFooter>
    </customSheetView>
  </customSheetViews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2"/>
  <headerFooter alignWithMargins="0">
    <oddHeader>&amp;C&amp;"Times New Roman CE,Félkövér"&amp;12
..............................Önkormányzat
2017. ÉVI KÖLTSÉGVETÉS
ÖNKÉNT VÁLLALT FELADATAINAK MÉRLEGE
&amp;R&amp;"Times New Roman CE,Félkövér dőlt"&amp;11 1.3. melléklet a ........./2017.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159"/>
  <sheetViews>
    <sheetView zoomScale="130" zoomScaleNormal="130" zoomScaleSheetLayoutView="100" workbookViewId="0">
      <selection activeCell="C158" sqref="C158"/>
    </sheetView>
  </sheetViews>
  <sheetFormatPr defaultRowHeight="15.75" x14ac:dyDescent="0.25"/>
  <cols>
    <col min="1" max="1" width="9.5" style="277" customWidth="1"/>
    <col min="2" max="2" width="91.6640625" style="277" customWidth="1"/>
    <col min="3" max="3" width="21.6640625" style="278" customWidth="1"/>
    <col min="4" max="4" width="9" style="301" customWidth="1"/>
    <col min="5" max="16384" width="9.33203125" style="301"/>
  </cols>
  <sheetData>
    <row r="1" spans="1:3" ht="15.95" customHeight="1" x14ac:dyDescent="0.25">
      <c r="A1" s="744" t="s">
        <v>13</v>
      </c>
      <c r="B1" s="744"/>
      <c r="C1" s="744"/>
    </row>
    <row r="2" spans="1:3" ht="15.95" customHeight="1" thickBot="1" x14ac:dyDescent="0.3">
      <c r="A2" s="742" t="s">
        <v>130</v>
      </c>
      <c r="B2" s="742"/>
      <c r="C2" s="206" t="e">
        <f>'1.3.sz.mell.'!C2</f>
        <v>#REF!</v>
      </c>
    </row>
    <row r="3" spans="1:3" ht="38.1" customHeight="1" thickBot="1" x14ac:dyDescent="0.3">
      <c r="A3" s="21" t="s">
        <v>62</v>
      </c>
      <c r="B3" s="22" t="s">
        <v>15</v>
      </c>
      <c r="C3" s="35" t="str">
        <f>+CONCATENATE(LEFT(ÖSSZEFÜGGÉSEK!A5,4),". évi előirányzat")</f>
        <v>2018. évi előirányzat</v>
      </c>
    </row>
    <row r="4" spans="1:3" s="302" customFormat="1" ht="12" customHeight="1" thickBot="1" x14ac:dyDescent="0.25">
      <c r="A4" s="297"/>
      <c r="B4" s="298" t="s">
        <v>444</v>
      </c>
      <c r="C4" s="299" t="s">
        <v>445</v>
      </c>
    </row>
    <row r="5" spans="1:3" s="303" customFormat="1" ht="12" customHeight="1" thickBot="1" x14ac:dyDescent="0.25">
      <c r="A5" s="18" t="s">
        <v>16</v>
      </c>
      <c r="B5" s="19" t="s">
        <v>202</v>
      </c>
      <c r="C5" s="196">
        <f>+C6+C7+C8+C9+C10+C11</f>
        <v>0</v>
      </c>
    </row>
    <row r="6" spans="1:3" s="303" customFormat="1" ht="12" customHeight="1" x14ac:dyDescent="0.2">
      <c r="A6" s="13" t="s">
        <v>91</v>
      </c>
      <c r="B6" s="304" t="s">
        <v>203</v>
      </c>
      <c r="C6" s="199"/>
    </row>
    <row r="7" spans="1:3" s="303" customFormat="1" ht="12" customHeight="1" x14ac:dyDescent="0.2">
      <c r="A7" s="12" t="s">
        <v>92</v>
      </c>
      <c r="B7" s="305" t="s">
        <v>204</v>
      </c>
      <c r="C7" s="198"/>
    </row>
    <row r="8" spans="1:3" s="303" customFormat="1" ht="12" customHeight="1" x14ac:dyDescent="0.2">
      <c r="A8" s="12" t="s">
        <v>93</v>
      </c>
      <c r="B8" s="305" t="s">
        <v>498</v>
      </c>
      <c r="C8" s="198"/>
    </row>
    <row r="9" spans="1:3" s="303" customFormat="1" ht="12" customHeight="1" x14ac:dyDescent="0.2">
      <c r="A9" s="12" t="s">
        <v>94</v>
      </c>
      <c r="B9" s="305" t="s">
        <v>205</v>
      </c>
      <c r="C9" s="198"/>
    </row>
    <row r="10" spans="1:3" s="303" customFormat="1" ht="12" customHeight="1" x14ac:dyDescent="0.2">
      <c r="A10" s="12" t="s">
        <v>126</v>
      </c>
      <c r="B10" s="192" t="s">
        <v>383</v>
      </c>
      <c r="C10" s="198"/>
    </row>
    <row r="11" spans="1:3" s="303" customFormat="1" ht="12" customHeight="1" thickBot="1" x14ac:dyDescent="0.25">
      <c r="A11" s="14" t="s">
        <v>95</v>
      </c>
      <c r="B11" s="193" t="s">
        <v>384</v>
      </c>
      <c r="C11" s="198"/>
    </row>
    <row r="12" spans="1:3" s="303" customFormat="1" ht="12" customHeight="1" thickBot="1" x14ac:dyDescent="0.25">
      <c r="A12" s="18" t="s">
        <v>17</v>
      </c>
      <c r="B12" s="191" t="s">
        <v>206</v>
      </c>
      <c r="C12" s="196">
        <f>+C13+C14+C15+C16+C17</f>
        <v>0</v>
      </c>
    </row>
    <row r="13" spans="1:3" s="303" customFormat="1" ht="12" customHeight="1" x14ac:dyDescent="0.2">
      <c r="A13" s="13" t="s">
        <v>97</v>
      </c>
      <c r="B13" s="304" t="s">
        <v>207</v>
      </c>
      <c r="C13" s="199"/>
    </row>
    <row r="14" spans="1:3" s="303" customFormat="1" ht="12" customHeight="1" x14ac:dyDescent="0.2">
      <c r="A14" s="12" t="s">
        <v>98</v>
      </c>
      <c r="B14" s="305" t="s">
        <v>208</v>
      </c>
      <c r="C14" s="198"/>
    </row>
    <row r="15" spans="1:3" s="303" customFormat="1" ht="12" customHeight="1" x14ac:dyDescent="0.2">
      <c r="A15" s="12" t="s">
        <v>99</v>
      </c>
      <c r="B15" s="305" t="s">
        <v>375</v>
      </c>
      <c r="C15" s="198"/>
    </row>
    <row r="16" spans="1:3" s="303" customFormat="1" ht="12" customHeight="1" x14ac:dyDescent="0.2">
      <c r="A16" s="12" t="s">
        <v>100</v>
      </c>
      <c r="B16" s="305" t="s">
        <v>376</v>
      </c>
      <c r="C16" s="198"/>
    </row>
    <row r="17" spans="1:3" s="303" customFormat="1" ht="12" customHeight="1" x14ac:dyDescent="0.2">
      <c r="A17" s="12" t="s">
        <v>101</v>
      </c>
      <c r="B17" s="305" t="s">
        <v>209</v>
      </c>
      <c r="C17" s="198"/>
    </row>
    <row r="18" spans="1:3" s="303" customFormat="1" ht="12" customHeight="1" thickBot="1" x14ac:dyDescent="0.25">
      <c r="A18" s="14" t="s">
        <v>110</v>
      </c>
      <c r="B18" s="193" t="s">
        <v>210</v>
      </c>
      <c r="C18" s="200"/>
    </row>
    <row r="19" spans="1:3" s="303" customFormat="1" ht="12" customHeight="1" thickBot="1" x14ac:dyDescent="0.25">
      <c r="A19" s="18" t="s">
        <v>18</v>
      </c>
      <c r="B19" s="19" t="s">
        <v>211</v>
      </c>
      <c r="C19" s="196">
        <f>+C20+C21+C22+C23+C24</f>
        <v>0</v>
      </c>
    </row>
    <row r="20" spans="1:3" s="303" customFormat="1" ht="12" customHeight="1" x14ac:dyDescent="0.2">
      <c r="A20" s="13" t="s">
        <v>80</v>
      </c>
      <c r="B20" s="304" t="s">
        <v>212</v>
      </c>
      <c r="C20" s="199"/>
    </row>
    <row r="21" spans="1:3" s="303" customFormat="1" ht="12" customHeight="1" x14ac:dyDescent="0.2">
      <c r="A21" s="12" t="s">
        <v>81</v>
      </c>
      <c r="B21" s="305" t="s">
        <v>213</v>
      </c>
      <c r="C21" s="198"/>
    </row>
    <row r="22" spans="1:3" s="303" customFormat="1" ht="12" customHeight="1" x14ac:dyDescent="0.2">
      <c r="A22" s="12" t="s">
        <v>82</v>
      </c>
      <c r="B22" s="305" t="s">
        <v>377</v>
      </c>
      <c r="C22" s="198"/>
    </row>
    <row r="23" spans="1:3" s="303" customFormat="1" ht="12" customHeight="1" x14ac:dyDescent="0.2">
      <c r="A23" s="12" t="s">
        <v>83</v>
      </c>
      <c r="B23" s="305" t="s">
        <v>378</v>
      </c>
      <c r="C23" s="198"/>
    </row>
    <row r="24" spans="1:3" s="303" customFormat="1" ht="12" customHeight="1" x14ac:dyDescent="0.2">
      <c r="A24" s="12" t="s">
        <v>148</v>
      </c>
      <c r="B24" s="305" t="s">
        <v>214</v>
      </c>
      <c r="C24" s="198"/>
    </row>
    <row r="25" spans="1:3" s="303" customFormat="1" ht="12" customHeight="1" thickBot="1" x14ac:dyDescent="0.25">
      <c r="A25" s="14" t="s">
        <v>149</v>
      </c>
      <c r="B25" s="306" t="s">
        <v>215</v>
      </c>
      <c r="C25" s="200"/>
    </row>
    <row r="26" spans="1:3" s="303" customFormat="1" ht="12" customHeight="1" thickBot="1" x14ac:dyDescent="0.25">
      <c r="A26" s="18" t="s">
        <v>150</v>
      </c>
      <c r="B26" s="19" t="s">
        <v>508</v>
      </c>
      <c r="C26" s="202">
        <f>SUM(C27:C33)</f>
        <v>0</v>
      </c>
    </row>
    <row r="27" spans="1:3" s="303" customFormat="1" ht="12" customHeight="1" x14ac:dyDescent="0.2">
      <c r="A27" s="13" t="s">
        <v>217</v>
      </c>
      <c r="B27" s="304" t="s">
        <v>503</v>
      </c>
      <c r="C27" s="199"/>
    </row>
    <row r="28" spans="1:3" s="303" customFormat="1" ht="12" customHeight="1" x14ac:dyDescent="0.2">
      <c r="A28" s="12" t="s">
        <v>218</v>
      </c>
      <c r="B28" s="305" t="s">
        <v>504</v>
      </c>
      <c r="C28" s="198"/>
    </row>
    <row r="29" spans="1:3" s="303" customFormat="1" ht="12" customHeight="1" x14ac:dyDescent="0.2">
      <c r="A29" s="12" t="s">
        <v>219</v>
      </c>
      <c r="B29" s="305" t="s">
        <v>505</v>
      </c>
      <c r="C29" s="198"/>
    </row>
    <row r="30" spans="1:3" s="303" customFormat="1" ht="12" customHeight="1" x14ac:dyDescent="0.2">
      <c r="A30" s="12" t="s">
        <v>220</v>
      </c>
      <c r="B30" s="305" t="s">
        <v>506</v>
      </c>
      <c r="C30" s="198"/>
    </row>
    <row r="31" spans="1:3" s="303" customFormat="1" ht="12" customHeight="1" x14ac:dyDescent="0.2">
      <c r="A31" s="12" t="s">
        <v>500</v>
      </c>
      <c r="B31" s="305" t="s">
        <v>221</v>
      </c>
      <c r="C31" s="198"/>
    </row>
    <row r="32" spans="1:3" s="303" customFormat="1" ht="12" customHeight="1" x14ac:dyDescent="0.2">
      <c r="A32" s="12" t="s">
        <v>501</v>
      </c>
      <c r="B32" s="305" t="s">
        <v>222</v>
      </c>
      <c r="C32" s="198"/>
    </row>
    <row r="33" spans="1:3" s="303" customFormat="1" ht="12" customHeight="1" thickBot="1" x14ac:dyDescent="0.25">
      <c r="A33" s="14" t="s">
        <v>502</v>
      </c>
      <c r="B33" s="381" t="s">
        <v>223</v>
      </c>
      <c r="C33" s="200"/>
    </row>
    <row r="34" spans="1:3" s="303" customFormat="1" ht="12" customHeight="1" thickBot="1" x14ac:dyDescent="0.25">
      <c r="A34" s="18" t="s">
        <v>20</v>
      </c>
      <c r="B34" s="19" t="s">
        <v>385</v>
      </c>
      <c r="C34" s="196">
        <f>SUM(C35:C45)</f>
        <v>0</v>
      </c>
    </row>
    <row r="35" spans="1:3" s="303" customFormat="1" ht="12" customHeight="1" x14ac:dyDescent="0.2">
      <c r="A35" s="13" t="s">
        <v>84</v>
      </c>
      <c r="B35" s="304" t="s">
        <v>226</v>
      </c>
      <c r="C35" s="199"/>
    </row>
    <row r="36" spans="1:3" s="303" customFormat="1" ht="12" customHeight="1" x14ac:dyDescent="0.2">
      <c r="A36" s="12" t="s">
        <v>85</v>
      </c>
      <c r="B36" s="305" t="s">
        <v>227</v>
      </c>
      <c r="C36" s="198"/>
    </row>
    <row r="37" spans="1:3" s="303" customFormat="1" ht="12" customHeight="1" x14ac:dyDescent="0.2">
      <c r="A37" s="12" t="s">
        <v>86</v>
      </c>
      <c r="B37" s="305" t="s">
        <v>228</v>
      </c>
      <c r="C37" s="198"/>
    </row>
    <row r="38" spans="1:3" s="303" customFormat="1" ht="12" customHeight="1" x14ac:dyDescent="0.2">
      <c r="A38" s="12" t="s">
        <v>152</v>
      </c>
      <c r="B38" s="305" t="s">
        <v>229</v>
      </c>
      <c r="C38" s="198"/>
    </row>
    <row r="39" spans="1:3" s="303" customFormat="1" ht="12" customHeight="1" x14ac:dyDescent="0.2">
      <c r="A39" s="12" t="s">
        <v>153</v>
      </c>
      <c r="B39" s="305" t="s">
        <v>230</v>
      </c>
      <c r="C39" s="198"/>
    </row>
    <row r="40" spans="1:3" s="303" customFormat="1" ht="12" customHeight="1" x14ac:dyDescent="0.2">
      <c r="A40" s="12" t="s">
        <v>154</v>
      </c>
      <c r="B40" s="305" t="s">
        <v>231</v>
      </c>
      <c r="C40" s="198"/>
    </row>
    <row r="41" spans="1:3" s="303" customFormat="1" ht="12" customHeight="1" x14ac:dyDescent="0.2">
      <c r="A41" s="12" t="s">
        <v>155</v>
      </c>
      <c r="B41" s="305" t="s">
        <v>232</v>
      </c>
      <c r="C41" s="198"/>
    </row>
    <row r="42" spans="1:3" s="303" customFormat="1" ht="12" customHeight="1" x14ac:dyDescent="0.2">
      <c r="A42" s="12" t="s">
        <v>156</v>
      </c>
      <c r="B42" s="305" t="s">
        <v>507</v>
      </c>
      <c r="C42" s="198"/>
    </row>
    <row r="43" spans="1:3" s="303" customFormat="1" ht="12" customHeight="1" x14ac:dyDescent="0.2">
      <c r="A43" s="12" t="s">
        <v>224</v>
      </c>
      <c r="B43" s="305" t="s">
        <v>234</v>
      </c>
      <c r="C43" s="201"/>
    </row>
    <row r="44" spans="1:3" s="303" customFormat="1" ht="12" customHeight="1" x14ac:dyDescent="0.2">
      <c r="A44" s="14" t="s">
        <v>225</v>
      </c>
      <c r="B44" s="306" t="s">
        <v>387</v>
      </c>
      <c r="C44" s="291"/>
    </row>
    <row r="45" spans="1:3" s="303" customFormat="1" ht="12" customHeight="1" thickBot="1" x14ac:dyDescent="0.25">
      <c r="A45" s="14" t="s">
        <v>386</v>
      </c>
      <c r="B45" s="193" t="s">
        <v>235</v>
      </c>
      <c r="C45" s="291"/>
    </row>
    <row r="46" spans="1:3" s="303" customFormat="1" ht="12" customHeight="1" thickBot="1" x14ac:dyDescent="0.25">
      <c r="A46" s="18" t="s">
        <v>21</v>
      </c>
      <c r="B46" s="19" t="s">
        <v>236</v>
      </c>
      <c r="C46" s="196">
        <f>SUM(C47:C51)</f>
        <v>0</v>
      </c>
    </row>
    <row r="47" spans="1:3" s="303" customFormat="1" ht="12" customHeight="1" x14ac:dyDescent="0.2">
      <c r="A47" s="13" t="s">
        <v>87</v>
      </c>
      <c r="B47" s="304" t="s">
        <v>240</v>
      </c>
      <c r="C47" s="345"/>
    </row>
    <row r="48" spans="1:3" s="303" customFormat="1" ht="12" customHeight="1" x14ac:dyDescent="0.2">
      <c r="A48" s="12" t="s">
        <v>88</v>
      </c>
      <c r="B48" s="305" t="s">
        <v>241</v>
      </c>
      <c r="C48" s="201"/>
    </row>
    <row r="49" spans="1:3" s="303" customFormat="1" ht="12" customHeight="1" x14ac:dyDescent="0.2">
      <c r="A49" s="12" t="s">
        <v>237</v>
      </c>
      <c r="B49" s="305" t="s">
        <v>242</v>
      </c>
      <c r="C49" s="201"/>
    </row>
    <row r="50" spans="1:3" s="303" customFormat="1" ht="12" customHeight="1" x14ac:dyDescent="0.2">
      <c r="A50" s="12" t="s">
        <v>238</v>
      </c>
      <c r="B50" s="305" t="s">
        <v>243</v>
      </c>
      <c r="C50" s="201"/>
    </row>
    <row r="51" spans="1:3" s="303" customFormat="1" ht="12" customHeight="1" thickBot="1" x14ac:dyDescent="0.25">
      <c r="A51" s="14" t="s">
        <v>239</v>
      </c>
      <c r="B51" s="193" t="s">
        <v>244</v>
      </c>
      <c r="C51" s="291"/>
    </row>
    <row r="52" spans="1:3" s="303" customFormat="1" ht="12" customHeight="1" thickBot="1" x14ac:dyDescent="0.25">
      <c r="A52" s="18" t="s">
        <v>157</v>
      </c>
      <c r="B52" s="19" t="s">
        <v>245</v>
      </c>
      <c r="C52" s="196">
        <f>SUM(C53:C55)</f>
        <v>0</v>
      </c>
    </row>
    <row r="53" spans="1:3" s="303" customFormat="1" ht="12" customHeight="1" x14ac:dyDescent="0.2">
      <c r="A53" s="13" t="s">
        <v>89</v>
      </c>
      <c r="B53" s="304" t="s">
        <v>246</v>
      </c>
      <c r="C53" s="199"/>
    </row>
    <row r="54" spans="1:3" s="303" customFormat="1" ht="12" customHeight="1" x14ac:dyDescent="0.2">
      <c r="A54" s="12" t="s">
        <v>90</v>
      </c>
      <c r="B54" s="305" t="s">
        <v>379</v>
      </c>
      <c r="C54" s="198"/>
    </row>
    <row r="55" spans="1:3" s="303" customFormat="1" ht="12" customHeight="1" x14ac:dyDescent="0.2">
      <c r="A55" s="12" t="s">
        <v>249</v>
      </c>
      <c r="B55" s="305" t="s">
        <v>247</v>
      </c>
      <c r="C55" s="198"/>
    </row>
    <row r="56" spans="1:3" s="303" customFormat="1" ht="12" customHeight="1" thickBot="1" x14ac:dyDescent="0.25">
      <c r="A56" s="14" t="s">
        <v>250</v>
      </c>
      <c r="B56" s="193" t="s">
        <v>248</v>
      </c>
      <c r="C56" s="200"/>
    </row>
    <row r="57" spans="1:3" s="303" customFormat="1" ht="12" customHeight="1" thickBot="1" x14ac:dyDescent="0.25">
      <c r="A57" s="18" t="s">
        <v>23</v>
      </c>
      <c r="B57" s="191" t="s">
        <v>251</v>
      </c>
      <c r="C57" s="196">
        <f>SUM(C58:C60)</f>
        <v>0</v>
      </c>
    </row>
    <row r="58" spans="1:3" s="303" customFormat="1" ht="12" customHeight="1" x14ac:dyDescent="0.2">
      <c r="A58" s="13" t="s">
        <v>158</v>
      </c>
      <c r="B58" s="304" t="s">
        <v>253</v>
      </c>
      <c r="C58" s="201"/>
    </row>
    <row r="59" spans="1:3" s="303" customFormat="1" ht="12" customHeight="1" x14ac:dyDescent="0.2">
      <c r="A59" s="12" t="s">
        <v>159</v>
      </c>
      <c r="B59" s="305" t="s">
        <v>380</v>
      </c>
      <c r="C59" s="201"/>
    </row>
    <row r="60" spans="1:3" s="303" customFormat="1" ht="12" customHeight="1" x14ac:dyDescent="0.2">
      <c r="A60" s="12" t="s">
        <v>184</v>
      </c>
      <c r="B60" s="305" t="s">
        <v>254</v>
      </c>
      <c r="C60" s="201"/>
    </row>
    <row r="61" spans="1:3" s="303" customFormat="1" ht="12" customHeight="1" thickBot="1" x14ac:dyDescent="0.25">
      <c r="A61" s="14" t="s">
        <v>252</v>
      </c>
      <c r="B61" s="193" t="s">
        <v>255</v>
      </c>
      <c r="C61" s="201"/>
    </row>
    <row r="62" spans="1:3" s="303" customFormat="1" ht="12" customHeight="1" thickBot="1" x14ac:dyDescent="0.25">
      <c r="A62" s="362" t="s">
        <v>427</v>
      </c>
      <c r="B62" s="19" t="s">
        <v>256</v>
      </c>
      <c r="C62" s="202">
        <f>+C5+C12+C19+C26+C34+C46+C52+C57</f>
        <v>0</v>
      </c>
    </row>
    <row r="63" spans="1:3" s="303" customFormat="1" ht="12" customHeight="1" thickBot="1" x14ac:dyDescent="0.25">
      <c r="A63" s="347" t="s">
        <v>257</v>
      </c>
      <c r="B63" s="191" t="s">
        <v>258</v>
      </c>
      <c r="C63" s="196">
        <f>SUM(C64:C66)</f>
        <v>0</v>
      </c>
    </row>
    <row r="64" spans="1:3" s="303" customFormat="1" ht="12" customHeight="1" x14ac:dyDescent="0.2">
      <c r="A64" s="13" t="s">
        <v>289</v>
      </c>
      <c r="B64" s="304" t="s">
        <v>259</v>
      </c>
      <c r="C64" s="201"/>
    </row>
    <row r="65" spans="1:3" s="303" customFormat="1" ht="12" customHeight="1" x14ac:dyDescent="0.2">
      <c r="A65" s="12" t="s">
        <v>298</v>
      </c>
      <c r="B65" s="305" t="s">
        <v>260</v>
      </c>
      <c r="C65" s="201"/>
    </row>
    <row r="66" spans="1:3" s="303" customFormat="1" ht="12" customHeight="1" thickBot="1" x14ac:dyDescent="0.25">
      <c r="A66" s="14" t="s">
        <v>299</v>
      </c>
      <c r="B66" s="356" t="s">
        <v>412</v>
      </c>
      <c r="C66" s="201"/>
    </row>
    <row r="67" spans="1:3" s="303" customFormat="1" ht="12" customHeight="1" thickBot="1" x14ac:dyDescent="0.25">
      <c r="A67" s="347" t="s">
        <v>262</v>
      </c>
      <c r="B67" s="191" t="s">
        <v>263</v>
      </c>
      <c r="C67" s="196">
        <f>SUM(C68:C71)</f>
        <v>0</v>
      </c>
    </row>
    <row r="68" spans="1:3" s="303" customFormat="1" ht="12" customHeight="1" x14ac:dyDescent="0.2">
      <c r="A68" s="13" t="s">
        <v>127</v>
      </c>
      <c r="B68" s="304" t="s">
        <v>264</v>
      </c>
      <c r="C68" s="201"/>
    </row>
    <row r="69" spans="1:3" s="303" customFormat="1" ht="12" customHeight="1" x14ac:dyDescent="0.2">
      <c r="A69" s="12" t="s">
        <v>128</v>
      </c>
      <c r="B69" s="305" t="s">
        <v>265</v>
      </c>
      <c r="C69" s="201"/>
    </row>
    <row r="70" spans="1:3" s="303" customFormat="1" ht="12" customHeight="1" x14ac:dyDescent="0.2">
      <c r="A70" s="12" t="s">
        <v>290</v>
      </c>
      <c r="B70" s="305" t="s">
        <v>266</v>
      </c>
      <c r="C70" s="201"/>
    </row>
    <row r="71" spans="1:3" s="303" customFormat="1" ht="12" customHeight="1" thickBot="1" x14ac:dyDescent="0.25">
      <c r="A71" s="14" t="s">
        <v>291</v>
      </c>
      <c r="B71" s="193" t="s">
        <v>267</v>
      </c>
      <c r="C71" s="201"/>
    </row>
    <row r="72" spans="1:3" s="303" customFormat="1" ht="12" customHeight="1" thickBot="1" x14ac:dyDescent="0.25">
      <c r="A72" s="347" t="s">
        <v>268</v>
      </c>
      <c r="B72" s="191" t="s">
        <v>269</v>
      </c>
      <c r="C72" s="196">
        <f>SUM(C73:C74)</f>
        <v>0</v>
      </c>
    </row>
    <row r="73" spans="1:3" s="303" customFormat="1" ht="12" customHeight="1" x14ac:dyDescent="0.2">
      <c r="A73" s="13" t="s">
        <v>292</v>
      </c>
      <c r="B73" s="304" t="s">
        <v>270</v>
      </c>
      <c r="C73" s="201"/>
    </row>
    <row r="74" spans="1:3" s="303" customFormat="1" ht="12" customHeight="1" thickBot="1" x14ac:dyDescent="0.25">
      <c r="A74" s="14" t="s">
        <v>293</v>
      </c>
      <c r="B74" s="193" t="s">
        <v>271</v>
      </c>
      <c r="C74" s="201"/>
    </row>
    <row r="75" spans="1:3" s="303" customFormat="1" ht="12" customHeight="1" thickBot="1" x14ac:dyDescent="0.25">
      <c r="A75" s="347" t="s">
        <v>272</v>
      </c>
      <c r="B75" s="191" t="s">
        <v>273</v>
      </c>
      <c r="C75" s="196">
        <f>SUM(C76:C78)</f>
        <v>0</v>
      </c>
    </row>
    <row r="76" spans="1:3" s="303" customFormat="1" ht="12" customHeight="1" x14ac:dyDescent="0.2">
      <c r="A76" s="13" t="s">
        <v>294</v>
      </c>
      <c r="B76" s="304" t="s">
        <v>274</v>
      </c>
      <c r="C76" s="201"/>
    </row>
    <row r="77" spans="1:3" s="303" customFormat="1" ht="12" customHeight="1" x14ac:dyDescent="0.2">
      <c r="A77" s="12" t="s">
        <v>295</v>
      </c>
      <c r="B77" s="305" t="s">
        <v>275</v>
      </c>
      <c r="C77" s="201"/>
    </row>
    <row r="78" spans="1:3" s="303" customFormat="1" ht="12" customHeight="1" thickBot="1" x14ac:dyDescent="0.25">
      <c r="A78" s="14" t="s">
        <v>296</v>
      </c>
      <c r="B78" s="193" t="s">
        <v>276</v>
      </c>
      <c r="C78" s="201"/>
    </row>
    <row r="79" spans="1:3" s="303" customFormat="1" ht="12" customHeight="1" thickBot="1" x14ac:dyDescent="0.25">
      <c r="A79" s="347" t="s">
        <v>277</v>
      </c>
      <c r="B79" s="191" t="s">
        <v>297</v>
      </c>
      <c r="C79" s="196">
        <f>SUM(C80:C83)</f>
        <v>0</v>
      </c>
    </row>
    <row r="80" spans="1:3" s="303" customFormat="1" ht="12" customHeight="1" x14ac:dyDescent="0.2">
      <c r="A80" s="307" t="s">
        <v>278</v>
      </c>
      <c r="B80" s="304" t="s">
        <v>279</v>
      </c>
      <c r="C80" s="201"/>
    </row>
    <row r="81" spans="1:3" s="303" customFormat="1" ht="12" customHeight="1" x14ac:dyDescent="0.2">
      <c r="A81" s="308" t="s">
        <v>280</v>
      </c>
      <c r="B81" s="305" t="s">
        <v>281</v>
      </c>
      <c r="C81" s="201"/>
    </row>
    <row r="82" spans="1:3" s="303" customFormat="1" ht="12" customHeight="1" x14ac:dyDescent="0.2">
      <c r="A82" s="308" t="s">
        <v>282</v>
      </c>
      <c r="B82" s="305" t="s">
        <v>283</v>
      </c>
      <c r="C82" s="201"/>
    </row>
    <row r="83" spans="1:3" s="303" customFormat="1" ht="12" customHeight="1" thickBot="1" x14ac:dyDescent="0.25">
      <c r="A83" s="309" t="s">
        <v>284</v>
      </c>
      <c r="B83" s="193" t="s">
        <v>285</v>
      </c>
      <c r="C83" s="201"/>
    </row>
    <row r="84" spans="1:3" s="303" customFormat="1" ht="12" customHeight="1" thickBot="1" x14ac:dyDescent="0.25">
      <c r="A84" s="347" t="s">
        <v>286</v>
      </c>
      <c r="B84" s="191" t="s">
        <v>426</v>
      </c>
      <c r="C84" s="346"/>
    </row>
    <row r="85" spans="1:3" s="303" customFormat="1" ht="13.5" customHeight="1" thickBot="1" x14ac:dyDescent="0.25">
      <c r="A85" s="347" t="s">
        <v>288</v>
      </c>
      <c r="B85" s="191" t="s">
        <v>287</v>
      </c>
      <c r="C85" s="346"/>
    </row>
    <row r="86" spans="1:3" s="303" customFormat="1" ht="15.75" customHeight="1" thickBot="1" x14ac:dyDescent="0.25">
      <c r="A86" s="347" t="s">
        <v>300</v>
      </c>
      <c r="B86" s="310" t="s">
        <v>429</v>
      </c>
      <c r="C86" s="202">
        <f>+C63+C67+C72+C75+C79+C85+C84</f>
        <v>0</v>
      </c>
    </row>
    <row r="87" spans="1:3" s="303" customFormat="1" ht="16.5" customHeight="1" thickBot="1" x14ac:dyDescent="0.25">
      <c r="A87" s="348" t="s">
        <v>428</v>
      </c>
      <c r="B87" s="311" t="s">
        <v>430</v>
      </c>
      <c r="C87" s="202">
        <f>+C62+C86</f>
        <v>0</v>
      </c>
    </row>
    <row r="88" spans="1:3" s="303" customFormat="1" ht="83.25" customHeight="1" x14ac:dyDescent="0.2">
      <c r="A88" s="3"/>
      <c r="B88" s="4"/>
      <c r="C88" s="203"/>
    </row>
    <row r="89" spans="1:3" ht="16.5" customHeight="1" x14ac:dyDescent="0.25">
      <c r="A89" s="744" t="s">
        <v>45</v>
      </c>
      <c r="B89" s="744"/>
      <c r="C89" s="744"/>
    </row>
    <row r="90" spans="1:3" s="312" customFormat="1" ht="16.5" customHeight="1" thickBot="1" x14ac:dyDescent="0.3">
      <c r="A90" s="745" t="s">
        <v>131</v>
      </c>
      <c r="B90" s="745"/>
      <c r="C90" s="105" t="e">
        <f>C2</f>
        <v>#REF!</v>
      </c>
    </row>
    <row r="91" spans="1:3" ht="38.1" customHeight="1" thickBot="1" x14ac:dyDescent="0.3">
      <c r="A91" s="21" t="s">
        <v>62</v>
      </c>
      <c r="B91" s="22" t="s">
        <v>46</v>
      </c>
      <c r="C91" s="35" t="str">
        <f>+C3</f>
        <v>2018. évi előirányzat</v>
      </c>
    </row>
    <row r="92" spans="1:3" s="302" customFormat="1" ht="12" customHeight="1" thickBot="1" x14ac:dyDescent="0.25">
      <c r="A92" s="28"/>
      <c r="B92" s="29" t="s">
        <v>444</v>
      </c>
      <c r="C92" s="30" t="s">
        <v>445</v>
      </c>
    </row>
    <row r="93" spans="1:3" ht="12" customHeight="1" thickBot="1" x14ac:dyDescent="0.3">
      <c r="A93" s="20" t="s">
        <v>16</v>
      </c>
      <c r="B93" s="24" t="s">
        <v>388</v>
      </c>
      <c r="C93" s="195">
        <f>C94+C95+C96+C97+C98+C111</f>
        <v>0</v>
      </c>
    </row>
    <row r="94" spans="1:3" ht="12" customHeight="1" x14ac:dyDescent="0.25">
      <c r="A94" s="15" t="s">
        <v>91</v>
      </c>
      <c r="B94" s="8" t="s">
        <v>47</v>
      </c>
      <c r="C94" s="197"/>
    </row>
    <row r="95" spans="1:3" ht="12" customHeight="1" x14ac:dyDescent="0.25">
      <c r="A95" s="12" t="s">
        <v>92</v>
      </c>
      <c r="B95" s="6" t="s">
        <v>160</v>
      </c>
      <c r="C95" s="198"/>
    </row>
    <row r="96" spans="1:3" ht="12" customHeight="1" x14ac:dyDescent="0.25">
      <c r="A96" s="12" t="s">
        <v>93</v>
      </c>
      <c r="B96" s="6" t="s">
        <v>124</v>
      </c>
      <c r="C96" s="200"/>
    </row>
    <row r="97" spans="1:3" ht="12" customHeight="1" x14ac:dyDescent="0.25">
      <c r="A97" s="12" t="s">
        <v>94</v>
      </c>
      <c r="B97" s="9" t="s">
        <v>161</v>
      </c>
      <c r="C97" s="200"/>
    </row>
    <row r="98" spans="1:3" ht="12" customHeight="1" x14ac:dyDescent="0.25">
      <c r="A98" s="12" t="s">
        <v>105</v>
      </c>
      <c r="B98" s="17" t="s">
        <v>162</v>
      </c>
      <c r="C98" s="200"/>
    </row>
    <row r="99" spans="1:3" ht="12" customHeight="1" x14ac:dyDescent="0.25">
      <c r="A99" s="12" t="s">
        <v>95</v>
      </c>
      <c r="B99" s="6" t="s">
        <v>393</v>
      </c>
      <c r="C99" s="200"/>
    </row>
    <row r="100" spans="1:3" ht="12" customHeight="1" x14ac:dyDescent="0.25">
      <c r="A100" s="12" t="s">
        <v>96</v>
      </c>
      <c r="B100" s="110" t="s">
        <v>392</v>
      </c>
      <c r="C100" s="200"/>
    </row>
    <row r="101" spans="1:3" ht="12" customHeight="1" x14ac:dyDescent="0.25">
      <c r="A101" s="12" t="s">
        <v>106</v>
      </c>
      <c r="B101" s="110" t="s">
        <v>391</v>
      </c>
      <c r="C101" s="200"/>
    </row>
    <row r="102" spans="1:3" ht="12" customHeight="1" x14ac:dyDescent="0.25">
      <c r="A102" s="12" t="s">
        <v>107</v>
      </c>
      <c r="B102" s="108" t="s">
        <v>303</v>
      </c>
      <c r="C102" s="200"/>
    </row>
    <row r="103" spans="1:3" ht="12" customHeight="1" x14ac:dyDescent="0.25">
      <c r="A103" s="12" t="s">
        <v>108</v>
      </c>
      <c r="B103" s="109" t="s">
        <v>304</v>
      </c>
      <c r="C103" s="200"/>
    </row>
    <row r="104" spans="1:3" ht="12" customHeight="1" x14ac:dyDescent="0.25">
      <c r="A104" s="12" t="s">
        <v>109</v>
      </c>
      <c r="B104" s="109" t="s">
        <v>305</v>
      </c>
      <c r="C104" s="200"/>
    </row>
    <row r="105" spans="1:3" ht="12" customHeight="1" x14ac:dyDescent="0.25">
      <c r="A105" s="12" t="s">
        <v>111</v>
      </c>
      <c r="B105" s="108" t="s">
        <v>306</v>
      </c>
      <c r="C105" s="200"/>
    </row>
    <row r="106" spans="1:3" ht="12" customHeight="1" x14ac:dyDescent="0.25">
      <c r="A106" s="12" t="s">
        <v>163</v>
      </c>
      <c r="B106" s="108" t="s">
        <v>307</v>
      </c>
      <c r="C106" s="200"/>
    </row>
    <row r="107" spans="1:3" ht="12" customHeight="1" x14ac:dyDescent="0.25">
      <c r="A107" s="12" t="s">
        <v>301</v>
      </c>
      <c r="B107" s="109" t="s">
        <v>308</v>
      </c>
      <c r="C107" s="200"/>
    </row>
    <row r="108" spans="1:3" ht="12" customHeight="1" x14ac:dyDescent="0.25">
      <c r="A108" s="11" t="s">
        <v>302</v>
      </c>
      <c r="B108" s="110" t="s">
        <v>309</v>
      </c>
      <c r="C108" s="200"/>
    </row>
    <row r="109" spans="1:3" ht="12" customHeight="1" x14ac:dyDescent="0.25">
      <c r="A109" s="12" t="s">
        <v>389</v>
      </c>
      <c r="B109" s="110" t="s">
        <v>310</v>
      </c>
      <c r="C109" s="200"/>
    </row>
    <row r="110" spans="1:3" ht="12" customHeight="1" x14ac:dyDescent="0.25">
      <c r="A110" s="14" t="s">
        <v>390</v>
      </c>
      <c r="B110" s="110" t="s">
        <v>311</v>
      </c>
      <c r="C110" s="200"/>
    </row>
    <row r="111" spans="1:3" ht="12" customHeight="1" x14ac:dyDescent="0.25">
      <c r="A111" s="12" t="s">
        <v>394</v>
      </c>
      <c r="B111" s="9" t="s">
        <v>48</v>
      </c>
      <c r="C111" s="198"/>
    </row>
    <row r="112" spans="1:3" ht="12" customHeight="1" x14ac:dyDescent="0.25">
      <c r="A112" s="12" t="s">
        <v>395</v>
      </c>
      <c r="B112" s="6" t="s">
        <v>397</v>
      </c>
      <c r="C112" s="198"/>
    </row>
    <row r="113" spans="1:3" ht="12" customHeight="1" thickBot="1" x14ac:dyDescent="0.3">
      <c r="A113" s="16" t="s">
        <v>396</v>
      </c>
      <c r="B113" s="360" t="s">
        <v>398</v>
      </c>
      <c r="C113" s="204"/>
    </row>
    <row r="114" spans="1:3" ht="12" customHeight="1" thickBot="1" x14ac:dyDescent="0.3">
      <c r="A114" s="357" t="s">
        <v>17</v>
      </c>
      <c r="B114" s="358" t="s">
        <v>312</v>
      </c>
      <c r="C114" s="359">
        <f>+C115+C117+C119</f>
        <v>0</v>
      </c>
    </row>
    <row r="115" spans="1:3" ht="12" customHeight="1" x14ac:dyDescent="0.25">
      <c r="A115" s="13" t="s">
        <v>97</v>
      </c>
      <c r="B115" s="6" t="s">
        <v>183</v>
      </c>
      <c r="C115" s="199"/>
    </row>
    <row r="116" spans="1:3" ht="12" customHeight="1" x14ac:dyDescent="0.25">
      <c r="A116" s="13" t="s">
        <v>98</v>
      </c>
      <c r="B116" s="10" t="s">
        <v>316</v>
      </c>
      <c r="C116" s="199"/>
    </row>
    <row r="117" spans="1:3" ht="12" customHeight="1" x14ac:dyDescent="0.25">
      <c r="A117" s="13" t="s">
        <v>99</v>
      </c>
      <c r="B117" s="10" t="s">
        <v>164</v>
      </c>
      <c r="C117" s="198"/>
    </row>
    <row r="118" spans="1:3" ht="12" customHeight="1" x14ac:dyDescent="0.25">
      <c r="A118" s="13" t="s">
        <v>100</v>
      </c>
      <c r="B118" s="10" t="s">
        <v>317</v>
      </c>
      <c r="C118" s="164"/>
    </row>
    <row r="119" spans="1:3" ht="12" customHeight="1" x14ac:dyDescent="0.25">
      <c r="A119" s="13" t="s">
        <v>101</v>
      </c>
      <c r="B119" s="193" t="s">
        <v>185</v>
      </c>
      <c r="C119" s="164"/>
    </row>
    <row r="120" spans="1:3" ht="12" customHeight="1" x14ac:dyDescent="0.25">
      <c r="A120" s="13" t="s">
        <v>110</v>
      </c>
      <c r="B120" s="192" t="s">
        <v>381</v>
      </c>
      <c r="C120" s="164"/>
    </row>
    <row r="121" spans="1:3" ht="12" customHeight="1" x14ac:dyDescent="0.25">
      <c r="A121" s="13" t="s">
        <v>112</v>
      </c>
      <c r="B121" s="300" t="s">
        <v>322</v>
      </c>
      <c r="C121" s="164"/>
    </row>
    <row r="122" spans="1:3" x14ac:dyDescent="0.25">
      <c r="A122" s="13" t="s">
        <v>165</v>
      </c>
      <c r="B122" s="109" t="s">
        <v>305</v>
      </c>
      <c r="C122" s="164"/>
    </row>
    <row r="123" spans="1:3" ht="12" customHeight="1" x14ac:dyDescent="0.25">
      <c r="A123" s="13" t="s">
        <v>166</v>
      </c>
      <c r="B123" s="109" t="s">
        <v>321</v>
      </c>
      <c r="C123" s="164"/>
    </row>
    <row r="124" spans="1:3" ht="12" customHeight="1" x14ac:dyDescent="0.25">
      <c r="A124" s="13" t="s">
        <v>167</v>
      </c>
      <c r="B124" s="109" t="s">
        <v>320</v>
      </c>
      <c r="C124" s="164"/>
    </row>
    <row r="125" spans="1:3" ht="12" customHeight="1" x14ac:dyDescent="0.25">
      <c r="A125" s="13" t="s">
        <v>313</v>
      </c>
      <c r="B125" s="109" t="s">
        <v>308</v>
      </c>
      <c r="C125" s="164"/>
    </row>
    <row r="126" spans="1:3" ht="12" customHeight="1" x14ac:dyDescent="0.25">
      <c r="A126" s="13" t="s">
        <v>314</v>
      </c>
      <c r="B126" s="109" t="s">
        <v>319</v>
      </c>
      <c r="C126" s="164"/>
    </row>
    <row r="127" spans="1:3" ht="16.5" thickBot="1" x14ac:dyDescent="0.3">
      <c r="A127" s="11" t="s">
        <v>315</v>
      </c>
      <c r="B127" s="109" t="s">
        <v>318</v>
      </c>
      <c r="C127" s="166"/>
    </row>
    <row r="128" spans="1:3" ht="12" customHeight="1" thickBot="1" x14ac:dyDescent="0.3">
      <c r="A128" s="18" t="s">
        <v>18</v>
      </c>
      <c r="B128" s="91" t="s">
        <v>399</v>
      </c>
      <c r="C128" s="196">
        <f>+C93+C114</f>
        <v>0</v>
      </c>
    </row>
    <row r="129" spans="1:3" ht="12" customHeight="1" thickBot="1" x14ac:dyDescent="0.3">
      <c r="A129" s="18" t="s">
        <v>19</v>
      </c>
      <c r="B129" s="91" t="s">
        <v>400</v>
      </c>
      <c r="C129" s="196">
        <f>+C130+C131+C132</f>
        <v>0</v>
      </c>
    </row>
    <row r="130" spans="1:3" ht="12" customHeight="1" x14ac:dyDescent="0.25">
      <c r="A130" s="13" t="s">
        <v>217</v>
      </c>
      <c r="B130" s="10" t="s">
        <v>407</v>
      </c>
      <c r="C130" s="164"/>
    </row>
    <row r="131" spans="1:3" ht="12" customHeight="1" x14ac:dyDescent="0.25">
      <c r="A131" s="13" t="s">
        <v>218</v>
      </c>
      <c r="B131" s="10" t="s">
        <v>408</v>
      </c>
      <c r="C131" s="164"/>
    </row>
    <row r="132" spans="1:3" ht="12" customHeight="1" thickBot="1" x14ac:dyDescent="0.3">
      <c r="A132" s="11" t="s">
        <v>219</v>
      </c>
      <c r="B132" s="10" t="s">
        <v>409</v>
      </c>
      <c r="C132" s="164"/>
    </row>
    <row r="133" spans="1:3" ht="12" customHeight="1" thickBot="1" x14ac:dyDescent="0.3">
      <c r="A133" s="18" t="s">
        <v>20</v>
      </c>
      <c r="B133" s="91" t="s">
        <v>401</v>
      </c>
      <c r="C133" s="196">
        <f>SUM(C134:C139)</f>
        <v>0</v>
      </c>
    </row>
    <row r="134" spans="1:3" ht="12" customHeight="1" x14ac:dyDescent="0.25">
      <c r="A134" s="13" t="s">
        <v>84</v>
      </c>
      <c r="B134" s="7" t="s">
        <v>410</v>
      </c>
      <c r="C134" s="164"/>
    </row>
    <row r="135" spans="1:3" ht="12" customHeight="1" x14ac:dyDescent="0.25">
      <c r="A135" s="13" t="s">
        <v>85</v>
      </c>
      <c r="B135" s="7" t="s">
        <v>402</v>
      </c>
      <c r="C135" s="164"/>
    </row>
    <row r="136" spans="1:3" ht="12" customHeight="1" x14ac:dyDescent="0.25">
      <c r="A136" s="13" t="s">
        <v>86</v>
      </c>
      <c r="B136" s="7" t="s">
        <v>403</v>
      </c>
      <c r="C136" s="164"/>
    </row>
    <row r="137" spans="1:3" ht="12" customHeight="1" x14ac:dyDescent="0.25">
      <c r="A137" s="13" t="s">
        <v>152</v>
      </c>
      <c r="B137" s="7" t="s">
        <v>404</v>
      </c>
      <c r="C137" s="164"/>
    </row>
    <row r="138" spans="1:3" ht="12" customHeight="1" x14ac:dyDescent="0.25">
      <c r="A138" s="13" t="s">
        <v>153</v>
      </c>
      <c r="B138" s="7" t="s">
        <v>405</v>
      </c>
      <c r="C138" s="164"/>
    </row>
    <row r="139" spans="1:3" ht="12" customHeight="1" thickBot="1" x14ac:dyDescent="0.3">
      <c r="A139" s="11" t="s">
        <v>154</v>
      </c>
      <c r="B139" s="7" t="s">
        <v>406</v>
      </c>
      <c r="C139" s="164"/>
    </row>
    <row r="140" spans="1:3" ht="12" customHeight="1" thickBot="1" x14ac:dyDescent="0.3">
      <c r="A140" s="18" t="s">
        <v>21</v>
      </c>
      <c r="B140" s="91" t="s">
        <v>414</v>
      </c>
      <c r="C140" s="202">
        <f>+C141+C142+C143+C144</f>
        <v>0</v>
      </c>
    </row>
    <row r="141" spans="1:3" ht="12" customHeight="1" x14ac:dyDescent="0.25">
      <c r="A141" s="13" t="s">
        <v>87</v>
      </c>
      <c r="B141" s="7" t="s">
        <v>323</v>
      </c>
      <c r="C141" s="164"/>
    </row>
    <row r="142" spans="1:3" ht="12" customHeight="1" x14ac:dyDescent="0.25">
      <c r="A142" s="13" t="s">
        <v>88</v>
      </c>
      <c r="B142" s="7" t="s">
        <v>324</v>
      </c>
      <c r="C142" s="164"/>
    </row>
    <row r="143" spans="1:3" ht="12" customHeight="1" x14ac:dyDescent="0.25">
      <c r="A143" s="13" t="s">
        <v>237</v>
      </c>
      <c r="B143" s="7" t="s">
        <v>415</v>
      </c>
      <c r="C143" s="164"/>
    </row>
    <row r="144" spans="1:3" ht="12" customHeight="1" thickBot="1" x14ac:dyDescent="0.3">
      <c r="A144" s="11" t="s">
        <v>238</v>
      </c>
      <c r="B144" s="5" t="s">
        <v>343</v>
      </c>
      <c r="C144" s="164"/>
    </row>
    <row r="145" spans="1:9" ht="12" customHeight="1" thickBot="1" x14ac:dyDescent="0.3">
      <c r="A145" s="18" t="s">
        <v>22</v>
      </c>
      <c r="B145" s="91" t="s">
        <v>416</v>
      </c>
      <c r="C145" s="205">
        <f>SUM(C146:C150)</f>
        <v>0</v>
      </c>
    </row>
    <row r="146" spans="1:9" ht="12" customHeight="1" x14ac:dyDescent="0.25">
      <c r="A146" s="13" t="s">
        <v>89</v>
      </c>
      <c r="B146" s="7" t="s">
        <v>411</v>
      </c>
      <c r="C146" s="164"/>
    </row>
    <row r="147" spans="1:9" ht="12" customHeight="1" x14ac:dyDescent="0.25">
      <c r="A147" s="13" t="s">
        <v>90</v>
      </c>
      <c r="B147" s="7" t="s">
        <v>418</v>
      </c>
      <c r="C147" s="164"/>
    </row>
    <row r="148" spans="1:9" ht="12" customHeight="1" x14ac:dyDescent="0.25">
      <c r="A148" s="13" t="s">
        <v>249</v>
      </c>
      <c r="B148" s="7" t="s">
        <v>413</v>
      </c>
      <c r="C148" s="164"/>
    </row>
    <row r="149" spans="1:9" ht="12" customHeight="1" x14ac:dyDescent="0.25">
      <c r="A149" s="13" t="s">
        <v>250</v>
      </c>
      <c r="B149" s="7" t="s">
        <v>419</v>
      </c>
      <c r="C149" s="164"/>
    </row>
    <row r="150" spans="1:9" ht="12" customHeight="1" thickBot="1" x14ac:dyDescent="0.3">
      <c r="A150" s="13" t="s">
        <v>417</v>
      </c>
      <c r="B150" s="7" t="s">
        <v>420</v>
      </c>
      <c r="C150" s="164"/>
    </row>
    <row r="151" spans="1:9" ht="12" customHeight="1" thickBot="1" x14ac:dyDescent="0.3">
      <c r="A151" s="18" t="s">
        <v>23</v>
      </c>
      <c r="B151" s="91" t="s">
        <v>421</v>
      </c>
      <c r="C151" s="361"/>
    </row>
    <row r="152" spans="1:9" ht="12" customHeight="1" thickBot="1" x14ac:dyDescent="0.3">
      <c r="A152" s="18" t="s">
        <v>24</v>
      </c>
      <c r="B152" s="91" t="s">
        <v>422</v>
      </c>
      <c r="C152" s="361"/>
    </row>
    <row r="153" spans="1:9" ht="15" customHeight="1" thickBot="1" x14ac:dyDescent="0.3">
      <c r="A153" s="18" t="s">
        <v>25</v>
      </c>
      <c r="B153" s="91" t="s">
        <v>424</v>
      </c>
      <c r="C153" s="313">
        <f>+C129+C133+C140+C145+C151+C152</f>
        <v>0</v>
      </c>
      <c r="F153" s="314"/>
      <c r="G153" s="315"/>
      <c r="H153" s="315"/>
      <c r="I153" s="315"/>
    </row>
    <row r="154" spans="1:9" s="303" customFormat="1" ht="12.95" customHeight="1" thickBot="1" x14ac:dyDescent="0.25">
      <c r="A154" s="194" t="s">
        <v>26</v>
      </c>
      <c r="B154" s="276" t="s">
        <v>423</v>
      </c>
      <c r="C154" s="313">
        <f>+C128+C153</f>
        <v>0</v>
      </c>
    </row>
    <row r="155" spans="1:9" ht="7.5" customHeight="1" x14ac:dyDescent="0.25"/>
    <row r="156" spans="1:9" x14ac:dyDescent="0.25">
      <c r="A156" s="743" t="s">
        <v>325</v>
      </c>
      <c r="B156" s="743"/>
      <c r="C156" s="743"/>
    </row>
    <row r="157" spans="1:9" ht="15" customHeight="1" thickBot="1" x14ac:dyDescent="0.3">
      <c r="A157" s="742" t="s">
        <v>132</v>
      </c>
      <c r="B157" s="742"/>
      <c r="C157" s="206" t="e">
        <f>C90</f>
        <v>#REF!</v>
      </c>
    </row>
    <row r="158" spans="1:9" ht="13.5" customHeight="1" thickBot="1" x14ac:dyDescent="0.3">
      <c r="A158" s="18">
        <v>1</v>
      </c>
      <c r="B158" s="23" t="s">
        <v>425</v>
      </c>
      <c r="C158" s="196">
        <f>+C62-C128</f>
        <v>0</v>
      </c>
      <c r="D158" s="316"/>
    </row>
    <row r="159" spans="1:9" ht="27.75" customHeight="1" thickBot="1" x14ac:dyDescent="0.3">
      <c r="A159" s="18" t="s">
        <v>17</v>
      </c>
      <c r="B159" s="23" t="s">
        <v>431</v>
      </c>
      <c r="C159" s="196">
        <f>+C86-C153</f>
        <v>0</v>
      </c>
    </row>
  </sheetData>
  <customSheetViews>
    <customSheetView guid="{97FEE8B0-D789-49A2-9B6A-B24783AB39CA}" scale="130">
      <selection activeCell="C158" sqref="C158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&amp;C&amp;"Times New Roman CE,Félkövér"&amp;12
.......................Önkormányzat
2017. ÉVI KÖLTSÉGVETÉS
ÁLLAMIGAZGATÁSI FELADATAINAK MÉRLEGE
&amp;R&amp;"Times New Roman CE,Félkövér dőlt"&amp;11 1.4. melléklet a ........./2017. (.......) önkormányzati rendelethez</oddHeader>
      </headerFooter>
    </customSheetView>
  </customSheetViews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2"/>
  <headerFooter alignWithMargins="0">
    <oddHeader>&amp;C&amp;"Times New Roman CE,Félkövér"&amp;12
.......................Önkormányzat
2017. ÉVI KÖLTSÉGVETÉS
ÁLLAMIGAZGATÁSI FELADATAINAK MÉRLEGE
&amp;R&amp;"Times New Roman CE,Félkövér dőlt"&amp;11 1.4. melléklet a ........./2017.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H33"/>
  <sheetViews>
    <sheetView zoomScaleNormal="100" zoomScaleSheetLayoutView="100" workbookViewId="0">
      <selection sqref="A1:F1"/>
    </sheetView>
  </sheetViews>
  <sheetFormatPr defaultRowHeight="12.75" x14ac:dyDescent="0.2"/>
  <cols>
    <col min="1" max="1" width="6.83203125" style="44" customWidth="1"/>
    <col min="2" max="2" width="42.83203125" style="117" customWidth="1"/>
    <col min="3" max="4" width="13.83203125" style="44" customWidth="1"/>
    <col min="5" max="5" width="42.83203125" style="44" customWidth="1"/>
    <col min="6" max="7" width="13.83203125" style="44" customWidth="1"/>
    <col min="8" max="8" width="4.83203125" style="44" customWidth="1"/>
    <col min="9" max="16384" width="9.33203125" style="44"/>
  </cols>
  <sheetData>
    <row r="1" spans="1:8" ht="39.75" customHeight="1" x14ac:dyDescent="0.2">
      <c r="A1" s="750" t="s">
        <v>136</v>
      </c>
      <c r="B1" s="750"/>
      <c r="C1" s="750"/>
      <c r="D1" s="750"/>
      <c r="E1" s="750"/>
      <c r="F1" s="750"/>
      <c r="G1" s="218"/>
      <c r="H1" s="748"/>
    </row>
    <row r="2" spans="1:8" ht="13.5" customHeight="1" thickBot="1" x14ac:dyDescent="0.25">
      <c r="A2" s="754" t="s">
        <v>884</v>
      </c>
      <c r="B2" s="754"/>
      <c r="C2" s="754"/>
      <c r="D2" s="754"/>
      <c r="E2" s="754"/>
      <c r="F2" s="754"/>
      <c r="G2" s="754"/>
      <c r="H2" s="748"/>
    </row>
    <row r="3" spans="1:8" ht="12.75" customHeight="1" thickBot="1" x14ac:dyDescent="0.25">
      <c r="A3" s="746" t="s">
        <v>62</v>
      </c>
      <c r="B3" s="219" t="s">
        <v>54</v>
      </c>
      <c r="C3" s="220"/>
      <c r="D3" s="442"/>
      <c r="E3" s="751" t="s">
        <v>55</v>
      </c>
      <c r="F3" s="752"/>
      <c r="G3" s="753"/>
      <c r="H3" s="748"/>
    </row>
    <row r="4" spans="1:8" s="222" customFormat="1" ht="36.75" thickBot="1" x14ac:dyDescent="0.25">
      <c r="A4" s="747"/>
      <c r="B4" s="118" t="s">
        <v>59</v>
      </c>
      <c r="C4" s="119" t="str">
        <f>+'1.sz.mell.'!C4</f>
        <v>2019. évi eredeti előirányzat</v>
      </c>
      <c r="D4" s="443" t="s">
        <v>601</v>
      </c>
      <c r="E4" s="118" t="s">
        <v>59</v>
      </c>
      <c r="F4" s="43" t="str">
        <f>+C4</f>
        <v>2019. évi eredeti előirányzat</v>
      </c>
      <c r="G4" s="43" t="str">
        <f>+D4</f>
        <v>2019. évi módosított előirányzat</v>
      </c>
      <c r="H4" s="748"/>
    </row>
    <row r="5" spans="1:8" s="227" customFormat="1" ht="12.75" customHeight="1" thickBot="1" x14ac:dyDescent="0.25">
      <c r="A5" s="223"/>
      <c r="B5" s="224" t="s">
        <v>444</v>
      </c>
      <c r="C5" s="225" t="s">
        <v>445</v>
      </c>
      <c r="D5" s="444" t="s">
        <v>446</v>
      </c>
      <c r="E5" s="224" t="s">
        <v>448</v>
      </c>
      <c r="F5" s="226" t="s">
        <v>447</v>
      </c>
      <c r="G5" s="226" t="s">
        <v>449</v>
      </c>
      <c r="H5" s="748"/>
    </row>
    <row r="6" spans="1:8" ht="12.75" customHeight="1" x14ac:dyDescent="0.2">
      <c r="A6" s="228" t="s">
        <v>16</v>
      </c>
      <c r="B6" s="229" t="s">
        <v>326</v>
      </c>
      <c r="C6" s="207">
        <f>SUM('1.sz.mell.'!C6)</f>
        <v>44669074</v>
      </c>
      <c r="D6" s="207">
        <f>SUM('1.sz.mell.'!F6)</f>
        <v>43100607</v>
      </c>
      <c r="E6" s="229" t="s">
        <v>60</v>
      </c>
      <c r="F6" s="213">
        <f>SUM('1.sz.mell.'!C97)</f>
        <v>38928946</v>
      </c>
      <c r="G6" s="448">
        <f>SUM('1.sz.mell.'!F97)</f>
        <v>42864282</v>
      </c>
      <c r="H6" s="748"/>
    </row>
    <row r="7" spans="1:8" ht="19.5" customHeight="1" x14ac:dyDescent="0.2">
      <c r="A7" s="230" t="s">
        <v>17</v>
      </c>
      <c r="B7" s="231" t="s">
        <v>327</v>
      </c>
      <c r="C7" s="208">
        <f>SUM('1.sz.mell.'!C13)</f>
        <v>1454901</v>
      </c>
      <c r="D7" s="445">
        <f>SUM('1.sz.mell.'!F13)</f>
        <v>14131326</v>
      </c>
      <c r="E7" s="231" t="s">
        <v>160</v>
      </c>
      <c r="F7" s="214">
        <f>SUM('1.sz.mell.'!C98)</f>
        <v>7599782</v>
      </c>
      <c r="G7" s="449">
        <f>SUM('1.sz.mell.'!F98)</f>
        <v>8182336</v>
      </c>
      <c r="H7" s="748"/>
    </row>
    <row r="8" spans="1:8" ht="12.75" customHeight="1" x14ac:dyDescent="0.2">
      <c r="A8" s="230" t="s">
        <v>18</v>
      </c>
      <c r="B8" s="231" t="s">
        <v>348</v>
      </c>
      <c r="C8" s="208">
        <f>SUM('1.sz.mell.'!F19)</f>
        <v>0</v>
      </c>
      <c r="D8" s="208">
        <f>SUM('1.sz.mell.'!D19)</f>
        <v>0</v>
      </c>
      <c r="E8" s="231" t="s">
        <v>188</v>
      </c>
      <c r="F8" s="214">
        <f>SUM('1.sz.mell.'!C99)</f>
        <v>28987614</v>
      </c>
      <c r="G8" s="449">
        <f>SUM('1.sz.mell.'!F99)</f>
        <v>37258605</v>
      </c>
      <c r="H8" s="748"/>
    </row>
    <row r="9" spans="1:8" ht="12.75" customHeight="1" x14ac:dyDescent="0.2">
      <c r="A9" s="230" t="s">
        <v>19</v>
      </c>
      <c r="B9" s="231" t="s">
        <v>151</v>
      </c>
      <c r="C9" s="208">
        <f>SUM('1.sz.mell.'!C27)</f>
        <v>26635000</v>
      </c>
      <c r="D9" s="445">
        <f>SUM('1.sz.mell.'!F27)</f>
        <v>26635000</v>
      </c>
      <c r="E9" s="231" t="s">
        <v>161</v>
      </c>
      <c r="F9" s="214">
        <f>SUM('1.sz.mell.'!C100)</f>
        <v>1464700</v>
      </c>
      <c r="G9" s="449">
        <f>SUM('1.sz.mell.'!F100)</f>
        <v>2912525</v>
      </c>
      <c r="H9" s="748"/>
    </row>
    <row r="10" spans="1:8" ht="12.75" customHeight="1" x14ac:dyDescent="0.2">
      <c r="A10" s="230" t="s">
        <v>20</v>
      </c>
      <c r="B10" s="232" t="s">
        <v>374</v>
      </c>
      <c r="C10" s="208">
        <f>SUM('1.sz.mell.'!C36)</f>
        <v>12207365</v>
      </c>
      <c r="D10" s="445">
        <f>SUM('1.sz.mell.'!F36)</f>
        <v>12207365</v>
      </c>
      <c r="E10" s="231" t="s">
        <v>162</v>
      </c>
      <c r="F10" s="214">
        <f>SUM('1.sz.mell.'!C101)</f>
        <v>9734758</v>
      </c>
      <c r="G10" s="449">
        <f>SUM('1.sz.mell.'!F101)</f>
        <v>9720231</v>
      </c>
      <c r="H10" s="748"/>
    </row>
    <row r="11" spans="1:8" ht="12.75" customHeight="1" x14ac:dyDescent="0.2">
      <c r="A11" s="230" t="s">
        <v>21</v>
      </c>
      <c r="B11" s="231" t="s">
        <v>328</v>
      </c>
      <c r="C11" s="209">
        <f>SUM('1.sz.mell.'!C54)</f>
        <v>455000</v>
      </c>
      <c r="D11" s="209">
        <v>485000</v>
      </c>
      <c r="E11" s="231" t="s">
        <v>48</v>
      </c>
      <c r="F11" s="214">
        <f>SUM('1.sz.mell.'!C114)</f>
        <v>18531709</v>
      </c>
      <c r="G11" s="449">
        <f>SUM('1.sz.mell.'!F114)</f>
        <v>12699283</v>
      </c>
      <c r="H11" s="748"/>
    </row>
    <row r="12" spans="1:8" ht="12.75" customHeight="1" x14ac:dyDescent="0.2">
      <c r="A12" s="230" t="s">
        <v>22</v>
      </c>
      <c r="B12" s="231" t="s">
        <v>432</v>
      </c>
      <c r="C12" s="208">
        <f>SUM('1.sz.mell.'!C58)</f>
        <v>0</v>
      </c>
      <c r="D12" s="208">
        <f>SUM('1.sz.mell.'!F58)</f>
        <v>0</v>
      </c>
      <c r="E12" s="37"/>
      <c r="F12" s="214"/>
      <c r="G12" s="449"/>
      <c r="H12" s="748"/>
    </row>
    <row r="13" spans="1:8" ht="12.75" customHeight="1" x14ac:dyDescent="0.2">
      <c r="A13" s="230" t="s">
        <v>23</v>
      </c>
      <c r="B13" s="37"/>
      <c r="C13" s="208"/>
      <c r="D13" s="445"/>
      <c r="E13" s="37"/>
      <c r="F13" s="214"/>
      <c r="G13" s="449"/>
      <c r="H13" s="748"/>
    </row>
    <row r="14" spans="1:8" ht="12.75" customHeight="1" x14ac:dyDescent="0.2">
      <c r="A14" s="230" t="s">
        <v>24</v>
      </c>
      <c r="B14" s="317"/>
      <c r="C14" s="209"/>
      <c r="D14" s="446"/>
      <c r="E14" s="37"/>
      <c r="F14" s="214"/>
      <c r="G14" s="449"/>
      <c r="H14" s="748"/>
    </row>
    <row r="15" spans="1:8" ht="12.75" customHeight="1" x14ac:dyDescent="0.2">
      <c r="A15" s="230" t="s">
        <v>25</v>
      </c>
      <c r="B15" s="37"/>
      <c r="C15" s="208"/>
      <c r="D15" s="445"/>
      <c r="E15" s="37"/>
      <c r="F15" s="214"/>
      <c r="G15" s="449"/>
      <c r="H15" s="748"/>
    </row>
    <row r="16" spans="1:8" ht="12.75" customHeight="1" x14ac:dyDescent="0.2">
      <c r="A16" s="230" t="s">
        <v>26</v>
      </c>
      <c r="B16" s="37"/>
      <c r="C16" s="208"/>
      <c r="D16" s="445"/>
      <c r="E16" s="37"/>
      <c r="F16" s="214"/>
      <c r="G16" s="449"/>
      <c r="H16" s="748"/>
    </row>
    <row r="17" spans="1:8" ht="12.75" customHeight="1" thickBot="1" x14ac:dyDescent="0.25">
      <c r="A17" s="230" t="s">
        <v>27</v>
      </c>
      <c r="B17" s="45"/>
      <c r="C17" s="210"/>
      <c r="D17" s="447"/>
      <c r="E17" s="37"/>
      <c r="F17" s="215"/>
      <c r="G17" s="450"/>
      <c r="H17" s="748"/>
    </row>
    <row r="18" spans="1:8" ht="25.5" customHeight="1" thickBot="1" x14ac:dyDescent="0.25">
      <c r="A18" s="233" t="s">
        <v>28</v>
      </c>
      <c r="B18" s="92" t="s">
        <v>433</v>
      </c>
      <c r="C18" s="211">
        <f>SUM(C6:C17)</f>
        <v>85421340</v>
      </c>
      <c r="D18" s="211">
        <f>SUM(D6:D17)</f>
        <v>96559298</v>
      </c>
      <c r="E18" s="92" t="s">
        <v>334</v>
      </c>
      <c r="F18" s="216">
        <f>SUM(F6:F17)</f>
        <v>105247509</v>
      </c>
      <c r="G18" s="216">
        <f>SUM(G6:G17)</f>
        <v>113637262</v>
      </c>
      <c r="H18" s="748"/>
    </row>
    <row r="19" spans="1:8" ht="19.5" customHeight="1" x14ac:dyDescent="0.2">
      <c r="A19" s="234" t="s">
        <v>29</v>
      </c>
      <c r="B19" s="235" t="s">
        <v>331</v>
      </c>
      <c r="C19" s="363">
        <f>SUM(C20:C23)</f>
        <v>34760313</v>
      </c>
      <c r="D19" s="363">
        <f>SUM(D20:D23)</f>
        <v>33089997</v>
      </c>
      <c r="E19" s="236" t="s">
        <v>168</v>
      </c>
      <c r="F19" s="217">
        <f>SUM('1.sz.mell.'!C136,'1.sz.mell.'!C150:C152)</f>
        <v>0</v>
      </c>
      <c r="G19" s="217">
        <f>SUM('1.sz.mell.'!F136,'1.sz.mell.'!F150:F152)</f>
        <v>0</v>
      </c>
      <c r="H19" s="748"/>
    </row>
    <row r="20" spans="1:8" ht="12.75" customHeight="1" x14ac:dyDescent="0.2">
      <c r="A20" s="237" t="s">
        <v>30</v>
      </c>
      <c r="B20" s="236" t="s">
        <v>181</v>
      </c>
      <c r="C20" s="57">
        <f>SUM('1.sz.mell.'!C75)</f>
        <v>34760313</v>
      </c>
      <c r="D20" s="98">
        <f>SUM('1.sz.mell.'!F75)</f>
        <v>33089997</v>
      </c>
      <c r="E20" s="236" t="s">
        <v>333</v>
      </c>
      <c r="F20" s="58">
        <f>SUM('1.sz.mell.'!C134)</f>
        <v>0</v>
      </c>
      <c r="G20" s="58">
        <f>SUM('1.sz.mell.'!F134)</f>
        <v>0</v>
      </c>
      <c r="H20" s="748"/>
    </row>
    <row r="21" spans="1:8" ht="12.75" customHeight="1" x14ac:dyDescent="0.2">
      <c r="A21" s="237" t="s">
        <v>31</v>
      </c>
      <c r="B21" s="236" t="s">
        <v>182</v>
      </c>
      <c r="C21" s="57">
        <f>SUM('1.sz.mell.'!C76)</f>
        <v>0</v>
      </c>
      <c r="D21" s="98">
        <f>SUM('1.sz.mell.'!F76)</f>
        <v>0</v>
      </c>
      <c r="E21" s="236" t="s">
        <v>134</v>
      </c>
      <c r="F21" s="58">
        <f>SUM('1.sz.mell.'!C135)</f>
        <v>0</v>
      </c>
      <c r="G21" s="58">
        <f>SUM('1.sz.mell.'!F135)</f>
        <v>0</v>
      </c>
      <c r="H21" s="748"/>
    </row>
    <row r="22" spans="1:8" ht="12.75" customHeight="1" x14ac:dyDescent="0.2">
      <c r="A22" s="237" t="s">
        <v>32</v>
      </c>
      <c r="B22" s="236" t="s">
        <v>186</v>
      </c>
      <c r="C22" s="57">
        <f>SUM('1.sz.mell.'!C81)</f>
        <v>0</v>
      </c>
      <c r="D22" s="57">
        <f>SUM('1.sz.mell.'!F81)</f>
        <v>0</v>
      </c>
      <c r="E22" s="236" t="s">
        <v>135</v>
      </c>
      <c r="F22" s="58">
        <f>SUM('1.sz.mell.'!F133)</f>
        <v>0</v>
      </c>
      <c r="G22" s="58">
        <f>SUM('1.sz.mell.'!D133)</f>
        <v>0</v>
      </c>
      <c r="H22" s="748"/>
    </row>
    <row r="23" spans="1:8" ht="12.75" customHeight="1" x14ac:dyDescent="0.2">
      <c r="A23" s="237" t="s">
        <v>33</v>
      </c>
      <c r="B23" s="236" t="s">
        <v>187</v>
      </c>
      <c r="C23" s="57">
        <f>SUM('1.sz.mell.'!F78)</f>
        <v>0</v>
      </c>
      <c r="D23" s="57">
        <f>SUM('1.sz.mell.'!D78)</f>
        <v>0</v>
      </c>
      <c r="E23" s="235" t="s">
        <v>894</v>
      </c>
      <c r="F23" s="58">
        <f>SUM('1.sz.mell.'!C144:C145,'1.sz.mell.'!C153)</f>
        <v>1461025</v>
      </c>
      <c r="G23" s="58">
        <f>SUM('1.sz.mell.'!F144:F145,'1.sz.mell.'!F153)</f>
        <v>1461025</v>
      </c>
      <c r="H23" s="748"/>
    </row>
    <row r="24" spans="1:8" ht="23.25" customHeight="1" x14ac:dyDescent="0.2">
      <c r="A24" s="237" t="s">
        <v>34</v>
      </c>
      <c r="B24" s="236" t="s">
        <v>332</v>
      </c>
      <c r="C24" s="238">
        <f>+C25+C26</f>
        <v>0</v>
      </c>
      <c r="D24" s="238">
        <f>+D25+D26</f>
        <v>0</v>
      </c>
      <c r="E24" s="229" t="s">
        <v>415</v>
      </c>
      <c r="F24" s="58">
        <f>SUM('1.sz.mell.'!F147)</f>
        <v>0</v>
      </c>
      <c r="G24" s="58">
        <f>SUM('1.sz.mell.'!D147)</f>
        <v>0</v>
      </c>
      <c r="H24" s="748"/>
    </row>
    <row r="25" spans="1:8" ht="12.75" customHeight="1" x14ac:dyDescent="0.2">
      <c r="A25" s="234" t="s">
        <v>35</v>
      </c>
      <c r="B25" s="235" t="s">
        <v>329</v>
      </c>
      <c r="C25" s="212">
        <f>SUM('1.sz.mell.'!C67)</f>
        <v>0</v>
      </c>
      <c r="D25" s="212">
        <f>SUM('1.sz.mell.'!F67)</f>
        <v>0</v>
      </c>
      <c r="E25" s="231" t="s">
        <v>421</v>
      </c>
      <c r="F25" s="217">
        <f>SUM('1.sz.mell.'!C155)</f>
        <v>0</v>
      </c>
      <c r="G25" s="217">
        <f>SUM('1.sz.mell.'!F155)</f>
        <v>0</v>
      </c>
      <c r="H25" s="748"/>
    </row>
    <row r="26" spans="1:8" ht="12.75" customHeight="1" x14ac:dyDescent="0.2">
      <c r="A26" s="237" t="s">
        <v>36</v>
      </c>
      <c r="B26" s="236" t="s">
        <v>330</v>
      </c>
      <c r="C26" s="57">
        <f>SUM('1.sz.mell.'!C69,'1.sz.mell.'!C83:C85)</f>
        <v>0</v>
      </c>
      <c r="D26" s="57">
        <f>SUM('1.sz.mell.'!F69,'1.sz.mell.'!F83:F85)</f>
        <v>0</v>
      </c>
      <c r="E26" s="231" t="s">
        <v>422</v>
      </c>
      <c r="F26" s="58">
        <f>SUM('1.sz.mell.'!C156)</f>
        <v>0</v>
      </c>
      <c r="G26" s="58">
        <f>SUM('1.sz.mell.'!F156)</f>
        <v>0</v>
      </c>
      <c r="H26" s="748"/>
    </row>
    <row r="27" spans="1:8" ht="12.75" customHeight="1" x14ac:dyDescent="0.2">
      <c r="A27" s="230" t="s">
        <v>37</v>
      </c>
      <c r="B27" s="236" t="s">
        <v>426</v>
      </c>
      <c r="C27" s="57">
        <f>SUM('1.sz.mell.'!C87)</f>
        <v>0</v>
      </c>
      <c r="D27" s="57">
        <f>SUM('1.sz.mell.'!F87)</f>
        <v>0</v>
      </c>
      <c r="E27" s="231"/>
      <c r="F27" s="58"/>
      <c r="G27" s="58">
        <f>SUM('1.sz.mell.'!F150)</f>
        <v>0</v>
      </c>
      <c r="H27" s="748"/>
    </row>
    <row r="28" spans="1:8" ht="24.75" customHeight="1" thickBot="1" x14ac:dyDescent="0.25">
      <c r="A28" s="285" t="s">
        <v>38</v>
      </c>
      <c r="B28" s="235" t="s">
        <v>287</v>
      </c>
      <c r="C28" s="212">
        <f>SUM('1.sz.mell.'!C88)</f>
        <v>0</v>
      </c>
      <c r="D28" s="212">
        <f>SUM('1.sz.mell.'!F88)</f>
        <v>0</v>
      </c>
      <c r="E28" s="319"/>
      <c r="F28" s="217"/>
      <c r="G28" s="58">
        <f>SUM('1.sz.mell.'!F151)</f>
        <v>0</v>
      </c>
      <c r="H28" s="748"/>
    </row>
    <row r="29" spans="1:8" ht="22.5" customHeight="1" thickBot="1" x14ac:dyDescent="0.25">
      <c r="A29" s="233" t="s">
        <v>39</v>
      </c>
      <c r="B29" s="92" t="s">
        <v>434</v>
      </c>
      <c r="C29" s="211">
        <f>+C19+C24+C27+C28</f>
        <v>34760313</v>
      </c>
      <c r="D29" s="211">
        <f>+D19+D24+D27+D28</f>
        <v>33089997</v>
      </c>
      <c r="E29" s="92" t="s">
        <v>436</v>
      </c>
      <c r="F29" s="216">
        <f>SUM(F19:F28)</f>
        <v>1461025</v>
      </c>
      <c r="G29" s="216">
        <f>SUM(G19:G28)</f>
        <v>1461025</v>
      </c>
      <c r="H29" s="748"/>
    </row>
    <row r="30" spans="1:8" ht="12.75" customHeight="1" thickBot="1" x14ac:dyDescent="0.25">
      <c r="A30" s="233" t="s">
        <v>40</v>
      </c>
      <c r="B30" s="239" t="s">
        <v>435</v>
      </c>
      <c r="C30" s="240">
        <f>+C18+C29</f>
        <v>120181653</v>
      </c>
      <c r="D30" s="240">
        <f>+D18+D29</f>
        <v>129649295</v>
      </c>
      <c r="E30" s="239" t="s">
        <v>437</v>
      </c>
      <c r="F30" s="240">
        <f>+F18+F29</f>
        <v>106708534</v>
      </c>
      <c r="G30" s="240">
        <f>+G18+G29</f>
        <v>115098287</v>
      </c>
      <c r="H30" s="748"/>
    </row>
    <row r="31" spans="1:8" ht="12.75" customHeight="1" thickBot="1" x14ac:dyDescent="0.25">
      <c r="A31" s="233" t="s">
        <v>41</v>
      </c>
      <c r="B31" s="239" t="s">
        <v>146</v>
      </c>
      <c r="C31" s="240"/>
      <c r="D31" s="240" t="str">
        <f>IF(D18-H18&lt;0,H18-D18,"-")</f>
        <v>-</v>
      </c>
      <c r="E31" s="239" t="s">
        <v>147</v>
      </c>
      <c r="F31" s="240" t="str">
        <f>IF(C18-F18&gt;0,C18-F18,"-")</f>
        <v>-</v>
      </c>
      <c r="G31" s="240" t="str">
        <f>IF(D18-G18&gt;0,D18-G18,"-")</f>
        <v>-</v>
      </c>
      <c r="H31" s="748"/>
    </row>
    <row r="32" spans="1:8" ht="12.75" customHeight="1" thickBot="1" x14ac:dyDescent="0.25">
      <c r="A32" s="233" t="s">
        <v>42</v>
      </c>
      <c r="B32" s="239" t="s">
        <v>511</v>
      </c>
      <c r="C32" s="240" t="str">
        <f>IF(C30-F30&lt;0,F30-C30,"-")</f>
        <v>-</v>
      </c>
      <c r="D32" s="240" t="str">
        <f>IF(D30-H30&lt;0,H30-D30,"-")</f>
        <v>-</v>
      </c>
      <c r="E32" s="239" t="s">
        <v>512</v>
      </c>
      <c r="F32" s="240">
        <f>IF(C30-F30&gt;0,C30-F30,"-")</f>
        <v>13473119</v>
      </c>
      <c r="G32" s="240">
        <f>IF(D30-G30&gt;0,D30-G30,"-")</f>
        <v>14551008</v>
      </c>
      <c r="H32" s="748"/>
    </row>
    <row r="33" spans="2:5" ht="18.75" x14ac:dyDescent="0.2">
      <c r="B33" s="749"/>
      <c r="C33" s="749"/>
      <c r="D33" s="749"/>
      <c r="E33" s="749"/>
    </row>
  </sheetData>
  <customSheetViews>
    <customSheetView guid="{97FEE8B0-D789-49A2-9B6A-B24783AB39CA}" scale="145" topLeftCell="A9">
      <selection activeCell="C29" sqref="C29"/>
      <pageMargins left="0.33" right="0.48" top="0.9055118110236221" bottom="0.5" header="0.6692913385826772" footer="0.28000000000000003"/>
      <printOptions horizontalCentered="1"/>
      <pageSetup paperSize="9" orientation="landscape" verticalDpi="300" r:id="rId1"/>
      <headerFooter alignWithMargins="0">
        <oddHeader xml:space="preserve">&amp;R&amp;"Times New Roman CE,Félkövér dőlt"&amp;11 </oddHeader>
      </headerFooter>
    </customSheetView>
  </customSheetViews>
  <mergeCells count="6">
    <mergeCell ref="A3:A4"/>
    <mergeCell ref="H1:H32"/>
    <mergeCell ref="B33:E33"/>
    <mergeCell ref="A1:F1"/>
    <mergeCell ref="E3:G3"/>
    <mergeCell ref="A2:G2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r:id="rId2"/>
  <headerFooter alignWithMargins="0">
    <oddHeader xml:space="preserve">&amp;C2.1. sz. melléklet a ..../..... (.) sz. önkormányzati rendelethez
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H35"/>
  <sheetViews>
    <sheetView zoomScaleNormal="100" zoomScaleSheetLayoutView="115" workbookViewId="0">
      <selection sqref="A1:G1"/>
    </sheetView>
  </sheetViews>
  <sheetFormatPr defaultRowHeight="12.75" x14ac:dyDescent="0.2"/>
  <cols>
    <col min="1" max="1" width="6.83203125" style="44" customWidth="1"/>
    <col min="2" max="2" width="42.83203125" style="117" customWidth="1"/>
    <col min="3" max="4" width="13.83203125" style="44" customWidth="1"/>
    <col min="5" max="5" width="42.83203125" style="44" customWidth="1"/>
    <col min="6" max="7" width="13.83203125" style="44" customWidth="1"/>
    <col min="8" max="8" width="4.83203125" style="44" customWidth="1"/>
    <col min="9" max="16384" width="9.33203125" style="44"/>
  </cols>
  <sheetData>
    <row r="1" spans="1:8" ht="18" customHeight="1" x14ac:dyDescent="0.2">
      <c r="A1" s="811"/>
      <c r="B1" s="811"/>
      <c r="C1" s="811"/>
      <c r="D1" s="811"/>
      <c r="E1" s="811"/>
      <c r="F1" s="811"/>
      <c r="G1" s="811"/>
    </row>
    <row r="2" spans="1:8" ht="21.75" customHeight="1" x14ac:dyDescent="0.2">
      <c r="A2" s="782" t="s">
        <v>917</v>
      </c>
      <c r="B2" s="782"/>
      <c r="C2" s="782"/>
      <c r="D2" s="782"/>
      <c r="E2" s="782"/>
      <c r="F2" s="782"/>
      <c r="G2" s="782"/>
    </row>
    <row r="3" spans="1:8" ht="21.75" customHeight="1" x14ac:dyDescent="0.2">
      <c r="A3" s="782" t="s">
        <v>918</v>
      </c>
      <c r="B3" s="782"/>
      <c r="C3" s="782"/>
      <c r="D3" s="782"/>
      <c r="E3" s="782"/>
      <c r="F3" s="782"/>
      <c r="G3" s="782"/>
    </row>
    <row r="4" spans="1:8" ht="13.5" thickBot="1" x14ac:dyDescent="0.25">
      <c r="A4" s="754" t="s">
        <v>881</v>
      </c>
      <c r="B4" s="754"/>
      <c r="C4" s="754"/>
      <c r="D4" s="754"/>
      <c r="E4" s="754"/>
      <c r="F4" s="754"/>
      <c r="G4" s="754"/>
    </row>
    <row r="5" spans="1:8" ht="13.5" thickBot="1" x14ac:dyDescent="0.25">
      <c r="A5" s="755" t="s">
        <v>62</v>
      </c>
      <c r="B5" s="219" t="s">
        <v>54</v>
      </c>
      <c r="C5" s="220"/>
      <c r="D5" s="442"/>
      <c r="E5" s="219" t="s">
        <v>55</v>
      </c>
      <c r="F5" s="221"/>
      <c r="G5" s="500"/>
      <c r="H5" s="748"/>
    </row>
    <row r="6" spans="1:8" s="222" customFormat="1" ht="36.75" thickBot="1" x14ac:dyDescent="0.25">
      <c r="A6" s="756"/>
      <c r="B6" s="118" t="s">
        <v>59</v>
      </c>
      <c r="C6" s="43" t="str">
        <f>+'2.1.sz.mell  '!C4</f>
        <v>2019. évi eredeti előirányzat</v>
      </c>
      <c r="D6" s="502" t="s">
        <v>601</v>
      </c>
      <c r="E6" s="443" t="s">
        <v>59</v>
      </c>
      <c r="F6" s="43" t="str">
        <f>+'2.1.sz.mell  '!C4</f>
        <v>2019. évi eredeti előirányzat</v>
      </c>
      <c r="G6" s="502" t="s">
        <v>601</v>
      </c>
      <c r="H6" s="748"/>
    </row>
    <row r="7" spans="1:8" s="222" customFormat="1" ht="13.5" thickBot="1" x14ac:dyDescent="0.25">
      <c r="A7" s="223"/>
      <c r="B7" s="224" t="s">
        <v>444</v>
      </c>
      <c r="C7" s="226" t="s">
        <v>445</v>
      </c>
      <c r="D7" s="638" t="s">
        <v>446</v>
      </c>
      <c r="E7" s="444" t="s">
        <v>448</v>
      </c>
      <c r="F7" s="226" t="s">
        <v>447</v>
      </c>
      <c r="G7" s="638" t="s">
        <v>449</v>
      </c>
      <c r="H7" s="748"/>
    </row>
    <row r="8" spans="1:8" ht="19.5" customHeight="1" x14ac:dyDescent="0.2">
      <c r="A8" s="228" t="s">
        <v>16</v>
      </c>
      <c r="B8" s="229" t="s">
        <v>335</v>
      </c>
      <c r="C8" s="253">
        <f>SUM('1.sz.mell.'!C20)</f>
        <v>0</v>
      </c>
      <c r="D8" s="640">
        <f>SUM('1.sz.mell.'!F20)</f>
        <v>15562278</v>
      </c>
      <c r="E8" s="625" t="s">
        <v>183</v>
      </c>
      <c r="F8" s="253">
        <f>SUM('1.sz.mell.'!C118)</f>
        <v>4702609</v>
      </c>
      <c r="G8" s="640">
        <f>SUM('1.sz.mell.'!F118)</f>
        <v>8609618</v>
      </c>
      <c r="H8" s="748"/>
    </row>
    <row r="9" spans="1:8" x14ac:dyDescent="0.2">
      <c r="A9" s="230" t="s">
        <v>17</v>
      </c>
      <c r="B9" s="231" t="s">
        <v>336</v>
      </c>
      <c r="C9" s="214">
        <f>SUM('1.sz.mell.'!C26)</f>
        <v>0</v>
      </c>
      <c r="D9" s="641">
        <f>SUM('1.sz.mell.'!F26)</f>
        <v>0</v>
      </c>
      <c r="E9" s="626" t="s">
        <v>341</v>
      </c>
      <c r="F9" s="214">
        <f>SUM('1.sz.mell.'!C119)</f>
        <v>0</v>
      </c>
      <c r="G9" s="641">
        <f>SUM('1.sz.mell.'!F119)</f>
        <v>0</v>
      </c>
      <c r="H9" s="748"/>
    </row>
    <row r="10" spans="1:8" ht="12.95" customHeight="1" x14ac:dyDescent="0.2">
      <c r="A10" s="230" t="s">
        <v>18</v>
      </c>
      <c r="B10" s="231" t="s">
        <v>7</v>
      </c>
      <c r="C10" s="214">
        <f>SUM('1.sz.mell.'!C48)</f>
        <v>0</v>
      </c>
      <c r="D10" s="641">
        <f>SUM('1.sz.mell.'!F48)</f>
        <v>1220100</v>
      </c>
      <c r="E10" s="626" t="s">
        <v>164</v>
      </c>
      <c r="F10" s="214">
        <f>SUM('1.sz.mell.'!C120)</f>
        <v>8742776</v>
      </c>
      <c r="G10" s="641">
        <f>SUM('1.sz.mell.'!F120)</f>
        <v>22696034</v>
      </c>
      <c r="H10" s="748"/>
    </row>
    <row r="11" spans="1:8" ht="12.95" customHeight="1" x14ac:dyDescent="0.2">
      <c r="A11" s="230" t="s">
        <v>19</v>
      </c>
      <c r="B11" s="231" t="s">
        <v>337</v>
      </c>
      <c r="C11" s="214">
        <f>SUM('1.sz.mell.'!C60:C61)</f>
        <v>0</v>
      </c>
      <c r="D11" s="641">
        <f>SUM('1.sz.mell.'!F60:F61)</f>
        <v>0</v>
      </c>
      <c r="E11" s="626" t="s">
        <v>342</v>
      </c>
      <c r="F11" s="214">
        <f>SUM('1.sz.mell.'!C121)</f>
        <v>0</v>
      </c>
      <c r="G11" s="641">
        <f>SUM('1.sz.mell.'!F121)</f>
        <v>0</v>
      </c>
      <c r="H11" s="748"/>
    </row>
    <row r="12" spans="1:8" ht="12.75" customHeight="1" x14ac:dyDescent="0.2">
      <c r="A12" s="230" t="s">
        <v>20</v>
      </c>
      <c r="B12" s="231" t="s">
        <v>339</v>
      </c>
      <c r="C12" s="214">
        <f>SUM('1.sz.mell.'!C62)</f>
        <v>0</v>
      </c>
      <c r="D12" s="641">
        <f>SUM('1.sz.mell.'!F62)</f>
        <v>0</v>
      </c>
      <c r="E12" s="626" t="s">
        <v>185</v>
      </c>
      <c r="F12" s="214">
        <f>SUM('1.sz.mell.'!C122)</f>
        <v>27734</v>
      </c>
      <c r="G12" s="641">
        <f>SUM('1.sz.mell.'!F122)</f>
        <v>27734</v>
      </c>
      <c r="H12" s="748"/>
    </row>
    <row r="13" spans="1:8" ht="12.95" customHeight="1" x14ac:dyDescent="0.2">
      <c r="A13" s="230" t="s">
        <v>21</v>
      </c>
      <c r="B13" s="231" t="s">
        <v>338</v>
      </c>
      <c r="C13" s="214">
        <f>SUM('1.sz.mell.'!C63)</f>
        <v>0</v>
      </c>
      <c r="D13" s="641">
        <f>SUM('1.sz.mell.'!F63)</f>
        <v>0</v>
      </c>
      <c r="E13" s="627"/>
      <c r="F13" s="214"/>
      <c r="G13" s="641"/>
      <c r="H13" s="748"/>
    </row>
    <row r="14" spans="1:8" ht="12.95" customHeight="1" x14ac:dyDescent="0.2">
      <c r="A14" s="230" t="s">
        <v>22</v>
      </c>
      <c r="B14" s="231"/>
      <c r="C14" s="214"/>
      <c r="D14" s="641"/>
      <c r="E14" s="627"/>
      <c r="F14" s="214"/>
      <c r="G14" s="641"/>
      <c r="H14" s="748"/>
    </row>
    <row r="15" spans="1:8" ht="12.95" customHeight="1" x14ac:dyDescent="0.2">
      <c r="A15" s="230" t="s">
        <v>23</v>
      </c>
      <c r="B15" s="37"/>
      <c r="C15" s="214"/>
      <c r="D15" s="641"/>
      <c r="E15" s="628"/>
      <c r="F15" s="214"/>
      <c r="G15" s="641"/>
      <c r="H15" s="748"/>
    </row>
    <row r="16" spans="1:8" ht="12.95" customHeight="1" x14ac:dyDescent="0.2">
      <c r="A16" s="230" t="s">
        <v>24</v>
      </c>
      <c r="B16" s="318"/>
      <c r="C16" s="214"/>
      <c r="D16" s="641"/>
      <c r="E16" s="627"/>
      <c r="F16" s="214"/>
      <c r="G16" s="641"/>
      <c r="H16" s="748"/>
    </row>
    <row r="17" spans="1:8" x14ac:dyDescent="0.2">
      <c r="A17" s="230" t="s">
        <v>25</v>
      </c>
      <c r="B17" s="37"/>
      <c r="C17" s="214"/>
      <c r="D17" s="641"/>
      <c r="E17" s="627"/>
      <c r="F17" s="214"/>
      <c r="G17" s="641"/>
      <c r="H17" s="748"/>
    </row>
    <row r="18" spans="1:8" ht="12.95" customHeight="1" thickBot="1" x14ac:dyDescent="0.25">
      <c r="A18" s="285" t="s">
        <v>26</v>
      </c>
      <c r="B18" s="319"/>
      <c r="C18" s="501"/>
      <c r="D18" s="642"/>
      <c r="E18" s="629" t="s">
        <v>48</v>
      </c>
      <c r="F18" s="501"/>
      <c r="G18" s="642"/>
      <c r="H18" s="748"/>
    </row>
    <row r="19" spans="1:8" ht="21.75" thickBot="1" x14ac:dyDescent="0.25">
      <c r="A19" s="233" t="s">
        <v>27</v>
      </c>
      <c r="B19" s="92" t="s">
        <v>349</v>
      </c>
      <c r="C19" s="216">
        <f>+C8+C10+C11+C13+C14+C15+C16+C17+C18</f>
        <v>0</v>
      </c>
      <c r="D19" s="256">
        <f>+D8+D10+D11+D13+D14+D15+D16+D17+D18</f>
        <v>16782378</v>
      </c>
      <c r="E19" s="630" t="s">
        <v>350</v>
      </c>
      <c r="F19" s="216">
        <f>+F8+F10+F12+F13+F14+F15+F16+F17+F18</f>
        <v>13473119</v>
      </c>
      <c r="G19" s="256">
        <f>+G8+G10+G12+G13+G14+G15+G16+G17+G18</f>
        <v>31333386</v>
      </c>
      <c r="H19" s="748"/>
    </row>
    <row r="20" spans="1:8" ht="12.95" customHeight="1" x14ac:dyDescent="0.2">
      <c r="A20" s="228" t="s">
        <v>28</v>
      </c>
      <c r="B20" s="242" t="s">
        <v>201</v>
      </c>
      <c r="C20" s="637"/>
      <c r="D20" s="643"/>
      <c r="E20" s="631" t="s">
        <v>134</v>
      </c>
      <c r="F20" s="639">
        <f>SUM('1.sz.mell.'!C135)</f>
        <v>0</v>
      </c>
      <c r="G20" s="647">
        <f>SUM('1.sz.mell.'!F135)</f>
        <v>0</v>
      </c>
      <c r="H20" s="748"/>
    </row>
    <row r="21" spans="1:8" ht="12.95" customHeight="1" x14ac:dyDescent="0.2">
      <c r="A21" s="230" t="s">
        <v>29</v>
      </c>
      <c r="B21" s="243" t="s">
        <v>190</v>
      </c>
      <c r="C21" s="58"/>
      <c r="D21" s="644"/>
      <c r="E21" s="631" t="s">
        <v>135</v>
      </c>
      <c r="F21" s="58">
        <f>SUM('1.sz.mell.'!F133)</f>
        <v>0</v>
      </c>
      <c r="G21" s="58"/>
      <c r="H21" s="748"/>
    </row>
    <row r="22" spans="1:8" ht="12.95" customHeight="1" x14ac:dyDescent="0.2">
      <c r="A22" s="228" t="s">
        <v>30</v>
      </c>
      <c r="B22" s="243" t="s">
        <v>191</v>
      </c>
      <c r="C22" s="58">
        <f>SUM('1.sz.mell.'!C76)</f>
        <v>0</v>
      </c>
      <c r="D22" s="644">
        <f>SUM('1.sz.mell.'!F76)</f>
        <v>0</v>
      </c>
      <c r="E22" s="632" t="s">
        <v>189</v>
      </c>
      <c r="F22" s="58"/>
      <c r="G22" s="58"/>
      <c r="H22" s="748"/>
    </row>
    <row r="23" spans="1:8" ht="22.5" customHeight="1" x14ac:dyDescent="0.2">
      <c r="A23" s="230" t="s">
        <v>31</v>
      </c>
      <c r="B23" s="243" t="s">
        <v>192</v>
      </c>
      <c r="C23" s="58">
        <f>SUM('1.sz.mell.'!C78)</f>
        <v>0</v>
      </c>
      <c r="D23" s="644">
        <f>SUM('1.sz.mell.'!F78)</f>
        <v>0</v>
      </c>
      <c r="E23" s="631" t="s">
        <v>170</v>
      </c>
      <c r="F23" s="58">
        <f>SUM('1.sz.mell.'!C138,'1.sz.mell.'!C151)</f>
        <v>0</v>
      </c>
      <c r="G23" s="58">
        <f>SUM('1.sz.mell.'!F138,'1.sz.mell.'!F151)</f>
        <v>0</v>
      </c>
      <c r="H23" s="748"/>
    </row>
    <row r="24" spans="1:8" ht="18" customHeight="1" x14ac:dyDescent="0.2">
      <c r="A24" s="228" t="s">
        <v>32</v>
      </c>
      <c r="B24" s="243" t="s">
        <v>193</v>
      </c>
      <c r="C24" s="58">
        <f>SUM('1.sz.mell.'!C70,'1.sz.mell.'!C72,'1.sz.mell.'!C83,'1.sz.mell.'!C84)</f>
        <v>0</v>
      </c>
      <c r="D24" s="644">
        <f>SUM('1.sz.mell.'!F70,'1.sz.mell.'!F72,'1.sz.mell.'!F83,'1.sz.mell.'!F84)</f>
        <v>0</v>
      </c>
      <c r="E24" s="633" t="s">
        <v>169</v>
      </c>
      <c r="F24" s="58">
        <f>SUM('1.sz.mell.'!C147)</f>
        <v>0</v>
      </c>
      <c r="G24" s="644">
        <f>SUM('1.sz.mell.'!F147)</f>
        <v>0</v>
      </c>
      <c r="H24" s="748"/>
    </row>
    <row r="25" spans="1:8" ht="12.95" customHeight="1" x14ac:dyDescent="0.2">
      <c r="A25" s="230" t="s">
        <v>33</v>
      </c>
      <c r="B25" s="244" t="s">
        <v>194</v>
      </c>
      <c r="C25" s="58"/>
      <c r="D25" s="644">
        <f>SUM('1.sz.mell.'!D77)</f>
        <v>0</v>
      </c>
      <c r="E25" s="633" t="s">
        <v>343</v>
      </c>
      <c r="F25" s="58">
        <f>SUM('1.sz.mell.'!C148)</f>
        <v>0</v>
      </c>
      <c r="G25" s="644">
        <f>SUM('1.sz.mell.'!F148)</f>
        <v>0</v>
      </c>
      <c r="H25" s="748"/>
    </row>
    <row r="26" spans="1:8" ht="24.75" customHeight="1" x14ac:dyDescent="0.2">
      <c r="A26" s="228" t="s">
        <v>34</v>
      </c>
      <c r="B26" s="245" t="s">
        <v>195</v>
      </c>
      <c r="C26" s="645">
        <f>+C27+C28+C29+C30+C31</f>
        <v>0</v>
      </c>
      <c r="D26" s="643"/>
      <c r="E26" s="633"/>
      <c r="F26" s="58"/>
      <c r="G26" s="644"/>
      <c r="H26" s="748"/>
    </row>
    <row r="27" spans="1:8" ht="12.95" customHeight="1" x14ac:dyDescent="0.2">
      <c r="A27" s="230" t="s">
        <v>35</v>
      </c>
      <c r="B27" s="244" t="s">
        <v>196</v>
      </c>
      <c r="C27" s="58">
        <f>SUM('1.sz.mell.'!C66)</f>
        <v>0</v>
      </c>
      <c r="D27" s="644">
        <f>SUM('1.sz.mell.'!F66)</f>
        <v>0</v>
      </c>
      <c r="E27" s="633"/>
      <c r="F27" s="58"/>
      <c r="G27" s="644"/>
      <c r="H27" s="748"/>
    </row>
    <row r="28" spans="1:8" ht="12.95" customHeight="1" x14ac:dyDescent="0.2">
      <c r="A28" s="228" t="s">
        <v>36</v>
      </c>
      <c r="B28" s="244" t="s">
        <v>197</v>
      </c>
      <c r="C28" s="58">
        <f>SUM('1.sz.mell.'!C67)</f>
        <v>0</v>
      </c>
      <c r="D28" s="644">
        <f>SUM('1.sz.mell.'!F67)</f>
        <v>0</v>
      </c>
      <c r="E28" s="634"/>
      <c r="F28" s="58"/>
      <c r="G28" s="644"/>
      <c r="H28" s="748"/>
    </row>
    <row r="29" spans="1:8" ht="12.95" customHeight="1" x14ac:dyDescent="0.2">
      <c r="A29" s="230" t="s">
        <v>37</v>
      </c>
      <c r="B29" s="243" t="s">
        <v>198</v>
      </c>
      <c r="C29" s="58">
        <f>SUM('1.sz.mell.'!C68)</f>
        <v>0</v>
      </c>
      <c r="D29" s="644">
        <f>SUM('1.sz.mell.'!F68)</f>
        <v>0</v>
      </c>
      <c r="E29" s="635"/>
      <c r="F29" s="58"/>
      <c r="G29" s="644"/>
      <c r="H29" s="748"/>
    </row>
    <row r="30" spans="1:8" ht="12.95" customHeight="1" x14ac:dyDescent="0.2">
      <c r="A30" s="228" t="s">
        <v>38</v>
      </c>
      <c r="B30" s="246" t="s">
        <v>199</v>
      </c>
      <c r="C30" s="58">
        <f>SUM('1.sz.mell.'!C71,'1.sz.mell.'!C73,'1.sz.mell.'!C85)</f>
        <v>0</v>
      </c>
      <c r="D30" s="644">
        <f>SUM('1.sz.mell.'!F71,'1.sz.mell.'!F73,'1.sz.mell.'!F85)</f>
        <v>0</v>
      </c>
      <c r="E30" s="636"/>
      <c r="F30" s="58"/>
      <c r="G30" s="644"/>
      <c r="H30" s="748"/>
    </row>
    <row r="31" spans="1:8" ht="12.95" customHeight="1" thickBot="1" x14ac:dyDescent="0.25">
      <c r="A31" s="230" t="s">
        <v>39</v>
      </c>
      <c r="B31" s="247" t="s">
        <v>200</v>
      </c>
      <c r="C31" s="58">
        <f>SUM('1.sz.mell.'!C78:C79,'1.sz.mell.'!C86)</f>
        <v>0</v>
      </c>
      <c r="D31" s="644">
        <f>SUM('1.sz.mell.'!D78:D79,'1.sz.mell.'!D86)</f>
        <v>0</v>
      </c>
      <c r="E31" s="635"/>
      <c r="F31" s="62"/>
      <c r="G31" s="648"/>
      <c r="H31" s="748"/>
    </row>
    <row r="32" spans="1:8" ht="32.25" customHeight="1" thickBot="1" x14ac:dyDescent="0.25">
      <c r="A32" s="233" t="s">
        <v>40</v>
      </c>
      <c r="B32" s="92" t="s">
        <v>340</v>
      </c>
      <c r="C32" s="216">
        <f>+C25</f>
        <v>0</v>
      </c>
      <c r="D32" s="256">
        <f>+D20+D26</f>
        <v>0</v>
      </c>
      <c r="E32" s="630" t="s">
        <v>344</v>
      </c>
      <c r="F32" s="216">
        <f>SUM(F20:F31)</f>
        <v>0</v>
      </c>
      <c r="G32" s="256">
        <f>SUM(G20:G31)</f>
        <v>0</v>
      </c>
      <c r="H32" s="748"/>
    </row>
    <row r="33" spans="1:8" ht="13.5" thickBot="1" x14ac:dyDescent="0.25">
      <c r="A33" s="233" t="s">
        <v>41</v>
      </c>
      <c r="B33" s="239" t="s">
        <v>345</v>
      </c>
      <c r="C33" s="646">
        <f>+C19+C32</f>
        <v>0</v>
      </c>
      <c r="D33" s="240">
        <f>+D19+D32</f>
        <v>16782378</v>
      </c>
      <c r="E33" s="239" t="s">
        <v>346</v>
      </c>
      <c r="F33" s="646">
        <f>+F19+F32</f>
        <v>13473119</v>
      </c>
      <c r="G33" s="240">
        <f>+G19+G32</f>
        <v>31333386</v>
      </c>
      <c r="H33" s="748"/>
    </row>
    <row r="34" spans="1:8" ht="13.5" thickBot="1" x14ac:dyDescent="0.25">
      <c r="A34" s="233" t="s">
        <v>42</v>
      </c>
      <c r="B34" s="239" t="s">
        <v>146</v>
      </c>
      <c r="C34" s="646">
        <f>IF(C19-F19&lt;0,F19-C19,"-")</f>
        <v>13473119</v>
      </c>
      <c r="D34" s="240">
        <f>IF(D19-G19&lt;0,G19-D19,"-")</f>
        <v>14551008</v>
      </c>
      <c r="E34" s="239" t="s">
        <v>147</v>
      </c>
      <c r="F34" s="646" t="str">
        <f>IF(C19-F19&gt;0,C19-F19,"-")</f>
        <v>-</v>
      </c>
      <c r="G34" s="240" t="str">
        <f>IF(D19-G19&gt;0,D19-G19,"-")</f>
        <v>-</v>
      </c>
      <c r="H34" s="748"/>
    </row>
    <row r="35" spans="1:8" ht="13.5" thickBot="1" x14ac:dyDescent="0.25">
      <c r="A35" s="233" t="s">
        <v>43</v>
      </c>
      <c r="B35" s="239" t="s">
        <v>511</v>
      </c>
      <c r="C35" s="646">
        <f>IF(C33-F33&lt;0,F33-C33,"-")</f>
        <v>13473119</v>
      </c>
      <c r="D35" s="240">
        <f>IF(D33-G33&lt;0,G33-D33,"-")</f>
        <v>14551008</v>
      </c>
      <c r="E35" s="239" t="s">
        <v>512</v>
      </c>
      <c r="F35" s="646" t="str">
        <f>IF(C33-F33&gt;0,C33-F33,"-")</f>
        <v>-</v>
      </c>
      <c r="G35" s="240" t="str">
        <f>IF(D33-G33&gt;0,D33-G33,"-")</f>
        <v>-</v>
      </c>
      <c r="H35" s="748"/>
    </row>
  </sheetData>
  <customSheetViews>
    <customSheetView guid="{97FEE8B0-D789-49A2-9B6A-B24783AB39CA}" scale="160">
      <selection activeCell="C22" sqref="C22"/>
      <pageMargins left="0.78740157480314965" right="0.78740157480314965" top="0.49" bottom="0.79" header="0.49" footer="0.78740157480314965"/>
      <printOptions horizontalCentered="1"/>
      <pageSetup paperSize="9" scale="93" orientation="landscape" verticalDpi="300" r:id="rId1"/>
      <headerFooter alignWithMargins="0"/>
    </customSheetView>
  </customSheetViews>
  <mergeCells count="6">
    <mergeCell ref="A5:A6"/>
    <mergeCell ref="H5:H35"/>
    <mergeCell ref="A4:G4"/>
    <mergeCell ref="A1:G1"/>
    <mergeCell ref="A2:G2"/>
    <mergeCell ref="A3:G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5" orientation="landscape" r:id="rId2"/>
  <headerFooter>
    <oddHeader xml:space="preserve">&amp;C2.2. sz. melléklet a ..../..... (.) sz. önkormányzati rendelethez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93" t="s">
        <v>129</v>
      </c>
      <c r="E1" s="96" t="s">
        <v>133</v>
      </c>
    </row>
    <row r="3" spans="1:5" x14ac:dyDescent="0.2">
      <c r="A3" s="101"/>
      <c r="B3" s="102"/>
      <c r="C3" s="101"/>
      <c r="D3" s="104"/>
      <c r="E3" s="102"/>
    </row>
    <row r="4" spans="1:5" ht="15.75" x14ac:dyDescent="0.25">
      <c r="A4" s="65" t="str">
        <f>+ÖSSZEFÜGGÉSEK!A5</f>
        <v>2018. évi előirányzat BEVÉTELEK</v>
      </c>
      <c r="B4" s="103"/>
      <c r="C4" s="112"/>
      <c r="D4" s="104"/>
      <c r="E4" s="102"/>
    </row>
    <row r="5" spans="1:5" x14ac:dyDescent="0.2">
      <c r="A5" s="101"/>
      <c r="B5" s="102"/>
      <c r="C5" s="101"/>
      <c r="D5" s="104"/>
      <c r="E5" s="102"/>
    </row>
    <row r="6" spans="1:5" x14ac:dyDescent="0.2">
      <c r="A6" s="101" t="s">
        <v>492</v>
      </c>
      <c r="B6" s="102">
        <f>+'1.sz.mell.'!C64</f>
        <v>85421340</v>
      </c>
      <c r="C6" s="101" t="s">
        <v>438</v>
      </c>
      <c r="D6" s="104">
        <f>+'2.1.sz.mell  '!C18+'2.2.sz.mell  '!C19</f>
        <v>85421340</v>
      </c>
      <c r="E6" s="102">
        <f t="shared" ref="E6:E15" si="0">+B6-D6</f>
        <v>0</v>
      </c>
    </row>
    <row r="7" spans="1:5" x14ac:dyDescent="0.2">
      <c r="A7" s="101" t="s">
        <v>493</v>
      </c>
      <c r="B7" s="102">
        <f>+'1.sz.mell.'!C89</f>
        <v>82499153</v>
      </c>
      <c r="C7" s="101" t="s">
        <v>439</v>
      </c>
      <c r="D7" s="104">
        <f>+'2.1.sz.mell  '!C29+'2.2.sz.mell  '!C32</f>
        <v>34760313</v>
      </c>
      <c r="E7" s="102">
        <f t="shared" si="0"/>
        <v>47738840</v>
      </c>
    </row>
    <row r="8" spans="1:5" x14ac:dyDescent="0.2">
      <c r="A8" s="101" t="s">
        <v>494</v>
      </c>
      <c r="B8" s="102">
        <f>+'1.sz.mell.'!C90</f>
        <v>167920493</v>
      </c>
      <c r="C8" s="101" t="s">
        <v>440</v>
      </c>
      <c r="D8" s="104">
        <f>+'2.1.sz.mell  '!C30+'2.2.sz.mell  '!C33</f>
        <v>120181653</v>
      </c>
      <c r="E8" s="102">
        <f t="shared" si="0"/>
        <v>47738840</v>
      </c>
    </row>
    <row r="9" spans="1:5" x14ac:dyDescent="0.2">
      <c r="A9" s="101"/>
      <c r="B9" s="102"/>
      <c r="C9" s="101"/>
      <c r="D9" s="104"/>
      <c r="E9" s="102"/>
    </row>
    <row r="10" spans="1:5" x14ac:dyDescent="0.2">
      <c r="A10" s="101"/>
      <c r="B10" s="102"/>
      <c r="C10" s="101"/>
      <c r="D10" s="104"/>
      <c r="E10" s="102"/>
    </row>
    <row r="11" spans="1:5" ht="15.75" x14ac:dyDescent="0.25">
      <c r="A11" s="65" t="str">
        <f>+ÖSSZEFÜGGÉSEK!A12</f>
        <v>2018. évi előirányzat KIADÁSOK</v>
      </c>
      <c r="B11" s="103"/>
      <c r="C11" s="112"/>
      <c r="D11" s="104"/>
      <c r="E11" s="102"/>
    </row>
    <row r="12" spans="1:5" x14ac:dyDescent="0.2">
      <c r="A12" s="101"/>
      <c r="B12" s="102"/>
      <c r="C12" s="101"/>
      <c r="D12" s="104"/>
      <c r="E12" s="102"/>
    </row>
    <row r="13" spans="1:5" x14ac:dyDescent="0.2">
      <c r="A13" s="101" t="s">
        <v>495</v>
      </c>
      <c r="B13" s="102">
        <f>+'1.sz.mell.'!C131</f>
        <v>118720628</v>
      </c>
      <c r="C13" s="101" t="s">
        <v>441</v>
      </c>
      <c r="D13" s="104">
        <f>+'2.1.sz.mell  '!F18+'2.2.sz.mell  '!F19</f>
        <v>118720628</v>
      </c>
      <c r="E13" s="102">
        <f t="shared" si="0"/>
        <v>0</v>
      </c>
    </row>
    <row r="14" spans="1:5" x14ac:dyDescent="0.2">
      <c r="A14" s="101" t="s">
        <v>496</v>
      </c>
      <c r="B14" s="102">
        <f>+'1.sz.mell.'!C157</f>
        <v>49199865</v>
      </c>
      <c r="C14" s="101" t="s">
        <v>442</v>
      </c>
      <c r="D14" s="104">
        <f>+'2.1.sz.mell  '!F29+'2.2.sz.mell  '!F32</f>
        <v>1461025</v>
      </c>
      <c r="E14" s="102">
        <f t="shared" si="0"/>
        <v>47738840</v>
      </c>
    </row>
    <row r="15" spans="1:5" x14ac:dyDescent="0.2">
      <c r="A15" s="101" t="s">
        <v>497</v>
      </c>
      <c r="B15" s="102">
        <f>+'1.sz.mell.'!C158</f>
        <v>167920493</v>
      </c>
      <c r="C15" s="101" t="s">
        <v>443</v>
      </c>
      <c r="D15" s="104">
        <f>+'2.1.sz.mell  '!F30+'2.2.sz.mell  '!F33</f>
        <v>120181653</v>
      </c>
      <c r="E15" s="102">
        <f t="shared" si="0"/>
        <v>47738840</v>
      </c>
    </row>
    <row r="16" spans="1:5" x14ac:dyDescent="0.2">
      <c r="A16" s="94"/>
      <c r="B16" s="94"/>
      <c r="C16" s="101"/>
      <c r="D16" s="104"/>
      <c r="E16" s="95"/>
    </row>
    <row r="17" spans="1:5" x14ac:dyDescent="0.2">
      <c r="A17" s="94"/>
      <c r="B17" s="94"/>
      <c r="C17" s="94"/>
      <c r="D17" s="94"/>
      <c r="E17" s="94"/>
    </row>
    <row r="18" spans="1:5" x14ac:dyDescent="0.2">
      <c r="A18" s="94"/>
      <c r="B18" s="94"/>
      <c r="C18" s="94"/>
      <c r="D18" s="94"/>
      <c r="E18" s="94"/>
    </row>
    <row r="19" spans="1:5" x14ac:dyDescent="0.2">
      <c r="A19" s="94"/>
      <c r="B19" s="94"/>
      <c r="C19" s="94"/>
      <c r="D19" s="94"/>
      <c r="E19" s="94"/>
    </row>
  </sheetData>
  <customSheetViews>
    <customSheetView guid="{97FEE8B0-D789-49A2-9B6A-B24783AB39CA}" fitToPage="1">
      <selection activeCell="C32" sqref="C32"/>
      <pageMargins left="0.79" right="0.56999999999999995" top="0.88" bottom="0.66" header="0.5" footer="0.5"/>
      <pageSetup paperSize="9" scale="95" orientation="landscape" r:id="rId1"/>
      <headerFooter alignWithMargins="0"/>
    </customSheetView>
  </customSheetViews>
  <phoneticPr fontId="28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4">
    <tabColor rgb="FF92D050"/>
  </sheetPr>
  <dimension ref="A1:O215"/>
  <sheetViews>
    <sheetView topLeftCell="A187" zoomScaleNormal="100" zoomScaleSheetLayoutView="85" workbookViewId="0">
      <selection activeCell="J15" sqref="J15"/>
    </sheetView>
  </sheetViews>
  <sheetFormatPr defaultRowHeight="12.75" x14ac:dyDescent="0.2"/>
  <cols>
    <col min="1" max="1" width="19.5" style="282" customWidth="1"/>
    <col min="2" max="2" width="10.6640625" style="283" customWidth="1"/>
    <col min="3" max="3" width="60.83203125" style="284" customWidth="1"/>
    <col min="4" max="8" width="13.83203125" style="284" customWidth="1"/>
    <col min="9" max="16384" width="9.33203125" style="2"/>
  </cols>
  <sheetData>
    <row r="1" spans="1:8" s="1" customFormat="1" ht="16.5" customHeight="1" thickBot="1" x14ac:dyDescent="0.25">
      <c r="A1" s="758" t="s">
        <v>602</v>
      </c>
      <c r="B1" s="759"/>
      <c r="C1" s="503" t="s">
        <v>893</v>
      </c>
      <c r="D1" s="760" t="s">
        <v>603</v>
      </c>
      <c r="E1" s="761"/>
      <c r="F1" s="761"/>
      <c r="G1" s="762"/>
      <c r="H1" s="409"/>
    </row>
    <row r="2" spans="1:8" s="66" customFormat="1" ht="21" customHeight="1" thickBot="1" x14ac:dyDescent="0.25">
      <c r="A2" s="765" t="s">
        <v>604</v>
      </c>
      <c r="B2" s="766"/>
      <c r="C2" s="504" t="s">
        <v>605</v>
      </c>
      <c r="D2" s="763"/>
      <c r="E2" s="763"/>
      <c r="F2" s="763"/>
      <c r="G2" s="764"/>
      <c r="H2" s="438"/>
    </row>
    <row r="3" spans="1:8" s="66" customFormat="1" ht="16.5" thickBot="1" x14ac:dyDescent="0.3">
      <c r="A3" s="141"/>
      <c r="B3" s="505"/>
      <c r="C3" s="505"/>
      <c r="D3" s="142"/>
      <c r="E3" s="142"/>
      <c r="F3" s="142"/>
      <c r="G3" s="142" t="s">
        <v>510</v>
      </c>
      <c r="H3" s="439"/>
    </row>
    <row r="4" spans="1:8" s="67" customFormat="1" ht="24.75" thickBot="1" x14ac:dyDescent="0.3">
      <c r="A4" s="296" t="s">
        <v>174</v>
      </c>
      <c r="B4" s="296" t="s">
        <v>606</v>
      </c>
      <c r="C4" s="121" t="s">
        <v>607</v>
      </c>
      <c r="D4" s="506" t="s">
        <v>53</v>
      </c>
      <c r="E4" s="507" t="s">
        <v>597</v>
      </c>
      <c r="F4" s="507" t="s">
        <v>596</v>
      </c>
      <c r="G4" s="507" t="s">
        <v>595</v>
      </c>
      <c r="H4" s="142"/>
    </row>
    <row r="5" spans="1:8" ht="13.5" thickBot="1" x14ac:dyDescent="0.25">
      <c r="A5" s="122"/>
      <c r="B5" s="508"/>
      <c r="C5" s="124" t="s">
        <v>444</v>
      </c>
      <c r="D5" s="509" t="s">
        <v>445</v>
      </c>
      <c r="E5" s="124" t="s">
        <v>446</v>
      </c>
      <c r="F5" s="124"/>
      <c r="G5" s="124" t="s">
        <v>447</v>
      </c>
      <c r="H5" s="2"/>
    </row>
    <row r="6" spans="1:8" s="46" customFormat="1" ht="12.95" customHeight="1" thickBot="1" x14ac:dyDescent="0.25">
      <c r="A6" s="767" t="s">
        <v>54</v>
      </c>
      <c r="B6" s="768"/>
      <c r="C6" s="768"/>
      <c r="D6" s="768"/>
      <c r="E6" s="768"/>
      <c r="F6" s="768"/>
      <c r="G6" s="769"/>
    </row>
    <row r="7" spans="1:8" s="46" customFormat="1" ht="15.95" customHeight="1" thickBot="1" x14ac:dyDescent="0.25">
      <c r="A7" s="510" t="s">
        <v>16</v>
      </c>
      <c r="B7" s="511"/>
      <c r="C7" s="512" t="s">
        <v>202</v>
      </c>
      <c r="D7" s="513">
        <f>+D8+D9+D10+D11+D12+D13</f>
        <v>44669074</v>
      </c>
      <c r="E7" s="513">
        <f>+E8+E9+E10+E11+E12+E13</f>
        <v>0</v>
      </c>
      <c r="F7" s="513">
        <f>+F8+F9+F10+F11+F12+F13</f>
        <v>-1568467</v>
      </c>
      <c r="G7" s="513">
        <f>+G8+G9+G10+G11+G12+G13</f>
        <v>43100607</v>
      </c>
    </row>
    <row r="8" spans="1:8" s="46" customFormat="1" ht="12" customHeight="1" x14ac:dyDescent="0.2">
      <c r="A8" s="320" t="s">
        <v>91</v>
      </c>
      <c r="B8" s="514" t="s">
        <v>608</v>
      </c>
      <c r="C8" s="515" t="s">
        <v>203</v>
      </c>
      <c r="D8" s="516">
        <v>3389216</v>
      </c>
      <c r="E8" s="516"/>
      <c r="F8" s="516"/>
      <c r="G8" s="516">
        <f>SUM(D8:E8)</f>
        <v>3389216</v>
      </c>
    </row>
    <row r="9" spans="1:8" s="68" customFormat="1" ht="12" customHeight="1" x14ac:dyDescent="0.2">
      <c r="A9" s="321" t="s">
        <v>92</v>
      </c>
      <c r="B9" s="514" t="s">
        <v>609</v>
      </c>
      <c r="C9" s="493" t="s">
        <v>204</v>
      </c>
      <c r="D9" s="468">
        <v>22843550</v>
      </c>
      <c r="E9" s="468"/>
      <c r="F9" s="468">
        <v>60339</v>
      </c>
      <c r="G9" s="468">
        <v>22903889</v>
      </c>
    </row>
    <row r="10" spans="1:8" s="69" customFormat="1" ht="25.5" customHeight="1" x14ac:dyDescent="0.2">
      <c r="A10" s="321" t="s">
        <v>93</v>
      </c>
      <c r="B10" s="514" t="s">
        <v>610</v>
      </c>
      <c r="C10" s="493" t="s">
        <v>498</v>
      </c>
      <c r="D10" s="468">
        <v>16636308</v>
      </c>
      <c r="E10" s="468"/>
      <c r="F10" s="468">
        <v>-2607446</v>
      </c>
      <c r="G10" s="468">
        <v>14028862</v>
      </c>
    </row>
    <row r="11" spans="1:8" s="69" customFormat="1" ht="12" customHeight="1" x14ac:dyDescent="0.2">
      <c r="A11" s="321" t="s">
        <v>94</v>
      </c>
      <c r="B11" s="514" t="s">
        <v>611</v>
      </c>
      <c r="C11" s="493" t="s">
        <v>205</v>
      </c>
      <c r="D11" s="468">
        <v>1800000</v>
      </c>
      <c r="E11" s="468"/>
      <c r="F11" s="468">
        <v>28680</v>
      </c>
      <c r="G11" s="468">
        <v>1828680</v>
      </c>
    </row>
    <row r="12" spans="1:8" s="69" customFormat="1" ht="12" customHeight="1" x14ac:dyDescent="0.2">
      <c r="A12" s="321" t="s">
        <v>126</v>
      </c>
      <c r="B12" s="514" t="s">
        <v>612</v>
      </c>
      <c r="C12" s="493" t="s">
        <v>453</v>
      </c>
      <c r="D12" s="468"/>
      <c r="E12" s="468"/>
      <c r="F12" s="468">
        <v>949960</v>
      </c>
      <c r="G12" s="468">
        <v>949960</v>
      </c>
    </row>
    <row r="13" spans="1:8" s="69" customFormat="1" ht="12" customHeight="1" thickBot="1" x14ac:dyDescent="0.25">
      <c r="A13" s="322" t="s">
        <v>95</v>
      </c>
      <c r="B13" s="514" t="s">
        <v>613</v>
      </c>
      <c r="C13" s="517" t="s">
        <v>384</v>
      </c>
      <c r="D13" s="489"/>
      <c r="E13" s="489"/>
      <c r="F13" s="489"/>
      <c r="G13" s="489">
        <f>SUM(D13:E13)</f>
        <v>0</v>
      </c>
    </row>
    <row r="14" spans="1:8" s="68" customFormat="1" ht="27" customHeight="1" thickBot="1" x14ac:dyDescent="0.25">
      <c r="A14" s="510" t="s">
        <v>17</v>
      </c>
      <c r="B14" s="511"/>
      <c r="C14" s="518" t="s">
        <v>206</v>
      </c>
      <c r="D14" s="513">
        <f>+D15+D16+D17+D18+D19</f>
        <v>1454901</v>
      </c>
      <c r="E14" s="513">
        <f>+E15+E16+E17+E18+E19</f>
        <v>1662817</v>
      </c>
      <c r="F14" s="513">
        <f>+F15+F16+F17+F18+F19</f>
        <v>11013608</v>
      </c>
      <c r="G14" s="513">
        <f>+G15+G16+G17+G18+G19</f>
        <v>14131326</v>
      </c>
    </row>
    <row r="15" spans="1:8" s="68" customFormat="1" ht="12" customHeight="1" x14ac:dyDescent="0.2">
      <c r="A15" s="320" t="s">
        <v>97</v>
      </c>
      <c r="B15" s="514" t="s">
        <v>614</v>
      </c>
      <c r="C15" s="492" t="s">
        <v>207</v>
      </c>
      <c r="D15" s="516"/>
      <c r="E15" s="516"/>
      <c r="F15" s="516"/>
      <c r="G15" s="516">
        <f t="shared" ref="G15:G20" si="0">SUM(D15:E15)</f>
        <v>0</v>
      </c>
    </row>
    <row r="16" spans="1:8" s="68" customFormat="1" ht="12" customHeight="1" x14ac:dyDescent="0.2">
      <c r="A16" s="321" t="s">
        <v>98</v>
      </c>
      <c r="B16" s="514" t="s">
        <v>615</v>
      </c>
      <c r="C16" s="493" t="s">
        <v>208</v>
      </c>
      <c r="D16" s="468"/>
      <c r="E16" s="468"/>
      <c r="F16" s="468"/>
      <c r="G16" s="468">
        <f t="shared" si="0"/>
        <v>0</v>
      </c>
    </row>
    <row r="17" spans="1:7" s="68" customFormat="1" ht="12" customHeight="1" x14ac:dyDescent="0.2">
      <c r="A17" s="321" t="s">
        <v>99</v>
      </c>
      <c r="B17" s="514" t="s">
        <v>616</v>
      </c>
      <c r="C17" s="493" t="s">
        <v>375</v>
      </c>
      <c r="D17" s="468"/>
      <c r="E17" s="468"/>
      <c r="F17" s="468"/>
      <c r="G17" s="468">
        <f t="shared" si="0"/>
        <v>0</v>
      </c>
    </row>
    <row r="18" spans="1:7" s="68" customFormat="1" ht="12" customHeight="1" x14ac:dyDescent="0.2">
      <c r="A18" s="321" t="s">
        <v>100</v>
      </c>
      <c r="B18" s="514" t="s">
        <v>617</v>
      </c>
      <c r="C18" s="493" t="s">
        <v>376</v>
      </c>
      <c r="D18" s="468"/>
      <c r="E18" s="468"/>
      <c r="F18" s="468"/>
      <c r="G18" s="468">
        <f t="shared" si="0"/>
        <v>0</v>
      </c>
    </row>
    <row r="19" spans="1:7" s="68" customFormat="1" ht="12" customHeight="1" x14ac:dyDescent="0.2">
      <c r="A19" s="321" t="s">
        <v>101</v>
      </c>
      <c r="B19" s="514" t="s">
        <v>618</v>
      </c>
      <c r="C19" s="493" t="s">
        <v>209</v>
      </c>
      <c r="D19" s="468">
        <v>1454901</v>
      </c>
      <c r="E19" s="468">
        <v>1662817</v>
      </c>
      <c r="F19" s="468">
        <v>11013608</v>
      </c>
      <c r="G19" s="468">
        <v>14131326</v>
      </c>
    </row>
    <row r="20" spans="1:7" s="68" customFormat="1" ht="12" customHeight="1" thickBot="1" x14ac:dyDescent="0.25">
      <c r="A20" s="322" t="s">
        <v>110</v>
      </c>
      <c r="B20" s="514"/>
      <c r="C20" s="495" t="s">
        <v>210</v>
      </c>
      <c r="D20" s="489"/>
      <c r="E20" s="489"/>
      <c r="F20" s="489"/>
      <c r="G20" s="489">
        <f t="shared" si="0"/>
        <v>0</v>
      </c>
    </row>
    <row r="21" spans="1:7" s="69" customFormat="1" ht="22.5" customHeight="1" thickBot="1" x14ac:dyDescent="0.25">
      <c r="A21" s="510" t="s">
        <v>18</v>
      </c>
      <c r="B21" s="511"/>
      <c r="C21" s="512" t="s">
        <v>211</v>
      </c>
      <c r="D21" s="513">
        <f>+D22+D23+D24+D25+D26</f>
        <v>0</v>
      </c>
      <c r="E21" s="513">
        <f>+E22+E23+E24+E25+E26</f>
        <v>0</v>
      </c>
      <c r="F21" s="513">
        <f>+F22+F23+F24+F25+F26</f>
        <v>15562278</v>
      </c>
      <c r="G21" s="513">
        <f>+G22+G23+G24+G25+G26</f>
        <v>15562278</v>
      </c>
    </row>
    <row r="22" spans="1:7" s="69" customFormat="1" ht="12" customHeight="1" x14ac:dyDescent="0.2">
      <c r="A22" s="320" t="s">
        <v>80</v>
      </c>
      <c r="B22" s="520" t="s">
        <v>619</v>
      </c>
      <c r="C22" s="492" t="s">
        <v>212</v>
      </c>
      <c r="D22" s="516"/>
      <c r="E22" s="516"/>
      <c r="F22" s="516">
        <v>0</v>
      </c>
      <c r="G22" s="516">
        <v>0</v>
      </c>
    </row>
    <row r="23" spans="1:7" s="69" customFormat="1" ht="12" customHeight="1" x14ac:dyDescent="0.2">
      <c r="A23" s="321" t="s">
        <v>81</v>
      </c>
      <c r="B23" s="521" t="s">
        <v>620</v>
      </c>
      <c r="C23" s="493" t="s">
        <v>213</v>
      </c>
      <c r="D23" s="468"/>
      <c r="E23" s="468"/>
      <c r="F23" s="468"/>
      <c r="G23" s="468">
        <f>SUM(D23:E23)</f>
        <v>0</v>
      </c>
    </row>
    <row r="24" spans="1:7" s="68" customFormat="1" ht="12" customHeight="1" x14ac:dyDescent="0.2">
      <c r="A24" s="321" t="s">
        <v>82</v>
      </c>
      <c r="B24" s="521" t="s">
        <v>621</v>
      </c>
      <c r="C24" s="493" t="s">
        <v>377</v>
      </c>
      <c r="D24" s="468"/>
      <c r="E24" s="468"/>
      <c r="F24" s="468"/>
      <c r="G24" s="468">
        <f>SUM(D24:E24)</f>
        <v>0</v>
      </c>
    </row>
    <row r="25" spans="1:7" s="69" customFormat="1" ht="12" customHeight="1" x14ac:dyDescent="0.2">
      <c r="A25" s="321" t="s">
        <v>83</v>
      </c>
      <c r="B25" s="521" t="s">
        <v>622</v>
      </c>
      <c r="C25" s="493" t="s">
        <v>378</v>
      </c>
      <c r="D25" s="468"/>
      <c r="E25" s="468"/>
      <c r="F25" s="468"/>
      <c r="G25" s="468">
        <f>SUM(D25:E25)</f>
        <v>0</v>
      </c>
    </row>
    <row r="26" spans="1:7" s="69" customFormat="1" ht="12" customHeight="1" x14ac:dyDescent="0.2">
      <c r="A26" s="321" t="s">
        <v>148</v>
      </c>
      <c r="B26" s="521" t="s">
        <v>623</v>
      </c>
      <c r="C26" s="493" t="s">
        <v>214</v>
      </c>
      <c r="D26" s="468"/>
      <c r="E26" s="468"/>
      <c r="F26" s="468">
        <v>15562278</v>
      </c>
      <c r="G26" s="468">
        <v>15562278</v>
      </c>
    </row>
    <row r="27" spans="1:7" s="69" customFormat="1" ht="12" customHeight="1" thickBot="1" x14ac:dyDescent="0.25">
      <c r="A27" s="322" t="s">
        <v>149</v>
      </c>
      <c r="B27" s="522"/>
      <c r="C27" s="495" t="s">
        <v>215</v>
      </c>
      <c r="D27" s="489"/>
      <c r="E27" s="489"/>
      <c r="F27" s="489"/>
      <c r="G27" s="489">
        <f>SUM(D27:E27)</f>
        <v>0</v>
      </c>
    </row>
    <row r="28" spans="1:7" s="69" customFormat="1" ht="12" customHeight="1" thickBot="1" x14ac:dyDescent="0.25">
      <c r="A28" s="510" t="s">
        <v>150</v>
      </c>
      <c r="B28" s="511"/>
      <c r="C28" s="523" t="s">
        <v>888</v>
      </c>
      <c r="D28" s="519">
        <f>SUM(D29,D33,D34,D35,D36,D37)</f>
        <v>26635000</v>
      </c>
      <c r="E28" s="519">
        <f>SUM(E29,E33,E34,E35,E36,E37)</f>
        <v>0</v>
      </c>
      <c r="F28" s="519"/>
      <c r="G28" s="524">
        <f>SUM(G29,G33,G34,G35,G37,G36)</f>
        <v>26635000</v>
      </c>
    </row>
    <row r="29" spans="1:7" s="69" customFormat="1" ht="12" customHeight="1" x14ac:dyDescent="0.2">
      <c r="A29" s="320" t="s">
        <v>217</v>
      </c>
      <c r="B29" s="520" t="s">
        <v>624</v>
      </c>
      <c r="C29" s="525" t="s">
        <v>625</v>
      </c>
      <c r="D29" s="516">
        <f>D30+D31+D32</f>
        <v>5730000</v>
      </c>
      <c r="E29" s="526"/>
      <c r="F29" s="526"/>
      <c r="G29" s="516">
        <f>SUM(G30:G32)</f>
        <v>5730000</v>
      </c>
    </row>
    <row r="30" spans="1:7" s="69" customFormat="1" ht="12" customHeight="1" x14ac:dyDescent="0.2">
      <c r="A30" s="320" t="s">
        <v>626</v>
      </c>
      <c r="B30" s="514"/>
      <c r="C30" s="492" t="s">
        <v>503</v>
      </c>
      <c r="D30" s="468">
        <v>500000</v>
      </c>
      <c r="E30" s="468"/>
      <c r="F30" s="468"/>
      <c r="G30" s="468">
        <f t="shared" ref="G30:G37" si="1">SUM(D30:E30)</f>
        <v>500000</v>
      </c>
    </row>
    <row r="31" spans="1:7" s="69" customFormat="1" ht="12" customHeight="1" x14ac:dyDescent="0.2">
      <c r="A31" s="320" t="s">
        <v>627</v>
      </c>
      <c r="B31" s="514"/>
      <c r="C31" s="492" t="s">
        <v>899</v>
      </c>
      <c r="D31" s="468">
        <v>4900000</v>
      </c>
      <c r="E31" s="468"/>
      <c r="F31" s="468"/>
      <c r="G31" s="468">
        <f t="shared" si="1"/>
        <v>4900000</v>
      </c>
    </row>
    <row r="32" spans="1:7" s="69" customFormat="1" ht="12" customHeight="1" x14ac:dyDescent="0.2">
      <c r="A32" s="320" t="s">
        <v>628</v>
      </c>
      <c r="B32" s="514"/>
      <c r="C32" s="492" t="s">
        <v>886</v>
      </c>
      <c r="D32" s="468">
        <v>330000</v>
      </c>
      <c r="E32" s="468"/>
      <c r="F32" s="468"/>
      <c r="G32" s="468">
        <f t="shared" si="1"/>
        <v>330000</v>
      </c>
    </row>
    <row r="33" spans="1:7" s="69" customFormat="1" ht="12" customHeight="1" x14ac:dyDescent="0.2">
      <c r="A33" s="321" t="s">
        <v>218</v>
      </c>
      <c r="B33" s="527" t="s">
        <v>629</v>
      </c>
      <c r="C33" s="493" t="s">
        <v>505</v>
      </c>
      <c r="D33" s="468">
        <v>18370000</v>
      </c>
      <c r="E33" s="468"/>
      <c r="F33" s="468"/>
      <c r="G33" s="468">
        <f t="shared" si="1"/>
        <v>18370000</v>
      </c>
    </row>
    <row r="34" spans="1:7" s="69" customFormat="1" ht="12" customHeight="1" x14ac:dyDescent="0.2">
      <c r="A34" s="321" t="s">
        <v>219</v>
      </c>
      <c r="B34" s="527" t="s">
        <v>630</v>
      </c>
      <c r="C34" s="493" t="s">
        <v>506</v>
      </c>
      <c r="D34" s="468"/>
      <c r="E34" s="468"/>
      <c r="F34" s="468"/>
      <c r="G34" s="468">
        <f t="shared" si="1"/>
        <v>0</v>
      </c>
    </row>
    <row r="35" spans="1:7" s="69" customFormat="1" ht="12" customHeight="1" x14ac:dyDescent="0.2">
      <c r="A35" s="321" t="s">
        <v>220</v>
      </c>
      <c r="B35" s="527" t="s">
        <v>631</v>
      </c>
      <c r="C35" s="493" t="s">
        <v>221</v>
      </c>
      <c r="D35" s="468">
        <v>2405000</v>
      </c>
      <c r="E35" s="468"/>
      <c r="F35" s="468"/>
      <c r="G35" s="468">
        <f t="shared" si="1"/>
        <v>2405000</v>
      </c>
    </row>
    <row r="36" spans="1:7" s="69" customFormat="1" ht="12" customHeight="1" x14ac:dyDescent="0.2">
      <c r="A36" s="321" t="s">
        <v>500</v>
      </c>
      <c r="B36" s="527" t="s">
        <v>630</v>
      </c>
      <c r="C36" s="493" t="s">
        <v>504</v>
      </c>
      <c r="D36" s="468"/>
      <c r="E36" s="468"/>
      <c r="F36" s="468"/>
      <c r="G36" s="468">
        <f t="shared" si="1"/>
        <v>0</v>
      </c>
    </row>
    <row r="37" spans="1:7" s="69" customFormat="1" ht="12" customHeight="1" thickBot="1" x14ac:dyDescent="0.25">
      <c r="A37" s="322" t="s">
        <v>501</v>
      </c>
      <c r="B37" s="522" t="s">
        <v>632</v>
      </c>
      <c r="C37" s="496" t="s">
        <v>223</v>
      </c>
      <c r="D37" s="489">
        <v>130000</v>
      </c>
      <c r="E37" s="489"/>
      <c r="F37" s="489"/>
      <c r="G37" s="489">
        <f t="shared" si="1"/>
        <v>130000</v>
      </c>
    </row>
    <row r="38" spans="1:7" s="69" customFormat="1" ht="12" customHeight="1" thickBot="1" x14ac:dyDescent="0.25">
      <c r="A38" s="510" t="s">
        <v>20</v>
      </c>
      <c r="B38" s="511"/>
      <c r="C38" s="512" t="s">
        <v>385</v>
      </c>
      <c r="D38" s="529">
        <f>SUM(D39:D49)</f>
        <v>2859714</v>
      </c>
      <c r="E38" s="529">
        <f>SUM(E39:E49)</f>
        <v>0</v>
      </c>
      <c r="F38" s="529"/>
      <c r="G38" s="529">
        <f>SUM(G39:G49)</f>
        <v>2859714</v>
      </c>
    </row>
    <row r="39" spans="1:7" s="69" customFormat="1" ht="12" customHeight="1" x14ac:dyDescent="0.2">
      <c r="A39" s="320" t="s">
        <v>84</v>
      </c>
      <c r="B39" s="514" t="s">
        <v>633</v>
      </c>
      <c r="C39" s="492" t="s">
        <v>226</v>
      </c>
      <c r="D39" s="516"/>
      <c r="E39" s="516"/>
      <c r="F39" s="516"/>
      <c r="G39" s="516">
        <f>SUM(D39:E39)</f>
        <v>0</v>
      </c>
    </row>
    <row r="40" spans="1:7" s="69" customFormat="1" ht="12" customHeight="1" x14ac:dyDescent="0.2">
      <c r="A40" s="321" t="s">
        <v>85</v>
      </c>
      <c r="B40" s="514" t="s">
        <v>634</v>
      </c>
      <c r="C40" s="493" t="s">
        <v>227</v>
      </c>
      <c r="D40" s="468">
        <v>2009642</v>
      </c>
      <c r="E40" s="468"/>
      <c r="F40" s="468"/>
      <c r="G40" s="468">
        <f t="shared" ref="G40:G49" si="2">SUM(D40:E40)</f>
        <v>2009642</v>
      </c>
    </row>
    <row r="41" spans="1:7" s="69" customFormat="1" ht="12" customHeight="1" x14ac:dyDescent="0.2">
      <c r="A41" s="321" t="s">
        <v>86</v>
      </c>
      <c r="B41" s="514" t="s">
        <v>635</v>
      </c>
      <c r="C41" s="493" t="s">
        <v>228</v>
      </c>
      <c r="D41" s="468">
        <v>520000</v>
      </c>
      <c r="E41" s="468"/>
      <c r="F41" s="468"/>
      <c r="G41" s="468">
        <f t="shared" si="2"/>
        <v>520000</v>
      </c>
    </row>
    <row r="42" spans="1:7" s="69" customFormat="1" ht="12" customHeight="1" x14ac:dyDescent="0.2">
      <c r="A42" s="321" t="s">
        <v>152</v>
      </c>
      <c r="B42" s="514" t="s">
        <v>636</v>
      </c>
      <c r="C42" s="493" t="s">
        <v>229</v>
      </c>
      <c r="D42" s="468">
        <v>70000</v>
      </c>
      <c r="E42" s="468"/>
      <c r="F42" s="468"/>
      <c r="G42" s="468">
        <f t="shared" si="2"/>
        <v>70000</v>
      </c>
    </row>
    <row r="43" spans="1:7" s="69" customFormat="1" ht="12" customHeight="1" x14ac:dyDescent="0.2">
      <c r="A43" s="321" t="s">
        <v>153</v>
      </c>
      <c r="B43" s="514" t="s">
        <v>637</v>
      </c>
      <c r="C43" s="493" t="s">
        <v>230</v>
      </c>
      <c r="D43" s="468"/>
      <c r="E43" s="468"/>
      <c r="F43" s="468"/>
      <c r="G43" s="468">
        <f t="shared" si="2"/>
        <v>0</v>
      </c>
    </row>
    <row r="44" spans="1:7" s="69" customFormat="1" ht="12" customHeight="1" x14ac:dyDescent="0.2">
      <c r="A44" s="321" t="s">
        <v>154</v>
      </c>
      <c r="B44" s="514" t="s">
        <v>638</v>
      </c>
      <c r="C44" s="493" t="s">
        <v>231</v>
      </c>
      <c r="D44" s="468">
        <v>260072</v>
      </c>
      <c r="E44" s="468"/>
      <c r="F44" s="468"/>
      <c r="G44" s="468">
        <f t="shared" si="2"/>
        <v>260072</v>
      </c>
    </row>
    <row r="45" spans="1:7" s="69" customFormat="1" ht="12" customHeight="1" x14ac:dyDescent="0.2">
      <c r="A45" s="321" t="s">
        <v>155</v>
      </c>
      <c r="B45" s="514" t="s">
        <v>639</v>
      </c>
      <c r="C45" s="493" t="s">
        <v>232</v>
      </c>
      <c r="D45" s="468"/>
      <c r="E45" s="468"/>
      <c r="F45" s="468"/>
      <c r="G45" s="468">
        <f t="shared" si="2"/>
        <v>0</v>
      </c>
    </row>
    <row r="46" spans="1:7" s="69" customFormat="1" ht="12" customHeight="1" x14ac:dyDescent="0.2">
      <c r="A46" s="321" t="s">
        <v>156</v>
      </c>
      <c r="B46" s="514" t="s">
        <v>640</v>
      </c>
      <c r="C46" s="493" t="s">
        <v>507</v>
      </c>
      <c r="D46" s="468"/>
      <c r="E46" s="468"/>
      <c r="F46" s="468"/>
      <c r="G46" s="468">
        <f t="shared" si="2"/>
        <v>0</v>
      </c>
    </row>
    <row r="47" spans="1:7" s="69" customFormat="1" ht="12" customHeight="1" x14ac:dyDescent="0.2">
      <c r="A47" s="321" t="s">
        <v>224</v>
      </c>
      <c r="B47" s="514" t="s">
        <v>641</v>
      </c>
      <c r="C47" s="493" t="s">
        <v>234</v>
      </c>
      <c r="D47" s="468"/>
      <c r="E47" s="530"/>
      <c r="F47" s="530"/>
      <c r="G47" s="468">
        <f t="shared" si="2"/>
        <v>0</v>
      </c>
    </row>
    <row r="48" spans="1:7" s="69" customFormat="1" ht="12" customHeight="1" x14ac:dyDescent="0.2">
      <c r="A48" s="322" t="s">
        <v>225</v>
      </c>
      <c r="B48" s="514" t="s">
        <v>642</v>
      </c>
      <c r="C48" s="495" t="s">
        <v>387</v>
      </c>
      <c r="D48" s="468"/>
      <c r="E48" s="530"/>
      <c r="F48" s="530"/>
      <c r="G48" s="468">
        <f t="shared" si="2"/>
        <v>0</v>
      </c>
    </row>
    <row r="49" spans="1:7" s="69" customFormat="1" ht="12" customHeight="1" thickBot="1" x14ac:dyDescent="0.25">
      <c r="A49" s="322" t="s">
        <v>386</v>
      </c>
      <c r="B49" s="514" t="s">
        <v>643</v>
      </c>
      <c r="C49" s="495" t="s">
        <v>235</v>
      </c>
      <c r="D49" s="489"/>
      <c r="E49" s="531"/>
      <c r="F49" s="531"/>
      <c r="G49" s="489">
        <f t="shared" si="2"/>
        <v>0</v>
      </c>
    </row>
    <row r="50" spans="1:7" s="69" customFormat="1" ht="12" customHeight="1" thickBot="1" x14ac:dyDescent="0.25">
      <c r="A50" s="510" t="s">
        <v>21</v>
      </c>
      <c r="B50" s="511"/>
      <c r="C50" s="512" t="s">
        <v>236</v>
      </c>
      <c r="D50" s="528">
        <f>SUM(D51:D55)</f>
        <v>0</v>
      </c>
      <c r="E50" s="528">
        <f>SUM(E51:E55)</f>
        <v>0</v>
      </c>
      <c r="F50" s="528">
        <f>SUM(F51:F55)</f>
        <v>1220100</v>
      </c>
      <c r="G50" s="528">
        <f>SUM(G51:G55)</f>
        <v>1220100</v>
      </c>
    </row>
    <row r="51" spans="1:7" s="69" customFormat="1" ht="12" customHeight="1" x14ac:dyDescent="0.2">
      <c r="A51" s="320" t="s">
        <v>87</v>
      </c>
      <c r="B51" s="514" t="s">
        <v>644</v>
      </c>
      <c r="C51" s="492" t="s">
        <v>240</v>
      </c>
      <c r="D51" s="516"/>
      <c r="E51" s="532"/>
      <c r="F51" s="532"/>
      <c r="G51" s="532">
        <f>SUM(D51:E51)</f>
        <v>0</v>
      </c>
    </row>
    <row r="52" spans="1:7" s="69" customFormat="1" ht="12" customHeight="1" x14ac:dyDescent="0.2">
      <c r="A52" s="321" t="s">
        <v>88</v>
      </c>
      <c r="B52" s="514" t="s">
        <v>645</v>
      </c>
      <c r="C52" s="493" t="s">
        <v>241</v>
      </c>
      <c r="D52" s="468"/>
      <c r="E52" s="530"/>
      <c r="F52" s="530">
        <v>1220100</v>
      </c>
      <c r="G52" s="530">
        <v>1220100</v>
      </c>
    </row>
    <row r="53" spans="1:7" s="69" customFormat="1" ht="12" customHeight="1" x14ac:dyDescent="0.2">
      <c r="A53" s="321" t="s">
        <v>237</v>
      </c>
      <c r="B53" s="514" t="s">
        <v>646</v>
      </c>
      <c r="C53" s="493" t="s">
        <v>242</v>
      </c>
      <c r="D53" s="468"/>
      <c r="E53" s="530"/>
      <c r="F53" s="530"/>
      <c r="G53" s="530">
        <f>SUM(D53:E53)</f>
        <v>0</v>
      </c>
    </row>
    <row r="54" spans="1:7" s="69" customFormat="1" ht="12" customHeight="1" x14ac:dyDescent="0.2">
      <c r="A54" s="321" t="s">
        <v>238</v>
      </c>
      <c r="B54" s="514" t="s">
        <v>647</v>
      </c>
      <c r="C54" s="493" t="s">
        <v>243</v>
      </c>
      <c r="D54" s="468"/>
      <c r="E54" s="530"/>
      <c r="F54" s="530"/>
      <c r="G54" s="530">
        <f>SUM(D54:E54)</f>
        <v>0</v>
      </c>
    </row>
    <row r="55" spans="1:7" s="69" customFormat="1" ht="12" customHeight="1" thickBot="1" x14ac:dyDescent="0.25">
      <c r="A55" s="322" t="s">
        <v>239</v>
      </c>
      <c r="B55" s="514" t="s">
        <v>648</v>
      </c>
      <c r="C55" s="495" t="s">
        <v>244</v>
      </c>
      <c r="D55" s="489"/>
      <c r="E55" s="531"/>
      <c r="F55" s="531"/>
      <c r="G55" s="531">
        <f>SUM(D55:E55)</f>
        <v>0</v>
      </c>
    </row>
    <row r="56" spans="1:7" s="69" customFormat="1" ht="12" customHeight="1" thickBot="1" x14ac:dyDescent="0.25">
      <c r="A56" s="510" t="s">
        <v>157</v>
      </c>
      <c r="B56" s="511"/>
      <c r="C56" s="512" t="s">
        <v>245</v>
      </c>
      <c r="D56" s="528">
        <f>SUM(D57:D59)</f>
        <v>455000</v>
      </c>
      <c r="E56" s="528">
        <f>SUM(E57:E59)</f>
        <v>0</v>
      </c>
      <c r="F56" s="528">
        <f>SUM(F57:F59)</f>
        <v>30000</v>
      </c>
      <c r="G56" s="528">
        <f>SUM(G57:G59)</f>
        <v>485000</v>
      </c>
    </row>
    <row r="57" spans="1:7" s="69" customFormat="1" ht="12" customHeight="1" x14ac:dyDescent="0.2">
      <c r="A57" s="320" t="s">
        <v>89</v>
      </c>
      <c r="B57" s="514" t="s">
        <v>649</v>
      </c>
      <c r="C57" s="492" t="s">
        <v>246</v>
      </c>
      <c r="D57" s="516"/>
      <c r="E57" s="516"/>
      <c r="F57" s="516"/>
      <c r="G57" s="516">
        <f t="shared" ref="G57:G90" si="3">SUM(D57:E57)</f>
        <v>0</v>
      </c>
    </row>
    <row r="58" spans="1:7" s="69" customFormat="1" ht="12" customHeight="1" x14ac:dyDescent="0.2">
      <c r="A58" s="321" t="s">
        <v>90</v>
      </c>
      <c r="B58" s="514" t="s">
        <v>650</v>
      </c>
      <c r="C58" s="493" t="s">
        <v>379</v>
      </c>
      <c r="D58" s="468"/>
      <c r="E58" s="468"/>
      <c r="F58" s="468"/>
      <c r="G58" s="468">
        <f t="shared" si="3"/>
        <v>0</v>
      </c>
    </row>
    <row r="59" spans="1:7" s="69" customFormat="1" ht="12" customHeight="1" x14ac:dyDescent="0.2">
      <c r="A59" s="321" t="s">
        <v>249</v>
      </c>
      <c r="B59" s="514" t="s">
        <v>651</v>
      </c>
      <c r="C59" s="493" t="s">
        <v>247</v>
      </c>
      <c r="D59" s="468">
        <v>455000</v>
      </c>
      <c r="E59" s="468"/>
      <c r="F59" s="468">
        <v>30000</v>
      </c>
      <c r="G59" s="468">
        <v>485000</v>
      </c>
    </row>
    <row r="60" spans="1:7" s="69" customFormat="1" ht="12" customHeight="1" thickBot="1" x14ac:dyDescent="0.25">
      <c r="A60" s="322" t="s">
        <v>250</v>
      </c>
      <c r="B60" s="522"/>
      <c r="C60" s="495" t="s">
        <v>248</v>
      </c>
      <c r="D60" s="489"/>
      <c r="E60" s="489"/>
      <c r="F60" s="489"/>
      <c r="G60" s="489">
        <f t="shared" si="3"/>
        <v>0</v>
      </c>
    </row>
    <row r="61" spans="1:7" s="69" customFormat="1" ht="12" customHeight="1" thickBot="1" x14ac:dyDescent="0.25">
      <c r="A61" s="510" t="s">
        <v>23</v>
      </c>
      <c r="B61" s="511"/>
      <c r="C61" s="518" t="s">
        <v>251</v>
      </c>
      <c r="D61" s="519">
        <f>SUM(D62:D64)</f>
        <v>0</v>
      </c>
      <c r="E61" s="519">
        <f>SUM(E62:E64)</f>
        <v>0</v>
      </c>
      <c r="F61" s="519"/>
      <c r="G61" s="513">
        <f t="shared" si="3"/>
        <v>0</v>
      </c>
    </row>
    <row r="62" spans="1:7" s="69" customFormat="1" ht="12" customHeight="1" thickBot="1" x14ac:dyDescent="0.25">
      <c r="A62" s="320" t="s">
        <v>158</v>
      </c>
      <c r="B62" s="514" t="s">
        <v>652</v>
      </c>
      <c r="C62" s="492" t="s">
        <v>253</v>
      </c>
      <c r="D62" s="516"/>
      <c r="E62" s="532"/>
      <c r="F62" s="532"/>
      <c r="G62" s="532">
        <f t="shared" si="3"/>
        <v>0</v>
      </c>
    </row>
    <row r="63" spans="1:7" s="69" customFormat="1" ht="23.25" thickBot="1" x14ac:dyDescent="0.25">
      <c r="A63" s="321" t="s">
        <v>159</v>
      </c>
      <c r="B63" s="527" t="s">
        <v>653</v>
      </c>
      <c r="C63" s="493" t="s">
        <v>380</v>
      </c>
      <c r="D63" s="468"/>
      <c r="E63" s="530"/>
      <c r="F63" s="665"/>
      <c r="G63" s="532">
        <f t="shared" si="3"/>
        <v>0</v>
      </c>
    </row>
    <row r="64" spans="1:7" s="69" customFormat="1" ht="12" customHeight="1" thickBot="1" x14ac:dyDescent="0.25">
      <c r="A64" s="321" t="s">
        <v>184</v>
      </c>
      <c r="B64" s="527" t="s">
        <v>654</v>
      </c>
      <c r="C64" s="493" t="s">
        <v>254</v>
      </c>
      <c r="D64" s="468"/>
      <c r="E64" s="530"/>
      <c r="F64" s="665"/>
      <c r="G64" s="532">
        <f t="shared" si="3"/>
        <v>0</v>
      </c>
    </row>
    <row r="65" spans="1:7" s="69" customFormat="1" ht="12" customHeight="1" thickBot="1" x14ac:dyDescent="0.25">
      <c r="A65" s="322" t="s">
        <v>252</v>
      </c>
      <c r="B65" s="522"/>
      <c r="C65" s="495" t="s">
        <v>255</v>
      </c>
      <c r="D65" s="489"/>
      <c r="E65" s="531"/>
      <c r="F65" s="666"/>
      <c r="G65" s="532">
        <f t="shared" si="3"/>
        <v>0</v>
      </c>
    </row>
    <row r="66" spans="1:7" s="69" customFormat="1" ht="12" customHeight="1" thickBot="1" x14ac:dyDescent="0.25">
      <c r="A66" s="533" t="s">
        <v>24</v>
      </c>
      <c r="B66" s="534"/>
      <c r="C66" s="535" t="s">
        <v>256</v>
      </c>
      <c r="D66" s="536">
        <f>SUM(D61,D56,D50,D38,D28,D21,D14,D7)</f>
        <v>76073689</v>
      </c>
      <c r="E66" s="536">
        <f>SUM(E61,E56,E50,E38,E28,E21,E14,E7)</f>
        <v>1662817</v>
      </c>
      <c r="F66" s="536">
        <f>SUM(F61,F56,F50,F38,F28,F21,F14,F7)</f>
        <v>26257519</v>
      </c>
      <c r="G66" s="536">
        <f>SUM(G61,G56,G50,G38,G28,G21,G14,G7)</f>
        <v>103994025</v>
      </c>
    </row>
    <row r="67" spans="1:7" s="69" customFormat="1" ht="12" customHeight="1" thickBot="1" x14ac:dyDescent="0.2">
      <c r="A67" s="538" t="s">
        <v>347</v>
      </c>
      <c r="B67" s="539"/>
      <c r="C67" s="518" t="s">
        <v>258</v>
      </c>
      <c r="D67" s="540">
        <f>SUM(D68:D70)</f>
        <v>0</v>
      </c>
      <c r="E67" s="540">
        <f>SUM(E68:E70)</f>
        <v>0</v>
      </c>
      <c r="F67" s="540"/>
      <c r="G67" s="513">
        <f t="shared" si="3"/>
        <v>0</v>
      </c>
    </row>
    <row r="68" spans="1:7" s="69" customFormat="1" ht="12" customHeight="1" thickBot="1" x14ac:dyDescent="0.25">
      <c r="A68" s="320" t="s">
        <v>289</v>
      </c>
      <c r="B68" s="514" t="s">
        <v>655</v>
      </c>
      <c r="C68" s="492" t="s">
        <v>259</v>
      </c>
      <c r="D68" s="516"/>
      <c r="E68" s="532"/>
      <c r="F68" s="532"/>
      <c r="G68" s="532">
        <f t="shared" si="3"/>
        <v>0</v>
      </c>
    </row>
    <row r="69" spans="1:7" s="69" customFormat="1" ht="12" customHeight="1" thickBot="1" x14ac:dyDescent="0.25">
      <c r="A69" s="321" t="s">
        <v>298</v>
      </c>
      <c r="B69" s="514" t="s">
        <v>656</v>
      </c>
      <c r="C69" s="493" t="s">
        <v>260</v>
      </c>
      <c r="D69" s="468"/>
      <c r="E69" s="530"/>
      <c r="F69" s="665"/>
      <c r="G69" s="532">
        <f t="shared" si="3"/>
        <v>0</v>
      </c>
    </row>
    <row r="70" spans="1:7" s="69" customFormat="1" ht="12" customHeight="1" thickBot="1" x14ac:dyDescent="0.25">
      <c r="A70" s="322" t="s">
        <v>299</v>
      </c>
      <c r="B70" s="522" t="s">
        <v>890</v>
      </c>
      <c r="C70" s="541" t="s">
        <v>261</v>
      </c>
      <c r="D70" s="489"/>
      <c r="E70" s="531"/>
      <c r="F70" s="666"/>
      <c r="G70" s="532">
        <f t="shared" si="3"/>
        <v>0</v>
      </c>
    </row>
    <row r="71" spans="1:7" s="69" customFormat="1" ht="12" customHeight="1" thickBot="1" x14ac:dyDescent="0.2">
      <c r="A71" s="538" t="s">
        <v>262</v>
      </c>
      <c r="B71" s="539"/>
      <c r="C71" s="518" t="s">
        <v>263</v>
      </c>
      <c r="D71" s="540">
        <f>SUM(D72:D75)</f>
        <v>0</v>
      </c>
      <c r="E71" s="540">
        <f>SUM(E72:E75)</f>
        <v>0</v>
      </c>
      <c r="F71" s="540"/>
      <c r="G71" s="513">
        <f t="shared" si="3"/>
        <v>0</v>
      </c>
    </row>
    <row r="72" spans="1:7" s="69" customFormat="1" ht="12" customHeight="1" thickBot="1" x14ac:dyDescent="0.25">
      <c r="A72" s="320" t="s">
        <v>127</v>
      </c>
      <c r="B72" s="514" t="s">
        <v>657</v>
      </c>
      <c r="C72" s="492" t="s">
        <v>264</v>
      </c>
      <c r="D72" s="516"/>
      <c r="E72" s="532"/>
      <c r="F72" s="532"/>
      <c r="G72" s="532">
        <f t="shared" si="3"/>
        <v>0</v>
      </c>
    </row>
    <row r="73" spans="1:7" s="69" customFormat="1" ht="12" customHeight="1" thickBot="1" x14ac:dyDescent="0.25">
      <c r="A73" s="321" t="s">
        <v>128</v>
      </c>
      <c r="B73" s="527" t="s">
        <v>658</v>
      </c>
      <c r="C73" s="493" t="s">
        <v>265</v>
      </c>
      <c r="D73" s="468"/>
      <c r="E73" s="530"/>
      <c r="F73" s="665"/>
      <c r="G73" s="532">
        <f t="shared" si="3"/>
        <v>0</v>
      </c>
    </row>
    <row r="74" spans="1:7" s="69" customFormat="1" ht="12" customHeight="1" thickBot="1" x14ac:dyDescent="0.25">
      <c r="A74" s="321" t="s">
        <v>290</v>
      </c>
      <c r="B74" s="527" t="s">
        <v>659</v>
      </c>
      <c r="C74" s="493" t="s">
        <v>266</v>
      </c>
      <c r="D74" s="468"/>
      <c r="E74" s="530"/>
      <c r="F74" s="665"/>
      <c r="G74" s="532">
        <f t="shared" si="3"/>
        <v>0</v>
      </c>
    </row>
    <row r="75" spans="1:7" s="69" customFormat="1" ht="12" customHeight="1" thickBot="1" x14ac:dyDescent="0.25">
      <c r="A75" s="322" t="s">
        <v>291</v>
      </c>
      <c r="B75" s="522" t="s">
        <v>660</v>
      </c>
      <c r="C75" s="495" t="s">
        <v>267</v>
      </c>
      <c r="D75" s="489"/>
      <c r="E75" s="531"/>
      <c r="F75" s="666"/>
      <c r="G75" s="532">
        <f t="shared" si="3"/>
        <v>0</v>
      </c>
    </row>
    <row r="76" spans="1:7" s="69" customFormat="1" ht="12" customHeight="1" thickBot="1" x14ac:dyDescent="0.2">
      <c r="A76" s="538" t="s">
        <v>268</v>
      </c>
      <c r="B76" s="539"/>
      <c r="C76" s="518" t="s">
        <v>269</v>
      </c>
      <c r="D76" s="540">
        <f>SUM(D77:D78)</f>
        <v>34135438</v>
      </c>
      <c r="E76" s="540">
        <f>SUM(E77:E78)</f>
        <v>-1670316</v>
      </c>
      <c r="F76" s="540">
        <f>SUM(F77:F78)</f>
        <v>0</v>
      </c>
      <c r="G76" s="540">
        <f>SUM(G77:G78)</f>
        <v>32465122</v>
      </c>
    </row>
    <row r="77" spans="1:7" s="69" customFormat="1" ht="12" customHeight="1" thickBot="1" x14ac:dyDescent="0.25">
      <c r="A77" s="320" t="s">
        <v>292</v>
      </c>
      <c r="B77" s="514" t="s">
        <v>661</v>
      </c>
      <c r="C77" s="492" t="s">
        <v>270</v>
      </c>
      <c r="D77" s="516">
        <v>34135438</v>
      </c>
      <c r="E77" s="532">
        <v>-1670316</v>
      </c>
      <c r="F77" s="532">
        <f>+G77-(D77+E77)</f>
        <v>0</v>
      </c>
      <c r="G77" s="532">
        <f t="shared" si="3"/>
        <v>32465122</v>
      </c>
    </row>
    <row r="78" spans="1:7" s="68" customFormat="1" ht="12" customHeight="1" thickBot="1" x14ac:dyDescent="0.25">
      <c r="A78" s="322" t="s">
        <v>293</v>
      </c>
      <c r="B78" s="522" t="s">
        <v>662</v>
      </c>
      <c r="C78" s="495" t="s">
        <v>271</v>
      </c>
      <c r="D78" s="489"/>
      <c r="E78" s="531"/>
      <c r="F78" s="666"/>
      <c r="G78" s="532">
        <f t="shared" si="3"/>
        <v>0</v>
      </c>
    </row>
    <row r="79" spans="1:7" s="69" customFormat="1" ht="12" customHeight="1" thickBot="1" x14ac:dyDescent="0.2">
      <c r="A79" s="538" t="s">
        <v>272</v>
      </c>
      <c r="B79" s="539"/>
      <c r="C79" s="518" t="s">
        <v>273</v>
      </c>
      <c r="D79" s="540">
        <f>SUM(D80:D83)</f>
        <v>0</v>
      </c>
      <c r="E79" s="540">
        <f>SUM(E80:E83)</f>
        <v>0</v>
      </c>
      <c r="F79" s="540"/>
      <c r="G79" s="513">
        <f t="shared" si="3"/>
        <v>0</v>
      </c>
    </row>
    <row r="80" spans="1:7" s="69" customFormat="1" ht="12" customHeight="1" thickBot="1" x14ac:dyDescent="0.25">
      <c r="A80" s="320" t="s">
        <v>294</v>
      </c>
      <c r="B80" s="514" t="s">
        <v>663</v>
      </c>
      <c r="C80" s="492" t="s">
        <v>274</v>
      </c>
      <c r="D80" s="516"/>
      <c r="E80" s="532"/>
      <c r="F80" s="532"/>
      <c r="G80" s="532">
        <f t="shared" si="3"/>
        <v>0</v>
      </c>
    </row>
    <row r="81" spans="1:8" s="69" customFormat="1" ht="12" customHeight="1" thickBot="1" x14ac:dyDescent="0.25">
      <c r="A81" s="321" t="s">
        <v>295</v>
      </c>
      <c r="B81" s="527" t="s">
        <v>664</v>
      </c>
      <c r="C81" s="493" t="s">
        <v>275</v>
      </c>
      <c r="D81" s="468"/>
      <c r="E81" s="530"/>
      <c r="F81" s="665"/>
      <c r="G81" s="532">
        <f t="shared" si="3"/>
        <v>0</v>
      </c>
    </row>
    <row r="82" spans="1:8" s="69" customFormat="1" ht="12" customHeight="1" thickBot="1" x14ac:dyDescent="0.25">
      <c r="A82" s="322" t="s">
        <v>296</v>
      </c>
      <c r="B82" s="522" t="s">
        <v>665</v>
      </c>
      <c r="C82" s="495" t="s">
        <v>666</v>
      </c>
      <c r="D82" s="468"/>
      <c r="E82" s="530"/>
      <c r="F82" s="665"/>
      <c r="G82" s="532">
        <f t="shared" si="3"/>
        <v>0</v>
      </c>
    </row>
    <row r="83" spans="1:8" s="69" customFormat="1" ht="12" customHeight="1" thickBot="1" x14ac:dyDescent="0.25">
      <c r="A83" s="322" t="s">
        <v>667</v>
      </c>
      <c r="B83" s="522" t="s">
        <v>668</v>
      </c>
      <c r="C83" s="495" t="s">
        <v>276</v>
      </c>
      <c r="D83" s="489"/>
      <c r="E83" s="531"/>
      <c r="F83" s="666"/>
      <c r="G83" s="532">
        <f t="shared" si="3"/>
        <v>0</v>
      </c>
    </row>
    <row r="84" spans="1:8" s="69" customFormat="1" ht="12" customHeight="1" thickBot="1" x14ac:dyDescent="0.2">
      <c r="A84" s="538" t="s">
        <v>277</v>
      </c>
      <c r="B84" s="539"/>
      <c r="C84" s="518" t="s">
        <v>297</v>
      </c>
      <c r="D84" s="540">
        <f>SUM(D85:D88)</f>
        <v>0</v>
      </c>
      <c r="E84" s="540">
        <f>SUM(E85:E88)</f>
        <v>0</v>
      </c>
      <c r="F84" s="540"/>
      <c r="G84" s="513">
        <f t="shared" si="3"/>
        <v>0</v>
      </c>
    </row>
    <row r="85" spans="1:8" s="69" customFormat="1" ht="12" customHeight="1" x14ac:dyDescent="0.2">
      <c r="A85" s="324" t="s">
        <v>278</v>
      </c>
      <c r="B85" s="542" t="s">
        <v>669</v>
      </c>
      <c r="C85" s="492" t="s">
        <v>279</v>
      </c>
      <c r="D85" s="516"/>
      <c r="E85" s="532"/>
      <c r="F85" s="665"/>
      <c r="G85" s="530">
        <f t="shared" si="3"/>
        <v>0</v>
      </c>
    </row>
    <row r="86" spans="1:8" s="68" customFormat="1" ht="12" customHeight="1" x14ac:dyDescent="0.2">
      <c r="A86" s="325" t="s">
        <v>280</v>
      </c>
      <c r="B86" s="543" t="s">
        <v>670</v>
      </c>
      <c r="C86" s="493" t="s">
        <v>281</v>
      </c>
      <c r="D86" s="468"/>
      <c r="E86" s="530"/>
      <c r="F86" s="530"/>
      <c r="G86" s="530">
        <f t="shared" si="3"/>
        <v>0</v>
      </c>
    </row>
    <row r="87" spans="1:8" s="68" customFormat="1" ht="12" customHeight="1" x14ac:dyDescent="0.2">
      <c r="A87" s="325" t="s">
        <v>282</v>
      </c>
      <c r="B87" s="543" t="s">
        <v>671</v>
      </c>
      <c r="C87" s="493" t="s">
        <v>283</v>
      </c>
      <c r="D87" s="468"/>
      <c r="E87" s="530"/>
      <c r="F87" s="530"/>
      <c r="G87" s="530">
        <f t="shared" si="3"/>
        <v>0</v>
      </c>
    </row>
    <row r="88" spans="1:8" s="68" customFormat="1" ht="12" customHeight="1" thickBot="1" x14ac:dyDescent="0.25">
      <c r="A88" s="326" t="s">
        <v>284</v>
      </c>
      <c r="B88" s="544" t="s">
        <v>672</v>
      </c>
      <c r="C88" s="495" t="s">
        <v>285</v>
      </c>
      <c r="D88" s="489"/>
      <c r="E88" s="531"/>
      <c r="F88" s="531"/>
      <c r="G88" s="531">
        <f t="shared" si="3"/>
        <v>0</v>
      </c>
    </row>
    <row r="89" spans="1:8" s="68" customFormat="1" ht="12" customHeight="1" thickBot="1" x14ac:dyDescent="0.2">
      <c r="A89" s="538" t="s">
        <v>286</v>
      </c>
      <c r="B89" s="539" t="s">
        <v>673</v>
      </c>
      <c r="C89" s="518" t="s">
        <v>426</v>
      </c>
      <c r="D89" s="540"/>
      <c r="E89" s="545"/>
      <c r="F89" s="545"/>
      <c r="G89" s="545">
        <f t="shared" si="3"/>
        <v>0</v>
      </c>
    </row>
    <row r="90" spans="1:8" s="68" customFormat="1" ht="12" customHeight="1" thickBot="1" x14ac:dyDescent="0.2">
      <c r="A90" s="538" t="s">
        <v>454</v>
      </c>
      <c r="B90" s="539" t="s">
        <v>674</v>
      </c>
      <c r="C90" s="518" t="s">
        <v>287</v>
      </c>
      <c r="D90" s="540"/>
      <c r="E90" s="545"/>
      <c r="F90" s="545"/>
      <c r="G90" s="545">
        <f t="shared" si="3"/>
        <v>0</v>
      </c>
    </row>
    <row r="91" spans="1:8" s="69" customFormat="1" ht="15" customHeight="1" thickBot="1" x14ac:dyDescent="0.2">
      <c r="A91" s="546" t="s">
        <v>455</v>
      </c>
      <c r="B91" s="547"/>
      <c r="C91" s="548" t="s">
        <v>429</v>
      </c>
      <c r="D91" s="536">
        <f>SUM(D67,D71,D76,D79,D84,D89,D90)</f>
        <v>34135438</v>
      </c>
      <c r="E91" s="536">
        <f>SUM(E67,E71,E76,E79,E84,E89,E90)</f>
        <v>-1670316</v>
      </c>
      <c r="F91" s="536">
        <f>SUM(F67,F71,F76,F79,F84,F89,F90)</f>
        <v>0</v>
      </c>
      <c r="G91" s="536">
        <f>SUM(G67,G71,G76,G79,G84,G89,G90)</f>
        <v>32465122</v>
      </c>
    </row>
    <row r="92" spans="1:8" s="46" customFormat="1" ht="16.5" customHeight="1" thickBot="1" x14ac:dyDescent="0.2">
      <c r="A92" s="549" t="s">
        <v>456</v>
      </c>
      <c r="B92" s="550"/>
      <c r="C92" s="551" t="s">
        <v>457</v>
      </c>
      <c r="D92" s="659">
        <f>SUM(D66,D91)</f>
        <v>110209127</v>
      </c>
      <c r="E92" s="659">
        <f>SUM(E66,E91)</f>
        <v>-7499</v>
      </c>
      <c r="F92" s="659">
        <f>SUM(F66,F91)</f>
        <v>26257519</v>
      </c>
      <c r="G92" s="659">
        <f>SUM(G66,G91)</f>
        <v>136459147</v>
      </c>
    </row>
    <row r="93" spans="1:8" s="70" customFormat="1" ht="12" customHeight="1" thickBot="1" x14ac:dyDescent="0.25">
      <c r="A93" s="151"/>
      <c r="B93" s="151"/>
      <c r="C93" s="152"/>
      <c r="D93" s="554"/>
      <c r="E93" s="257"/>
      <c r="F93" s="257"/>
      <c r="G93" s="257"/>
    </row>
    <row r="94" spans="1:8" ht="12" customHeight="1" thickBot="1" x14ac:dyDescent="0.25">
      <c r="A94" s="767" t="s">
        <v>55</v>
      </c>
      <c r="B94" s="768"/>
      <c r="C94" s="768"/>
      <c r="D94" s="768"/>
      <c r="E94" s="768"/>
      <c r="F94" s="768"/>
      <c r="G94" s="769"/>
      <c r="H94" s="2"/>
    </row>
    <row r="95" spans="1:8" ht="12" customHeight="1" thickBot="1" x14ac:dyDescent="0.25">
      <c r="A95" s="555" t="s">
        <v>16</v>
      </c>
      <c r="B95" s="556"/>
      <c r="C95" s="557" t="s">
        <v>461</v>
      </c>
      <c r="D95" s="513">
        <f>+D96+D113+D120+D140+D144+D157</f>
        <v>48451093</v>
      </c>
      <c r="E95" s="513">
        <f t="shared" ref="E95:F95" si="4">+E96+E113+E120+E140+E144+E157</f>
        <v>-205547</v>
      </c>
      <c r="F95" s="513">
        <f t="shared" si="4"/>
        <v>8595300</v>
      </c>
      <c r="G95" s="513">
        <f>G96+G113+G120+G140+G144+G157</f>
        <v>56840846</v>
      </c>
      <c r="H95" s="2"/>
    </row>
    <row r="96" spans="1:8" ht="12" customHeight="1" x14ac:dyDescent="0.2">
      <c r="A96" s="607" t="s">
        <v>91</v>
      </c>
      <c r="B96" s="559"/>
      <c r="C96" s="608" t="s">
        <v>47</v>
      </c>
      <c r="D96" s="609">
        <f>SUM(D97:D112)</f>
        <v>3585770</v>
      </c>
      <c r="E96" s="609">
        <f t="shared" ref="E96:G96" si="5">SUM(E97:E112)</f>
        <v>2056713</v>
      </c>
      <c r="F96" s="609">
        <f t="shared" si="5"/>
        <v>1799675</v>
      </c>
      <c r="G96" s="609">
        <f t="shared" si="5"/>
        <v>7442158</v>
      </c>
      <c r="H96" s="2"/>
    </row>
    <row r="97" spans="1:8" ht="12" customHeight="1" x14ac:dyDescent="0.2">
      <c r="A97" s="320" t="s">
        <v>675</v>
      </c>
      <c r="B97" s="514" t="s">
        <v>676</v>
      </c>
      <c r="C97" s="560" t="s">
        <v>677</v>
      </c>
      <c r="D97" s="468">
        <v>733770</v>
      </c>
      <c r="E97" s="468">
        <v>1925324</v>
      </c>
      <c r="F97" s="468">
        <f>+G97-(D97+E97)</f>
        <v>1599675</v>
      </c>
      <c r="G97" s="164">
        <v>4258769</v>
      </c>
      <c r="H97" s="2"/>
    </row>
    <row r="98" spans="1:8" ht="12" customHeight="1" x14ac:dyDescent="0.2">
      <c r="A98" s="320" t="s">
        <v>678</v>
      </c>
      <c r="B98" s="514" t="s">
        <v>679</v>
      </c>
      <c r="C98" s="560" t="s">
        <v>680</v>
      </c>
      <c r="D98" s="468"/>
      <c r="E98" s="468"/>
      <c r="F98" s="468">
        <f t="shared" ref="F98:F112" si="6">+G98-(D98+E98)</f>
        <v>0</v>
      </c>
      <c r="G98" s="164"/>
      <c r="H98" s="2"/>
    </row>
    <row r="99" spans="1:8" ht="12" customHeight="1" x14ac:dyDescent="0.2">
      <c r="A99" s="320" t="s">
        <v>681</v>
      </c>
      <c r="B99" s="514" t="s">
        <v>682</v>
      </c>
      <c r="C99" s="560" t="s">
        <v>683</v>
      </c>
      <c r="D99" s="468"/>
      <c r="E99" s="468"/>
      <c r="F99" s="468">
        <f t="shared" si="6"/>
        <v>0</v>
      </c>
      <c r="G99" s="164"/>
      <c r="H99" s="2"/>
    </row>
    <row r="100" spans="1:8" ht="12" customHeight="1" x14ac:dyDescent="0.2">
      <c r="A100" s="320" t="s">
        <v>684</v>
      </c>
      <c r="B100" s="514" t="s">
        <v>685</v>
      </c>
      <c r="C100" s="560" t="s">
        <v>686</v>
      </c>
      <c r="D100" s="468"/>
      <c r="E100" s="468"/>
      <c r="F100" s="468">
        <f t="shared" si="6"/>
        <v>0</v>
      </c>
      <c r="G100" s="164"/>
      <c r="H100" s="2"/>
    </row>
    <row r="101" spans="1:8" ht="12" customHeight="1" x14ac:dyDescent="0.2">
      <c r="A101" s="320" t="s">
        <v>687</v>
      </c>
      <c r="B101" s="514" t="s">
        <v>688</v>
      </c>
      <c r="C101" s="560" t="s">
        <v>689</v>
      </c>
      <c r="D101" s="468"/>
      <c r="E101" s="468"/>
      <c r="F101" s="468">
        <f t="shared" si="6"/>
        <v>0</v>
      </c>
      <c r="G101" s="164"/>
      <c r="H101" s="2"/>
    </row>
    <row r="102" spans="1:8" ht="12" customHeight="1" x14ac:dyDescent="0.2">
      <c r="A102" s="320" t="s">
        <v>690</v>
      </c>
      <c r="B102" s="514" t="s">
        <v>691</v>
      </c>
      <c r="C102" s="560" t="s">
        <v>692</v>
      </c>
      <c r="D102" s="468"/>
      <c r="E102" s="468"/>
      <c r="F102" s="468">
        <f t="shared" si="6"/>
        <v>0</v>
      </c>
      <c r="G102" s="164">
        <f t="shared" ref="G102:G138" si="7">SUM(D102:E102)</f>
        <v>0</v>
      </c>
      <c r="H102" s="2"/>
    </row>
    <row r="103" spans="1:8" ht="12" customHeight="1" x14ac:dyDescent="0.2">
      <c r="A103" s="320" t="s">
        <v>693</v>
      </c>
      <c r="B103" s="514" t="s">
        <v>694</v>
      </c>
      <c r="C103" s="560" t="s">
        <v>695</v>
      </c>
      <c r="D103" s="468"/>
      <c r="E103" s="468"/>
      <c r="F103" s="468">
        <f t="shared" si="6"/>
        <v>0</v>
      </c>
      <c r="G103" s="164">
        <f t="shared" si="7"/>
        <v>0</v>
      </c>
      <c r="H103" s="2"/>
    </row>
    <row r="104" spans="1:8" ht="12" customHeight="1" x14ac:dyDescent="0.2">
      <c r="A104" s="320" t="s">
        <v>696</v>
      </c>
      <c r="B104" s="514" t="s">
        <v>697</v>
      </c>
      <c r="C104" s="560" t="s">
        <v>698</v>
      </c>
      <c r="D104" s="468"/>
      <c r="E104" s="468"/>
      <c r="F104" s="468">
        <f t="shared" si="6"/>
        <v>0</v>
      </c>
      <c r="G104" s="164">
        <f t="shared" si="7"/>
        <v>0</v>
      </c>
      <c r="H104" s="2"/>
    </row>
    <row r="105" spans="1:8" ht="12" customHeight="1" x14ac:dyDescent="0.2">
      <c r="A105" s="320" t="s">
        <v>699</v>
      </c>
      <c r="B105" s="514" t="s">
        <v>700</v>
      </c>
      <c r="C105" s="560" t="s">
        <v>701</v>
      </c>
      <c r="D105" s="468"/>
      <c r="E105" s="468"/>
      <c r="F105" s="468">
        <f t="shared" si="6"/>
        <v>0</v>
      </c>
      <c r="G105" s="164">
        <f t="shared" si="7"/>
        <v>0</v>
      </c>
      <c r="H105" s="2"/>
    </row>
    <row r="106" spans="1:8" ht="12" customHeight="1" x14ac:dyDescent="0.2">
      <c r="A106" s="320" t="s">
        <v>702</v>
      </c>
      <c r="B106" s="514" t="s">
        <v>703</v>
      </c>
      <c r="C106" s="560" t="s">
        <v>704</v>
      </c>
      <c r="D106" s="468"/>
      <c r="E106" s="468"/>
      <c r="F106" s="468">
        <f t="shared" si="6"/>
        <v>0</v>
      </c>
      <c r="G106" s="164">
        <f t="shared" si="7"/>
        <v>0</v>
      </c>
      <c r="H106" s="2"/>
    </row>
    <row r="107" spans="1:8" ht="12" customHeight="1" x14ac:dyDescent="0.2">
      <c r="A107" s="320" t="s">
        <v>705</v>
      </c>
      <c r="B107" s="514" t="s">
        <v>706</v>
      </c>
      <c r="C107" s="560" t="s">
        <v>707</v>
      </c>
      <c r="D107" s="468"/>
      <c r="E107" s="468"/>
      <c r="F107" s="468">
        <f t="shared" si="6"/>
        <v>0</v>
      </c>
      <c r="G107" s="164">
        <f t="shared" si="7"/>
        <v>0</v>
      </c>
      <c r="H107" s="2"/>
    </row>
    <row r="108" spans="1:8" ht="12" customHeight="1" x14ac:dyDescent="0.2">
      <c r="A108" s="320" t="s">
        <v>708</v>
      </c>
      <c r="B108" s="514" t="s">
        <v>709</v>
      </c>
      <c r="C108" s="560" t="s">
        <v>710</v>
      </c>
      <c r="D108" s="468"/>
      <c r="E108" s="468"/>
      <c r="F108" s="468">
        <f t="shared" si="6"/>
        <v>0</v>
      </c>
      <c r="G108" s="164">
        <f t="shared" si="7"/>
        <v>0</v>
      </c>
      <c r="H108" s="2"/>
    </row>
    <row r="109" spans="1:8" ht="12" customHeight="1" x14ac:dyDescent="0.2">
      <c r="A109" s="320" t="s">
        <v>711</v>
      </c>
      <c r="B109" s="514" t="s">
        <v>712</v>
      </c>
      <c r="C109" s="560" t="s">
        <v>713</v>
      </c>
      <c r="D109" s="468">
        <v>0</v>
      </c>
      <c r="E109" s="468">
        <v>31389</v>
      </c>
      <c r="F109" s="468">
        <f t="shared" si="6"/>
        <v>0</v>
      </c>
      <c r="G109" s="164">
        <f t="shared" si="7"/>
        <v>31389</v>
      </c>
      <c r="H109" s="2"/>
    </row>
    <row r="110" spans="1:8" ht="12" customHeight="1" x14ac:dyDescent="0.2">
      <c r="A110" s="320" t="s">
        <v>714</v>
      </c>
      <c r="B110" s="514" t="s">
        <v>715</v>
      </c>
      <c r="C110" s="560" t="s">
        <v>716</v>
      </c>
      <c r="D110" s="468">
        <v>2752000</v>
      </c>
      <c r="E110" s="468">
        <v>0</v>
      </c>
      <c r="F110" s="468">
        <f t="shared" si="6"/>
        <v>0</v>
      </c>
      <c r="G110" s="164">
        <f t="shared" si="7"/>
        <v>2752000</v>
      </c>
      <c r="H110" s="2"/>
    </row>
    <row r="111" spans="1:8" ht="12" customHeight="1" x14ac:dyDescent="0.2">
      <c r="A111" s="320" t="s">
        <v>717</v>
      </c>
      <c r="B111" s="514" t="s">
        <v>718</v>
      </c>
      <c r="C111" s="560" t="s">
        <v>719</v>
      </c>
      <c r="D111" s="468"/>
      <c r="E111" s="468"/>
      <c r="F111" s="468">
        <f t="shared" si="6"/>
        <v>0</v>
      </c>
      <c r="G111" s="164">
        <f t="shared" si="7"/>
        <v>0</v>
      </c>
      <c r="H111" s="2"/>
    </row>
    <row r="112" spans="1:8" ht="12" customHeight="1" x14ac:dyDescent="0.2">
      <c r="A112" s="320" t="s">
        <v>720</v>
      </c>
      <c r="B112" s="514" t="s">
        <v>721</v>
      </c>
      <c r="C112" s="560" t="s">
        <v>722</v>
      </c>
      <c r="D112" s="468">
        <v>100000</v>
      </c>
      <c r="E112" s="468">
        <v>100000</v>
      </c>
      <c r="F112" s="468">
        <f t="shared" si="6"/>
        <v>200000</v>
      </c>
      <c r="G112" s="164">
        <v>400000</v>
      </c>
      <c r="H112" s="2"/>
    </row>
    <row r="113" spans="1:8" ht="12" customHeight="1" x14ac:dyDescent="0.2">
      <c r="A113" s="612" t="s">
        <v>92</v>
      </c>
      <c r="B113" s="561" t="s">
        <v>723</v>
      </c>
      <c r="C113" s="613" t="s">
        <v>160</v>
      </c>
      <c r="D113" s="611">
        <f>SUM(D114:D119)</f>
        <v>714222</v>
      </c>
      <c r="E113" s="611">
        <f t="shared" ref="E113:G113" si="8">SUM(E114:E119)</f>
        <v>381559</v>
      </c>
      <c r="F113" s="611">
        <f t="shared" si="8"/>
        <v>279943</v>
      </c>
      <c r="G113" s="611">
        <f t="shared" si="8"/>
        <v>1375724</v>
      </c>
      <c r="H113" s="2"/>
    </row>
    <row r="114" spans="1:8" ht="12" customHeight="1" x14ac:dyDescent="0.2">
      <c r="A114" s="321" t="s">
        <v>724</v>
      </c>
      <c r="B114" s="527" t="s">
        <v>723</v>
      </c>
      <c r="C114" s="562" t="s">
        <v>725</v>
      </c>
      <c r="D114" s="468">
        <v>699222</v>
      </c>
      <c r="E114" s="164">
        <v>381559</v>
      </c>
      <c r="F114" s="468">
        <f>G114-E114-D114</f>
        <v>279943</v>
      </c>
      <c r="G114" s="164">
        <v>1360724</v>
      </c>
      <c r="H114" s="2"/>
    </row>
    <row r="115" spans="1:8" ht="12" customHeight="1" x14ac:dyDescent="0.2">
      <c r="A115" s="321" t="s">
        <v>726</v>
      </c>
      <c r="B115" s="527" t="s">
        <v>723</v>
      </c>
      <c r="C115" s="562" t="s">
        <v>727</v>
      </c>
      <c r="D115" s="468"/>
      <c r="E115" s="468"/>
      <c r="F115" s="468"/>
      <c r="G115" s="164">
        <f t="shared" si="7"/>
        <v>0</v>
      </c>
      <c r="H115" s="2"/>
    </row>
    <row r="116" spans="1:8" ht="12" customHeight="1" x14ac:dyDescent="0.2">
      <c r="A116" s="321" t="s">
        <v>728</v>
      </c>
      <c r="B116" s="527" t="s">
        <v>723</v>
      </c>
      <c r="C116" s="562" t="s">
        <v>729</v>
      </c>
      <c r="D116" s="468"/>
      <c r="E116" s="468"/>
      <c r="F116" s="468"/>
      <c r="G116" s="468">
        <f t="shared" si="7"/>
        <v>0</v>
      </c>
      <c r="H116" s="2"/>
    </row>
    <row r="117" spans="1:8" ht="12" customHeight="1" x14ac:dyDescent="0.2">
      <c r="A117" s="321" t="s">
        <v>730</v>
      </c>
      <c r="B117" s="527" t="s">
        <v>723</v>
      </c>
      <c r="C117" s="562" t="s">
        <v>731</v>
      </c>
      <c r="D117" s="468"/>
      <c r="E117" s="468"/>
      <c r="F117" s="468"/>
      <c r="G117" s="468">
        <f t="shared" si="7"/>
        <v>0</v>
      </c>
      <c r="H117" s="2"/>
    </row>
    <row r="118" spans="1:8" ht="12" customHeight="1" x14ac:dyDescent="0.2">
      <c r="A118" s="321" t="s">
        <v>732</v>
      </c>
      <c r="B118" s="521" t="s">
        <v>723</v>
      </c>
      <c r="C118" s="563" t="s">
        <v>733</v>
      </c>
      <c r="D118" s="468"/>
      <c r="E118" s="468"/>
      <c r="F118" s="468"/>
      <c r="G118" s="468">
        <f t="shared" si="7"/>
        <v>0</v>
      </c>
      <c r="H118" s="2"/>
    </row>
    <row r="119" spans="1:8" ht="12" customHeight="1" x14ac:dyDescent="0.2">
      <c r="A119" s="321" t="s">
        <v>734</v>
      </c>
      <c r="B119" s="527" t="s">
        <v>723</v>
      </c>
      <c r="C119" s="562" t="s">
        <v>735</v>
      </c>
      <c r="D119" s="468">
        <v>15000</v>
      </c>
      <c r="E119" s="468"/>
      <c r="F119" s="468"/>
      <c r="G119" s="468">
        <f>D119</f>
        <v>15000</v>
      </c>
      <c r="H119" s="2"/>
    </row>
    <row r="120" spans="1:8" ht="12" customHeight="1" x14ac:dyDescent="0.2">
      <c r="A120" s="612" t="s">
        <v>93</v>
      </c>
      <c r="B120" s="561"/>
      <c r="C120" s="613" t="s">
        <v>124</v>
      </c>
      <c r="D120" s="614">
        <f>SUM(D121:D139)</f>
        <v>14419934</v>
      </c>
      <c r="E120" s="614">
        <f t="shared" ref="E120:G120" si="9">SUM(E121:E139)</f>
        <v>78142</v>
      </c>
      <c r="F120" s="614">
        <f t="shared" si="9"/>
        <v>8192849</v>
      </c>
      <c r="G120" s="614">
        <f t="shared" si="9"/>
        <v>22690925</v>
      </c>
      <c r="H120" s="2"/>
    </row>
    <row r="121" spans="1:8" ht="12" customHeight="1" x14ac:dyDescent="0.2">
      <c r="A121" s="321" t="s">
        <v>736</v>
      </c>
      <c r="B121" s="564" t="s">
        <v>737</v>
      </c>
      <c r="C121" s="562" t="s">
        <v>738</v>
      </c>
      <c r="D121" s="468">
        <v>30000</v>
      </c>
      <c r="E121" s="468"/>
      <c r="F121" s="468">
        <f>+G121-(D121+E121)</f>
        <v>60000</v>
      </c>
      <c r="G121" s="468">
        <v>90000</v>
      </c>
      <c r="H121" s="2"/>
    </row>
    <row r="122" spans="1:8" ht="12" customHeight="1" x14ac:dyDescent="0.2">
      <c r="A122" s="321" t="s">
        <v>739</v>
      </c>
      <c r="B122" s="564" t="s">
        <v>740</v>
      </c>
      <c r="C122" s="562" t="s">
        <v>741</v>
      </c>
      <c r="D122" s="468">
        <v>1682000</v>
      </c>
      <c r="E122" s="468">
        <v>-28985</v>
      </c>
      <c r="F122" s="468">
        <f>+G122-(D122+E122)</f>
        <v>1083000</v>
      </c>
      <c r="G122" s="468">
        <v>2736015</v>
      </c>
      <c r="H122" s="2"/>
    </row>
    <row r="123" spans="1:8" ht="12" customHeight="1" x14ac:dyDescent="0.2">
      <c r="A123" s="321" t="s">
        <v>742</v>
      </c>
      <c r="B123" s="564" t="s">
        <v>743</v>
      </c>
      <c r="C123" s="562" t="s">
        <v>744</v>
      </c>
      <c r="D123" s="468"/>
      <c r="E123" s="468"/>
      <c r="F123" s="468">
        <f t="shared" ref="F123:F139" si="10">+G123-(D123+E123)</f>
        <v>0</v>
      </c>
      <c r="G123" s="468">
        <f t="shared" si="7"/>
        <v>0</v>
      </c>
      <c r="H123" s="2"/>
    </row>
    <row r="124" spans="1:8" ht="12" customHeight="1" x14ac:dyDescent="0.2">
      <c r="A124" s="321" t="s">
        <v>745</v>
      </c>
      <c r="B124" s="564" t="s">
        <v>746</v>
      </c>
      <c r="C124" s="562" t="s">
        <v>747</v>
      </c>
      <c r="D124" s="468">
        <v>74000</v>
      </c>
      <c r="E124" s="468"/>
      <c r="F124" s="468">
        <f t="shared" si="10"/>
        <v>0</v>
      </c>
      <c r="G124" s="468">
        <f t="shared" si="7"/>
        <v>74000</v>
      </c>
      <c r="H124" s="2"/>
    </row>
    <row r="125" spans="1:8" ht="12" customHeight="1" x14ac:dyDescent="0.2">
      <c r="A125" s="321" t="s">
        <v>748</v>
      </c>
      <c r="B125" s="564" t="s">
        <v>749</v>
      </c>
      <c r="C125" s="562" t="s">
        <v>750</v>
      </c>
      <c r="D125" s="468">
        <v>37000</v>
      </c>
      <c r="E125" s="468"/>
      <c r="F125" s="468">
        <f t="shared" si="10"/>
        <v>0</v>
      </c>
      <c r="G125" s="468">
        <f t="shared" si="7"/>
        <v>37000</v>
      </c>
      <c r="H125" s="2"/>
    </row>
    <row r="126" spans="1:8" ht="12" customHeight="1" x14ac:dyDescent="0.2">
      <c r="A126" s="321" t="s">
        <v>751</v>
      </c>
      <c r="B126" s="564" t="s">
        <v>752</v>
      </c>
      <c r="C126" s="562" t="s">
        <v>753</v>
      </c>
      <c r="D126" s="468">
        <v>1424000</v>
      </c>
      <c r="E126" s="468">
        <v>-70000</v>
      </c>
      <c r="F126" s="468">
        <f t="shared" si="10"/>
        <v>0</v>
      </c>
      <c r="G126" s="468">
        <f t="shared" si="7"/>
        <v>1354000</v>
      </c>
      <c r="H126" s="2"/>
    </row>
    <row r="127" spans="1:8" ht="12" customHeight="1" x14ac:dyDescent="0.2">
      <c r="A127" s="321" t="s">
        <v>754</v>
      </c>
      <c r="B127" s="564" t="s">
        <v>755</v>
      </c>
      <c r="C127" s="562" t="s">
        <v>756</v>
      </c>
      <c r="D127" s="468"/>
      <c r="E127" s="468"/>
      <c r="F127" s="468">
        <f t="shared" si="10"/>
        <v>0</v>
      </c>
      <c r="G127" s="468">
        <f t="shared" si="7"/>
        <v>0</v>
      </c>
      <c r="H127" s="2"/>
    </row>
    <row r="128" spans="1:8" ht="12" customHeight="1" x14ac:dyDescent="0.2">
      <c r="A128" s="321" t="s">
        <v>757</v>
      </c>
      <c r="B128" s="564" t="s">
        <v>758</v>
      </c>
      <c r="C128" s="562" t="s">
        <v>759</v>
      </c>
      <c r="D128" s="468"/>
      <c r="E128" s="468"/>
      <c r="F128" s="468">
        <f t="shared" si="10"/>
        <v>0</v>
      </c>
      <c r="G128" s="468">
        <f t="shared" si="7"/>
        <v>0</v>
      </c>
      <c r="H128" s="2"/>
    </row>
    <row r="129" spans="1:15" ht="12" customHeight="1" x14ac:dyDescent="0.2">
      <c r="A129" s="321" t="s">
        <v>760</v>
      </c>
      <c r="B129" s="564" t="s">
        <v>761</v>
      </c>
      <c r="C129" s="562" t="s">
        <v>762</v>
      </c>
      <c r="D129" s="468">
        <v>850000</v>
      </c>
      <c r="E129" s="468"/>
      <c r="F129" s="468">
        <f t="shared" si="10"/>
        <v>-150000</v>
      </c>
      <c r="G129" s="468">
        <v>700000</v>
      </c>
      <c r="H129" s="2"/>
    </row>
    <row r="130" spans="1:15" s="70" customFormat="1" ht="12" customHeight="1" x14ac:dyDescent="0.2">
      <c r="A130" s="321" t="s">
        <v>763</v>
      </c>
      <c r="B130" s="564" t="s">
        <v>764</v>
      </c>
      <c r="C130" s="562" t="s">
        <v>765</v>
      </c>
      <c r="D130" s="468"/>
      <c r="E130" s="468">
        <v>70000</v>
      </c>
      <c r="F130" s="468">
        <f t="shared" si="10"/>
        <v>10000</v>
      </c>
      <c r="G130" s="468">
        <v>80000</v>
      </c>
    </row>
    <row r="131" spans="1:15" ht="12" customHeight="1" x14ac:dyDescent="0.2">
      <c r="A131" s="321" t="s">
        <v>766</v>
      </c>
      <c r="B131" s="564" t="s">
        <v>767</v>
      </c>
      <c r="C131" s="562" t="s">
        <v>768</v>
      </c>
      <c r="D131" s="468">
        <v>1823192</v>
      </c>
      <c r="E131" s="468"/>
      <c r="F131" s="468">
        <f t="shared" si="10"/>
        <v>3455000</v>
      </c>
      <c r="G131" s="468">
        <v>5278192</v>
      </c>
      <c r="H131" s="2"/>
    </row>
    <row r="132" spans="1:15" ht="12" customHeight="1" x14ac:dyDescent="0.2">
      <c r="A132" s="321" t="s">
        <v>769</v>
      </c>
      <c r="B132" s="564" t="s">
        <v>770</v>
      </c>
      <c r="C132" s="562" t="s">
        <v>771</v>
      </c>
      <c r="D132" s="468">
        <v>4440828</v>
      </c>
      <c r="E132" s="468">
        <v>-125085</v>
      </c>
      <c r="F132" s="468">
        <f t="shared" si="10"/>
        <v>1938961</v>
      </c>
      <c r="G132" s="468">
        <v>6254704</v>
      </c>
      <c r="H132" s="2"/>
    </row>
    <row r="133" spans="1:15" ht="12" customHeight="1" x14ac:dyDescent="0.2">
      <c r="A133" s="321" t="s">
        <v>772</v>
      </c>
      <c r="B133" s="564" t="s">
        <v>773</v>
      </c>
      <c r="C133" s="562" t="s">
        <v>774</v>
      </c>
      <c r="D133" s="468"/>
      <c r="E133" s="468"/>
      <c r="F133" s="468">
        <f t="shared" si="10"/>
        <v>0</v>
      </c>
      <c r="G133" s="468">
        <f t="shared" si="7"/>
        <v>0</v>
      </c>
      <c r="H133" s="2"/>
    </row>
    <row r="134" spans="1:15" ht="12" customHeight="1" x14ac:dyDescent="0.2">
      <c r="A134" s="321" t="s">
        <v>775</v>
      </c>
      <c r="B134" s="564" t="s">
        <v>776</v>
      </c>
      <c r="C134" s="562" t="s">
        <v>777</v>
      </c>
      <c r="D134" s="468">
        <v>100000</v>
      </c>
      <c r="E134" s="468"/>
      <c r="F134" s="468">
        <f t="shared" si="10"/>
        <v>100000</v>
      </c>
      <c r="G134" s="468">
        <v>200000</v>
      </c>
      <c r="H134" s="2"/>
    </row>
    <row r="135" spans="1:15" ht="12" customHeight="1" x14ac:dyDescent="0.2">
      <c r="A135" s="321" t="s">
        <v>778</v>
      </c>
      <c r="B135" s="564" t="s">
        <v>779</v>
      </c>
      <c r="C135" s="562" t="s">
        <v>780</v>
      </c>
      <c r="D135" s="468">
        <v>3158914</v>
      </c>
      <c r="E135" s="468">
        <v>-38826</v>
      </c>
      <c r="F135" s="468">
        <f t="shared" si="10"/>
        <v>1406888</v>
      </c>
      <c r="G135" s="468">
        <v>4526976</v>
      </c>
      <c r="H135" s="2"/>
    </row>
    <row r="136" spans="1:15" ht="12" customHeight="1" x14ac:dyDescent="0.2">
      <c r="A136" s="321" t="s">
        <v>781</v>
      </c>
      <c r="B136" s="564" t="s">
        <v>782</v>
      </c>
      <c r="C136" s="562" t="s">
        <v>783</v>
      </c>
      <c r="D136" s="468">
        <v>800000</v>
      </c>
      <c r="E136" s="468">
        <v>31000</v>
      </c>
      <c r="F136" s="468">
        <f t="shared" si="10"/>
        <v>119000</v>
      </c>
      <c r="G136" s="468">
        <v>950000</v>
      </c>
      <c r="H136" s="2"/>
    </row>
    <row r="137" spans="1:15" ht="12" customHeight="1" x14ac:dyDescent="0.2">
      <c r="A137" s="321" t="s">
        <v>784</v>
      </c>
      <c r="B137" s="564" t="s">
        <v>785</v>
      </c>
      <c r="C137" s="562" t="s">
        <v>786</v>
      </c>
      <c r="D137" s="468"/>
      <c r="E137" s="468"/>
      <c r="F137" s="468">
        <f t="shared" si="10"/>
        <v>0</v>
      </c>
      <c r="G137" s="468">
        <f t="shared" si="7"/>
        <v>0</v>
      </c>
      <c r="H137" s="2"/>
    </row>
    <row r="138" spans="1:15" ht="12" customHeight="1" x14ac:dyDescent="0.2">
      <c r="A138" s="321" t="s">
        <v>787</v>
      </c>
      <c r="B138" s="564" t="s">
        <v>788</v>
      </c>
      <c r="C138" s="562" t="s">
        <v>789</v>
      </c>
      <c r="D138" s="468"/>
      <c r="E138" s="468"/>
      <c r="F138" s="468">
        <f t="shared" si="10"/>
        <v>0</v>
      </c>
      <c r="G138" s="468">
        <f t="shared" si="7"/>
        <v>0</v>
      </c>
      <c r="H138" s="2"/>
    </row>
    <row r="139" spans="1:15" s="70" customFormat="1" ht="12" customHeight="1" x14ac:dyDescent="0.2">
      <c r="A139" s="321" t="s">
        <v>790</v>
      </c>
      <c r="B139" s="564" t="s">
        <v>791</v>
      </c>
      <c r="C139" s="562" t="s">
        <v>792</v>
      </c>
      <c r="D139" s="468"/>
      <c r="E139" s="468">
        <v>240038</v>
      </c>
      <c r="F139" s="468">
        <f t="shared" si="10"/>
        <v>170000</v>
      </c>
      <c r="G139" s="468">
        <v>410038</v>
      </c>
    </row>
    <row r="140" spans="1:15" ht="12" customHeight="1" x14ac:dyDescent="0.2">
      <c r="A140" s="612" t="s">
        <v>94</v>
      </c>
      <c r="B140" s="561"/>
      <c r="C140" s="613" t="s">
        <v>161</v>
      </c>
      <c r="D140" s="611">
        <f>SUM(D141:D143)</f>
        <v>1464700</v>
      </c>
      <c r="E140" s="611">
        <f t="shared" ref="E140:G140" si="11">SUM(E141:E143)</f>
        <v>1847825</v>
      </c>
      <c r="F140" s="611">
        <f t="shared" si="11"/>
        <v>-400000</v>
      </c>
      <c r="G140" s="611">
        <f t="shared" si="11"/>
        <v>2912525</v>
      </c>
      <c r="H140" s="2"/>
      <c r="O140" s="162"/>
    </row>
    <row r="141" spans="1:15" x14ac:dyDescent="0.2">
      <c r="A141" s="321" t="s">
        <v>793</v>
      </c>
      <c r="B141" s="527" t="s">
        <v>794</v>
      </c>
      <c r="C141" s="562" t="s">
        <v>795</v>
      </c>
      <c r="D141" s="468"/>
      <c r="E141" s="468"/>
      <c r="F141" s="468">
        <f>+G141-(D141+E141)</f>
        <v>0</v>
      </c>
      <c r="G141" s="468">
        <f>SUM(D141:E141)</f>
        <v>0</v>
      </c>
      <c r="H141" s="2"/>
    </row>
    <row r="142" spans="1:15" ht="12" customHeight="1" x14ac:dyDescent="0.2">
      <c r="A142" s="321" t="s">
        <v>796</v>
      </c>
      <c r="B142" s="527" t="s">
        <v>797</v>
      </c>
      <c r="C142" s="562" t="s">
        <v>798</v>
      </c>
      <c r="D142" s="468"/>
      <c r="E142" s="468"/>
      <c r="F142" s="468">
        <f>+G142-(D142+E142)</f>
        <v>0</v>
      </c>
      <c r="G142" s="468">
        <f>SUM(D142:E142)</f>
        <v>0</v>
      </c>
      <c r="H142" s="2"/>
    </row>
    <row r="143" spans="1:15" ht="12" customHeight="1" x14ac:dyDescent="0.2">
      <c r="A143" s="321" t="s">
        <v>799</v>
      </c>
      <c r="B143" s="527" t="s">
        <v>800</v>
      </c>
      <c r="C143" s="562" t="s">
        <v>801</v>
      </c>
      <c r="D143" s="468">
        <v>1464700</v>
      </c>
      <c r="E143" s="468">
        <v>1847825</v>
      </c>
      <c r="F143" s="468">
        <f>+G143-(D143+E143)</f>
        <v>-400000</v>
      </c>
      <c r="G143" s="468">
        <v>2912525</v>
      </c>
      <c r="H143" s="2"/>
    </row>
    <row r="144" spans="1:15" s="70" customFormat="1" ht="12" customHeight="1" x14ac:dyDescent="0.2">
      <c r="A144" s="612" t="s">
        <v>105</v>
      </c>
      <c r="B144" s="565"/>
      <c r="C144" s="613" t="s">
        <v>162</v>
      </c>
      <c r="D144" s="611">
        <f>SUM(D145:D156)</f>
        <v>9734758</v>
      </c>
      <c r="E144" s="611">
        <f t="shared" ref="E144:F144" si="12">SUM(E145:E156)</f>
        <v>-269187</v>
      </c>
      <c r="F144" s="611">
        <f t="shared" si="12"/>
        <v>254660</v>
      </c>
      <c r="G144" s="611">
        <f>SUM(G145:G156)</f>
        <v>9720231</v>
      </c>
    </row>
    <row r="145" spans="1:8" s="70" customFormat="1" ht="12" customHeight="1" x14ac:dyDescent="0.2">
      <c r="A145" s="321" t="s">
        <v>95</v>
      </c>
      <c r="B145" s="527" t="s">
        <v>802</v>
      </c>
      <c r="C145" s="562" t="s">
        <v>458</v>
      </c>
      <c r="D145" s="468"/>
      <c r="E145" s="468">
        <v>1398638</v>
      </c>
      <c r="F145" s="468">
        <f>+G145-(D145+E145)</f>
        <v>0</v>
      </c>
      <c r="G145" s="468">
        <f>SUM(D145:E145)</f>
        <v>1398638</v>
      </c>
    </row>
    <row r="146" spans="1:8" s="70" customFormat="1" ht="12" customHeight="1" x14ac:dyDescent="0.2">
      <c r="A146" s="321" t="s">
        <v>96</v>
      </c>
      <c r="B146" s="527" t="s">
        <v>803</v>
      </c>
      <c r="C146" s="566" t="s">
        <v>392</v>
      </c>
      <c r="D146" s="468"/>
      <c r="E146" s="468"/>
      <c r="F146" s="468">
        <f>+G146-(D146+E146)</f>
        <v>0</v>
      </c>
      <c r="G146" s="468">
        <f t="shared" ref="G146:G155" si="13">SUM(D146:E146)</f>
        <v>0</v>
      </c>
    </row>
    <row r="147" spans="1:8" s="70" customFormat="1" ht="12" customHeight="1" x14ac:dyDescent="0.2">
      <c r="A147" s="321" t="s">
        <v>106</v>
      </c>
      <c r="B147" s="527" t="s">
        <v>804</v>
      </c>
      <c r="C147" s="566" t="s">
        <v>391</v>
      </c>
      <c r="D147" s="468"/>
      <c r="E147" s="468"/>
      <c r="F147" s="468">
        <f t="shared" ref="F147:F156" si="14">+G147-(D147+E147)</f>
        <v>0</v>
      </c>
      <c r="G147" s="468">
        <f t="shared" si="13"/>
        <v>0</v>
      </c>
    </row>
    <row r="148" spans="1:8" s="70" customFormat="1" ht="12" customHeight="1" x14ac:dyDescent="0.2">
      <c r="A148" s="321" t="s">
        <v>107</v>
      </c>
      <c r="B148" s="527" t="s">
        <v>805</v>
      </c>
      <c r="C148" s="566" t="s">
        <v>303</v>
      </c>
      <c r="D148" s="468"/>
      <c r="E148" s="468"/>
      <c r="F148" s="468">
        <f t="shared" si="14"/>
        <v>0</v>
      </c>
      <c r="G148" s="468">
        <f t="shared" si="13"/>
        <v>0</v>
      </c>
    </row>
    <row r="149" spans="1:8" s="70" customFormat="1" ht="12" customHeight="1" x14ac:dyDescent="0.2">
      <c r="A149" s="321" t="s">
        <v>108</v>
      </c>
      <c r="B149" s="527" t="s">
        <v>806</v>
      </c>
      <c r="C149" s="567" t="s">
        <v>304</v>
      </c>
      <c r="D149" s="468"/>
      <c r="E149" s="468"/>
      <c r="F149" s="468">
        <f t="shared" si="14"/>
        <v>0</v>
      </c>
      <c r="G149" s="468">
        <f t="shared" si="13"/>
        <v>0</v>
      </c>
    </row>
    <row r="150" spans="1:8" s="70" customFormat="1" ht="12" customHeight="1" x14ac:dyDescent="0.2">
      <c r="A150" s="321" t="s">
        <v>109</v>
      </c>
      <c r="B150" s="527" t="s">
        <v>807</v>
      </c>
      <c r="C150" s="567" t="s">
        <v>305</v>
      </c>
      <c r="D150" s="468"/>
      <c r="E150" s="468"/>
      <c r="F150" s="468">
        <f t="shared" si="14"/>
        <v>0</v>
      </c>
      <c r="G150" s="468">
        <f t="shared" si="13"/>
        <v>0</v>
      </c>
    </row>
    <row r="151" spans="1:8" ht="12.75" customHeight="1" x14ac:dyDescent="0.2">
      <c r="A151" s="321" t="s">
        <v>111</v>
      </c>
      <c r="B151" s="527" t="s">
        <v>808</v>
      </c>
      <c r="C151" s="566" t="s">
        <v>306</v>
      </c>
      <c r="D151" s="468">
        <v>8784758</v>
      </c>
      <c r="E151" s="468">
        <v>-1847825</v>
      </c>
      <c r="F151" s="468">
        <f t="shared" si="14"/>
        <v>0</v>
      </c>
      <c r="G151" s="468">
        <f t="shared" si="13"/>
        <v>6936933</v>
      </c>
      <c r="H151" s="2"/>
    </row>
    <row r="152" spans="1:8" ht="12.75" customHeight="1" x14ac:dyDescent="0.2">
      <c r="A152" s="321" t="s">
        <v>163</v>
      </c>
      <c r="B152" s="527" t="s">
        <v>809</v>
      </c>
      <c r="C152" s="566" t="s">
        <v>307</v>
      </c>
      <c r="D152" s="468"/>
      <c r="E152" s="468"/>
      <c r="F152" s="468">
        <f t="shared" si="14"/>
        <v>0</v>
      </c>
      <c r="G152" s="468">
        <f t="shared" si="13"/>
        <v>0</v>
      </c>
      <c r="H152" s="2"/>
    </row>
    <row r="153" spans="1:8" ht="12.75" customHeight="1" x14ac:dyDescent="0.2">
      <c r="A153" s="321" t="s">
        <v>301</v>
      </c>
      <c r="B153" s="527" t="s">
        <v>810</v>
      </c>
      <c r="C153" s="567" t="s">
        <v>308</v>
      </c>
      <c r="D153" s="468"/>
      <c r="E153" s="468"/>
      <c r="F153" s="468">
        <f t="shared" si="14"/>
        <v>0</v>
      </c>
      <c r="G153" s="468">
        <f t="shared" si="13"/>
        <v>0</v>
      </c>
      <c r="H153" s="2"/>
    </row>
    <row r="154" spans="1:8" ht="12" customHeight="1" x14ac:dyDescent="0.2">
      <c r="A154" s="329" t="s">
        <v>302</v>
      </c>
      <c r="B154" s="568" t="s">
        <v>811</v>
      </c>
      <c r="C154" s="569" t="s">
        <v>309</v>
      </c>
      <c r="D154" s="468"/>
      <c r="E154" s="468"/>
      <c r="F154" s="468">
        <f t="shared" si="14"/>
        <v>0</v>
      </c>
      <c r="G154" s="468">
        <f t="shared" si="13"/>
        <v>0</v>
      </c>
      <c r="H154" s="2"/>
    </row>
    <row r="155" spans="1:8" ht="15" customHeight="1" x14ac:dyDescent="0.2">
      <c r="A155" s="321" t="s">
        <v>389</v>
      </c>
      <c r="B155" s="522" t="s">
        <v>812</v>
      </c>
      <c r="C155" s="569" t="s">
        <v>310</v>
      </c>
      <c r="D155" s="468"/>
      <c r="E155" s="468"/>
      <c r="F155" s="468">
        <f t="shared" si="14"/>
        <v>0</v>
      </c>
      <c r="G155" s="468">
        <f t="shared" si="13"/>
        <v>0</v>
      </c>
      <c r="H155" s="2"/>
    </row>
    <row r="156" spans="1:8" x14ac:dyDescent="0.2">
      <c r="A156" s="321" t="s">
        <v>390</v>
      </c>
      <c r="B156" s="527" t="s">
        <v>813</v>
      </c>
      <c r="C156" s="567" t="s">
        <v>311</v>
      </c>
      <c r="D156" s="468">
        <v>950000</v>
      </c>
      <c r="E156" s="468">
        <v>180000</v>
      </c>
      <c r="F156" s="468">
        <f t="shared" si="14"/>
        <v>254660</v>
      </c>
      <c r="G156" s="468">
        <v>1384660</v>
      </c>
      <c r="H156" s="2"/>
    </row>
    <row r="157" spans="1:8" ht="15" customHeight="1" x14ac:dyDescent="0.2">
      <c r="A157" s="612" t="s">
        <v>394</v>
      </c>
      <c r="B157" s="580" t="s">
        <v>814</v>
      </c>
      <c r="C157" s="615" t="s">
        <v>48</v>
      </c>
      <c r="D157" s="611">
        <f>SUM(D158:D159)</f>
        <v>18531709</v>
      </c>
      <c r="E157" s="611">
        <f>SUM(E158:E159)</f>
        <v>-4300599</v>
      </c>
      <c r="F157" s="611">
        <f>SUM(F158:F159)</f>
        <v>-1531827</v>
      </c>
      <c r="G157" s="611">
        <f>SUM(G158:G159)</f>
        <v>12699283</v>
      </c>
      <c r="H157" s="2"/>
    </row>
    <row r="158" spans="1:8" ht="14.25" customHeight="1" x14ac:dyDescent="0.2">
      <c r="A158" s="322" t="s">
        <v>815</v>
      </c>
      <c r="B158" s="522"/>
      <c r="C158" s="562" t="s">
        <v>459</v>
      </c>
      <c r="D158" s="468">
        <v>18531709</v>
      </c>
      <c r="E158" s="468">
        <v>-4300599</v>
      </c>
      <c r="F158" s="468">
        <f>G158-E158-D158</f>
        <v>-1531827</v>
      </c>
      <c r="G158" s="468">
        <v>12699283</v>
      </c>
      <c r="H158" s="2"/>
    </row>
    <row r="159" spans="1:8" ht="13.5" thickBot="1" x14ac:dyDescent="0.25">
      <c r="A159" s="330" t="s">
        <v>816</v>
      </c>
      <c r="B159" s="570"/>
      <c r="C159" s="571" t="s">
        <v>460</v>
      </c>
      <c r="D159" s="489"/>
      <c r="E159" s="469"/>
      <c r="F159" s="469"/>
      <c r="G159" s="468">
        <f>SUM(D159:E159)</f>
        <v>0</v>
      </c>
    </row>
    <row r="160" spans="1:8" ht="13.5" thickBot="1" x14ac:dyDescent="0.25">
      <c r="A160" s="510" t="s">
        <v>17</v>
      </c>
      <c r="B160" s="511"/>
      <c r="C160" s="572" t="s">
        <v>312</v>
      </c>
      <c r="D160" s="540">
        <f>SUM(D161,D170,D176)</f>
        <v>12558169</v>
      </c>
      <c r="E160" s="540">
        <f t="shared" ref="E160:G160" si="15">SUM(E161,E170,E176)</f>
        <v>198048</v>
      </c>
      <c r="F160" s="540">
        <f t="shared" si="15"/>
        <v>17662219</v>
      </c>
      <c r="G160" s="540">
        <f t="shared" si="15"/>
        <v>30418436</v>
      </c>
    </row>
    <row r="161" spans="1:7" x14ac:dyDescent="0.2">
      <c r="A161" s="616" t="s">
        <v>97</v>
      </c>
      <c r="B161" s="669"/>
      <c r="C161" s="608" t="s">
        <v>183</v>
      </c>
      <c r="D161" s="610">
        <f>SUM(D163:D168)</f>
        <v>3787659</v>
      </c>
      <c r="E161" s="610">
        <f t="shared" ref="E161:G161" si="16">SUM(E163:E168)</f>
        <v>198048</v>
      </c>
      <c r="F161" s="610">
        <f t="shared" si="16"/>
        <v>3708961</v>
      </c>
      <c r="G161" s="610">
        <f t="shared" si="16"/>
        <v>7694668</v>
      </c>
    </row>
    <row r="162" spans="1:7" x14ac:dyDescent="0.2">
      <c r="A162" s="320" t="s">
        <v>817</v>
      </c>
      <c r="B162" s="574" t="s">
        <v>818</v>
      </c>
      <c r="C162" s="575" t="s">
        <v>819</v>
      </c>
      <c r="D162" s="468"/>
      <c r="E162" s="468"/>
      <c r="F162" s="468">
        <f>+G162-(D162+E162)</f>
        <v>0</v>
      </c>
      <c r="G162" s="468">
        <f>SUM(D162:E162)</f>
        <v>0</v>
      </c>
    </row>
    <row r="163" spans="1:7" x14ac:dyDescent="0.2">
      <c r="A163" s="320" t="s">
        <v>820</v>
      </c>
      <c r="B163" s="574" t="s">
        <v>821</v>
      </c>
      <c r="C163" s="575" t="s">
        <v>822</v>
      </c>
      <c r="D163" s="468">
        <v>2758000</v>
      </c>
      <c r="E163" s="468"/>
      <c r="F163" s="468">
        <f t="shared" ref="F163:F169" si="17">+G163-(D163+E163)</f>
        <v>0</v>
      </c>
      <c r="G163" s="468">
        <f t="shared" ref="G163:G169" si="18">SUM(D163:E163)</f>
        <v>2758000</v>
      </c>
    </row>
    <row r="164" spans="1:7" x14ac:dyDescent="0.2">
      <c r="A164" s="320" t="s">
        <v>823</v>
      </c>
      <c r="B164" s="574" t="s">
        <v>824</v>
      </c>
      <c r="C164" s="575" t="s">
        <v>825</v>
      </c>
      <c r="D164" s="468"/>
      <c r="E164" s="468"/>
      <c r="F164" s="468">
        <f t="shared" si="17"/>
        <v>0</v>
      </c>
      <c r="G164" s="468">
        <f t="shared" si="18"/>
        <v>0</v>
      </c>
    </row>
    <row r="165" spans="1:7" x14ac:dyDescent="0.2">
      <c r="A165" s="320" t="s">
        <v>826</v>
      </c>
      <c r="B165" s="574" t="s">
        <v>827</v>
      </c>
      <c r="C165" s="575" t="s">
        <v>828</v>
      </c>
      <c r="D165" s="468">
        <v>224409</v>
      </c>
      <c r="E165" s="468">
        <v>154631</v>
      </c>
      <c r="F165" s="468">
        <f t="shared" si="17"/>
        <v>2920442</v>
      </c>
      <c r="G165" s="468">
        <v>3299482</v>
      </c>
    </row>
    <row r="166" spans="1:7" x14ac:dyDescent="0.2">
      <c r="A166" s="320" t="s">
        <v>829</v>
      </c>
      <c r="B166" s="574" t="s">
        <v>830</v>
      </c>
      <c r="C166" s="575" t="s">
        <v>831</v>
      </c>
      <c r="D166" s="468"/>
      <c r="E166" s="468">
        <v>1667</v>
      </c>
      <c r="F166" s="468">
        <f t="shared" si="17"/>
        <v>0</v>
      </c>
      <c r="G166" s="468">
        <f t="shared" si="18"/>
        <v>1667</v>
      </c>
    </row>
    <row r="167" spans="1:7" x14ac:dyDescent="0.2">
      <c r="A167" s="320" t="s">
        <v>832</v>
      </c>
      <c r="B167" s="574" t="s">
        <v>833</v>
      </c>
      <c r="C167" s="575" t="s">
        <v>834</v>
      </c>
      <c r="D167" s="468"/>
      <c r="E167" s="468"/>
      <c r="F167" s="468">
        <f t="shared" si="17"/>
        <v>0</v>
      </c>
      <c r="G167" s="468">
        <f t="shared" si="18"/>
        <v>0</v>
      </c>
    </row>
    <row r="168" spans="1:7" x14ac:dyDescent="0.2">
      <c r="A168" s="320" t="s">
        <v>835</v>
      </c>
      <c r="B168" s="574" t="s">
        <v>836</v>
      </c>
      <c r="C168" s="575" t="s">
        <v>837</v>
      </c>
      <c r="D168" s="468">
        <v>805250</v>
      </c>
      <c r="E168" s="468">
        <v>41750</v>
      </c>
      <c r="F168" s="468">
        <f t="shared" si="17"/>
        <v>788519</v>
      </c>
      <c r="G168" s="468">
        <v>1635519</v>
      </c>
    </row>
    <row r="169" spans="1:7" x14ac:dyDescent="0.2">
      <c r="A169" s="619" t="s">
        <v>98</v>
      </c>
      <c r="B169" s="620"/>
      <c r="C169" s="621" t="s">
        <v>316</v>
      </c>
      <c r="D169" s="622"/>
      <c r="E169" s="622"/>
      <c r="F169" s="468">
        <f t="shared" si="17"/>
        <v>0</v>
      </c>
      <c r="G169" s="622">
        <f t="shared" si="18"/>
        <v>0</v>
      </c>
    </row>
    <row r="170" spans="1:7" x14ac:dyDescent="0.2">
      <c r="A170" s="616" t="s">
        <v>99</v>
      </c>
      <c r="B170" s="580"/>
      <c r="C170" s="617" t="s">
        <v>164</v>
      </c>
      <c r="D170" s="611">
        <f>SUM(D171:D174)</f>
        <v>8742776</v>
      </c>
      <c r="E170" s="611">
        <f t="shared" ref="E170:G170" si="19">SUM(E171:E174)</f>
        <v>0</v>
      </c>
      <c r="F170" s="611">
        <f t="shared" si="19"/>
        <v>13953258</v>
      </c>
      <c r="G170" s="611">
        <f t="shared" si="19"/>
        <v>22696034</v>
      </c>
    </row>
    <row r="171" spans="1:7" x14ac:dyDescent="0.2">
      <c r="A171" s="320" t="s">
        <v>838</v>
      </c>
      <c r="B171" s="521" t="s">
        <v>839</v>
      </c>
      <c r="C171" s="575" t="s">
        <v>840</v>
      </c>
      <c r="D171" s="468">
        <v>4806193</v>
      </c>
      <c r="E171" s="468"/>
      <c r="F171" s="468">
        <f>+G171-(D171+E171)</f>
        <v>10986817</v>
      </c>
      <c r="G171" s="468">
        <v>15793010</v>
      </c>
    </row>
    <row r="172" spans="1:7" x14ac:dyDescent="0.2">
      <c r="A172" s="320" t="s">
        <v>841</v>
      </c>
      <c r="B172" s="521" t="s">
        <v>842</v>
      </c>
      <c r="C172" s="575" t="s">
        <v>843</v>
      </c>
      <c r="D172" s="468"/>
      <c r="E172" s="468"/>
      <c r="F172" s="468">
        <f>+G172-(D172+E172)</f>
        <v>0</v>
      </c>
      <c r="G172" s="468">
        <f t="shared" ref="G172:G177" si="20">SUM(D172:E172)</f>
        <v>0</v>
      </c>
    </row>
    <row r="173" spans="1:7" x14ac:dyDescent="0.2">
      <c r="A173" s="320" t="s">
        <v>844</v>
      </c>
      <c r="B173" s="521" t="s">
        <v>845</v>
      </c>
      <c r="C173" s="575" t="s">
        <v>846</v>
      </c>
      <c r="D173" s="468">
        <v>2077883</v>
      </c>
      <c r="E173" s="468"/>
      <c r="F173" s="468">
        <f>+G173-(D173+E173)</f>
        <v>0</v>
      </c>
      <c r="G173" s="468">
        <f t="shared" si="20"/>
        <v>2077883</v>
      </c>
    </row>
    <row r="174" spans="1:7" x14ac:dyDescent="0.2">
      <c r="A174" s="320" t="s">
        <v>847</v>
      </c>
      <c r="B174" s="521" t="s">
        <v>848</v>
      </c>
      <c r="C174" s="575" t="s">
        <v>849</v>
      </c>
      <c r="D174" s="468">
        <v>1858700</v>
      </c>
      <c r="E174" s="468"/>
      <c r="F174" s="468">
        <f>+G174-(D174+E174)</f>
        <v>2966441</v>
      </c>
      <c r="G174" s="468">
        <v>4825141</v>
      </c>
    </row>
    <row r="175" spans="1:7" x14ac:dyDescent="0.2">
      <c r="A175" s="576" t="s">
        <v>100</v>
      </c>
      <c r="B175" s="577"/>
      <c r="C175" s="578" t="s">
        <v>317</v>
      </c>
      <c r="D175" s="579"/>
      <c r="E175" s="579"/>
      <c r="F175" s="468">
        <f>+G175-(D175+E175)</f>
        <v>0</v>
      </c>
      <c r="G175" s="468"/>
    </row>
    <row r="176" spans="1:7" x14ac:dyDescent="0.2">
      <c r="A176" s="616" t="s">
        <v>101</v>
      </c>
      <c r="B176" s="580"/>
      <c r="C176" s="618" t="s">
        <v>185</v>
      </c>
      <c r="D176" s="611">
        <f>SUM(D177:D184)</f>
        <v>27734</v>
      </c>
      <c r="E176" s="611">
        <f t="shared" ref="E176:G176" si="21">SUM(E177:E184)</f>
        <v>0</v>
      </c>
      <c r="F176" s="611">
        <f t="shared" si="21"/>
        <v>0</v>
      </c>
      <c r="G176" s="611">
        <f t="shared" si="21"/>
        <v>27734</v>
      </c>
    </row>
    <row r="177" spans="1:7" x14ac:dyDescent="0.2">
      <c r="A177" s="320" t="s">
        <v>110</v>
      </c>
      <c r="B177" s="521" t="s">
        <v>850</v>
      </c>
      <c r="C177" s="581" t="s">
        <v>381</v>
      </c>
      <c r="D177" s="468"/>
      <c r="E177" s="468"/>
      <c r="F177" s="468">
        <f>+G177-(D177+E177)</f>
        <v>0</v>
      </c>
      <c r="G177" s="468">
        <f t="shared" si="20"/>
        <v>0</v>
      </c>
    </row>
    <row r="178" spans="1:7" ht="22.5" x14ac:dyDescent="0.2">
      <c r="A178" s="320" t="s">
        <v>112</v>
      </c>
      <c r="B178" s="514" t="s">
        <v>851</v>
      </c>
      <c r="C178" s="582" t="s">
        <v>322</v>
      </c>
      <c r="D178" s="468"/>
      <c r="E178" s="468"/>
      <c r="F178" s="468">
        <f t="shared" ref="F178:F184" si="22">+G178-(D178+E178)</f>
        <v>0</v>
      </c>
      <c r="G178" s="468">
        <f t="shared" ref="G178:G184" si="23">SUM(D178:E178)</f>
        <v>0</v>
      </c>
    </row>
    <row r="179" spans="1:7" ht="22.5" x14ac:dyDescent="0.2">
      <c r="A179" s="320" t="s">
        <v>165</v>
      </c>
      <c r="B179" s="514" t="s">
        <v>852</v>
      </c>
      <c r="C179" s="567" t="s">
        <v>305</v>
      </c>
      <c r="D179" s="468"/>
      <c r="E179" s="468"/>
      <c r="F179" s="468">
        <f t="shared" si="22"/>
        <v>0</v>
      </c>
      <c r="G179" s="468">
        <f t="shared" si="23"/>
        <v>0</v>
      </c>
    </row>
    <row r="180" spans="1:7" x14ac:dyDescent="0.2">
      <c r="A180" s="320" t="s">
        <v>166</v>
      </c>
      <c r="B180" s="514" t="s">
        <v>853</v>
      </c>
      <c r="C180" s="567" t="s">
        <v>321</v>
      </c>
      <c r="D180" s="468"/>
      <c r="E180" s="468"/>
      <c r="F180" s="468">
        <f t="shared" si="22"/>
        <v>0</v>
      </c>
      <c r="G180" s="468">
        <f t="shared" si="23"/>
        <v>0</v>
      </c>
    </row>
    <row r="181" spans="1:7" x14ac:dyDescent="0.2">
      <c r="A181" s="320" t="s">
        <v>167</v>
      </c>
      <c r="B181" s="514" t="s">
        <v>854</v>
      </c>
      <c r="C181" s="567" t="s">
        <v>320</v>
      </c>
      <c r="D181" s="468"/>
      <c r="E181" s="468"/>
      <c r="F181" s="468">
        <f t="shared" si="22"/>
        <v>0</v>
      </c>
      <c r="G181" s="468">
        <f t="shared" si="23"/>
        <v>0</v>
      </c>
    </row>
    <row r="182" spans="1:7" ht="22.5" x14ac:dyDescent="0.2">
      <c r="A182" s="320" t="s">
        <v>313</v>
      </c>
      <c r="B182" s="514" t="s">
        <v>855</v>
      </c>
      <c r="C182" s="567" t="s">
        <v>308</v>
      </c>
      <c r="D182" s="468">
        <v>27734</v>
      </c>
      <c r="E182" s="468"/>
      <c r="F182" s="468">
        <f t="shared" si="22"/>
        <v>0</v>
      </c>
      <c r="G182" s="468">
        <f t="shared" si="23"/>
        <v>27734</v>
      </c>
    </row>
    <row r="183" spans="1:7" x14ac:dyDescent="0.2">
      <c r="A183" s="320" t="s">
        <v>314</v>
      </c>
      <c r="B183" s="514" t="s">
        <v>856</v>
      </c>
      <c r="C183" s="567" t="s">
        <v>319</v>
      </c>
      <c r="D183" s="468"/>
      <c r="E183" s="468"/>
      <c r="F183" s="468">
        <f t="shared" si="22"/>
        <v>0</v>
      </c>
      <c r="G183" s="468">
        <f t="shared" si="23"/>
        <v>0</v>
      </c>
    </row>
    <row r="184" spans="1:7" ht="23.25" thickBot="1" x14ac:dyDescent="0.25">
      <c r="A184" s="329" t="s">
        <v>315</v>
      </c>
      <c r="B184" s="568" t="s">
        <v>857</v>
      </c>
      <c r="C184" s="567" t="s">
        <v>318</v>
      </c>
      <c r="D184" s="489"/>
      <c r="E184" s="489"/>
      <c r="F184" s="468">
        <f t="shared" si="22"/>
        <v>0</v>
      </c>
      <c r="G184" s="468">
        <f t="shared" si="23"/>
        <v>0</v>
      </c>
    </row>
    <row r="185" spans="1:7" ht="13.5" thickBot="1" x14ac:dyDescent="0.25">
      <c r="A185" s="533" t="s">
        <v>18</v>
      </c>
      <c r="B185" s="534"/>
      <c r="C185" s="583" t="s">
        <v>399</v>
      </c>
      <c r="D185" s="584">
        <f>SUM(D95,D160)</f>
        <v>61009262</v>
      </c>
      <c r="E185" s="584">
        <f t="shared" ref="E185:G185" si="24">SUM(E95,E160)</f>
        <v>-7499</v>
      </c>
      <c r="F185" s="584">
        <f t="shared" si="24"/>
        <v>26257519</v>
      </c>
      <c r="G185" s="584">
        <f t="shared" si="24"/>
        <v>87259282</v>
      </c>
    </row>
    <row r="186" spans="1:7" ht="21.75" thickBot="1" x14ac:dyDescent="0.25">
      <c r="A186" s="586" t="s">
        <v>19</v>
      </c>
      <c r="B186" s="586"/>
      <c r="C186" s="587" t="s">
        <v>400</v>
      </c>
      <c r="D186" s="558">
        <f>SUM(D187:D189)</f>
        <v>0</v>
      </c>
      <c r="E186" s="540">
        <f>SUM(E187:E189)</f>
        <v>0</v>
      </c>
      <c r="F186" s="540"/>
      <c r="G186" s="513">
        <f t="shared" ref="G186:G212" si="25">SUM(D186:E186)</f>
        <v>0</v>
      </c>
    </row>
    <row r="187" spans="1:7" x14ac:dyDescent="0.2">
      <c r="A187" s="320" t="s">
        <v>217</v>
      </c>
      <c r="B187" s="514" t="s">
        <v>858</v>
      </c>
      <c r="C187" s="560" t="s">
        <v>464</v>
      </c>
      <c r="D187" s="516"/>
      <c r="E187" s="490"/>
      <c r="F187" s="490"/>
      <c r="G187" s="490">
        <f t="shared" si="25"/>
        <v>0</v>
      </c>
    </row>
    <row r="188" spans="1:7" x14ac:dyDescent="0.2">
      <c r="A188" s="320" t="s">
        <v>218</v>
      </c>
      <c r="B188" s="514" t="s">
        <v>859</v>
      </c>
      <c r="C188" s="560" t="s">
        <v>408</v>
      </c>
      <c r="D188" s="468"/>
      <c r="E188" s="468"/>
      <c r="F188" s="490"/>
      <c r="G188" s="490">
        <f t="shared" si="25"/>
        <v>0</v>
      </c>
    </row>
    <row r="189" spans="1:7" ht="13.5" thickBot="1" x14ac:dyDescent="0.25">
      <c r="A189" s="329" t="s">
        <v>219</v>
      </c>
      <c r="B189" s="568" t="s">
        <v>860</v>
      </c>
      <c r="C189" s="588" t="s">
        <v>463</v>
      </c>
      <c r="D189" s="489"/>
      <c r="E189" s="468"/>
      <c r="F189" s="490"/>
      <c r="G189" s="490">
        <f t="shared" si="25"/>
        <v>0</v>
      </c>
    </row>
    <row r="190" spans="1:7" ht="13.5" thickBot="1" x14ac:dyDescent="0.25">
      <c r="A190" s="510" t="s">
        <v>20</v>
      </c>
      <c r="B190" s="511"/>
      <c r="C190" s="589" t="s">
        <v>401</v>
      </c>
      <c r="D190" s="558">
        <f>SUM(D191:D196)</f>
        <v>0</v>
      </c>
      <c r="E190" s="540">
        <f>SUM(E191:E196)</f>
        <v>0</v>
      </c>
      <c r="F190" s="540"/>
      <c r="G190" s="513">
        <f t="shared" si="25"/>
        <v>0</v>
      </c>
    </row>
    <row r="191" spans="1:7" x14ac:dyDescent="0.2">
      <c r="A191" s="320" t="s">
        <v>84</v>
      </c>
      <c r="B191" s="514" t="s">
        <v>861</v>
      </c>
      <c r="C191" s="560" t="s">
        <v>410</v>
      </c>
      <c r="D191" s="516"/>
      <c r="E191" s="490"/>
      <c r="F191" s="490"/>
      <c r="G191" s="490">
        <f t="shared" si="25"/>
        <v>0</v>
      </c>
    </row>
    <row r="192" spans="1:7" x14ac:dyDescent="0.2">
      <c r="A192" s="320" t="s">
        <v>85</v>
      </c>
      <c r="B192" s="514" t="s">
        <v>862</v>
      </c>
      <c r="C192" s="560" t="s">
        <v>402</v>
      </c>
      <c r="D192" s="468"/>
      <c r="E192" s="468"/>
      <c r="F192" s="490"/>
      <c r="G192" s="490">
        <f t="shared" si="25"/>
        <v>0</v>
      </c>
    </row>
    <row r="193" spans="1:7" x14ac:dyDescent="0.2">
      <c r="A193" s="320" t="s">
        <v>86</v>
      </c>
      <c r="B193" s="514" t="s">
        <v>863</v>
      </c>
      <c r="C193" s="560" t="s">
        <v>403</v>
      </c>
      <c r="D193" s="468"/>
      <c r="E193" s="468"/>
      <c r="F193" s="490"/>
      <c r="G193" s="490">
        <f t="shared" si="25"/>
        <v>0</v>
      </c>
    </row>
    <row r="194" spans="1:7" x14ac:dyDescent="0.2">
      <c r="A194" s="320" t="s">
        <v>152</v>
      </c>
      <c r="B194" s="514" t="s">
        <v>864</v>
      </c>
      <c r="C194" s="560" t="s">
        <v>462</v>
      </c>
      <c r="D194" s="468"/>
      <c r="E194" s="468"/>
      <c r="F194" s="490"/>
      <c r="G194" s="490">
        <f t="shared" si="25"/>
        <v>0</v>
      </c>
    </row>
    <row r="195" spans="1:7" x14ac:dyDescent="0.2">
      <c r="A195" s="320" t="s">
        <v>153</v>
      </c>
      <c r="B195" s="514" t="s">
        <v>865</v>
      </c>
      <c r="C195" s="560" t="s">
        <v>405</v>
      </c>
      <c r="D195" s="468"/>
      <c r="E195" s="468"/>
      <c r="F195" s="490"/>
      <c r="G195" s="490">
        <f t="shared" si="25"/>
        <v>0</v>
      </c>
    </row>
    <row r="196" spans="1:7" ht="13.5" thickBot="1" x14ac:dyDescent="0.25">
      <c r="A196" s="329" t="s">
        <v>154</v>
      </c>
      <c r="B196" s="514" t="s">
        <v>866</v>
      </c>
      <c r="C196" s="588" t="s">
        <v>406</v>
      </c>
      <c r="D196" s="489"/>
      <c r="E196" s="489"/>
      <c r="F196" s="668"/>
      <c r="G196" s="490">
        <f t="shared" si="25"/>
        <v>0</v>
      </c>
    </row>
    <row r="197" spans="1:7" ht="13.5" thickBot="1" x14ac:dyDescent="0.25">
      <c r="A197" s="510" t="s">
        <v>21</v>
      </c>
      <c r="B197" s="511"/>
      <c r="C197" s="589" t="s">
        <v>490</v>
      </c>
      <c r="D197" s="558">
        <f>SUM(D198:D202)</f>
        <v>49199865</v>
      </c>
      <c r="E197" s="558">
        <f t="shared" ref="E197:F197" si="26">SUM(E198:E202)</f>
        <v>0</v>
      </c>
      <c r="F197" s="558">
        <f t="shared" si="26"/>
        <v>0</v>
      </c>
      <c r="G197" s="524">
        <f t="shared" si="25"/>
        <v>49199865</v>
      </c>
    </row>
    <row r="198" spans="1:7" x14ac:dyDescent="0.2">
      <c r="A198" s="320" t="s">
        <v>87</v>
      </c>
      <c r="B198" s="514" t="s">
        <v>867</v>
      </c>
      <c r="C198" s="560" t="s">
        <v>323</v>
      </c>
      <c r="D198" s="516"/>
      <c r="E198" s="490"/>
      <c r="F198" s="490"/>
      <c r="G198" s="490">
        <f t="shared" si="25"/>
        <v>0</v>
      </c>
    </row>
    <row r="199" spans="1:7" x14ac:dyDescent="0.2">
      <c r="A199" s="320" t="s">
        <v>88</v>
      </c>
      <c r="B199" s="514" t="s">
        <v>868</v>
      </c>
      <c r="C199" s="560" t="s">
        <v>324</v>
      </c>
      <c r="D199" s="468">
        <v>1461025</v>
      </c>
      <c r="E199" s="468"/>
      <c r="F199" s="490"/>
      <c r="G199" s="490">
        <f t="shared" si="25"/>
        <v>1461025</v>
      </c>
    </row>
    <row r="200" spans="1:7" x14ac:dyDescent="0.2">
      <c r="A200" s="320" t="s">
        <v>237</v>
      </c>
      <c r="B200" s="514" t="s">
        <v>869</v>
      </c>
      <c r="C200" s="560" t="s">
        <v>489</v>
      </c>
      <c r="D200" s="468">
        <v>47738840</v>
      </c>
      <c r="E200" s="468"/>
      <c r="F200" s="490"/>
      <c r="G200" s="490">
        <f t="shared" si="25"/>
        <v>47738840</v>
      </c>
    </row>
    <row r="201" spans="1:7" x14ac:dyDescent="0.2">
      <c r="A201" s="320" t="s">
        <v>238</v>
      </c>
      <c r="B201" s="514" t="s">
        <v>870</v>
      </c>
      <c r="C201" s="560" t="s">
        <v>415</v>
      </c>
      <c r="D201" s="468"/>
      <c r="E201" s="468"/>
      <c r="F201" s="490"/>
      <c r="G201" s="490">
        <f t="shared" si="25"/>
        <v>0</v>
      </c>
    </row>
    <row r="202" spans="1:7" ht="13.5" thickBot="1" x14ac:dyDescent="0.25">
      <c r="A202" s="329" t="s">
        <v>239</v>
      </c>
      <c r="B202" s="514" t="s">
        <v>871</v>
      </c>
      <c r="C202" s="588" t="s">
        <v>343</v>
      </c>
      <c r="D202" s="489"/>
      <c r="E202" s="468"/>
      <c r="F202" s="490"/>
      <c r="G202" s="490">
        <f t="shared" si="25"/>
        <v>0</v>
      </c>
    </row>
    <row r="203" spans="1:7" ht="13.5" thickBot="1" x14ac:dyDescent="0.25">
      <c r="A203" s="510" t="s">
        <v>22</v>
      </c>
      <c r="B203" s="511"/>
      <c r="C203" s="589" t="s">
        <v>416</v>
      </c>
      <c r="D203" s="558">
        <f>SUM(D204:D208)</f>
        <v>0</v>
      </c>
      <c r="E203" s="540">
        <f>SUM(E204:E208)</f>
        <v>0</v>
      </c>
      <c r="F203" s="540"/>
      <c r="G203" s="590">
        <f t="shared" si="25"/>
        <v>0</v>
      </c>
    </row>
    <row r="204" spans="1:7" x14ac:dyDescent="0.2">
      <c r="A204" s="320" t="s">
        <v>89</v>
      </c>
      <c r="B204" s="514" t="s">
        <v>872</v>
      </c>
      <c r="C204" s="560" t="s">
        <v>411</v>
      </c>
      <c r="D204" s="516"/>
      <c r="E204" s="490"/>
      <c r="F204" s="490"/>
      <c r="G204" s="490">
        <f t="shared" si="25"/>
        <v>0</v>
      </c>
    </row>
    <row r="205" spans="1:7" x14ac:dyDescent="0.2">
      <c r="A205" s="320" t="s">
        <v>90</v>
      </c>
      <c r="B205" s="514" t="s">
        <v>873</v>
      </c>
      <c r="C205" s="560" t="s">
        <v>418</v>
      </c>
      <c r="D205" s="468"/>
      <c r="E205" s="468"/>
      <c r="F205" s="468"/>
      <c r="G205" s="468">
        <f t="shared" si="25"/>
        <v>0</v>
      </c>
    </row>
    <row r="206" spans="1:7" x14ac:dyDescent="0.2">
      <c r="A206" s="320" t="s">
        <v>249</v>
      </c>
      <c r="B206" s="514" t="s">
        <v>874</v>
      </c>
      <c r="C206" s="560" t="s">
        <v>413</v>
      </c>
      <c r="D206" s="468"/>
      <c r="E206" s="468"/>
      <c r="F206" s="468"/>
      <c r="G206" s="468">
        <f t="shared" si="25"/>
        <v>0</v>
      </c>
    </row>
    <row r="207" spans="1:7" ht="22.5" x14ac:dyDescent="0.2">
      <c r="A207" s="320" t="s">
        <v>250</v>
      </c>
      <c r="B207" s="514" t="s">
        <v>875</v>
      </c>
      <c r="C207" s="560" t="s">
        <v>465</v>
      </c>
      <c r="D207" s="468"/>
      <c r="E207" s="468"/>
      <c r="F207" s="468"/>
      <c r="G207" s="468">
        <f t="shared" si="25"/>
        <v>0</v>
      </c>
    </row>
    <row r="208" spans="1:7" ht="13.5" thickBot="1" x14ac:dyDescent="0.25">
      <c r="A208" s="329" t="s">
        <v>417</v>
      </c>
      <c r="B208" s="514" t="s">
        <v>876</v>
      </c>
      <c r="C208" s="588" t="s">
        <v>420</v>
      </c>
      <c r="D208" s="489"/>
      <c r="E208" s="469"/>
      <c r="F208" s="469"/>
      <c r="G208" s="468">
        <f t="shared" si="25"/>
        <v>0</v>
      </c>
    </row>
    <row r="209" spans="1:7" ht="13.5" thickBot="1" x14ac:dyDescent="0.25">
      <c r="A209" s="591" t="s">
        <v>23</v>
      </c>
      <c r="B209" s="592" t="s">
        <v>851</v>
      </c>
      <c r="C209" s="589" t="s">
        <v>421</v>
      </c>
      <c r="D209" s="558"/>
      <c r="E209" s="590"/>
      <c r="F209" s="590"/>
      <c r="G209" s="590">
        <f t="shared" si="25"/>
        <v>0</v>
      </c>
    </row>
    <row r="210" spans="1:7" ht="13.5" thickBot="1" x14ac:dyDescent="0.25">
      <c r="A210" s="591" t="s">
        <v>24</v>
      </c>
      <c r="B210" s="592" t="s">
        <v>877</v>
      </c>
      <c r="C210" s="589" t="s">
        <v>422</v>
      </c>
      <c r="D210" s="558"/>
      <c r="E210" s="590"/>
      <c r="F210" s="590"/>
      <c r="G210" s="590">
        <f t="shared" si="25"/>
        <v>0</v>
      </c>
    </row>
    <row r="211" spans="1:7" ht="13.5" thickBot="1" x14ac:dyDescent="0.25">
      <c r="A211" s="533" t="s">
        <v>25</v>
      </c>
      <c r="B211" s="534"/>
      <c r="C211" s="583" t="s">
        <v>424</v>
      </c>
      <c r="D211" s="584">
        <f>SUM(D186,D190,D197,D203,D209,D210)</f>
        <v>49199865</v>
      </c>
      <c r="E211" s="584">
        <f t="shared" ref="E211:G211" si="27">SUM(E186,E190,E197,E203,E209,E210)</f>
        <v>0</v>
      </c>
      <c r="F211" s="584">
        <f t="shared" si="27"/>
        <v>0</v>
      </c>
      <c r="G211" s="584">
        <f t="shared" si="27"/>
        <v>49199865</v>
      </c>
    </row>
    <row r="212" spans="1:7" ht="13.5" thickBot="1" x14ac:dyDescent="0.25">
      <c r="A212" s="808" t="s">
        <v>26</v>
      </c>
      <c r="B212" s="809"/>
      <c r="C212" s="810" t="s">
        <v>423</v>
      </c>
      <c r="D212" s="659">
        <f>SUM(D185,D211)</f>
        <v>110209127</v>
      </c>
      <c r="E212" s="659">
        <f t="shared" ref="E212:G212" si="28">SUM(E185,E211)</f>
        <v>-7499</v>
      </c>
      <c r="F212" s="659">
        <f t="shared" si="28"/>
        <v>26257519</v>
      </c>
      <c r="G212" s="659">
        <f t="shared" si="28"/>
        <v>136459147</v>
      </c>
    </row>
    <row r="213" spans="1:7" ht="13.5" thickBot="1" x14ac:dyDescent="0.25">
      <c r="B213" s="282"/>
      <c r="C213" s="283"/>
      <c r="D213" s="807"/>
    </row>
    <row r="214" spans="1:7" ht="13.5" thickBot="1" x14ac:dyDescent="0.25">
      <c r="A214" s="740" t="s">
        <v>466</v>
      </c>
      <c r="B214" s="741"/>
      <c r="C214" s="757"/>
      <c r="D214" s="490">
        <v>1</v>
      </c>
      <c r="E214" s="89"/>
      <c r="F214" s="89"/>
      <c r="G214" s="89">
        <f>SUM(D214:E214)</f>
        <v>1</v>
      </c>
    </row>
    <row r="215" spans="1:7" ht="13.5" thickBot="1" x14ac:dyDescent="0.25">
      <c r="A215" s="740" t="s">
        <v>175</v>
      </c>
      <c r="B215" s="741"/>
      <c r="C215" s="757"/>
      <c r="D215" s="599">
        <v>3</v>
      </c>
      <c r="E215" s="89"/>
      <c r="F215" s="89"/>
      <c r="G215" s="89">
        <f>SUM(D215:E215)</f>
        <v>3</v>
      </c>
    </row>
  </sheetData>
  <sheetProtection formatCells="0"/>
  <customSheetViews>
    <customSheetView guid="{97FEE8B0-D789-49A2-9B6A-B24783AB39CA}" scale="130" topLeftCell="A127">
      <selection activeCell="I25" sqref="I25"/>
      <rowBreaks count="1" manualBreakCount="1"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mergeCells count="7">
    <mergeCell ref="A215:C215"/>
    <mergeCell ref="A1:B1"/>
    <mergeCell ref="D1:G2"/>
    <mergeCell ref="A2:B2"/>
    <mergeCell ref="A6:G6"/>
    <mergeCell ref="A94:G94"/>
    <mergeCell ref="A214:C21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6" orientation="portrait" r:id="rId2"/>
  <headerFooter alignWithMargins="0">
    <oddHeader xml:space="preserve">&amp;C3.1. sz. melléklet a ..../..... (.) sz. önkormányzati rendelethez
</oddHeader>
  </headerFooter>
  <rowBreaks count="1" manualBreakCount="1">
    <brk id="90" max="16383" man="1"/>
  </rowBreaks>
  <ignoredErrors>
    <ignoredError sqref="F18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14</vt:i4>
      </vt:variant>
    </vt:vector>
  </HeadingPairs>
  <TitlesOfParts>
    <vt:vector size="41" baseType="lpstr">
      <vt:lpstr>ÖSSZEFÜGGÉSEK</vt:lpstr>
      <vt:lpstr>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3.1. sz. mell</vt:lpstr>
      <vt:lpstr>3.2. sz. mell</vt:lpstr>
      <vt:lpstr>9.1.3. sz. mell</vt:lpstr>
      <vt:lpstr>9.2.1. sz. mell</vt:lpstr>
      <vt:lpstr>9.2.2. sz.  mell</vt:lpstr>
      <vt:lpstr>9.2.3. sz. mell</vt:lpstr>
      <vt:lpstr>3.3. sz. mell</vt:lpstr>
      <vt:lpstr>3.4.sz. mell.</vt:lpstr>
      <vt:lpstr>9.3.1. sz. mell</vt:lpstr>
      <vt:lpstr>9.3.2. sz. mell</vt:lpstr>
      <vt:lpstr>9.3.3. sz. mell</vt:lpstr>
      <vt:lpstr> 4. sz. melléklet</vt:lpstr>
      <vt:lpstr>Beruh felúj</vt:lpstr>
      <vt:lpstr>2. sz tájékoztató t</vt:lpstr>
      <vt:lpstr>3. sz tájékoztató t.</vt:lpstr>
      <vt:lpstr>5.sz tájékoztató t.</vt:lpstr>
      <vt:lpstr>6.sz tájékoztató t.</vt:lpstr>
      <vt:lpstr>7. sz tájékoztató t.</vt:lpstr>
      <vt:lpstr>8. sz tájékoztató</vt:lpstr>
      <vt:lpstr>'3.1. sz. mell'!Nyomtatási_cím</vt:lpstr>
      <vt:lpstr>'3.2. sz. mell'!Nyomtatási_cím</vt:lpstr>
      <vt:lpstr>'3.3. sz. mell'!Nyomtatási_cím</vt:lpstr>
      <vt:lpstr>'9.1.3. sz. mell'!Nyomtatási_cím</vt:lpstr>
      <vt:lpstr>'9.2.1. sz. mell'!Nyomtatási_cím</vt:lpstr>
      <vt:lpstr>'9.2.2. sz.  mell'!Nyomtatási_cím</vt:lpstr>
      <vt:lpstr>'9.2.3. sz. mell'!Nyomtatási_cím</vt:lpstr>
      <vt:lpstr>'9.3.1. sz. mell'!Nyomtatási_cím</vt:lpstr>
      <vt:lpstr>'9.3.2. sz. mell'!Nyomtatási_cím</vt:lpstr>
      <vt:lpstr>'9.3.3. sz. mell'!Nyomtatási_cím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2020-06-23T09:04:03Z</cp:lastPrinted>
  <dcterms:created xsi:type="dcterms:W3CDTF">1999-10-30T10:30:45Z</dcterms:created>
  <dcterms:modified xsi:type="dcterms:W3CDTF">2020-06-23T09:04:57Z</dcterms:modified>
</cp:coreProperties>
</file>