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599" activeTab="4"/>
  </bookViews>
  <sheets>
    <sheet name="1. melléklet_BEVÉTEL_KIADÁS" sheetId="1" r:id="rId1"/>
    <sheet name="2.sz.m.Bevételek" sheetId="2" r:id="rId2"/>
    <sheet name="3.Állami támogatás" sheetId="3" r:id="rId3"/>
    <sheet name="3.2.sz.mfelh.bev.részl ÁFA külö" sheetId="4" state="hidden" r:id="rId4"/>
    <sheet name="4.sz.m.Kiadások" sheetId="5" r:id="rId5"/>
    <sheet name="5.sz.m.korm.funkciónként " sheetId="6" state="hidden" r:id="rId6"/>
    <sheet name="6.sz.m.létszám-előir. " sheetId="7" r:id="rId7"/>
    <sheet name="7.sz.m.ütemterv" sheetId="8" r:id="rId8"/>
    <sheet name="Munka1" sheetId="9" r:id="rId9"/>
  </sheets>
  <definedNames>
    <definedName name="_xlnm.Print_Titles" localSheetId="1">'2.sz.m.Bevételek'!$1:$4</definedName>
    <definedName name="_xlnm.Print_Area" localSheetId="0">'1. melléklet_BEVÉTEL_KIADÁS'!$A$1:$C$38</definedName>
    <definedName name="_xlnm.Print_Area" localSheetId="1">'2.sz.m.Bevételek'!$A$1:$E$67</definedName>
    <definedName name="_xlnm.Print_Area" localSheetId="3">'3.2.sz.mfelh.bev.részl ÁFA külö'!$A$1:$H$32</definedName>
    <definedName name="_xlnm.Print_Area" localSheetId="2">'3.Állami támogatás'!$A$1:$J$43</definedName>
    <definedName name="_xlnm.Print_Area" localSheetId="4">'4.sz.m.Kiadások'!$A$1:$E$41</definedName>
    <definedName name="_xlnm.Print_Area" localSheetId="5">'5.sz.m.korm.funkciónként '!$A$1:$C$10</definedName>
    <definedName name="_xlnm.Print_Area" localSheetId="7">'7.sz.m.ütemterv'!$A$1:$O$33</definedName>
  </definedNames>
  <calcPr fullCalcOnLoad="1"/>
</workbook>
</file>

<file path=xl/comments4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<sst xmlns="http://schemas.openxmlformats.org/spreadsheetml/2006/main" count="425" uniqueCount="357">
  <si>
    <t xml:space="preserve"> Vagyonalap :Ingatlan értékesítés utáni ÁFA befizetés</t>
  </si>
  <si>
    <t>Vízügyi építési alap bevételei</t>
  </si>
  <si>
    <t>Felhalmozási célú pénzeszköz átvétel összesen(+8+…11):</t>
  </si>
  <si>
    <t>Személyi juttatások</t>
  </si>
  <si>
    <t>Felújítás</t>
  </si>
  <si>
    <t>Fejlesztési céltartalék</t>
  </si>
  <si>
    <t>Megnevezés</t>
  </si>
  <si>
    <t>Intézményi működési bevételek</t>
  </si>
  <si>
    <t>Munkabér hitel felvétel</t>
  </si>
  <si>
    <t>Általános tartalék</t>
  </si>
  <si>
    <t>előirányzat</t>
  </si>
  <si>
    <t>Összesen</t>
  </si>
  <si>
    <t>sorszám</t>
  </si>
  <si>
    <t>Felhalmozási célú pénzeszköz átadás</t>
  </si>
  <si>
    <t>Telekadó</t>
  </si>
  <si>
    <t>Viziközmű bérleti díj</t>
  </si>
  <si>
    <t>SZJA helyben maradó része</t>
  </si>
  <si>
    <t>Normatív állami hozzájárulás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</si>
  <si>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</si>
  <si>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</si>
  <si>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</si>
  <si>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</si>
  <si>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</si>
  <si>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</si>
  <si>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</si>
  <si>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</si>
  <si>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</si>
  <si>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</si>
  <si>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</si>
  <si>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</si>
  <si>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1.</t>
  </si>
  <si>
    <t>Saját működési bevételek</t>
  </si>
  <si>
    <t>Kamat bevétel</t>
  </si>
  <si>
    <t>2.</t>
  </si>
  <si>
    <t>Sajátos működési bevételek</t>
  </si>
  <si>
    <t>Építményadó</t>
  </si>
  <si>
    <t>3.</t>
  </si>
  <si>
    <t>Átengedett központi adók</t>
  </si>
  <si>
    <t>4.</t>
  </si>
  <si>
    <t>Talajterhelési díj</t>
  </si>
  <si>
    <t>Helység bérlet</t>
  </si>
  <si>
    <t>5.</t>
  </si>
  <si>
    <t>Központosított előirányzat</t>
  </si>
  <si>
    <t>Német Nemzetiségi Önkormányzat támogatása</t>
  </si>
  <si>
    <t>6.</t>
  </si>
  <si>
    <t>7.</t>
  </si>
  <si>
    <t>Működési célú hitelfelvétel</t>
  </si>
  <si>
    <t>8.</t>
  </si>
  <si>
    <t>MŰKÖDÉSI BEVÉTELEK ÖSSZESEN</t>
  </si>
  <si>
    <t>II.</t>
  </si>
  <si>
    <t>FELHALMOZÁSI ÉS TŐKE JELLEGŰ BEVÉTELEK</t>
  </si>
  <si>
    <t>Felhalmazási célú átvétel: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</si>
  <si>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</si>
  <si>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</si>
  <si>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</si>
  <si>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</si>
  <si>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</si>
  <si>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fő</t>
  </si>
  <si>
    <t>I</t>
  </si>
  <si>
    <t xml:space="preserve">MŰKÖDÉSI KIADÁSOK </t>
  </si>
  <si>
    <t xml:space="preserve">     Rendszeres személyi  juttatások</t>
  </si>
  <si>
    <t xml:space="preserve">     Nem rendszeres személyi juttatások</t>
  </si>
  <si>
    <t xml:space="preserve">     Állományba nem tartozók juttatásai</t>
  </si>
  <si>
    <t>Dologi kiadások</t>
  </si>
  <si>
    <t>Szociális ellátások</t>
  </si>
  <si>
    <t>Működési célú pénzeszköz átadás</t>
  </si>
  <si>
    <t>FELHALMOZÁSI KIADÁSOK:</t>
  </si>
  <si>
    <t>Beruházás</t>
  </si>
  <si>
    <t>FELHALMOZÁSI KIADÁSOK ÖSSZESEN (1……3):</t>
  </si>
  <si>
    <t>TARTALÉKOK:</t>
  </si>
  <si>
    <t xml:space="preserve"> Közműfejlesztés:</t>
  </si>
  <si>
    <t xml:space="preserve"> Vagyonalap :</t>
  </si>
  <si>
    <t xml:space="preserve"> Vízügyi építési alap :</t>
  </si>
  <si>
    <t>TARTALÉKOK ÖSSZESEN (1…….3):</t>
  </si>
  <si>
    <t>Fejlesztési célú hitel törlesztése</t>
  </si>
  <si>
    <t>EGYÉB FINANSZIROZÁSI KIADÁSOK</t>
  </si>
  <si>
    <t>KIADÁSOK MINDÖSSZESEN:</t>
  </si>
  <si>
    <t>Helyi adók</t>
  </si>
  <si>
    <t>Különféle bírságok</t>
  </si>
  <si>
    <t>Egyéb sajátos bevételek</t>
  </si>
  <si>
    <t>Pénzmaradvány</t>
  </si>
  <si>
    <t>Ingatlanok értékesítése</t>
  </si>
  <si>
    <t>Bérpolítikai intézkedések (kereset kiegészítés )</t>
  </si>
  <si>
    <t>ÁFA bevételek</t>
  </si>
  <si>
    <t>Polgármesteri keret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</si>
  <si>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</si>
  <si>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</si>
  <si>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</si>
  <si>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</si>
  <si>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Hitelfelvételből</t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</si>
  <si>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</si>
  <si>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</si>
  <si>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</si>
  <si>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</si>
  <si>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</si>
  <si>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</si>
  <si>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</si>
  <si>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</si>
  <si>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</si>
  <si>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 xml:space="preserve">        Vagyonalap</t>
  </si>
  <si>
    <t xml:space="preserve">Intézményi térítési díjak, </t>
  </si>
  <si>
    <t>Egyéb bev. (temető, könyvtár, esküvő,közterület fogl.)</t>
  </si>
  <si>
    <t>Bérleti díjak</t>
  </si>
  <si>
    <t>Iparűzési adó</t>
  </si>
  <si>
    <t>Adópótlék adóbírság</t>
  </si>
  <si>
    <t xml:space="preserve">SZJA-ból jövedelem differenciálódás miatt </t>
  </si>
  <si>
    <t>Egyéb sajátos működési bevételek</t>
  </si>
  <si>
    <t>Építéshatósági bírság</t>
  </si>
  <si>
    <t>Helyszini és szabálysértési bírság</t>
  </si>
  <si>
    <t xml:space="preserve">Föld bérlet </t>
  </si>
  <si>
    <t>Állami hozzájárulás</t>
  </si>
  <si>
    <t>OEP finanszírozás</t>
  </si>
  <si>
    <t>Egyéb müködési célú pénzeszköz átvétel</t>
  </si>
  <si>
    <t>Lakossági víz-csatorna díjtámogatás</t>
  </si>
  <si>
    <t>Pályázat ÁROP-3.A.1/A-2008-0016</t>
  </si>
  <si>
    <t>TÁMOP 3.1.4-08/1</t>
  </si>
  <si>
    <t>Pénzmaradvány bevétele (működési )</t>
  </si>
  <si>
    <t>Vagyon gazdálkodási műveletek bruttó bevételei</t>
  </si>
  <si>
    <t xml:space="preserve">          Zsiroshegy I.ütem csatorna beruházás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</si>
  <si>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</si>
  <si>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</si>
  <si>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family val="0"/>
      </rPr>
      <t>Pályázatok</t>
    </r>
  </si>
  <si>
    <t>Pénzmaradvány bevétele:</t>
  </si>
  <si>
    <t>FELHALMOZÁSI ÉS TŐKE JELLEGŰ BEVÉTELEK ÖSSZESEN</t>
  </si>
  <si>
    <t>EGYÉB FINANSZIROZÁSI BEVÉTELEK</t>
  </si>
  <si>
    <t>BEVÉTELEK MINDÖSSZESEN(I+II+III)</t>
  </si>
  <si>
    <t>Változás %-ban</t>
  </si>
  <si>
    <t>Élelmiszer beszerzés</t>
  </si>
  <si>
    <t>Vásárolt termékek és szolg.Áfa</t>
  </si>
  <si>
    <t>ÁFA befizetés</t>
  </si>
  <si>
    <t>Egyéb dologi kiadások</t>
  </si>
  <si>
    <t>Felhalmozási kiadások</t>
  </si>
  <si>
    <t xml:space="preserve">Álláshely </t>
  </si>
  <si>
    <t>Létszám fő:</t>
  </si>
  <si>
    <t>Közüzemi díjak</t>
  </si>
  <si>
    <t>Kamatkiadás</t>
  </si>
  <si>
    <t>Általános Iskola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</si>
  <si>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</si>
  <si>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</si>
  <si>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</si>
  <si>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</si>
  <si>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</si>
  <si>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Idegenforgalmi adó tartózkodás után</t>
  </si>
  <si>
    <t>Mozgássérültek támogatása</t>
  </si>
  <si>
    <t xml:space="preserve">Egyéb sajátos  bevételek : lakbér </t>
  </si>
  <si>
    <t>Egyéb sajátos  bevételek :közterület foglalás</t>
  </si>
  <si>
    <t>Vis.maior pályázati bevétel</t>
  </si>
  <si>
    <t>Kódszám (kulcsszám)</t>
  </si>
  <si>
    <t>Létszám</t>
  </si>
  <si>
    <t>(besorolási  osztály és fizetési fokozat)</t>
  </si>
  <si>
    <t>Hivatal</t>
  </si>
  <si>
    <t>Védőnő</t>
  </si>
  <si>
    <t>Öregiskola Könyvtár</t>
  </si>
  <si>
    <t>000030</t>
  </si>
  <si>
    <t>polgármester, főpolgármester</t>
  </si>
  <si>
    <t>jegyző</t>
  </si>
  <si>
    <t>1-2. pozíció: 14</t>
  </si>
  <si>
    <t>I.  besorolási osztály összesen</t>
  </si>
  <si>
    <t>II. besorolási osztály összesen</t>
  </si>
  <si>
    <t>ÖNKORMÁNYZATI KÖZTISZTVISELŐK ÖSSZESEN: (70+...+76+78+…+85+87+88)</t>
  </si>
  <si>
    <t>igazgató (főigazgató)</t>
  </si>
  <si>
    <t>igazgatóhelyettes (főigazgató-helyettes)</t>
  </si>
  <si>
    <t>301010 - 301140</t>
  </si>
  <si>
    <t>"A" fizetési  osztály összesen</t>
  </si>
  <si>
    <t>302010 - 302140</t>
  </si>
  <si>
    <t>"B" fizetési osztály összesen</t>
  </si>
  <si>
    <t>303010 - 303140</t>
  </si>
  <si>
    <t>"C" fizetési osztály  összesen</t>
  </si>
  <si>
    <t>304010 - 304140</t>
  </si>
  <si>
    <t>"D" fizetési osztály  öszzesen</t>
  </si>
  <si>
    <t>306010 - 306140</t>
  </si>
  <si>
    <t>"F" fizetési osztály  összesen</t>
  </si>
  <si>
    <t>307010 - 307140</t>
  </si>
  <si>
    <t>308010 - 308140</t>
  </si>
  <si>
    <t>KÖZALKALMAZOTTAK ÖSSZESEN:  (90+...+110)</t>
  </si>
  <si>
    <t>850510, 850530,</t>
  </si>
  <si>
    <t>fizikai alkalmazott</t>
  </si>
  <si>
    <t>közhasznú és közmunkát végző</t>
  </si>
  <si>
    <t>EGYÉB BÉRRENDSZER ÖSSZESEN: (144+152)</t>
  </si>
  <si>
    <t>I.+II. MINDÖSSZESEN: (154+160)</t>
  </si>
  <si>
    <t>Felhalmozási bevételek</t>
  </si>
  <si>
    <t>Likvid hitel felvétel</t>
  </si>
  <si>
    <t xml:space="preserve">Bevételek </t>
  </si>
  <si>
    <t>Kiadások</t>
  </si>
  <si>
    <t>BEVÉTELEK MEGNEVEZÉSE</t>
  </si>
  <si>
    <t>Központi költségvetési tám.</t>
  </si>
  <si>
    <t>OEP finanszirozás</t>
  </si>
  <si>
    <t>Müködési hitel felvétel</t>
  </si>
  <si>
    <t>Felhalmozási  hitel felvét.</t>
  </si>
  <si>
    <t>Müködési célú pénzeszköz átvétel</t>
  </si>
  <si>
    <t>Osztalék és hozambevétel</t>
  </si>
  <si>
    <t>BEVÉTELEK ÖSSZESEN:</t>
  </si>
  <si>
    <t>KIADÁSOK MEGNEVEZÉSE</t>
  </si>
  <si>
    <t>Munkadókat terh.járulékok</t>
  </si>
  <si>
    <t>Műk.célú pénzeszk.átadások</t>
  </si>
  <si>
    <t>Mük.célú tartalék felh.</t>
  </si>
  <si>
    <t>Felhalm.célú pénzeszk.átadás</t>
  </si>
  <si>
    <t>Beruházás, felújítás</t>
  </si>
  <si>
    <t>Fejlesztési célú hitel visszafizetés</t>
  </si>
  <si>
    <t>Fejlesztési tartalék</t>
  </si>
  <si>
    <t>KIADÁSOK ÖSSZESEN</t>
  </si>
  <si>
    <t>PÉNZKÉSZLET /bevétel-kiadás/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</si>
  <si>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</si>
  <si>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</si>
  <si>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</si>
  <si>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</si>
  <si>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</si>
  <si>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</si>
  <si>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</si>
  <si>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</si>
  <si>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</si>
  <si>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</si>
  <si>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</si>
  <si>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</si>
  <si>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Fejlesztési célú hitelek kamat befiz.</t>
  </si>
  <si>
    <t>ÖSSZESEN</t>
  </si>
  <si>
    <t>2011.évi eredeti</t>
  </si>
  <si>
    <t>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</si>
  <si>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</si>
  <si>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</si>
  <si>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</si>
  <si>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</si>
  <si>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</si>
  <si>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</si>
  <si>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</si>
  <si>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</si>
  <si>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</si>
  <si>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</si>
  <si>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</si>
  <si>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</si>
  <si>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Előző évi műk. Célú pénzeszk. Átvétel alulfinanszírozás miatt</t>
  </si>
  <si>
    <t>Érdekeltségnövelő támogatás</t>
  </si>
  <si>
    <t>összesen (eFt)</t>
  </si>
  <si>
    <t>Kiadások Összesen</t>
  </si>
  <si>
    <t>Végleges pénzeszközátadás</t>
  </si>
  <si>
    <t>Pénzeszköz átadás</t>
  </si>
  <si>
    <t>Intézményfinanszírozás</t>
  </si>
  <si>
    <t>Kisebbs.Önkormányzati tám.</t>
  </si>
  <si>
    <t>EU-s finanszírozás kiadásai</t>
  </si>
  <si>
    <t>Felújítási kiadások</t>
  </si>
  <si>
    <t>Pénzforg.nélküli kiadások</t>
  </si>
  <si>
    <t>Fejlesztési.c.hitel törlesztés</t>
  </si>
  <si>
    <t>Bevételek Össszesen</t>
  </si>
  <si>
    <t>Önkorm.sajátos működ.bevét.</t>
  </si>
  <si>
    <t>Támogatás, átvett pénzeszk.</t>
  </si>
  <si>
    <t>EU-s finanszírozás bevételei</t>
  </si>
  <si>
    <t>Felh.c.peszk.átvétel</t>
  </si>
  <si>
    <t>Pénzforg.nélküli bevételek</t>
  </si>
  <si>
    <t>Működési c. hitelfelvétel</t>
  </si>
  <si>
    <t>Fejlesztési.c.hitel felvétel</t>
  </si>
  <si>
    <t>5=4/3 %</t>
  </si>
  <si>
    <t>31.</t>
  </si>
  <si>
    <t>32.</t>
  </si>
  <si>
    <t>33.</t>
  </si>
  <si>
    <t>34.</t>
  </si>
  <si>
    <t>35.</t>
  </si>
  <si>
    <t>36.</t>
  </si>
  <si>
    <t>Munkaadókat terhelő szociális adó</t>
  </si>
  <si>
    <t>Munkaadókat terh. Szociális adó</t>
  </si>
  <si>
    <t>Halmozódásmentes (int.fin.és normatíva nélkül)</t>
  </si>
  <si>
    <t>Egyenleg</t>
  </si>
  <si>
    <t>Halmozódásmentes (int.fin.nélkül)</t>
  </si>
  <si>
    <t>Normatíva támogatás</t>
  </si>
  <si>
    <t>Intézményi finanszírozás</t>
  </si>
  <si>
    <t>Intézmény finanszírozás</t>
  </si>
  <si>
    <t>Bevétel intézmény fin. Nélkül</t>
  </si>
  <si>
    <t>Műk. Célú pénzeszközátvétel</t>
  </si>
  <si>
    <t>Dologi és egyéb folyókiadások</t>
  </si>
  <si>
    <t>Szociális kiadások</t>
  </si>
  <si>
    <t>Halmozódás mentesen:</t>
  </si>
  <si>
    <t>ÖSSZESEN:</t>
  </si>
  <si>
    <t xml:space="preserve">Óvoda </t>
  </si>
  <si>
    <t xml:space="preserve"> 2013. évi eredeti előirányzat</t>
  </si>
  <si>
    <t>5=4/3 (%)</t>
  </si>
  <si>
    <t>2013.évi eredeti terv</t>
  </si>
  <si>
    <t>2013 össz.</t>
  </si>
  <si>
    <t>305010 - 305140</t>
  </si>
  <si>
    <t>2013.évi er. e.i.</t>
  </si>
  <si>
    <t>Jogcím</t>
  </si>
  <si>
    <t>Önkormányzat</t>
  </si>
  <si>
    <t>Phivatal</t>
  </si>
  <si>
    <t>Óvoda</t>
  </si>
  <si>
    <t>Iskola</t>
  </si>
  <si>
    <t>Öregiskola</t>
  </si>
  <si>
    <t>1. Települési önkormányzatok általános támogatása</t>
  </si>
  <si>
    <t>1.1.ba zöldterület gazdálkodással kapcs.feladatok</t>
  </si>
  <si>
    <t>1.1.bb közvilágítás fenntartás támogatása</t>
  </si>
  <si>
    <t>1.1.bd közutak fenntartásának támogatása</t>
  </si>
  <si>
    <t>1.1.c Beszámítás összege</t>
  </si>
  <si>
    <t>adóerőképesség</t>
  </si>
  <si>
    <t>Normatív támogatások</t>
  </si>
  <si>
    <t>Központosított támogatások</t>
  </si>
  <si>
    <t>lakott külterülettel kapcsolatos feladatok támogatása</t>
  </si>
  <si>
    <t>Egyéb központosított támogatások</t>
  </si>
  <si>
    <t>kötelező önkormányzati feladatot ellátó intézmény fejlesztés-felújítás</t>
  </si>
  <si>
    <t>igényelhető</t>
  </si>
  <si>
    <t>közbiztonság növelését szolgáló fejlesztések</t>
  </si>
  <si>
    <t>Lakossági közműfejlesztés támogatása</t>
  </si>
  <si>
    <t>tv alapján</t>
  </si>
  <si>
    <t>közműfejlesztés kiegészítő  támogatása</t>
  </si>
  <si>
    <t>könytári érdekeltségnövelő</t>
  </si>
  <si>
    <t xml:space="preserve">Összesen: </t>
  </si>
  <si>
    <t>Nagykovácsi összesen</t>
  </si>
  <si>
    <t>me. egység x mutató</t>
  </si>
  <si>
    <t>1.1.a  Önkormányzati hivatal működésének támogatása</t>
  </si>
  <si>
    <t>19,55 fő</t>
  </si>
  <si>
    <t>1.1.b Település-üzemeltetéshez kapcs. feladatellátás összesen</t>
  </si>
  <si>
    <t>1.1.bc  köztemető fenntartással kapcs. feladatok</t>
  </si>
  <si>
    <t>1.1.a-b jogcímen nyújtott támogatás</t>
  </si>
  <si>
    <t>1.1d. Egyéb kötelező önkormányzati feladatok beszámítás után</t>
  </si>
  <si>
    <t>7365 x 2 700</t>
  </si>
  <si>
    <t>Települési önkormányzatok egyes köznevelési és gyerm.étk.tám</t>
  </si>
  <si>
    <t>II.1.(1) óvodapedagógusok elismert létszáma  8 hónapra</t>
  </si>
  <si>
    <t>27,5 fő</t>
  </si>
  <si>
    <t>II.1.(2) óvodapedagógusok munkáját közvetlenül segítők 8 hónapra</t>
  </si>
  <si>
    <t>18,0 fő</t>
  </si>
  <si>
    <t>II.1.(1) óvodapedagógusok elismert létszáma  4 hónapra</t>
  </si>
  <si>
    <t>II.1.(3) óvodapedagógusok elismert létszáma pótlólagos összeg</t>
  </si>
  <si>
    <t>II.1.(2) óvodapedagógusok munkáját közvetlenül segítők 4 hónapra</t>
  </si>
  <si>
    <t>II.2.(8) gyermekek teljes körü óvodai nevelése 8 hónapra</t>
  </si>
  <si>
    <t>320 fő</t>
  </si>
  <si>
    <t>II.2.(8) gyermekek teljes körü óvodai nevelése 4 hónapra</t>
  </si>
  <si>
    <t>321 fő</t>
  </si>
  <si>
    <t>III.2 Hozzájárulás a pénzbeli szociális ellátásokhoz beszámítás után</t>
  </si>
  <si>
    <t>III.3.a (1) Családsegítés</t>
  </si>
  <si>
    <t>III.3.a (2) Gyermekjóléti szolgálat</t>
  </si>
  <si>
    <t>III.3.c (1) Szociális étkeztetés</t>
  </si>
  <si>
    <t>Települési önkormányzatok szociális és gyermekjóléti feladatainak támogatása</t>
  </si>
  <si>
    <t>7365 x 1 140</t>
  </si>
  <si>
    <t>KISPATAK ÓVODA 2014. évi bevételei és kiadásai</t>
  </si>
  <si>
    <t>2014.évi er. e.i.</t>
  </si>
  <si>
    <t xml:space="preserve"> 2014. évi eredeti előirányzat</t>
  </si>
  <si>
    <t>2014.évi eredeti terv</t>
  </si>
  <si>
    <t xml:space="preserve">2014.évi eredeti </t>
  </si>
  <si>
    <t>2014 össz.</t>
  </si>
  <si>
    <t>Gyakornok fizetési osztály  összesen</t>
  </si>
  <si>
    <t>Ped.1. fizetési osztály  összesen</t>
  </si>
  <si>
    <t>Ped.2. fizetési osztály  összesen</t>
  </si>
  <si>
    <t>III. 5.  gyermekétkeztetésben dolgozók bértámogatása (óvoda)</t>
  </si>
  <si>
    <t>III. 5.  gyermekétkeztetésben dolgozók bértámogatása (iskola)</t>
  </si>
  <si>
    <t>4,86 fő</t>
  </si>
  <si>
    <t>8 fő</t>
  </si>
  <si>
    <t>ebből: normatíva átvétel</t>
  </si>
  <si>
    <t>Intézményi müködési bevételek</t>
  </si>
  <si>
    <t>Felhalmozási  célú átvett pénzeszközök</t>
  </si>
  <si>
    <t>091110 1 Óvodai nevelés, ellátás</t>
  </si>
  <si>
    <t>Kormányzati  funkció</t>
  </si>
  <si>
    <t>091120 1 SNI gyermekek óvodai nevelése, ellátása</t>
  </si>
  <si>
    <t>096010 1 Óvodai intézményi étkeztetés</t>
  </si>
  <si>
    <t>091140 1 Óvodai nevelés, ellátás</t>
  </si>
  <si>
    <t>Támogatási  célú finanszírozási műveletek</t>
  </si>
  <si>
    <t>018030 1 Támogatási célú finanszírozási műveletek</t>
  </si>
  <si>
    <t>köznevelési intézmények kiegészítő támogatása</t>
  </si>
  <si>
    <t>üdülőhelyi támogatások</t>
  </si>
  <si>
    <t>Gyermekétkeztetés üzemeltetési támogatása</t>
  </si>
  <si>
    <t>Települési önkormányzat könyvtári és közművelődési támogatása</t>
  </si>
  <si>
    <t>2013 évről áthúzódó bérkompenzáció támogatása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</si>
</sst>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68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8" borderId="7" applyNumberFormat="0" applyFont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507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14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14" fillId="33" borderId="22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" fillId="0" borderId="0" xfId="0" applyFont="1" applyFill="1" applyAlignment="1">
      <alignment/>
    </xf>
    <xf numFmtId="0" fontId="14" fillId="34" borderId="15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3" fontId="14" fillId="34" borderId="15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0" fontId="14" fillId="35" borderId="2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33" borderId="21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3" fontId="0" fillId="0" borderId="23" xfId="0" applyNumberFormat="1" applyFill="1" applyBorder="1" applyAlignment="1">
      <alignment/>
    </xf>
    <xf numFmtId="0" fontId="14" fillId="0" borderId="21" xfId="0" applyFont="1" applyBorder="1" applyAlignment="1">
      <alignment horizontal="center"/>
    </xf>
    <xf numFmtId="3" fontId="0" fillId="0" borderId="24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43" fontId="1" fillId="0" borderId="0" xfId="46" applyFont="1" applyAlignment="1">
      <alignment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25" xfId="0" applyFont="1" applyBorder="1" applyAlignment="1">
      <alignment/>
    </xf>
    <xf numFmtId="0" fontId="16" fillId="0" borderId="26" xfId="0" applyFont="1" applyBorder="1" applyAlignment="1">
      <alignment/>
    </xf>
    <xf numFmtId="9" fontId="14" fillId="0" borderId="25" xfId="66" applyFont="1" applyBorder="1" applyAlignment="1">
      <alignment/>
    </xf>
    <xf numFmtId="0" fontId="14" fillId="0" borderId="26" xfId="0" applyFont="1" applyBorder="1" applyAlignment="1">
      <alignment/>
    </xf>
    <xf numFmtId="3" fontId="14" fillId="0" borderId="25" xfId="0" applyNumberFormat="1" applyFont="1" applyFill="1" applyBorder="1" applyAlignment="1">
      <alignment/>
    </xf>
    <xf numFmtId="0" fontId="5" fillId="0" borderId="18" xfId="0" applyFont="1" applyBorder="1" applyAlignment="1">
      <alignment horizontal="left"/>
    </xf>
    <xf numFmtId="3" fontId="14" fillId="0" borderId="25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15" xfId="0" applyFont="1" applyBorder="1" applyAlignment="1">
      <alignment/>
    </xf>
    <xf numFmtId="9" fontId="14" fillId="0" borderId="15" xfId="66" applyFont="1" applyBorder="1" applyAlignment="1">
      <alignment/>
    </xf>
    <xf numFmtId="0" fontId="14" fillId="33" borderId="21" xfId="0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9" fontId="14" fillId="33" borderId="21" xfId="66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4" fillId="33" borderId="29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3" fontId="14" fillId="33" borderId="29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3" fontId="4" fillId="0" borderId="30" xfId="0" applyNumberFormat="1" applyFont="1" applyBorder="1" applyAlignment="1">
      <alignment/>
    </xf>
    <xf numFmtId="0" fontId="0" fillId="0" borderId="31" xfId="0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/>
    </xf>
    <xf numFmtId="3" fontId="0" fillId="0" borderId="13" xfId="46" applyNumberFormat="1" applyFont="1" applyFill="1" applyBorder="1" applyAlignment="1">
      <alignment/>
    </xf>
    <xf numFmtId="3" fontId="0" fillId="0" borderId="13" xfId="46" applyNumberFormat="1" applyFont="1" applyFill="1" applyBorder="1" applyAlignment="1">
      <alignment horizontal="right"/>
    </xf>
    <xf numFmtId="3" fontId="13" fillId="0" borderId="21" xfId="0" applyNumberFormat="1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19" fillId="0" borderId="0" xfId="0" applyFont="1" applyAlignment="1">
      <alignment horizontal="justify"/>
    </xf>
    <xf numFmtId="0" fontId="4" fillId="37" borderId="33" xfId="0" applyFont="1" applyFill="1" applyBorder="1" applyAlignment="1">
      <alignment horizontal="center" wrapText="1"/>
    </xf>
    <xf numFmtId="0" fontId="4" fillId="37" borderId="34" xfId="0" applyFont="1" applyFill="1" applyBorder="1" applyAlignment="1">
      <alignment horizontal="center" wrapText="1"/>
    </xf>
    <xf numFmtId="0" fontId="4" fillId="37" borderId="35" xfId="0" applyFont="1" applyFill="1" applyBorder="1" applyAlignment="1">
      <alignment wrapText="1"/>
    </xf>
    <xf numFmtId="0" fontId="4" fillId="37" borderId="36" xfId="0" applyFont="1" applyFill="1" applyBorder="1" applyAlignment="1">
      <alignment horizontal="center" wrapText="1"/>
    </xf>
    <xf numFmtId="0" fontId="4" fillId="37" borderId="15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right"/>
    </xf>
    <xf numFmtId="0" fontId="0" fillId="0" borderId="15" xfId="0" applyFont="1" applyBorder="1" applyAlignment="1">
      <alignment horizontal="center" wrapText="1"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0" fillId="0" borderId="36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37" xfId="0" applyFont="1" applyBorder="1" applyAlignment="1">
      <alignment wrapText="1"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38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0" fillId="0" borderId="39" xfId="0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9" fontId="14" fillId="0" borderId="13" xfId="66" applyFont="1" applyBorder="1" applyAlignment="1">
      <alignment/>
    </xf>
    <xf numFmtId="3" fontId="0" fillId="0" borderId="24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7" fillId="0" borderId="41" xfId="0" applyFont="1" applyBorder="1" applyAlignment="1">
      <alignment horizontal="center"/>
    </xf>
    <xf numFmtId="3" fontId="4" fillId="0" borderId="4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17" fillId="0" borderId="22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2" xfId="0" applyFont="1" applyFill="1" applyBorder="1" applyAlignment="1">
      <alignment/>
    </xf>
    <xf numFmtId="3" fontId="0" fillId="0" borderId="43" xfId="0" applyNumberFormat="1" applyFill="1" applyBorder="1" applyAlignment="1">
      <alignment/>
    </xf>
    <xf numFmtId="0" fontId="6" fillId="0" borderId="12" xfId="0" applyFont="1" applyBorder="1" applyAlignment="1">
      <alignment/>
    </xf>
    <xf numFmtId="0" fontId="6" fillId="36" borderId="19" xfId="0" applyFont="1" applyFill="1" applyBorder="1" applyAlignment="1">
      <alignment wrapText="1"/>
    </xf>
    <xf numFmtId="0" fontId="17" fillId="0" borderId="22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12" fillId="0" borderId="12" xfId="0" applyFont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4" fillId="0" borderId="24" xfId="0" applyFont="1" applyBorder="1" applyAlignment="1">
      <alignment horizontal="center"/>
    </xf>
    <xf numFmtId="9" fontId="1" fillId="0" borderId="0" xfId="66" applyFont="1" applyFill="1" applyAlignment="1">
      <alignment/>
    </xf>
    <xf numFmtId="9" fontId="4" fillId="0" borderId="21" xfId="66" applyFont="1" applyBorder="1" applyAlignment="1">
      <alignment horizontal="center" wrapText="1"/>
    </xf>
    <xf numFmtId="9" fontId="14" fillId="0" borderId="13" xfId="66" applyFont="1" applyBorder="1" applyAlignment="1">
      <alignment horizontal="center"/>
    </xf>
    <xf numFmtId="9" fontId="14" fillId="0" borderId="15" xfId="66" applyFont="1" applyBorder="1" applyAlignment="1">
      <alignment horizontal="center"/>
    </xf>
    <xf numFmtId="9" fontId="1" fillId="0" borderId="17" xfId="66" applyFont="1" applyBorder="1" applyAlignment="1">
      <alignment horizontal="right"/>
    </xf>
    <xf numFmtId="9" fontId="14" fillId="0" borderId="25" xfId="66" applyFont="1" applyFill="1" applyBorder="1" applyAlignment="1">
      <alignment/>
    </xf>
    <xf numFmtId="9" fontId="1" fillId="0" borderId="17" xfId="66" applyFont="1" applyBorder="1" applyAlignment="1">
      <alignment/>
    </xf>
    <xf numFmtId="9" fontId="1" fillId="0" borderId="14" xfId="66" applyFont="1" applyBorder="1" applyAlignment="1">
      <alignment horizontal="right"/>
    </xf>
    <xf numFmtId="9" fontId="1" fillId="0" borderId="14" xfId="66" applyFont="1" applyBorder="1" applyAlignment="1">
      <alignment/>
    </xf>
    <xf numFmtId="9" fontId="1" fillId="0" borderId="13" xfId="66" applyFont="1" applyBorder="1" applyAlignment="1">
      <alignment/>
    </xf>
    <xf numFmtId="9" fontId="1" fillId="0" borderId="14" xfId="66" applyFont="1" applyBorder="1" applyAlignment="1">
      <alignment/>
    </xf>
    <xf numFmtId="9" fontId="14" fillId="0" borderId="21" xfId="66" applyFont="1" applyFill="1" applyBorder="1" applyAlignment="1">
      <alignment/>
    </xf>
    <xf numFmtId="9" fontId="14" fillId="0" borderId="13" xfId="66" applyFont="1" applyBorder="1" applyAlignment="1">
      <alignment horizontal="right"/>
    </xf>
    <xf numFmtId="9" fontId="14" fillId="33" borderId="29" xfId="66" applyFont="1" applyFill="1" applyBorder="1" applyAlignment="1">
      <alignment/>
    </xf>
    <xf numFmtId="9" fontId="14" fillId="34" borderId="15" xfId="66" applyFont="1" applyFill="1" applyBorder="1" applyAlignment="1">
      <alignment/>
    </xf>
    <xf numFmtId="9" fontId="1" fillId="0" borderId="0" xfId="66" applyFont="1" applyAlignment="1">
      <alignment/>
    </xf>
    <xf numFmtId="9" fontId="0" fillId="0" borderId="0" xfId="66" applyFont="1" applyAlignment="1">
      <alignment/>
    </xf>
    <xf numFmtId="9" fontId="0" fillId="0" borderId="39" xfId="66" applyFont="1" applyBorder="1" applyAlignment="1">
      <alignment/>
    </xf>
    <xf numFmtId="9" fontId="0" fillId="0" borderId="13" xfId="66" applyFont="1" applyBorder="1" applyAlignment="1">
      <alignment/>
    </xf>
    <xf numFmtId="9" fontId="4" fillId="0" borderId="14" xfId="66" applyFont="1" applyBorder="1" applyAlignment="1">
      <alignment/>
    </xf>
    <xf numFmtId="9" fontId="0" fillId="0" borderId="13" xfId="66" applyFont="1" applyFill="1" applyBorder="1" applyAlignment="1">
      <alignment/>
    </xf>
    <xf numFmtId="9" fontId="4" fillId="0" borderId="40" xfId="66" applyFont="1" applyBorder="1" applyAlignment="1">
      <alignment/>
    </xf>
    <xf numFmtId="9" fontId="4" fillId="0" borderId="13" xfId="66" applyFont="1" applyBorder="1" applyAlignment="1">
      <alignment/>
    </xf>
    <xf numFmtId="9" fontId="4" fillId="0" borderId="15" xfId="66" applyFont="1" applyFill="1" applyBorder="1" applyAlignment="1">
      <alignment/>
    </xf>
    <xf numFmtId="9" fontId="13" fillId="0" borderId="21" xfId="66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3" xfId="66" applyFont="1" applyFill="1" applyBorder="1" applyAlignment="1">
      <alignment/>
    </xf>
    <xf numFmtId="0" fontId="14" fillId="0" borderId="39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9" fontId="1" fillId="0" borderId="16" xfId="66" applyFont="1" applyBorder="1" applyAlignment="1">
      <alignment/>
    </xf>
    <xf numFmtId="9" fontId="14" fillId="0" borderId="14" xfId="66" applyFont="1" applyBorder="1" applyAlignment="1">
      <alignment horizontal="right"/>
    </xf>
    <xf numFmtId="9" fontId="1" fillId="0" borderId="14" xfId="66" applyFont="1" applyFill="1" applyBorder="1" applyAlignment="1">
      <alignment/>
    </xf>
    <xf numFmtId="0" fontId="14" fillId="0" borderId="44" xfId="0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9" fontId="14" fillId="0" borderId="45" xfId="66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38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9" fontId="1" fillId="0" borderId="17" xfId="66" applyFont="1" applyBorder="1" applyAlignment="1">
      <alignment horizontal="right"/>
    </xf>
    <xf numFmtId="9" fontId="14" fillId="0" borderId="0" xfId="66" applyFont="1" applyAlignment="1">
      <alignment/>
    </xf>
    <xf numFmtId="3" fontId="14" fillId="0" borderId="0" xfId="0" applyNumberFormat="1" applyFont="1" applyAlignment="1">
      <alignment/>
    </xf>
    <xf numFmtId="3" fontId="1" fillId="0" borderId="43" xfId="0" applyNumberFormat="1" applyFont="1" applyFill="1" applyBorder="1" applyAlignment="1">
      <alignment horizontal="right"/>
    </xf>
    <xf numFmtId="9" fontId="14" fillId="35" borderId="21" xfId="66" applyFont="1" applyFill="1" applyBorder="1" applyAlignment="1">
      <alignment horizontal="right"/>
    </xf>
    <xf numFmtId="0" fontId="14" fillId="33" borderId="1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right"/>
    </xf>
    <xf numFmtId="3" fontId="14" fillId="0" borderId="43" xfId="0" applyNumberFormat="1" applyFont="1" applyFill="1" applyBorder="1" applyAlignment="1">
      <alignment horizontal="right"/>
    </xf>
    <xf numFmtId="3" fontId="1" fillId="0" borderId="46" xfId="0" applyNumberFormat="1" applyFont="1" applyFill="1" applyBorder="1" applyAlignment="1">
      <alignment horizontal="right"/>
    </xf>
    <xf numFmtId="3" fontId="14" fillId="0" borderId="37" xfId="0" applyNumberFormat="1" applyFont="1" applyFill="1" applyBorder="1" applyAlignment="1">
      <alignment horizontal="right"/>
    </xf>
    <xf numFmtId="3" fontId="1" fillId="0" borderId="43" xfId="0" applyNumberFormat="1" applyFont="1" applyFill="1" applyBorder="1" applyAlignment="1">
      <alignment horizontal="right"/>
    </xf>
    <xf numFmtId="3" fontId="1" fillId="0" borderId="47" xfId="0" applyNumberFormat="1" applyFont="1" applyFill="1" applyBorder="1" applyAlignment="1">
      <alignment horizontal="right"/>
    </xf>
    <xf numFmtId="3" fontId="1" fillId="0" borderId="47" xfId="0" applyNumberFormat="1" applyFont="1" applyFill="1" applyBorder="1" applyAlignment="1">
      <alignment horizontal="right"/>
    </xf>
    <xf numFmtId="3" fontId="14" fillId="34" borderId="48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0" fillId="0" borderId="43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35" borderId="21" xfId="0" applyFont="1" applyFill="1" applyBorder="1" applyAlignment="1">
      <alignment/>
    </xf>
    <xf numFmtId="0" fontId="14" fillId="0" borderId="14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4" fillId="36" borderId="16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9" fontId="14" fillId="0" borderId="0" xfId="66" applyFont="1" applyAlignment="1">
      <alignment/>
    </xf>
    <xf numFmtId="0" fontId="4" fillId="0" borderId="50" xfId="0" applyFont="1" applyBorder="1" applyAlignment="1">
      <alignment horizontal="center"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 horizontal="center" wrapText="1"/>
    </xf>
    <xf numFmtId="3" fontId="7" fillId="0" borderId="51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59" xfId="0" applyNumberFormat="1" applyFont="1" applyBorder="1" applyAlignment="1">
      <alignment horizontal="right"/>
    </xf>
    <xf numFmtId="3" fontId="21" fillId="0" borderId="60" xfId="0" applyNumberFormat="1" applyFont="1" applyBorder="1" applyAlignment="1">
      <alignment horizontal="right"/>
    </xf>
    <xf numFmtId="3" fontId="21" fillId="0" borderId="61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38" borderId="61" xfId="0" applyNumberFormat="1" applyFont="1" applyFill="1" applyBorder="1" applyAlignment="1">
      <alignment/>
    </xf>
    <xf numFmtId="3" fontId="21" fillId="0" borderId="56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21" fillId="0" borderId="60" xfId="0" applyNumberFormat="1" applyFont="1" applyBorder="1" applyAlignment="1">
      <alignment/>
    </xf>
    <xf numFmtId="3" fontId="21" fillId="38" borderId="64" xfId="0" applyNumberFormat="1" applyFont="1" applyFill="1" applyBorder="1" applyAlignment="1">
      <alignment/>
    </xf>
    <xf numFmtId="0" fontId="7" fillId="0" borderId="65" xfId="0" applyFont="1" applyBorder="1" applyAlignment="1">
      <alignment horizontal="center" wrapText="1"/>
    </xf>
    <xf numFmtId="3" fontId="6" fillId="36" borderId="57" xfId="0" applyNumberFormat="1" applyFont="1" applyFill="1" applyBorder="1" applyAlignment="1">
      <alignment/>
    </xf>
    <xf numFmtId="3" fontId="21" fillId="0" borderId="57" xfId="0" applyNumberFormat="1" applyFont="1" applyBorder="1" applyAlignment="1">
      <alignment/>
    </xf>
    <xf numFmtId="3" fontId="6" fillId="36" borderId="23" xfId="0" applyNumberFormat="1" applyFont="1" applyFill="1" applyBorder="1" applyAlignment="1">
      <alignment/>
    </xf>
    <xf numFmtId="3" fontId="6" fillId="36" borderId="42" xfId="0" applyNumberFormat="1" applyFont="1" applyFill="1" applyBorder="1" applyAlignment="1">
      <alignment/>
    </xf>
    <xf numFmtId="9" fontId="1" fillId="0" borderId="17" xfId="66" applyFont="1" applyFill="1" applyBorder="1" applyAlignment="1">
      <alignment horizontal="right"/>
    </xf>
    <xf numFmtId="9" fontId="1" fillId="0" borderId="13" xfId="66" applyFont="1" applyFill="1" applyBorder="1" applyAlignment="1">
      <alignment horizontal="right"/>
    </xf>
    <xf numFmtId="9" fontId="1" fillId="0" borderId="27" xfId="66" applyFont="1" applyFill="1" applyBorder="1" applyAlignment="1">
      <alignment horizontal="right"/>
    </xf>
    <xf numFmtId="9" fontId="1" fillId="0" borderId="14" xfId="66" applyFont="1" applyFill="1" applyBorder="1" applyAlignment="1">
      <alignment horizontal="right"/>
    </xf>
    <xf numFmtId="9" fontId="14" fillId="0" borderId="17" xfId="66" applyFont="1" applyFill="1" applyBorder="1" applyAlignment="1">
      <alignment horizontal="right"/>
    </xf>
    <xf numFmtId="9" fontId="14" fillId="0" borderId="43" xfId="66" applyFont="1" applyFill="1" applyBorder="1" applyAlignment="1">
      <alignment horizontal="right"/>
    </xf>
    <xf numFmtId="9" fontId="1" fillId="0" borderId="46" xfId="66" applyFont="1" applyFill="1" applyBorder="1" applyAlignment="1">
      <alignment horizontal="right"/>
    </xf>
    <xf numFmtId="9" fontId="14" fillId="0" borderId="37" xfId="66" applyFont="1" applyFill="1" applyBorder="1" applyAlignment="1">
      <alignment horizontal="right"/>
    </xf>
    <xf numFmtId="9" fontId="1" fillId="0" borderId="43" xfId="66" applyFont="1" applyFill="1" applyBorder="1" applyAlignment="1">
      <alignment horizontal="right"/>
    </xf>
    <xf numFmtId="9" fontId="1" fillId="0" borderId="43" xfId="66" applyFont="1" applyFill="1" applyBorder="1" applyAlignment="1">
      <alignment horizontal="right"/>
    </xf>
    <xf numFmtId="9" fontId="1" fillId="0" borderId="47" xfId="66" applyFont="1" applyFill="1" applyBorder="1" applyAlignment="1">
      <alignment horizontal="right"/>
    </xf>
    <xf numFmtId="9" fontId="1" fillId="0" borderId="47" xfId="66" applyFont="1" applyFill="1" applyBorder="1" applyAlignment="1">
      <alignment horizontal="right"/>
    </xf>
    <xf numFmtId="9" fontId="14" fillId="34" borderId="48" xfId="66" applyFont="1" applyFill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11" fillId="0" borderId="44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3" fontId="4" fillId="0" borderId="63" xfId="0" applyNumberFormat="1" applyFont="1" applyBorder="1" applyAlignment="1">
      <alignment/>
    </xf>
    <xf numFmtId="0" fontId="7" fillId="0" borderId="48" xfId="0" applyFont="1" applyBorder="1" applyAlignment="1">
      <alignment horizontal="center"/>
    </xf>
    <xf numFmtId="3" fontId="4" fillId="0" borderId="46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4" fillId="0" borderId="48" xfId="0" applyNumberFormat="1" applyFont="1" applyBorder="1" applyAlignment="1">
      <alignment/>
    </xf>
    <xf numFmtId="3" fontId="0" fillId="0" borderId="66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4" fillId="0" borderId="36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7" fillId="0" borderId="55" xfId="0" applyFont="1" applyBorder="1" applyAlignment="1">
      <alignment horizontal="center"/>
    </xf>
    <xf numFmtId="3" fontId="7" fillId="0" borderId="67" xfId="0" applyNumberFormat="1" applyFont="1" applyBorder="1" applyAlignment="1">
      <alignment/>
    </xf>
    <xf numFmtId="3" fontId="7" fillId="0" borderId="68" xfId="0" applyNumberFormat="1" applyFont="1" applyBorder="1" applyAlignment="1">
      <alignment vertical="center" wrapText="1"/>
    </xf>
    <xf numFmtId="3" fontId="7" fillId="0" borderId="69" xfId="0" applyNumberFormat="1" applyFont="1" applyBorder="1" applyAlignment="1">
      <alignment/>
    </xf>
    <xf numFmtId="3" fontId="7" fillId="0" borderId="69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170" fontId="0" fillId="0" borderId="70" xfId="46" applyNumberFormat="1" applyFont="1" applyBorder="1" applyAlignment="1">
      <alignment/>
    </xf>
    <xf numFmtId="170" fontId="0" fillId="0" borderId="70" xfId="46" applyNumberFormat="1" applyFont="1" applyFill="1" applyBorder="1" applyAlignment="1">
      <alignment/>
    </xf>
    <xf numFmtId="170" fontId="0" fillId="0" borderId="71" xfId="46" applyNumberFormat="1" applyFont="1" applyBorder="1" applyAlignment="1">
      <alignment/>
    </xf>
    <xf numFmtId="0" fontId="6" fillId="0" borderId="72" xfId="0" applyFont="1" applyFill="1" applyBorder="1" applyAlignment="1">
      <alignment/>
    </xf>
    <xf numFmtId="3" fontId="14" fillId="35" borderId="21" xfId="46" applyNumberFormat="1" applyFont="1" applyFill="1" applyBorder="1" applyAlignment="1">
      <alignment horizontal="right"/>
    </xf>
    <xf numFmtId="3" fontId="14" fillId="0" borderId="21" xfId="46" applyNumberFormat="1" applyFont="1" applyFill="1" applyBorder="1" applyAlignment="1">
      <alignment horizontal="right"/>
    </xf>
    <xf numFmtId="9" fontId="14" fillId="0" borderId="21" xfId="66" applyFont="1" applyFill="1" applyBorder="1" applyAlignment="1">
      <alignment horizontal="right"/>
    </xf>
    <xf numFmtId="0" fontId="0" fillId="0" borderId="0" xfId="0" applyBorder="1" applyAlignment="1">
      <alignment/>
    </xf>
    <xf numFmtId="9" fontId="4" fillId="0" borderId="22" xfId="66" applyFont="1" applyBorder="1" applyAlignment="1">
      <alignment horizontal="center" wrapText="1"/>
    </xf>
    <xf numFmtId="3" fontId="7" fillId="0" borderId="55" xfId="0" applyNumberFormat="1" applyFont="1" applyBorder="1" applyAlignment="1">
      <alignment horizontal="center"/>
    </xf>
    <xf numFmtId="3" fontId="7" fillId="0" borderId="65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73" xfId="57" applyFont="1" applyBorder="1" applyAlignment="1">
      <alignment horizontal="center"/>
      <protection/>
    </xf>
    <xf numFmtId="0" fontId="25" fillId="0" borderId="74" xfId="57" applyFont="1" applyBorder="1" applyAlignment="1">
      <alignment horizontal="center"/>
      <protection/>
    </xf>
    <xf numFmtId="0" fontId="23" fillId="0" borderId="75" xfId="0" applyFont="1" applyBorder="1" applyAlignment="1">
      <alignment horizontal="center"/>
    </xf>
    <xf numFmtId="0" fontId="22" fillId="0" borderId="76" xfId="0" applyFont="1" applyBorder="1" applyAlignment="1">
      <alignment/>
    </xf>
    <xf numFmtId="0" fontId="22" fillId="0" borderId="24" xfId="0" applyFont="1" applyBorder="1" applyAlignment="1">
      <alignment/>
    </xf>
    <xf numFmtId="0" fontId="23" fillId="37" borderId="24" xfId="57" applyFont="1" applyFill="1" applyBorder="1" applyAlignment="1">
      <alignment horizontal="center"/>
      <protection/>
    </xf>
    <xf numFmtId="0" fontId="23" fillId="37" borderId="24" xfId="0" applyFont="1" applyFill="1" applyBorder="1" applyAlignment="1">
      <alignment horizontal="center"/>
    </xf>
    <xf numFmtId="0" fontId="25" fillId="0" borderId="77" xfId="57" applyFont="1" applyBorder="1" applyAlignment="1">
      <alignment horizontal="center"/>
      <protection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5" fillId="39" borderId="78" xfId="57" applyFont="1" applyFill="1" applyBorder="1" applyAlignment="1">
      <alignment wrapText="1"/>
      <protection/>
    </xf>
    <xf numFmtId="3" fontId="25" fillId="39" borderId="78" xfId="57" applyNumberFormat="1" applyFont="1" applyFill="1" applyBorder="1">
      <alignment/>
      <protection/>
    </xf>
    <xf numFmtId="3" fontId="24" fillId="39" borderId="58" xfId="0" applyNumberFormat="1" applyFont="1" applyFill="1" applyBorder="1" applyAlignment="1">
      <alignment/>
    </xf>
    <xf numFmtId="3" fontId="25" fillId="39" borderId="24" xfId="0" applyNumberFormat="1" applyFont="1" applyFill="1" applyBorder="1" applyAlignment="1">
      <alignment/>
    </xf>
    <xf numFmtId="0" fontId="26" fillId="39" borderId="24" xfId="0" applyFont="1" applyFill="1" applyBorder="1" applyAlignment="1">
      <alignment/>
    </xf>
    <xf numFmtId="0" fontId="22" fillId="39" borderId="24" xfId="0" applyFont="1" applyFill="1" applyBorder="1" applyAlignment="1">
      <alignment/>
    </xf>
    <xf numFmtId="3" fontId="22" fillId="0" borderId="0" xfId="0" applyNumberFormat="1" applyFont="1" applyAlignment="1">
      <alignment/>
    </xf>
    <xf numFmtId="0" fontId="26" fillId="0" borderId="78" xfId="57" applyFont="1" applyBorder="1">
      <alignment/>
      <protection/>
    </xf>
    <xf numFmtId="3" fontId="26" fillId="0" borderId="78" xfId="57" applyNumberFormat="1" applyFont="1" applyBorder="1">
      <alignment/>
      <protection/>
    </xf>
    <xf numFmtId="3" fontId="24" fillId="0" borderId="58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0" fontId="26" fillId="0" borderId="24" xfId="0" applyFont="1" applyBorder="1" applyAlignment="1">
      <alignment/>
    </xf>
    <xf numFmtId="3" fontId="26" fillId="0" borderId="24" xfId="0" applyNumberFormat="1" applyFont="1" applyBorder="1" applyAlignment="1">
      <alignment/>
    </xf>
    <xf numFmtId="0" fontId="25" fillId="0" borderId="77" xfId="57" applyFont="1" applyBorder="1">
      <alignment/>
      <protection/>
    </xf>
    <xf numFmtId="3" fontId="25" fillId="0" borderId="77" xfId="57" applyNumberFormat="1" applyFont="1" applyBorder="1">
      <alignment/>
      <protection/>
    </xf>
    <xf numFmtId="0" fontId="26" fillId="0" borderId="77" xfId="57" applyFont="1" applyBorder="1">
      <alignment/>
      <protection/>
    </xf>
    <xf numFmtId="3" fontId="26" fillId="0" borderId="77" xfId="57" applyNumberFormat="1" applyFont="1" applyBorder="1">
      <alignment/>
      <protection/>
    </xf>
    <xf numFmtId="0" fontId="25" fillId="37" borderId="78" xfId="57" applyFont="1" applyFill="1" applyBorder="1">
      <alignment/>
      <protection/>
    </xf>
    <xf numFmtId="3" fontId="25" fillId="37" borderId="78" xfId="57" applyNumberFormat="1" applyFont="1" applyFill="1" applyBorder="1">
      <alignment/>
      <protection/>
    </xf>
    <xf numFmtId="3" fontId="24" fillId="37" borderId="58" xfId="0" applyNumberFormat="1" applyFont="1" applyFill="1" applyBorder="1" applyAlignment="1">
      <alignment/>
    </xf>
    <xf numFmtId="3" fontId="25" fillId="37" borderId="24" xfId="0" applyNumberFormat="1" applyFont="1" applyFill="1" applyBorder="1" applyAlignment="1">
      <alignment/>
    </xf>
    <xf numFmtId="0" fontId="26" fillId="37" borderId="78" xfId="57" applyFont="1" applyFill="1" applyBorder="1">
      <alignment/>
      <protection/>
    </xf>
    <xf numFmtId="0" fontId="25" fillId="39" borderId="24" xfId="57" applyFont="1" applyFill="1" applyBorder="1">
      <alignment/>
      <protection/>
    </xf>
    <xf numFmtId="3" fontId="24" fillId="39" borderId="24" xfId="0" applyNumberFormat="1" applyFont="1" applyFill="1" applyBorder="1" applyAlignment="1">
      <alignment/>
    </xf>
    <xf numFmtId="0" fontId="26" fillId="0" borderId="24" xfId="57" applyFont="1" applyBorder="1">
      <alignment/>
      <protection/>
    </xf>
    <xf numFmtId="3" fontId="26" fillId="0" borderId="24" xfId="57" applyNumberFormat="1" applyFont="1" applyBorder="1">
      <alignment/>
      <protection/>
    </xf>
    <xf numFmtId="3" fontId="24" fillId="0" borderId="24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27" fillId="0" borderId="24" xfId="57" applyNumberFormat="1" applyFont="1" applyBorder="1">
      <alignment/>
      <protection/>
    </xf>
    <xf numFmtId="3" fontId="24" fillId="0" borderId="75" xfId="0" applyNumberFormat="1" applyFont="1" applyBorder="1" applyAlignment="1">
      <alignment/>
    </xf>
    <xf numFmtId="0" fontId="25" fillId="37" borderId="67" xfId="57" applyFont="1" applyFill="1" applyBorder="1">
      <alignment/>
      <protection/>
    </xf>
    <xf numFmtId="0" fontId="25" fillId="37" borderId="41" xfId="57" applyFont="1" applyFill="1" applyBorder="1">
      <alignment/>
      <protection/>
    </xf>
    <xf numFmtId="3" fontId="25" fillId="37" borderId="79" xfId="57" applyNumberFormat="1" applyFont="1" applyFill="1" applyBorder="1">
      <alignment/>
      <protection/>
    </xf>
    <xf numFmtId="3" fontId="26" fillId="37" borderId="68" xfId="0" applyNumberFormat="1" applyFont="1" applyFill="1" applyBorder="1" applyAlignment="1">
      <alignment/>
    </xf>
    <xf numFmtId="3" fontId="25" fillId="37" borderId="79" xfId="0" applyNumberFormat="1" applyFont="1" applyFill="1" applyBorder="1" applyAlignment="1">
      <alignment/>
    </xf>
    <xf numFmtId="0" fontId="22" fillId="37" borderId="69" xfId="0" applyFont="1" applyFill="1" applyBorder="1" applyAlignment="1">
      <alignment/>
    </xf>
    <xf numFmtId="0" fontId="25" fillId="36" borderId="80" xfId="57" applyFont="1" applyFill="1" applyBorder="1">
      <alignment/>
      <protection/>
    </xf>
    <xf numFmtId="3" fontId="26" fillId="36" borderId="0" xfId="0" applyNumberFormat="1" applyFont="1" applyFill="1" applyBorder="1" applyAlignment="1">
      <alignment/>
    </xf>
    <xf numFmtId="3" fontId="25" fillId="36" borderId="80" xfId="0" applyNumberFormat="1" applyFont="1" applyFill="1" applyBorder="1" applyAlignment="1">
      <alignment/>
    </xf>
    <xf numFmtId="0" fontId="22" fillId="36" borderId="0" xfId="0" applyFont="1" applyFill="1" applyAlignment="1">
      <alignment/>
    </xf>
    <xf numFmtId="0" fontId="26" fillId="0" borderId="76" xfId="57" applyFont="1" applyBorder="1">
      <alignment/>
      <protection/>
    </xf>
    <xf numFmtId="3" fontId="29" fillId="0" borderId="76" xfId="57" applyNumberFormat="1" applyFont="1" applyFill="1" applyBorder="1">
      <alignment/>
      <protection/>
    </xf>
    <xf numFmtId="3" fontId="26" fillId="0" borderId="0" xfId="0" applyNumberFormat="1" applyFont="1" applyBorder="1" applyAlignment="1">
      <alignment/>
    </xf>
    <xf numFmtId="0" fontId="26" fillId="36" borderId="24" xfId="57" applyFont="1" applyFill="1" applyBorder="1">
      <alignment/>
      <protection/>
    </xf>
    <xf numFmtId="3" fontId="26" fillId="36" borderId="24" xfId="0" applyNumberFormat="1" applyFont="1" applyFill="1" applyBorder="1" applyAlignment="1">
      <alignment/>
    </xf>
    <xf numFmtId="0" fontId="22" fillId="36" borderId="24" xfId="0" applyFont="1" applyFill="1" applyBorder="1" applyAlignment="1">
      <alignment/>
    </xf>
    <xf numFmtId="0" fontId="26" fillId="37" borderId="24" xfId="57" applyFont="1" applyFill="1" applyBorder="1">
      <alignment/>
      <protection/>
    </xf>
    <xf numFmtId="3" fontId="30" fillId="37" borderId="24" xfId="57" applyNumberFormat="1" applyFont="1" applyFill="1" applyBorder="1">
      <alignment/>
      <protection/>
    </xf>
    <xf numFmtId="0" fontId="22" fillId="37" borderId="24" xfId="0" applyFont="1" applyFill="1" applyBorder="1" applyAlignment="1">
      <alignment/>
    </xf>
    <xf numFmtId="3" fontId="29" fillId="0" borderId="24" xfId="57" applyNumberFormat="1" applyFont="1" applyFill="1" applyBorder="1">
      <alignment/>
      <protection/>
    </xf>
    <xf numFmtId="0" fontId="26" fillId="0" borderId="80" xfId="57" applyFont="1" applyBorder="1">
      <alignment/>
      <protection/>
    </xf>
    <xf numFmtId="3" fontId="29" fillId="0" borderId="80" xfId="57" applyNumberFormat="1" applyFont="1" applyFill="1" applyBorder="1">
      <alignment/>
      <protection/>
    </xf>
    <xf numFmtId="0" fontId="22" fillId="0" borderId="80" xfId="0" applyFont="1" applyBorder="1" applyAlignment="1">
      <alignment/>
    </xf>
    <xf numFmtId="3" fontId="26" fillId="0" borderId="24" xfId="57" applyNumberFormat="1" applyFont="1" applyFill="1" applyBorder="1">
      <alignment/>
      <protection/>
    </xf>
    <xf numFmtId="3" fontId="25" fillId="0" borderId="0" xfId="0" applyNumberFormat="1" applyFont="1" applyBorder="1" applyAlignment="1">
      <alignment/>
    </xf>
    <xf numFmtId="0" fontId="26" fillId="36" borderId="71" xfId="57" applyFont="1" applyFill="1" applyBorder="1">
      <alignment/>
      <protection/>
    </xf>
    <xf numFmtId="3" fontId="25" fillId="36" borderId="76" xfId="57" applyNumberFormat="1" applyFont="1" applyFill="1" applyBorder="1">
      <alignment/>
      <protection/>
    </xf>
    <xf numFmtId="3" fontId="26" fillId="36" borderId="75" xfId="0" applyNumberFormat="1" applyFont="1" applyFill="1" applyBorder="1" applyAlignment="1">
      <alignment/>
    </xf>
    <xf numFmtId="0" fontId="22" fillId="36" borderId="76" xfId="0" applyFont="1" applyFill="1" applyBorder="1" applyAlignment="1">
      <alignment/>
    </xf>
    <xf numFmtId="0" fontId="23" fillId="40" borderId="67" xfId="57" applyFont="1" applyFill="1" applyBorder="1">
      <alignment/>
      <protection/>
    </xf>
    <xf numFmtId="0" fontId="23" fillId="40" borderId="79" xfId="57" applyFont="1" applyFill="1" applyBorder="1">
      <alignment/>
      <protection/>
    </xf>
    <xf numFmtId="3" fontId="31" fillId="40" borderId="79" xfId="58" applyNumberFormat="1" applyFont="1" applyFill="1" applyBorder="1">
      <alignment/>
      <protection/>
    </xf>
    <xf numFmtId="3" fontId="25" fillId="40" borderId="68" xfId="0" applyNumberFormat="1" applyFont="1" applyFill="1" applyBorder="1" applyAlignment="1">
      <alignment/>
    </xf>
    <xf numFmtId="3" fontId="25" fillId="40" borderId="79" xfId="0" applyNumberFormat="1" applyFont="1" applyFill="1" applyBorder="1" applyAlignment="1">
      <alignment/>
    </xf>
    <xf numFmtId="3" fontId="25" fillId="40" borderId="69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166" fontId="14" fillId="0" borderId="63" xfId="0" applyNumberFormat="1" applyFont="1" applyFill="1" applyBorder="1" applyAlignment="1">
      <alignment/>
    </xf>
    <xf numFmtId="166" fontId="14" fillId="0" borderId="50" xfId="0" applyNumberFormat="1" applyFont="1" applyFill="1" applyBorder="1" applyAlignment="1">
      <alignment/>
    </xf>
    <xf numFmtId="9" fontId="14" fillId="0" borderId="32" xfId="66" applyFont="1" applyBorder="1" applyAlignment="1">
      <alignment/>
    </xf>
    <xf numFmtId="9" fontId="14" fillId="0" borderId="42" xfId="66" applyFont="1" applyBorder="1" applyAlignment="1">
      <alignment/>
    </xf>
    <xf numFmtId="3" fontId="21" fillId="38" borderId="23" xfId="0" applyNumberFormat="1" applyFont="1" applyFill="1" applyBorder="1" applyAlignment="1">
      <alignment/>
    </xf>
    <xf numFmtId="3" fontId="21" fillId="38" borderId="57" xfId="0" applyNumberFormat="1" applyFont="1" applyFill="1" applyBorder="1" applyAlignment="1">
      <alignment/>
    </xf>
    <xf numFmtId="9" fontId="14" fillId="0" borderId="39" xfId="66" applyFont="1" applyBorder="1" applyAlignment="1">
      <alignment horizontal="center" wrapText="1"/>
    </xf>
    <xf numFmtId="0" fontId="23" fillId="37" borderId="44" xfId="57" applyFont="1" applyFill="1" applyBorder="1" applyAlignment="1">
      <alignment horizontal="center"/>
      <protection/>
    </xf>
    <xf numFmtId="0" fontId="28" fillId="37" borderId="24" xfId="57" applyFont="1" applyFill="1" applyBorder="1" applyAlignment="1">
      <alignment horizontal="center"/>
      <protection/>
    </xf>
    <xf numFmtId="0" fontId="23" fillId="37" borderId="23" xfId="0" applyFont="1" applyFill="1" applyBorder="1" applyAlignment="1">
      <alignment horizontal="center"/>
    </xf>
    <xf numFmtId="0" fontId="25" fillId="0" borderId="81" xfId="57" applyFont="1" applyBorder="1" applyAlignment="1">
      <alignment horizontal="center"/>
      <protection/>
    </xf>
    <xf numFmtId="0" fontId="22" fillId="0" borderId="23" xfId="0" applyFont="1" applyBorder="1" applyAlignment="1">
      <alignment/>
    </xf>
    <xf numFmtId="0" fontId="25" fillId="39" borderId="82" xfId="57" applyFont="1" applyFill="1" applyBorder="1" applyAlignment="1">
      <alignment wrapText="1"/>
      <protection/>
    </xf>
    <xf numFmtId="0" fontId="22" fillId="39" borderId="23" xfId="0" applyFont="1" applyFill="1" applyBorder="1" applyAlignment="1">
      <alignment/>
    </xf>
    <xf numFmtId="0" fontId="26" fillId="0" borderId="82" xfId="57" applyFont="1" applyBorder="1">
      <alignment/>
      <protection/>
    </xf>
    <xf numFmtId="0" fontId="25" fillId="0" borderId="81" xfId="57" applyFont="1" applyBorder="1">
      <alignment/>
      <protection/>
    </xf>
    <xf numFmtId="0" fontId="26" fillId="0" borderId="81" xfId="57" applyFont="1" applyBorder="1">
      <alignment/>
      <protection/>
    </xf>
    <xf numFmtId="0" fontId="26" fillId="41" borderId="82" xfId="57" applyFont="1" applyFill="1" applyBorder="1">
      <alignment/>
      <protection/>
    </xf>
    <xf numFmtId="0" fontId="26" fillId="41" borderId="78" xfId="57" applyFont="1" applyFill="1" applyBorder="1">
      <alignment/>
      <protection/>
    </xf>
    <xf numFmtId="3" fontId="26" fillId="41" borderId="78" xfId="57" applyNumberFormat="1" applyFont="1" applyFill="1" applyBorder="1">
      <alignment/>
      <protection/>
    </xf>
    <xf numFmtId="3" fontId="24" fillId="41" borderId="58" xfId="0" applyNumberFormat="1" applyFont="1" applyFill="1" applyBorder="1" applyAlignment="1">
      <alignment/>
    </xf>
    <xf numFmtId="3" fontId="26" fillId="41" borderId="24" xfId="0" applyNumberFormat="1" applyFont="1" applyFill="1" applyBorder="1" applyAlignment="1">
      <alignment/>
    </xf>
    <xf numFmtId="0" fontId="25" fillId="37" borderId="82" xfId="57" applyFont="1" applyFill="1" applyBorder="1">
      <alignment/>
      <protection/>
    </xf>
    <xf numFmtId="0" fontId="25" fillId="39" borderId="44" xfId="57" applyFont="1" applyFill="1" applyBorder="1">
      <alignment/>
      <protection/>
    </xf>
    <xf numFmtId="3" fontId="25" fillId="39" borderId="24" xfId="57" applyNumberFormat="1" applyFont="1" applyFill="1" applyBorder="1">
      <alignment/>
      <protection/>
    </xf>
    <xf numFmtId="0" fontId="26" fillId="0" borderId="44" xfId="57" applyFont="1" applyBorder="1">
      <alignment/>
      <protection/>
    </xf>
    <xf numFmtId="0" fontId="26" fillId="0" borderId="83" xfId="57" applyFont="1" applyBorder="1">
      <alignment/>
      <protection/>
    </xf>
    <xf numFmtId="0" fontId="26" fillId="0" borderId="74" xfId="57" applyFont="1" applyBorder="1">
      <alignment/>
      <protection/>
    </xf>
    <xf numFmtId="0" fontId="22" fillId="0" borderId="49" xfId="0" applyFont="1" applyBorder="1" applyAlignment="1">
      <alignment/>
    </xf>
    <xf numFmtId="3" fontId="28" fillId="39" borderId="24" xfId="57" applyNumberFormat="1" applyFont="1" applyFill="1" applyBorder="1">
      <alignment/>
      <protection/>
    </xf>
    <xf numFmtId="0" fontId="22" fillId="36" borderId="57" xfId="0" applyFont="1" applyFill="1" applyBorder="1" applyAlignment="1">
      <alignment/>
    </xf>
    <xf numFmtId="0" fontId="26" fillId="0" borderId="59" xfId="57" applyFont="1" applyBorder="1">
      <alignment/>
      <protection/>
    </xf>
    <xf numFmtId="3" fontId="26" fillId="0" borderId="49" xfId="0" applyNumberFormat="1" applyFont="1" applyBorder="1" applyAlignment="1">
      <alignment/>
    </xf>
    <xf numFmtId="0" fontId="25" fillId="37" borderId="44" xfId="57" applyFont="1" applyFill="1" applyBorder="1">
      <alignment/>
      <protection/>
    </xf>
    <xf numFmtId="3" fontId="25" fillId="37" borderId="23" xfId="0" applyNumberFormat="1" applyFont="1" applyFill="1" applyBorder="1" applyAlignment="1">
      <alignment/>
    </xf>
    <xf numFmtId="0" fontId="26" fillId="0" borderId="56" xfId="57" applyFont="1" applyBorder="1">
      <alignment/>
      <protection/>
    </xf>
    <xf numFmtId="0" fontId="22" fillId="0" borderId="57" xfId="0" applyFont="1" applyBorder="1" applyAlignment="1">
      <alignment/>
    </xf>
    <xf numFmtId="0" fontId="26" fillId="36" borderId="59" xfId="57" applyFont="1" applyFill="1" applyBorder="1">
      <alignment/>
      <protection/>
    </xf>
    <xf numFmtId="0" fontId="22" fillId="36" borderId="49" xfId="0" applyFont="1" applyFill="1" applyBorder="1" applyAlignment="1">
      <alignment/>
    </xf>
    <xf numFmtId="0" fontId="25" fillId="37" borderId="38" xfId="57" applyFont="1" applyFill="1" applyBorder="1">
      <alignment/>
      <protection/>
    </xf>
    <xf numFmtId="3" fontId="25" fillId="37" borderId="48" xfId="0" applyNumberFormat="1" applyFont="1" applyFill="1" applyBorder="1" applyAlignment="1">
      <alignment/>
    </xf>
    <xf numFmtId="4" fontId="14" fillId="0" borderId="50" xfId="0" applyNumberFormat="1" applyFont="1" applyFill="1" applyBorder="1" applyAlignment="1">
      <alignment/>
    </xf>
    <xf numFmtId="3" fontId="14" fillId="41" borderId="25" xfId="0" applyNumberFormat="1" applyFont="1" applyFill="1" applyBorder="1" applyAlignment="1">
      <alignment/>
    </xf>
    <xf numFmtId="9" fontId="14" fillId="41" borderId="25" xfId="66" applyFont="1" applyFill="1" applyBorder="1" applyAlignment="1">
      <alignment/>
    </xf>
    <xf numFmtId="3" fontId="0" fillId="0" borderId="84" xfId="0" applyNumberFormat="1" applyFont="1" applyBorder="1" applyAlignment="1">
      <alignment/>
    </xf>
    <xf numFmtId="3" fontId="0" fillId="0" borderId="84" xfId="0" applyNumberFormat="1" applyFont="1" applyFill="1" applyBorder="1" applyAlignment="1">
      <alignment/>
    </xf>
    <xf numFmtId="3" fontId="0" fillId="0" borderId="70" xfId="0" applyNumberFormat="1" applyFont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85" xfId="0" applyNumberFormat="1" applyFont="1" applyBorder="1" applyAlignment="1">
      <alignment/>
    </xf>
    <xf numFmtId="0" fontId="6" fillId="0" borderId="18" xfId="0" applyFont="1" applyBorder="1" applyAlignment="1">
      <alignment/>
    </xf>
    <xf numFmtId="170" fontId="0" fillId="0" borderId="84" xfId="46" applyNumberFormat="1" applyFont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14" fillId="41" borderId="25" xfId="0" applyFont="1" applyFill="1" applyBorder="1" applyAlignment="1">
      <alignment/>
    </xf>
    <xf numFmtId="0" fontId="14" fillId="41" borderId="26" xfId="0" applyFont="1" applyFill="1" applyBorder="1" applyAlignment="1">
      <alignment/>
    </xf>
    <xf numFmtId="0" fontId="16" fillId="41" borderId="26" xfId="0" applyFont="1" applyFill="1" applyBorder="1" applyAlignment="1">
      <alignment/>
    </xf>
    <xf numFmtId="3" fontId="14" fillId="41" borderId="25" xfId="0" applyNumberFormat="1" applyFont="1" applyFill="1" applyBorder="1" applyAlignment="1">
      <alignment/>
    </xf>
    <xf numFmtId="9" fontId="14" fillId="41" borderId="25" xfId="66" applyFont="1" applyFill="1" applyBorder="1" applyAlignment="1">
      <alignment/>
    </xf>
    <xf numFmtId="0" fontId="11" fillId="0" borderId="59" xfId="0" applyFont="1" applyBorder="1" applyAlignment="1">
      <alignment horizontal="left"/>
    </xf>
    <xf numFmtId="3" fontId="0" fillId="0" borderId="76" xfId="0" applyNumberFormat="1" applyFill="1" applyBorder="1" applyAlignment="1">
      <alignment/>
    </xf>
    <xf numFmtId="3" fontId="0" fillId="0" borderId="49" xfId="0" applyNumberFormat="1" applyFill="1" applyBorder="1" applyAlignment="1">
      <alignment/>
    </xf>
    <xf numFmtId="0" fontId="22" fillId="0" borderId="0" xfId="0" applyFont="1" applyFill="1" applyAlignment="1">
      <alignment/>
    </xf>
    <xf numFmtId="0" fontId="26" fillId="36" borderId="44" xfId="57" applyFont="1" applyFill="1" applyBorder="1">
      <alignment/>
      <protection/>
    </xf>
    <xf numFmtId="3" fontId="26" fillId="36" borderId="58" xfId="0" applyNumberFormat="1" applyFont="1" applyFill="1" applyBorder="1" applyAlignment="1">
      <alignment/>
    </xf>
    <xf numFmtId="0" fontId="26" fillId="37" borderId="86" xfId="57" applyFont="1" applyFill="1" applyBorder="1">
      <alignment/>
      <protection/>
    </xf>
    <xf numFmtId="0" fontId="26" fillId="0" borderId="50" xfId="57" applyFont="1" applyFill="1" applyBorder="1">
      <alignment/>
      <protection/>
    </xf>
    <xf numFmtId="3" fontId="26" fillId="0" borderId="80" xfId="0" applyNumberFormat="1" applyFont="1" applyFill="1" applyBorder="1" applyAlignment="1">
      <alignment/>
    </xf>
    <xf numFmtId="0" fontId="22" fillId="0" borderId="80" xfId="0" applyFont="1" applyFill="1" applyBorder="1" applyAlignment="1">
      <alignment/>
    </xf>
    <xf numFmtId="3" fontId="30" fillId="37" borderId="79" xfId="57" applyNumberFormat="1" applyFont="1" applyFill="1" applyBorder="1">
      <alignment/>
      <protection/>
    </xf>
    <xf numFmtId="0" fontId="22" fillId="37" borderId="79" xfId="0" applyFont="1" applyFill="1" applyBorder="1" applyAlignment="1">
      <alignment/>
    </xf>
    <xf numFmtId="0" fontId="26" fillId="0" borderId="38" xfId="57" applyFont="1" applyFill="1" applyBorder="1">
      <alignment/>
      <protection/>
    </xf>
    <xf numFmtId="3" fontId="26" fillId="0" borderId="57" xfId="0" applyNumberFormat="1" applyFont="1" applyFill="1" applyBorder="1" applyAlignment="1">
      <alignment/>
    </xf>
    <xf numFmtId="3" fontId="26" fillId="36" borderId="23" xfId="0" applyNumberFormat="1" applyFont="1" applyFill="1" applyBorder="1" applyAlignment="1">
      <alignment/>
    </xf>
    <xf numFmtId="3" fontId="26" fillId="0" borderId="80" xfId="57" applyNumberFormat="1" applyFont="1" applyFill="1" applyBorder="1">
      <alignment/>
      <protection/>
    </xf>
    <xf numFmtId="3" fontId="26" fillId="36" borderId="24" xfId="57" applyNumberFormat="1" applyFont="1" applyFill="1" applyBorder="1">
      <alignment/>
      <protection/>
    </xf>
    <xf numFmtId="0" fontId="26" fillId="36" borderId="56" xfId="57" applyFont="1" applyFill="1" applyBorder="1">
      <alignment/>
      <protection/>
    </xf>
    <xf numFmtId="3" fontId="26" fillId="36" borderId="80" xfId="57" applyNumberFormat="1" applyFont="1" applyFill="1" applyBorder="1">
      <alignment/>
      <protection/>
    </xf>
    <xf numFmtId="3" fontId="26" fillId="36" borderId="80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48" xfId="0" applyFont="1" applyBorder="1" applyAlignment="1">
      <alignment/>
    </xf>
    <xf numFmtId="0" fontId="4" fillId="37" borderId="87" xfId="0" applyFont="1" applyFill="1" applyBorder="1" applyAlignment="1">
      <alignment horizontal="center" wrapText="1"/>
    </xf>
    <xf numFmtId="0" fontId="4" fillId="37" borderId="88" xfId="0" applyFont="1" applyFill="1" applyBorder="1" applyAlignment="1">
      <alignment horizontal="center" wrapText="1"/>
    </xf>
    <xf numFmtId="0" fontId="4" fillId="37" borderId="89" xfId="0" applyFont="1" applyFill="1" applyBorder="1" applyAlignment="1">
      <alignment horizontal="center" wrapText="1"/>
    </xf>
    <xf numFmtId="0" fontId="4" fillId="37" borderId="90" xfId="0" applyFont="1" applyFill="1" applyBorder="1" applyAlignment="1">
      <alignment horizontal="center" wrapText="1"/>
    </xf>
    <xf numFmtId="0" fontId="4" fillId="37" borderId="45" xfId="0" applyFont="1" applyFill="1" applyBorder="1" applyAlignment="1">
      <alignment horizontal="center" wrapText="1"/>
    </xf>
    <xf numFmtId="0" fontId="4" fillId="37" borderId="33" xfId="0" applyFont="1" applyFill="1" applyBorder="1" applyAlignment="1">
      <alignment horizontal="center" wrapText="1"/>
    </xf>
    <xf numFmtId="0" fontId="4" fillId="37" borderId="91" xfId="0" applyFont="1" applyFill="1" applyBorder="1" applyAlignment="1">
      <alignment horizontal="center" wrapText="1"/>
    </xf>
    <xf numFmtId="0" fontId="4" fillId="37" borderId="92" xfId="0" applyFont="1" applyFill="1" applyBorder="1" applyAlignment="1">
      <alignment horizontal="center" wrapText="1"/>
    </xf>
    <xf numFmtId="0" fontId="4" fillId="37" borderId="93" xfId="0" applyFont="1" applyFill="1" applyBorder="1" applyAlignment="1">
      <alignment horizontal="center" wrapText="1"/>
    </xf>
    <xf numFmtId="0" fontId="4" fillId="0" borderId="94" xfId="0" applyFont="1" applyBorder="1" applyAlignment="1">
      <alignment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2 2_2011 gördülő" xfId="57"/>
    <cellStyle name="Normál 2_2011 gördülő" xfId="58"/>
    <cellStyle name="Normal_KTRSZJ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="90" zoomScaleNormal="90" zoomScalePageLayoutView="0" workbookViewId="0" topLeftCell="A1">
      <selection activeCell="D12" sqref="D12"/>
    </sheetView>
  </sheetViews>
  <sheetFormatPr defaultColWidth="9.140625" defaultRowHeight="12.75"/>
  <cols>
    <col min="1" max="1" width="5.57421875" style="0" customWidth="1"/>
    <col min="2" max="2" width="31.7109375" style="0" bestFit="1" customWidth="1"/>
    <col min="3" max="3" width="15.00390625" style="0" customWidth="1"/>
    <col min="4" max="4" width="15.00390625" style="62" customWidth="1"/>
  </cols>
  <sheetData>
    <row r="1" spans="1:3" ht="16.5" thickBot="1">
      <c r="A1" s="487" t="s">
        <v>329</v>
      </c>
      <c r="B1" s="487"/>
      <c r="C1" s="487"/>
    </row>
    <row r="2" spans="1:4" ht="12.75">
      <c r="A2" s="247"/>
      <c r="B2" s="248"/>
      <c r="C2" s="307" t="s">
        <v>277</v>
      </c>
      <c r="D2" s="325" t="s">
        <v>330</v>
      </c>
    </row>
    <row r="3" spans="1:4" ht="42" customHeight="1" thickBot="1">
      <c r="A3" s="249"/>
      <c r="B3" s="250" t="s">
        <v>6</v>
      </c>
      <c r="C3" s="276" t="s">
        <v>232</v>
      </c>
      <c r="D3" s="326" t="s">
        <v>232</v>
      </c>
    </row>
    <row r="4" spans="1:4" ht="13.5" thickBot="1">
      <c r="A4" s="251">
        <v>2</v>
      </c>
      <c r="B4" s="271" t="s">
        <v>242</v>
      </c>
      <c r="C4" s="253">
        <f>SUM(C6:C9,C17:C21)</f>
        <v>175222</v>
      </c>
      <c r="D4" s="253">
        <f>SUM(D6:D9,D17:D21)</f>
        <v>235273</v>
      </c>
    </row>
    <row r="5" spans="1:4" ht="47.25" customHeight="1" thickBot="1">
      <c r="A5" s="308"/>
      <c r="B5" s="309" t="s">
        <v>259</v>
      </c>
      <c r="C5" s="310">
        <f>+C4-C12-C10</f>
        <v>25196</v>
      </c>
      <c r="D5" s="310">
        <f>+D4-D12-D10</f>
        <v>27714</v>
      </c>
    </row>
    <row r="6" spans="1:4" ht="12.75">
      <c r="A6" s="254">
        <v>21</v>
      </c>
      <c r="B6" s="272" t="s">
        <v>7</v>
      </c>
      <c r="C6" s="255">
        <f>+'2.sz.m.Bevételek'!$C$6</f>
        <v>25196</v>
      </c>
      <c r="D6" s="255">
        <f>+'2.sz.m.Bevételek'!$D$6</f>
        <v>27714</v>
      </c>
    </row>
    <row r="7" spans="1:4" ht="12.75">
      <c r="A7" s="256">
        <v>22</v>
      </c>
      <c r="B7" s="257" t="s">
        <v>243</v>
      </c>
      <c r="C7" s="255"/>
      <c r="D7" s="255"/>
    </row>
    <row r="8" spans="1:4" ht="12.75">
      <c r="A8" s="256">
        <v>23</v>
      </c>
      <c r="B8" s="257" t="s">
        <v>180</v>
      </c>
      <c r="C8" s="255"/>
      <c r="D8" s="255"/>
    </row>
    <row r="9" spans="1:4" ht="12.75">
      <c r="A9" s="273">
        <v>24</v>
      </c>
      <c r="B9" s="258" t="s">
        <v>244</v>
      </c>
      <c r="C9" s="259">
        <f>SUM(C10:C15)</f>
        <v>150026</v>
      </c>
      <c r="D9" s="259">
        <f>SUM(D10:D15)</f>
        <v>207559</v>
      </c>
    </row>
    <row r="10" spans="1:4" ht="12.75">
      <c r="A10" s="274">
        <v>241</v>
      </c>
      <c r="B10" s="262" t="s">
        <v>342</v>
      </c>
      <c r="C10" s="264">
        <f>+'2.sz.m.Bevételek'!$C$39</f>
        <v>122806</v>
      </c>
      <c r="D10" s="264">
        <f>+'2.sz.m.Bevételek'!$D$39</f>
        <v>174652</v>
      </c>
    </row>
    <row r="11" spans="1:4" ht="12.75">
      <c r="A11" s="274">
        <v>242</v>
      </c>
      <c r="B11" s="262" t="s">
        <v>37</v>
      </c>
      <c r="C11" s="264"/>
      <c r="D11" s="264"/>
    </row>
    <row r="12" spans="1:4" ht="12.75">
      <c r="A12" s="261">
        <v>243</v>
      </c>
      <c r="B12" s="275" t="s">
        <v>236</v>
      </c>
      <c r="C12" s="414">
        <f>+'2.sz.m.Bevételek'!$C$40</f>
        <v>27220</v>
      </c>
      <c r="D12" s="414">
        <f>+'2.sz.m.Bevételek'!D40</f>
        <v>32907</v>
      </c>
    </row>
    <row r="13" spans="1:4" ht="12.75">
      <c r="A13" s="274">
        <v>244</v>
      </c>
      <c r="B13" s="262" t="s">
        <v>266</v>
      </c>
      <c r="C13" s="264"/>
      <c r="D13" s="264"/>
    </row>
    <row r="14" spans="1:4" ht="12.75">
      <c r="A14" s="274">
        <v>245</v>
      </c>
      <c r="B14" s="262" t="s">
        <v>245</v>
      </c>
      <c r="C14" s="264"/>
      <c r="D14" s="264"/>
    </row>
    <row r="15" spans="1:4" ht="12.75">
      <c r="A15" s="266">
        <v>246</v>
      </c>
      <c r="B15" s="262" t="s">
        <v>246</v>
      </c>
      <c r="C15" s="278"/>
      <c r="D15" s="278"/>
    </row>
    <row r="16" spans="1:4" ht="12.75">
      <c r="A16" s="266">
        <v>25</v>
      </c>
      <c r="B16" s="262" t="s">
        <v>223</v>
      </c>
      <c r="C16" s="278"/>
      <c r="D16" s="278"/>
    </row>
    <row r="17" spans="1:4" ht="12.75">
      <c r="A17" s="254">
        <v>26</v>
      </c>
      <c r="B17" s="272" t="s">
        <v>247</v>
      </c>
      <c r="C17" s="259"/>
      <c r="D17" s="259"/>
    </row>
    <row r="18" spans="1:4" ht="12.75">
      <c r="A18" s="256">
        <v>27</v>
      </c>
      <c r="B18" s="257" t="s">
        <v>248</v>
      </c>
      <c r="C18" s="259"/>
      <c r="D18" s="259"/>
    </row>
    <row r="19" spans="1:4" ht="12.75">
      <c r="A19" s="274">
        <v>271</v>
      </c>
      <c r="B19" s="263" t="s">
        <v>181</v>
      </c>
      <c r="C19" s="264"/>
      <c r="D19" s="264"/>
    </row>
    <row r="20" spans="1:4" ht="12.75">
      <c r="A20" s="274">
        <v>272</v>
      </c>
      <c r="B20" s="262" t="s">
        <v>8</v>
      </c>
      <c r="C20" s="264"/>
      <c r="D20" s="264"/>
    </row>
    <row r="21" spans="1:4" ht="13.5" thickBot="1">
      <c r="A21" s="267">
        <v>28</v>
      </c>
      <c r="B21" s="269" t="s">
        <v>249</v>
      </c>
      <c r="C21" s="270"/>
      <c r="D21" s="270"/>
    </row>
    <row r="22" spans="1:4" ht="13.5" thickBot="1">
      <c r="A22" s="251">
        <v>1</v>
      </c>
      <c r="B22" s="252" t="s">
        <v>233</v>
      </c>
      <c r="C22" s="253">
        <f>SUM(C24:C27,C33:C36)</f>
        <v>175222</v>
      </c>
      <c r="D22" s="253">
        <f>SUM(D24:D27,D33:D36)</f>
        <v>235273</v>
      </c>
    </row>
    <row r="23" spans="1:4" ht="48.75" customHeight="1" thickBot="1">
      <c r="A23" s="308"/>
      <c r="B23" s="309" t="s">
        <v>261</v>
      </c>
      <c r="C23" s="311">
        <f>+C22-C29</f>
        <v>175222</v>
      </c>
      <c r="D23" s="311">
        <f>+D22-D29</f>
        <v>235273</v>
      </c>
    </row>
    <row r="24" spans="1:4" ht="12.75">
      <c r="A24" s="261">
        <v>11</v>
      </c>
      <c r="B24" s="262" t="s">
        <v>3</v>
      </c>
      <c r="C24" s="277">
        <f>+'4.sz.m.Kiadások'!$C$5</f>
        <v>90032</v>
      </c>
      <c r="D24" s="277">
        <f>+'4.sz.m.Kiadások'!$D$5</f>
        <v>132199</v>
      </c>
    </row>
    <row r="25" spans="1:4" ht="12.75">
      <c r="A25" s="261">
        <v>12</v>
      </c>
      <c r="B25" s="262" t="s">
        <v>258</v>
      </c>
      <c r="C25" s="277">
        <f>+'4.sz.m.Kiadások'!$C$9</f>
        <v>23854</v>
      </c>
      <c r="D25" s="277">
        <f>+'4.sz.m.Kiadások'!$D$9</f>
        <v>34535</v>
      </c>
    </row>
    <row r="26" spans="1:4" ht="12.75">
      <c r="A26" s="261">
        <v>13</v>
      </c>
      <c r="B26" s="262" t="s">
        <v>267</v>
      </c>
      <c r="C26" s="277">
        <f>+'4.sz.m.Kiadások'!$C$10</f>
        <v>61336</v>
      </c>
      <c r="D26" s="277">
        <f>+'4.sz.m.Kiadások'!$D$10</f>
        <v>68539</v>
      </c>
    </row>
    <row r="27" spans="1:4" ht="12.75">
      <c r="A27" s="261">
        <v>131</v>
      </c>
      <c r="B27" s="262" t="s">
        <v>268</v>
      </c>
      <c r="C27" s="277"/>
      <c r="D27" s="277"/>
    </row>
    <row r="28" spans="1:4" ht="12.75">
      <c r="A28" s="260">
        <v>14</v>
      </c>
      <c r="B28" s="258" t="s">
        <v>234</v>
      </c>
      <c r="C28" s="278"/>
      <c r="D28" s="278"/>
    </row>
    <row r="29" spans="1:4" ht="12.75">
      <c r="A29" s="261">
        <v>141</v>
      </c>
      <c r="B29" s="262" t="s">
        <v>235</v>
      </c>
      <c r="C29" s="278"/>
      <c r="D29" s="278"/>
    </row>
    <row r="30" spans="1:4" ht="12.75">
      <c r="A30" s="261">
        <v>142</v>
      </c>
      <c r="B30" s="265" t="s">
        <v>236</v>
      </c>
      <c r="C30" s="415"/>
      <c r="D30" s="415"/>
    </row>
    <row r="31" spans="1:4" ht="12.75">
      <c r="A31" s="266">
        <v>143</v>
      </c>
      <c r="B31" s="262" t="s">
        <v>237</v>
      </c>
      <c r="C31" s="278"/>
      <c r="D31" s="278"/>
    </row>
    <row r="32" spans="1:4" ht="12.75">
      <c r="A32" s="266">
        <v>144</v>
      </c>
      <c r="B32" s="262" t="s">
        <v>238</v>
      </c>
      <c r="C32" s="278"/>
      <c r="D32" s="278"/>
    </row>
    <row r="33" spans="1:4" ht="12.75">
      <c r="A33" s="256">
        <v>15</v>
      </c>
      <c r="B33" s="257" t="s">
        <v>239</v>
      </c>
      <c r="C33" s="279"/>
      <c r="D33" s="279"/>
    </row>
    <row r="34" spans="1:4" ht="12.75">
      <c r="A34" s="256">
        <v>16</v>
      </c>
      <c r="B34" s="257" t="s">
        <v>131</v>
      </c>
      <c r="C34" s="279"/>
      <c r="D34" s="279"/>
    </row>
    <row r="35" spans="1:4" ht="12.75">
      <c r="A35" s="256">
        <v>17</v>
      </c>
      <c r="B35" s="257" t="s">
        <v>240</v>
      </c>
      <c r="C35" s="279"/>
      <c r="D35" s="279"/>
    </row>
    <row r="36" spans="1:4" ht="13.5" thickBot="1">
      <c r="A36" s="267">
        <v>18</v>
      </c>
      <c r="B36" s="268" t="s">
        <v>241</v>
      </c>
      <c r="C36" s="280"/>
      <c r="D36" s="280"/>
    </row>
    <row r="37" ht="13.5" thickBot="1"/>
    <row r="38" spans="2:4" ht="13.5" thickBot="1">
      <c r="B38" s="71" t="s">
        <v>260</v>
      </c>
      <c r="C38" s="306">
        <f>+C4-C22</f>
        <v>0</v>
      </c>
      <c r="D38" s="306">
        <f>+D4-D22</f>
        <v>0</v>
      </c>
    </row>
    <row r="39" ht="12.75">
      <c r="C39" s="62"/>
    </row>
  </sheetData>
  <sheetProtection/>
  <mergeCells count="1">
    <mergeCell ref="A1:C1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scale="82" r:id="rId1"/>
  <headerFooter alignWithMargins="0">
    <oddHeader>&amp;L1/C. számú melléklet&amp;C&amp;"Arial,Félkövér"&amp;12Kispatak Óvoda 2014. évi bevételei és kiadásai&amp;R A 2014. évi önkormányzati költségvetési rendelethez</oddHeader>
    <oddFooter>&amp;L&amp;"Arial,Dőlt"&amp;8&amp;D&amp;C&amp;N&amp;R&amp;"Arial,Dőlt"&amp;8&amp;F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82"/>
  <sheetViews>
    <sheetView zoomScalePageLayoutView="0" workbookViewId="0" topLeftCell="A1">
      <pane xSplit="2" ySplit="4" topLeftCell="C5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D49" sqref="D49"/>
    </sheetView>
  </sheetViews>
  <sheetFormatPr defaultColWidth="8.8515625" defaultRowHeight="12.75"/>
  <cols>
    <col min="1" max="1" width="5.00390625" style="15" customWidth="1"/>
    <col min="2" max="2" width="54.28125" style="15" customWidth="1"/>
    <col min="3" max="4" width="16.140625" style="15" customWidth="1"/>
    <col min="5" max="5" width="16.140625" style="185" customWidth="1"/>
    <col min="6" max="16384" width="8.8515625" style="15" customWidth="1"/>
  </cols>
  <sheetData>
    <row r="1" spans="1:5" s="210" customFormat="1" ht="39" thickBot="1">
      <c r="A1" s="208" t="s">
        <v>24</v>
      </c>
      <c r="B1" s="209" t="s">
        <v>25</v>
      </c>
      <c r="C1" s="75" t="s">
        <v>272</v>
      </c>
      <c r="D1" s="75" t="s">
        <v>331</v>
      </c>
      <c r="E1" s="324" t="s">
        <v>26</v>
      </c>
    </row>
    <row r="2" spans="1:5" ht="13.5" thickBot="1">
      <c r="A2" s="16"/>
      <c r="B2" s="17"/>
      <c r="C2" s="75" t="s">
        <v>215</v>
      </c>
      <c r="D2" s="75" t="s">
        <v>215</v>
      </c>
      <c r="E2" s="324" t="s">
        <v>27</v>
      </c>
    </row>
    <row r="3" spans="1:5" ht="12.75">
      <c r="A3" s="16"/>
      <c r="B3" s="17"/>
      <c r="C3" s="18"/>
      <c r="D3" s="18"/>
      <c r="E3" s="172"/>
    </row>
    <row r="4" spans="1:5" ht="13.5" thickBot="1">
      <c r="A4" s="19">
        <v>1</v>
      </c>
      <c r="B4" s="5">
        <v>2</v>
      </c>
      <c r="C4" s="19">
        <v>3</v>
      </c>
      <c r="D4" s="19">
        <v>4</v>
      </c>
      <c r="E4" s="173" t="s">
        <v>250</v>
      </c>
    </row>
    <row r="5" spans="1:5" ht="13.5" thickBot="1">
      <c r="A5" s="20" t="s">
        <v>28</v>
      </c>
      <c r="B5" s="89" t="s">
        <v>29</v>
      </c>
      <c r="C5" s="87"/>
      <c r="D5" s="87"/>
      <c r="E5" s="151"/>
    </row>
    <row r="6" spans="1:8" ht="13.5" thickBot="1">
      <c r="A6" s="462" t="s">
        <v>30</v>
      </c>
      <c r="B6" s="464" t="s">
        <v>31</v>
      </c>
      <c r="C6" s="465">
        <f>SUM(C7:C11)</f>
        <v>25196</v>
      </c>
      <c r="D6" s="465">
        <f>SUM(D7:D11)</f>
        <v>27714</v>
      </c>
      <c r="E6" s="466">
        <f>+D6/C6</f>
        <v>1.0999364978568027</v>
      </c>
      <c r="F6" s="45"/>
      <c r="G6" s="45"/>
      <c r="H6" s="45"/>
    </row>
    <row r="7" spans="1:6" ht="13.5" thickTop="1">
      <c r="A7" s="21"/>
      <c r="B7" s="22" t="s">
        <v>100</v>
      </c>
      <c r="C7" s="196">
        <v>19839</v>
      </c>
      <c r="D7" s="196">
        <v>21822</v>
      </c>
      <c r="E7" s="281">
        <f aca="true" t="shared" si="0" ref="E7:E67">+D7/C7</f>
        <v>1.0999546348102223</v>
      </c>
      <c r="F7" s="45"/>
    </row>
    <row r="8" spans="1:6" ht="12.75">
      <c r="A8" s="25"/>
      <c r="B8" s="26" t="s">
        <v>101</v>
      </c>
      <c r="C8" s="24"/>
      <c r="D8" s="24"/>
      <c r="E8" s="174"/>
      <c r="F8" s="45"/>
    </row>
    <row r="9" spans="1:6" ht="12.75">
      <c r="A9" s="25"/>
      <c r="B9" s="26" t="s">
        <v>102</v>
      </c>
      <c r="C9" s="24"/>
      <c r="D9" s="24"/>
      <c r="E9" s="174"/>
      <c r="F9" s="45"/>
    </row>
    <row r="10" spans="1:6" ht="12.75">
      <c r="A10" s="25"/>
      <c r="B10" s="27" t="s">
        <v>83</v>
      </c>
      <c r="C10" s="24">
        <v>5357</v>
      </c>
      <c r="D10" s="24">
        <v>5892</v>
      </c>
      <c r="E10" s="174">
        <f t="shared" si="0"/>
        <v>1.099869329848796</v>
      </c>
      <c r="F10" s="45"/>
    </row>
    <row r="11" spans="1:6" ht="13.5" thickBot="1">
      <c r="A11" s="25"/>
      <c r="B11" s="27" t="s">
        <v>32</v>
      </c>
      <c r="C11" s="24"/>
      <c r="D11" s="24"/>
      <c r="E11" s="174"/>
      <c r="F11" s="45"/>
    </row>
    <row r="12" spans="1:6" ht="13.5" hidden="1" thickBot="1">
      <c r="A12" s="90" t="s">
        <v>33</v>
      </c>
      <c r="B12" s="93" t="s">
        <v>34</v>
      </c>
      <c r="C12" s="94">
        <f>SUM(C13:C17)</f>
        <v>0</v>
      </c>
      <c r="D12" s="94">
        <f>SUM(D13:D17)</f>
        <v>0</v>
      </c>
      <c r="E12" s="175" t="e">
        <f t="shared" si="0"/>
        <v>#DIV/0!</v>
      </c>
      <c r="F12" s="45"/>
    </row>
    <row r="13" spans="1:6" ht="13.5" hidden="1" thickBot="1">
      <c r="A13" s="25"/>
      <c r="B13" s="26" t="s">
        <v>35</v>
      </c>
      <c r="C13" s="24"/>
      <c r="D13" s="24"/>
      <c r="E13" s="174" t="e">
        <f t="shared" si="0"/>
        <v>#DIV/0!</v>
      </c>
      <c r="F13" s="45"/>
    </row>
    <row r="14" spans="1:6" ht="13.5" hidden="1" thickBot="1">
      <c r="A14" s="25"/>
      <c r="B14" s="26" t="s">
        <v>14</v>
      </c>
      <c r="C14" s="196"/>
      <c r="D14" s="196"/>
      <c r="E14" s="281" t="e">
        <f t="shared" si="0"/>
        <v>#DIV/0!</v>
      </c>
      <c r="F14" s="45"/>
    </row>
    <row r="15" spans="1:6" ht="13.5" hidden="1" thickBot="1">
      <c r="A15" s="25"/>
      <c r="B15" s="26" t="s">
        <v>142</v>
      </c>
      <c r="C15" s="196"/>
      <c r="D15" s="196"/>
      <c r="E15" s="281" t="e">
        <f t="shared" si="0"/>
        <v>#DIV/0!</v>
      </c>
      <c r="F15" s="45"/>
    </row>
    <row r="16" spans="1:6" ht="13.5" hidden="1" thickBot="1">
      <c r="A16" s="25"/>
      <c r="B16" s="26" t="s">
        <v>103</v>
      </c>
      <c r="C16" s="196"/>
      <c r="D16" s="196"/>
      <c r="E16" s="281" t="e">
        <f t="shared" si="0"/>
        <v>#DIV/0!</v>
      </c>
      <c r="F16" s="45"/>
    </row>
    <row r="17" spans="1:6" ht="13.5" hidden="1" thickBot="1">
      <c r="A17" s="86"/>
      <c r="B17" s="27" t="s">
        <v>104</v>
      </c>
      <c r="C17" s="197"/>
      <c r="D17" s="197"/>
      <c r="E17" s="282" t="e">
        <f t="shared" si="0"/>
        <v>#DIV/0!</v>
      </c>
      <c r="F17" s="45"/>
    </row>
    <row r="18" spans="1:6" ht="13.5" hidden="1" thickBot="1">
      <c r="A18" s="90" t="s">
        <v>36</v>
      </c>
      <c r="B18" s="91" t="s">
        <v>37</v>
      </c>
      <c r="C18" s="94">
        <f>SUM(C19:C21)</f>
        <v>0</v>
      </c>
      <c r="D18" s="94">
        <f>SUM(D19:D21)</f>
        <v>0</v>
      </c>
      <c r="E18" s="175" t="e">
        <f t="shared" si="0"/>
        <v>#DIV/0!</v>
      </c>
      <c r="F18" s="45"/>
    </row>
    <row r="19" spans="1:6" ht="14.25" hidden="1" thickBot="1" thickTop="1">
      <c r="A19" s="21"/>
      <c r="B19" s="22" t="s">
        <v>16</v>
      </c>
      <c r="C19" s="198"/>
      <c r="D19" s="198"/>
      <c r="E19" s="283" t="e">
        <f t="shared" si="0"/>
        <v>#DIV/0!</v>
      </c>
      <c r="F19" s="45"/>
    </row>
    <row r="20" spans="1:6" ht="13.5" hidden="1" thickBot="1">
      <c r="A20" s="21"/>
      <c r="B20" s="95" t="s">
        <v>105</v>
      </c>
      <c r="C20" s="196"/>
      <c r="D20" s="196"/>
      <c r="E20" s="281" t="e">
        <f t="shared" si="0"/>
        <v>#DIV/0!</v>
      </c>
      <c r="F20" s="45"/>
    </row>
    <row r="21" spans="1:6" ht="13.5" hidden="1" thickBot="1">
      <c r="A21" s="86"/>
      <c r="B21" s="27" t="s">
        <v>18</v>
      </c>
      <c r="C21" s="197"/>
      <c r="D21" s="197"/>
      <c r="E21" s="282" t="e">
        <f t="shared" si="0"/>
        <v>#DIV/0!</v>
      </c>
      <c r="F21" s="45"/>
    </row>
    <row r="22" spans="1:6" ht="13.5" hidden="1" thickBot="1">
      <c r="A22" s="90" t="s">
        <v>38</v>
      </c>
      <c r="B22" s="93" t="s">
        <v>106</v>
      </c>
      <c r="C22" s="96">
        <f>SUM(C23:C29)</f>
        <v>0</v>
      </c>
      <c r="D22" s="96">
        <f>SUM(D23:D29)</f>
        <v>0</v>
      </c>
      <c r="E22" s="92" t="e">
        <f t="shared" si="0"/>
        <v>#DIV/0!</v>
      </c>
      <c r="F22" s="45"/>
    </row>
    <row r="23" spans="1:6" ht="14.25" hidden="1" thickBot="1" thickTop="1">
      <c r="A23" s="29"/>
      <c r="B23" s="22" t="s">
        <v>107</v>
      </c>
      <c r="C23" s="198"/>
      <c r="D23" s="198"/>
      <c r="E23" s="283" t="e">
        <f t="shared" si="0"/>
        <v>#DIV/0!</v>
      </c>
      <c r="F23" s="45"/>
    </row>
    <row r="24" spans="1:6" ht="13.5" hidden="1" thickBot="1">
      <c r="A24" s="30"/>
      <c r="B24" s="26" t="s">
        <v>108</v>
      </c>
      <c r="C24" s="196"/>
      <c r="D24" s="196"/>
      <c r="E24" s="281" t="e">
        <f t="shared" si="0"/>
        <v>#DIV/0!</v>
      </c>
      <c r="F24" s="45"/>
    </row>
    <row r="25" spans="1:6" ht="13.5" hidden="1" thickBot="1">
      <c r="A25" s="30"/>
      <c r="B25" s="25" t="s">
        <v>39</v>
      </c>
      <c r="C25" s="196"/>
      <c r="D25" s="196"/>
      <c r="E25" s="281" t="e">
        <f t="shared" si="0"/>
        <v>#DIV/0!</v>
      </c>
      <c r="F25" s="45"/>
    </row>
    <row r="26" spans="1:6" ht="13.5" hidden="1" thickBot="1">
      <c r="A26" s="214"/>
      <c r="B26" s="31" t="s">
        <v>144</v>
      </c>
      <c r="C26" s="168"/>
      <c r="D26" s="168"/>
      <c r="E26" s="284" t="e">
        <f t="shared" si="0"/>
        <v>#DIV/0!</v>
      </c>
      <c r="F26" s="45"/>
    </row>
    <row r="27" spans="1:6" ht="13.5" hidden="1" thickBot="1">
      <c r="A27" s="214"/>
      <c r="B27" s="31" t="s">
        <v>145</v>
      </c>
      <c r="C27" s="168"/>
      <c r="D27" s="168"/>
      <c r="E27" s="284" t="e">
        <f t="shared" si="0"/>
        <v>#DIV/0!</v>
      </c>
      <c r="F27" s="45"/>
    </row>
    <row r="28" spans="1:6" ht="13.5" hidden="1" thickBot="1">
      <c r="A28" s="214"/>
      <c r="B28" s="31" t="s">
        <v>40</v>
      </c>
      <c r="C28" s="168"/>
      <c r="D28" s="168"/>
      <c r="E28" s="284" t="e">
        <f t="shared" si="0"/>
        <v>#DIV/0!</v>
      </c>
      <c r="F28" s="45"/>
    </row>
    <row r="29" spans="1:6" ht="13.5" hidden="1" thickBot="1">
      <c r="A29" s="28"/>
      <c r="B29" s="7" t="s">
        <v>109</v>
      </c>
      <c r="C29" s="197"/>
      <c r="D29" s="197"/>
      <c r="E29" s="282" t="e">
        <f t="shared" si="0"/>
        <v>#DIV/0!</v>
      </c>
      <c r="F29" s="45"/>
    </row>
    <row r="30" spans="1:6" ht="13.5" hidden="1" thickBot="1">
      <c r="A30" s="90" t="s">
        <v>41</v>
      </c>
      <c r="B30" s="93" t="s">
        <v>110</v>
      </c>
      <c r="C30" s="96">
        <f>SUM(C31:C34)</f>
        <v>0</v>
      </c>
      <c r="D30" s="96">
        <f>SUM(D31:D34)</f>
        <v>0</v>
      </c>
      <c r="E30" s="92" t="e">
        <f t="shared" si="0"/>
        <v>#DIV/0!</v>
      </c>
      <c r="F30" s="45"/>
    </row>
    <row r="31" spans="1:6" ht="14.25" hidden="1" thickBot="1" thickTop="1">
      <c r="A31" s="97"/>
      <c r="B31" s="98" t="s">
        <v>17</v>
      </c>
      <c r="C31" s="196"/>
      <c r="D31" s="196"/>
      <c r="E31" s="281" t="e">
        <f t="shared" si="0"/>
        <v>#DIV/0!</v>
      </c>
      <c r="F31" s="45"/>
    </row>
    <row r="32" spans="1:6" ht="13.5" hidden="1" thickBot="1">
      <c r="A32" s="29"/>
      <c r="B32" s="33" t="s">
        <v>42</v>
      </c>
      <c r="C32" s="24"/>
      <c r="D32" s="24"/>
      <c r="E32" s="174" t="e">
        <f t="shared" si="0"/>
        <v>#DIV/0!</v>
      </c>
      <c r="F32" s="45"/>
    </row>
    <row r="33" spans="1:6" ht="13.5" hidden="1" thickBot="1">
      <c r="A33" s="30"/>
      <c r="B33" s="26" t="s">
        <v>231</v>
      </c>
      <c r="C33" s="34"/>
      <c r="D33" s="34"/>
      <c r="E33" s="177" t="e">
        <f t="shared" si="0"/>
        <v>#DIV/0!</v>
      </c>
      <c r="F33" s="45"/>
    </row>
    <row r="34" spans="1:6" ht="13.5" hidden="1" thickBot="1">
      <c r="A34" s="20"/>
      <c r="B34" s="27" t="s">
        <v>82</v>
      </c>
      <c r="C34" s="85"/>
      <c r="D34" s="85"/>
      <c r="E34" s="211" t="e">
        <f t="shared" si="0"/>
        <v>#DIV/0!</v>
      </c>
      <c r="F34" s="45"/>
    </row>
    <row r="35" spans="1:6" ht="13.5" thickBot="1">
      <c r="A35" s="462" t="s">
        <v>44</v>
      </c>
      <c r="B35" s="463" t="s">
        <v>350</v>
      </c>
      <c r="C35" s="452">
        <f>SUM(C36:C46)</f>
        <v>150026</v>
      </c>
      <c r="D35" s="452">
        <f>SUM(D36:D46)</f>
        <v>207559</v>
      </c>
      <c r="E35" s="453">
        <f t="shared" si="0"/>
        <v>1.3834868622772052</v>
      </c>
      <c r="F35" s="45"/>
    </row>
    <row r="36" spans="1:6" ht="13.5" hidden="1" thickTop="1">
      <c r="A36" s="29"/>
      <c r="B36" s="26" t="s">
        <v>111</v>
      </c>
      <c r="C36" s="34"/>
      <c r="D36" s="34"/>
      <c r="E36" s="177" t="e">
        <f t="shared" si="0"/>
        <v>#DIV/0!</v>
      </c>
      <c r="F36" s="45"/>
    </row>
    <row r="37" spans="1:6" ht="13.5" hidden="1" thickTop="1">
      <c r="A37" s="29"/>
      <c r="B37" s="26" t="s">
        <v>230</v>
      </c>
      <c r="C37" s="34"/>
      <c r="D37" s="34"/>
      <c r="E37" s="177" t="e">
        <f t="shared" si="0"/>
        <v>#DIV/0!</v>
      </c>
      <c r="F37" s="45"/>
    </row>
    <row r="38" spans="1:6" ht="13.5" hidden="1" thickTop="1">
      <c r="A38" s="29"/>
      <c r="B38" s="26" t="s">
        <v>43</v>
      </c>
      <c r="C38" s="34"/>
      <c r="D38" s="34"/>
      <c r="E38" s="177" t="e">
        <f t="shared" si="0"/>
        <v>#DIV/0!</v>
      </c>
      <c r="F38" s="45"/>
    </row>
    <row r="39" spans="1:6" ht="13.5" thickTop="1">
      <c r="A39" s="29"/>
      <c r="B39" s="26" t="s">
        <v>262</v>
      </c>
      <c r="C39" s="34">
        <v>122806</v>
      </c>
      <c r="D39" s="34">
        <f>+'3.Állami támogatás'!G43/1000</f>
        <v>174652</v>
      </c>
      <c r="E39" s="177">
        <f t="shared" si="0"/>
        <v>1.422178069475433</v>
      </c>
      <c r="F39" s="45"/>
    </row>
    <row r="40" spans="1:6" ht="13.5" thickBot="1">
      <c r="A40" s="29"/>
      <c r="B40" s="26" t="s">
        <v>263</v>
      </c>
      <c r="C40" s="168">
        <v>27220</v>
      </c>
      <c r="D40" s="168">
        <v>32907</v>
      </c>
      <c r="E40" s="284">
        <f t="shared" si="0"/>
        <v>1.2089272593681117</v>
      </c>
      <c r="F40" s="45"/>
    </row>
    <row r="41" spans="1:6" ht="13.5" hidden="1" thickBot="1">
      <c r="A41" s="30"/>
      <c r="B41" s="26" t="s">
        <v>112</v>
      </c>
      <c r="C41" s="32"/>
      <c r="D41" s="32"/>
      <c r="E41" s="178" t="e">
        <f t="shared" si="0"/>
        <v>#DIV/0!</v>
      </c>
      <c r="F41" s="45"/>
    </row>
    <row r="42" spans="1:6" ht="13.5" hidden="1" thickBot="1">
      <c r="A42" s="20"/>
      <c r="B42" s="27" t="s">
        <v>113</v>
      </c>
      <c r="C42" s="32"/>
      <c r="D42" s="32"/>
      <c r="E42" s="178" t="e">
        <f t="shared" si="0"/>
        <v>#DIV/0!</v>
      </c>
      <c r="F42" s="45"/>
    </row>
    <row r="43" spans="1:6" ht="13.5" hidden="1" thickBot="1">
      <c r="A43" s="20"/>
      <c r="B43" s="27" t="s">
        <v>143</v>
      </c>
      <c r="C43" s="23"/>
      <c r="D43" s="23"/>
      <c r="E43" s="176" t="e">
        <f t="shared" si="0"/>
        <v>#DIV/0!</v>
      </c>
      <c r="F43" s="45"/>
    </row>
    <row r="44" spans="1:6" ht="13.5" hidden="1" thickBot="1">
      <c r="A44" s="20"/>
      <c r="B44" s="86" t="s">
        <v>114</v>
      </c>
      <c r="C44" s="99"/>
      <c r="D44" s="99"/>
      <c r="E44" s="179" t="e">
        <f t="shared" si="0"/>
        <v>#DIV/0!</v>
      </c>
      <c r="F44" s="45"/>
    </row>
    <row r="45" spans="1:6" ht="13.5" hidden="1" thickBot="1">
      <c r="A45" s="30"/>
      <c r="B45" s="26" t="s">
        <v>115</v>
      </c>
      <c r="C45" s="38"/>
      <c r="D45" s="38"/>
      <c r="E45" s="180" t="e">
        <f t="shared" si="0"/>
        <v>#DIV/0!</v>
      </c>
      <c r="F45" s="45"/>
    </row>
    <row r="46" spans="1:6" ht="13.5" hidden="1" thickBot="1">
      <c r="A46" s="28"/>
      <c r="B46" s="7" t="s">
        <v>146</v>
      </c>
      <c r="C46" s="99"/>
      <c r="D46" s="99"/>
      <c r="E46" s="179" t="e">
        <f t="shared" si="0"/>
        <v>#DIV/0!</v>
      </c>
      <c r="F46" s="45"/>
    </row>
    <row r="47" spans="1:6" ht="13.5" hidden="1" thickBot="1">
      <c r="A47" s="35" t="s">
        <v>45</v>
      </c>
      <c r="B47" s="100" t="s">
        <v>46</v>
      </c>
      <c r="C47" s="36"/>
      <c r="D47" s="36"/>
      <c r="E47" s="181" t="e">
        <f t="shared" si="0"/>
        <v>#DIV/0!</v>
      </c>
      <c r="F47" s="45"/>
    </row>
    <row r="48" spans="1:6" ht="13.5" hidden="1" thickBot="1">
      <c r="A48" s="35" t="s">
        <v>47</v>
      </c>
      <c r="B48" s="101" t="s">
        <v>116</v>
      </c>
      <c r="C48" s="102"/>
      <c r="D48" s="102"/>
      <c r="E48" s="103" t="e">
        <f t="shared" si="0"/>
        <v>#DIV/0!</v>
      </c>
      <c r="F48" s="45"/>
    </row>
    <row r="49" spans="1:8" ht="13.5" thickBot="1">
      <c r="A49" s="104" t="s">
        <v>28</v>
      </c>
      <c r="B49" s="37" t="s">
        <v>48</v>
      </c>
      <c r="C49" s="105">
        <f>C6+C12+C18+C22+C30+C35+C47+C48</f>
        <v>175222</v>
      </c>
      <c r="D49" s="105">
        <f>D6+D12+D18+D22+D30+D35+D47+D48</f>
        <v>235273</v>
      </c>
      <c r="E49" s="106">
        <f t="shared" si="0"/>
        <v>1.3427138144753512</v>
      </c>
      <c r="F49" s="45"/>
      <c r="H49" s="45"/>
    </row>
    <row r="50" spans="1:6" ht="17.25" customHeight="1" hidden="1">
      <c r="A50" s="29" t="s">
        <v>49</v>
      </c>
      <c r="B50" s="39" t="s">
        <v>50</v>
      </c>
      <c r="C50" s="38"/>
      <c r="D50" s="38"/>
      <c r="E50" s="180" t="e">
        <f t="shared" si="0"/>
        <v>#DIV/0!</v>
      </c>
      <c r="F50" s="45"/>
    </row>
    <row r="51" spans="1:6" ht="12.75" hidden="1">
      <c r="A51" s="29" t="s">
        <v>30</v>
      </c>
      <c r="B51" s="39" t="s">
        <v>117</v>
      </c>
      <c r="C51" s="199"/>
      <c r="D51" s="199"/>
      <c r="E51" s="285" t="e">
        <f t="shared" si="0"/>
        <v>#DIV/0!</v>
      </c>
      <c r="F51" s="45"/>
    </row>
    <row r="52" spans="1:6" ht="12.75" hidden="1">
      <c r="A52" s="30" t="s">
        <v>36</v>
      </c>
      <c r="B52" s="10" t="s">
        <v>15</v>
      </c>
      <c r="C52" s="52"/>
      <c r="D52" s="52"/>
      <c r="E52" s="212" t="e">
        <f t="shared" si="0"/>
        <v>#DIV/0!</v>
      </c>
      <c r="F52" s="45"/>
    </row>
    <row r="53" spans="1:6" ht="12.75" hidden="1">
      <c r="A53" s="20" t="s">
        <v>38</v>
      </c>
      <c r="B53" s="40" t="s">
        <v>51</v>
      </c>
      <c r="C53" s="53"/>
      <c r="D53" s="53"/>
      <c r="E53" s="182" t="e">
        <f t="shared" si="0"/>
        <v>#DIV/0!</v>
      </c>
      <c r="F53" s="45"/>
    </row>
    <row r="54" spans="1:6" ht="12.75" hidden="1">
      <c r="A54" s="20"/>
      <c r="B54" s="107" t="s">
        <v>118</v>
      </c>
      <c r="C54" s="88"/>
      <c r="D54" s="88"/>
      <c r="E54" s="213" t="e">
        <f t="shared" si="0"/>
        <v>#DIV/0!</v>
      </c>
      <c r="F54" s="45"/>
    </row>
    <row r="55" spans="1:6" ht="12.75" hidden="1">
      <c r="A55" s="20"/>
      <c r="B55" s="107" t="s">
        <v>119</v>
      </c>
      <c r="C55" s="88"/>
      <c r="D55" s="88"/>
      <c r="E55" s="213" t="e">
        <f t="shared" si="0"/>
        <v>#DIV/0!</v>
      </c>
      <c r="F55" s="45"/>
    </row>
    <row r="56" spans="1:6" ht="12.75" hidden="1">
      <c r="A56" s="20"/>
      <c r="B56" s="107" t="s">
        <v>120</v>
      </c>
      <c r="C56" s="88"/>
      <c r="D56" s="88"/>
      <c r="E56" s="213" t="e">
        <f t="shared" si="0"/>
        <v>#DIV/0!</v>
      </c>
      <c r="F56" s="45"/>
    </row>
    <row r="57" spans="1:6" ht="12.75" hidden="1">
      <c r="A57" s="20"/>
      <c r="B57" s="107" t="s">
        <v>121</v>
      </c>
      <c r="C57" s="88"/>
      <c r="D57" s="88"/>
      <c r="E57" s="213" t="e">
        <f t="shared" si="0"/>
        <v>#DIV/0!</v>
      </c>
      <c r="F57" s="45"/>
    </row>
    <row r="58" spans="1:6" ht="12.75" hidden="1">
      <c r="A58" s="20" t="s">
        <v>41</v>
      </c>
      <c r="B58" s="107" t="s">
        <v>52</v>
      </c>
      <c r="C58" s="88"/>
      <c r="D58" s="88"/>
      <c r="E58" s="213" t="e">
        <f t="shared" si="0"/>
        <v>#DIV/0!</v>
      </c>
      <c r="F58" s="45"/>
    </row>
    <row r="59" spans="1:6" ht="12.75" hidden="1">
      <c r="A59" s="20" t="s">
        <v>44</v>
      </c>
      <c r="B59" s="107" t="s">
        <v>122</v>
      </c>
      <c r="C59" s="88"/>
      <c r="D59" s="88"/>
      <c r="E59" s="213" t="e">
        <f t="shared" si="0"/>
        <v>#DIV/0!</v>
      </c>
      <c r="F59" s="45"/>
    </row>
    <row r="60" spans="1:6" ht="12.75" hidden="1">
      <c r="A60" s="20"/>
      <c r="B60" s="107" t="s">
        <v>53</v>
      </c>
      <c r="C60" s="88"/>
      <c r="D60" s="88"/>
      <c r="E60" s="213" t="e">
        <f t="shared" si="0"/>
        <v>#DIV/0!</v>
      </c>
      <c r="F60" s="45"/>
    </row>
    <row r="61" spans="1:6" ht="12.75" hidden="1">
      <c r="A61" s="20"/>
      <c r="B61" s="107" t="s">
        <v>99</v>
      </c>
      <c r="C61" s="88"/>
      <c r="D61" s="88"/>
      <c r="E61" s="213" t="e">
        <f t="shared" si="0"/>
        <v>#DIV/0!</v>
      </c>
      <c r="F61" s="45"/>
    </row>
    <row r="62" spans="1:6" ht="12.75" hidden="1">
      <c r="A62" s="20"/>
      <c r="B62" s="107" t="s">
        <v>54</v>
      </c>
      <c r="C62" s="88"/>
      <c r="D62" s="88"/>
      <c r="E62" s="213" t="e">
        <f t="shared" si="0"/>
        <v>#DIV/0!</v>
      </c>
      <c r="F62" s="45"/>
    </row>
    <row r="63" spans="1:6" ht="12.75" hidden="1">
      <c r="A63" s="20"/>
      <c r="B63" s="107" t="s">
        <v>96</v>
      </c>
      <c r="C63" s="88"/>
      <c r="D63" s="88"/>
      <c r="E63" s="213" t="e">
        <f t="shared" si="0"/>
        <v>#DIV/0!</v>
      </c>
      <c r="F63" s="45"/>
    </row>
    <row r="64" spans="1:6" ht="12.75" hidden="1">
      <c r="A64" s="20"/>
      <c r="B64" s="107" t="s">
        <v>97</v>
      </c>
      <c r="C64" s="88"/>
      <c r="D64" s="88"/>
      <c r="E64" s="213" t="e">
        <f t="shared" si="0"/>
        <v>#DIV/0!</v>
      </c>
      <c r="F64" s="45"/>
    </row>
    <row r="65" spans="1:6" ht="13.5" hidden="1" thickBot="1">
      <c r="A65" s="104" t="s">
        <v>49</v>
      </c>
      <c r="B65" s="37" t="s">
        <v>123</v>
      </c>
      <c r="C65" s="105">
        <f>C51+C52+C53+C59+C58</f>
        <v>0</v>
      </c>
      <c r="D65" s="105">
        <f>D51+D52+D53+D59+D58</f>
        <v>0</v>
      </c>
      <c r="E65" s="106" t="e">
        <f t="shared" si="0"/>
        <v>#DIV/0!</v>
      </c>
      <c r="F65" s="45"/>
    </row>
    <row r="66" spans="1:6" ht="12.75" hidden="1">
      <c r="A66" s="108" t="s">
        <v>55</v>
      </c>
      <c r="B66" s="109" t="s">
        <v>124</v>
      </c>
      <c r="C66" s="110"/>
      <c r="D66" s="110"/>
      <c r="E66" s="183" t="e">
        <f t="shared" si="0"/>
        <v>#DIV/0!</v>
      </c>
      <c r="F66" s="45"/>
    </row>
    <row r="67" spans="1:6" ht="13.5" thickBot="1">
      <c r="A67" s="42" t="s">
        <v>56</v>
      </c>
      <c r="B67" s="43" t="s">
        <v>125</v>
      </c>
      <c r="C67" s="44">
        <f>C49+C65+C66</f>
        <v>175222</v>
      </c>
      <c r="D67" s="44">
        <f>D49+D65+D66</f>
        <v>235273</v>
      </c>
      <c r="E67" s="184">
        <f t="shared" si="0"/>
        <v>1.3427138144753512</v>
      </c>
      <c r="F67" s="45"/>
    </row>
    <row r="68" spans="3:4" ht="12.75">
      <c r="C68" s="84"/>
      <c r="D68" s="84"/>
    </row>
    <row r="69" spans="3:4" ht="12.75">
      <c r="C69" s="45"/>
      <c r="D69" s="45"/>
    </row>
    <row r="70" spans="3:4" ht="12.75">
      <c r="C70" s="45"/>
      <c r="D70" s="45"/>
    </row>
    <row r="76" spans="3:5" ht="12.75">
      <c r="C76" s="41"/>
      <c r="D76" s="41"/>
      <c r="E76" s="170"/>
    </row>
    <row r="77" spans="3:5" ht="12.75">
      <c r="C77" s="41"/>
      <c r="D77" s="41"/>
      <c r="E77" s="170"/>
    </row>
    <row r="78" spans="3:5" ht="12.75">
      <c r="C78" s="41"/>
      <c r="D78" s="41"/>
      <c r="E78" s="170"/>
    </row>
    <row r="79" spans="3:5" ht="12.75">
      <c r="C79" s="41"/>
      <c r="D79" s="41"/>
      <c r="E79" s="170"/>
    </row>
    <row r="80" spans="3:5" ht="12.75">
      <c r="C80" s="41"/>
      <c r="D80" s="41"/>
      <c r="E80" s="170"/>
    </row>
    <row r="81" spans="3:5" ht="12.75">
      <c r="C81" s="41"/>
      <c r="D81" s="41"/>
      <c r="E81" s="170"/>
    </row>
    <row r="82" spans="3:5" ht="12.75">
      <c r="C82" s="41"/>
      <c r="D82" s="41"/>
      <c r="E82" s="170"/>
    </row>
  </sheetData>
  <sheetProtection/>
  <printOptions horizontalCentered="1"/>
  <pageMargins left="0.35433070866141736" right="0.1968503937007874" top="1.49" bottom="0.11811023622047245" header="0.38" footer="0.15748031496062992"/>
  <pageSetup fitToHeight="2" fitToWidth="1" horizontalDpi="600" verticalDpi="600" orientation="landscape" paperSize="9" r:id="rId1"/>
  <headerFooter alignWithMargins="0">
    <oddHeader>&amp;L
2/C.sz.melléklet&amp;C&amp;"Arial,Félkövér"&amp;12Kispatak Óvoda
2014.évi bevételei forrásonként&amp;R
adatok eFt-ban</oddHeader>
    <oddFooter>&amp;L&amp;8&amp;D&amp;C&amp;P&amp;R&amp;F</oddFooter>
  </headerFooter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49"/>
  <sheetViews>
    <sheetView zoomScalePageLayoutView="0" workbookViewId="0" topLeftCell="A2">
      <selection activeCell="B48" sqref="B48"/>
    </sheetView>
  </sheetViews>
  <sheetFormatPr defaultColWidth="9.140625" defaultRowHeight="12.75"/>
  <cols>
    <col min="1" max="1" width="53.57421875" style="329" customWidth="1"/>
    <col min="2" max="2" width="16.57421875" style="329" customWidth="1"/>
    <col min="3" max="3" width="22.28125" style="328" hidden="1" customWidth="1"/>
    <col min="4" max="4" width="0.13671875" style="329" hidden="1" customWidth="1"/>
    <col min="5" max="5" width="13.7109375" style="327" hidden="1" customWidth="1"/>
    <col min="6" max="6" width="10.28125" style="327" hidden="1" customWidth="1"/>
    <col min="7" max="7" width="11.421875" style="327" customWidth="1"/>
    <col min="8" max="9" width="9.8515625" style="327" hidden="1" customWidth="1"/>
    <col min="10" max="10" width="9.140625" style="327" customWidth="1"/>
    <col min="11" max="11" width="10.8515625" style="327" bestFit="1" customWidth="1"/>
    <col min="12" max="16384" width="9.140625" style="327" customWidth="1"/>
  </cols>
  <sheetData>
    <row r="1" spans="1:9" ht="14.25">
      <c r="A1" s="330"/>
      <c r="B1" s="331"/>
      <c r="C1" s="331"/>
      <c r="D1" s="332"/>
      <c r="E1" s="333"/>
      <c r="F1" s="333"/>
      <c r="G1" s="333"/>
      <c r="H1" s="333"/>
      <c r="I1" s="334"/>
    </row>
    <row r="2" spans="1:9" ht="14.25">
      <c r="A2" s="417" t="s">
        <v>278</v>
      </c>
      <c r="B2" s="418" t="s">
        <v>303</v>
      </c>
      <c r="C2" s="335" t="s">
        <v>302</v>
      </c>
      <c r="D2" s="336"/>
      <c r="E2" s="336" t="s">
        <v>279</v>
      </c>
      <c r="F2" s="336" t="s">
        <v>280</v>
      </c>
      <c r="G2" s="336" t="s">
        <v>281</v>
      </c>
      <c r="H2" s="336" t="s">
        <v>282</v>
      </c>
      <c r="I2" s="419" t="s">
        <v>283</v>
      </c>
    </row>
    <row r="3" spans="1:9" ht="15" hidden="1">
      <c r="A3" s="420"/>
      <c r="B3" s="337"/>
      <c r="C3" s="337"/>
      <c r="D3" s="338"/>
      <c r="E3" s="334"/>
      <c r="F3" s="334"/>
      <c r="G3" s="334"/>
      <c r="H3" s="334"/>
      <c r="I3" s="421"/>
    </row>
    <row r="4" spans="1:9" ht="15" hidden="1">
      <c r="A4" s="422" t="s">
        <v>284</v>
      </c>
      <c r="B4" s="340"/>
      <c r="C4" s="341">
        <f>C5</f>
        <v>89539000</v>
      </c>
      <c r="D4" s="342"/>
      <c r="E4" s="344"/>
      <c r="F4" s="343">
        <f>C4</f>
        <v>89539000</v>
      </c>
      <c r="G4" s="345"/>
      <c r="H4" s="345"/>
      <c r="I4" s="423"/>
    </row>
    <row r="5" spans="1:9" ht="15" hidden="1">
      <c r="A5" s="424" t="s">
        <v>304</v>
      </c>
      <c r="B5" s="347" t="s">
        <v>305</v>
      </c>
      <c r="C5" s="348">
        <f>19.55*4580000</f>
        <v>89539000</v>
      </c>
      <c r="D5" s="349"/>
      <c r="E5" s="351"/>
      <c r="F5" s="352">
        <f>C5</f>
        <v>89539000</v>
      </c>
      <c r="G5" s="334"/>
      <c r="H5" s="334"/>
      <c r="I5" s="421"/>
    </row>
    <row r="6" spans="1:9" ht="15" hidden="1">
      <c r="A6" s="425" t="s">
        <v>306</v>
      </c>
      <c r="B6" s="353"/>
      <c r="C6" s="354">
        <f>C7+C8+C9+C10</f>
        <v>27248054</v>
      </c>
      <c r="D6" s="339"/>
      <c r="E6" s="350">
        <f>E7+E8+E9+E10</f>
        <v>27248054</v>
      </c>
      <c r="F6" s="351"/>
      <c r="G6" s="334"/>
      <c r="H6" s="334"/>
      <c r="I6" s="421"/>
    </row>
    <row r="7" spans="1:9" ht="15" hidden="1">
      <c r="A7" s="426" t="s">
        <v>285</v>
      </c>
      <c r="B7" s="355"/>
      <c r="C7" s="356">
        <v>3241485</v>
      </c>
      <c r="D7" s="339"/>
      <c r="E7" s="352">
        <f>C7</f>
        <v>3241485</v>
      </c>
      <c r="F7" s="351"/>
      <c r="G7" s="334"/>
      <c r="H7" s="334"/>
      <c r="I7" s="421"/>
    </row>
    <row r="8" spans="1:9" ht="15" hidden="1">
      <c r="A8" s="424" t="s">
        <v>286</v>
      </c>
      <c r="B8" s="347"/>
      <c r="C8" s="348">
        <v>15122880</v>
      </c>
      <c r="D8" s="349"/>
      <c r="E8" s="352">
        <f>C8</f>
        <v>15122880</v>
      </c>
      <c r="F8" s="351"/>
      <c r="G8" s="334"/>
      <c r="H8" s="334"/>
      <c r="I8" s="421"/>
    </row>
    <row r="9" spans="1:9" ht="15" hidden="1">
      <c r="A9" s="424" t="s">
        <v>307</v>
      </c>
      <c r="B9" s="347"/>
      <c r="C9" s="348">
        <v>1233789</v>
      </c>
      <c r="D9" s="349"/>
      <c r="E9" s="352">
        <f>C9</f>
        <v>1233789</v>
      </c>
      <c r="F9" s="351"/>
      <c r="G9" s="334"/>
      <c r="H9" s="334"/>
      <c r="I9" s="421"/>
    </row>
    <row r="10" spans="1:9" ht="15" hidden="1">
      <c r="A10" s="424" t="s">
        <v>287</v>
      </c>
      <c r="B10" s="347"/>
      <c r="C10" s="348">
        <v>7649900</v>
      </c>
      <c r="D10" s="349"/>
      <c r="E10" s="352">
        <f>C10</f>
        <v>7649900</v>
      </c>
      <c r="F10" s="351"/>
      <c r="G10" s="334"/>
      <c r="H10" s="334"/>
      <c r="I10" s="421"/>
    </row>
    <row r="11" spans="1:9" ht="15" hidden="1">
      <c r="A11" s="427" t="s">
        <v>288</v>
      </c>
      <c r="B11" s="428" t="s">
        <v>289</v>
      </c>
      <c r="C11" s="429">
        <v>-14034275</v>
      </c>
      <c r="D11" s="430"/>
      <c r="E11" s="431">
        <f>C11-F11</f>
        <v>-14034275</v>
      </c>
      <c r="F11" s="352"/>
      <c r="G11" s="334"/>
      <c r="H11" s="334"/>
      <c r="I11" s="421"/>
    </row>
    <row r="12" spans="1:9" ht="15" hidden="1">
      <c r="A12" s="432" t="s">
        <v>308</v>
      </c>
      <c r="B12" s="357"/>
      <c r="C12" s="358">
        <f>C4+C6</f>
        <v>116787054</v>
      </c>
      <c r="D12" s="359"/>
      <c r="E12" s="360">
        <f>E6-E11</f>
        <v>41282329</v>
      </c>
      <c r="F12" s="360">
        <f>F5-F11</f>
        <v>89539000</v>
      </c>
      <c r="G12" s="334"/>
      <c r="H12" s="334"/>
      <c r="I12" s="421"/>
    </row>
    <row r="13" spans="1:9" ht="15" hidden="1">
      <c r="A13" s="432" t="s">
        <v>309</v>
      </c>
      <c r="B13" s="361" t="s">
        <v>310</v>
      </c>
      <c r="C13" s="358">
        <v>9942750</v>
      </c>
      <c r="D13" s="359"/>
      <c r="E13" s="360">
        <f>C13</f>
        <v>9942750</v>
      </c>
      <c r="F13" s="334"/>
      <c r="G13" s="334"/>
      <c r="H13" s="334"/>
      <c r="I13" s="421"/>
    </row>
    <row r="14" spans="1:9" ht="15">
      <c r="A14" s="433" t="s">
        <v>311</v>
      </c>
      <c r="B14" s="362"/>
      <c r="C14" s="434">
        <f>C15+C16+C17+C18+C19+C20+C21+C22</f>
        <v>174652000</v>
      </c>
      <c r="D14" s="363"/>
      <c r="E14" s="345"/>
      <c r="F14" s="345"/>
      <c r="G14" s="343">
        <f>G15+G16+G17+G18+G19+G20+G21+G22</f>
        <v>174652000</v>
      </c>
      <c r="H14" s="343">
        <f>H22</f>
        <v>0</v>
      </c>
      <c r="I14" s="423"/>
    </row>
    <row r="15" spans="1:9" ht="15">
      <c r="A15" s="435" t="s">
        <v>312</v>
      </c>
      <c r="B15" s="364" t="s">
        <v>313</v>
      </c>
      <c r="C15" s="365">
        <v>73553333</v>
      </c>
      <c r="D15" s="366"/>
      <c r="E15" s="334"/>
      <c r="F15" s="334"/>
      <c r="G15" s="365">
        <f>+C15</f>
        <v>73553333</v>
      </c>
      <c r="H15" s="334"/>
      <c r="I15" s="421"/>
    </row>
    <row r="16" spans="1:9" ht="15">
      <c r="A16" s="435" t="s">
        <v>314</v>
      </c>
      <c r="B16" s="364" t="s">
        <v>315</v>
      </c>
      <c r="C16" s="365">
        <v>21600000</v>
      </c>
      <c r="D16" s="366"/>
      <c r="E16" s="334"/>
      <c r="F16" s="334"/>
      <c r="G16" s="365">
        <f aca="true" t="shared" si="0" ref="G16:G21">+C16</f>
        <v>21600000</v>
      </c>
      <c r="H16" s="334"/>
      <c r="I16" s="421"/>
    </row>
    <row r="17" spans="1:9" ht="15">
      <c r="A17" s="435" t="s">
        <v>316</v>
      </c>
      <c r="B17" s="364" t="s">
        <v>313</v>
      </c>
      <c r="C17" s="365">
        <v>36776667</v>
      </c>
      <c r="D17" s="366"/>
      <c r="E17" s="334"/>
      <c r="F17" s="334"/>
      <c r="G17" s="365">
        <f t="shared" si="0"/>
        <v>36776667</v>
      </c>
      <c r="H17" s="334"/>
      <c r="I17" s="421"/>
    </row>
    <row r="18" spans="1:9" ht="15">
      <c r="A18" s="435" t="s">
        <v>317</v>
      </c>
      <c r="B18" s="364" t="s">
        <v>313</v>
      </c>
      <c r="C18" s="365">
        <v>946000</v>
      </c>
      <c r="D18" s="366"/>
      <c r="E18" s="334"/>
      <c r="F18" s="334"/>
      <c r="G18" s="365">
        <f t="shared" si="0"/>
        <v>946000</v>
      </c>
      <c r="H18" s="334"/>
      <c r="I18" s="421"/>
    </row>
    <row r="19" spans="1:9" ht="14.25">
      <c r="A19" s="435" t="s">
        <v>318</v>
      </c>
      <c r="B19" s="364" t="s">
        <v>315</v>
      </c>
      <c r="C19" s="365">
        <v>10800000</v>
      </c>
      <c r="D19" s="367"/>
      <c r="E19" s="334"/>
      <c r="F19" s="334"/>
      <c r="G19" s="365">
        <f t="shared" si="0"/>
        <v>10800000</v>
      </c>
      <c r="H19" s="334"/>
      <c r="I19" s="421"/>
    </row>
    <row r="20" spans="1:9" ht="15">
      <c r="A20" s="435" t="s">
        <v>319</v>
      </c>
      <c r="B20" s="364" t="s">
        <v>320</v>
      </c>
      <c r="C20" s="365">
        <v>11946667</v>
      </c>
      <c r="D20" s="366"/>
      <c r="E20" s="334"/>
      <c r="F20" s="334"/>
      <c r="G20" s="365">
        <f t="shared" si="0"/>
        <v>11946667</v>
      </c>
      <c r="H20" s="334"/>
      <c r="I20" s="421"/>
    </row>
    <row r="21" spans="1:9" ht="15">
      <c r="A21" s="435" t="s">
        <v>321</v>
      </c>
      <c r="B21" s="364" t="s">
        <v>322</v>
      </c>
      <c r="C21" s="368">
        <v>5973333</v>
      </c>
      <c r="D21" s="366"/>
      <c r="E21" s="334"/>
      <c r="F21" s="334"/>
      <c r="G21" s="365">
        <f t="shared" si="0"/>
        <v>5973333</v>
      </c>
      <c r="H21" s="334"/>
      <c r="I21" s="421"/>
    </row>
    <row r="22" spans="1:9" ht="15.75" thickBot="1">
      <c r="A22" s="436" t="s">
        <v>338</v>
      </c>
      <c r="B22" s="437" t="s">
        <v>341</v>
      </c>
      <c r="C22" s="368">
        <v>13056000</v>
      </c>
      <c r="D22" s="366"/>
      <c r="E22" s="334"/>
      <c r="F22" s="334"/>
      <c r="G22" s="352">
        <f>+C22</f>
        <v>13056000</v>
      </c>
      <c r="H22" s="352"/>
      <c r="I22" s="421"/>
    </row>
    <row r="23" spans="1:9" ht="12.75" customHeight="1" hidden="1">
      <c r="A23" s="433" t="s">
        <v>327</v>
      </c>
      <c r="B23" s="362"/>
      <c r="C23" s="439">
        <f>+C24+C25+C26+C27+C28</f>
        <v>18539570</v>
      </c>
      <c r="D23" s="439">
        <f>+D24+D25+D26+D27+D28</f>
        <v>0</v>
      </c>
      <c r="E23" s="439">
        <f>+E24+E25+E26+E27+E28</f>
        <v>18539570</v>
      </c>
      <c r="F23" s="345"/>
      <c r="G23" s="345"/>
      <c r="H23" s="345"/>
      <c r="I23" s="423"/>
    </row>
    <row r="24" spans="1:9" ht="15" customHeight="1" hidden="1">
      <c r="A24" s="435" t="s">
        <v>323</v>
      </c>
      <c r="B24" s="364"/>
      <c r="C24" s="365">
        <v>3682500</v>
      </c>
      <c r="D24" s="366"/>
      <c r="E24" s="352">
        <f>C24</f>
        <v>3682500</v>
      </c>
      <c r="F24" s="334"/>
      <c r="G24" s="334"/>
      <c r="H24" s="334"/>
      <c r="I24" s="421"/>
    </row>
    <row r="25" spans="1:9" ht="15" customHeight="1" hidden="1">
      <c r="A25" s="435" t="s">
        <v>324</v>
      </c>
      <c r="B25" s="364"/>
      <c r="C25" s="365">
        <v>2909175</v>
      </c>
      <c r="D25" s="366"/>
      <c r="E25" s="352">
        <f>C25</f>
        <v>2909175</v>
      </c>
      <c r="F25" s="334"/>
      <c r="G25" s="334"/>
      <c r="H25" s="334"/>
      <c r="I25" s="421"/>
    </row>
    <row r="26" spans="1:9" ht="15" customHeight="1" hidden="1">
      <c r="A26" s="435" t="s">
        <v>325</v>
      </c>
      <c r="B26" s="364"/>
      <c r="C26" s="365">
        <v>2909175</v>
      </c>
      <c r="D26" s="366"/>
      <c r="E26" s="352">
        <f>C26</f>
        <v>2909175</v>
      </c>
      <c r="F26" s="334"/>
      <c r="G26" s="334"/>
      <c r="H26" s="334"/>
      <c r="I26" s="421"/>
    </row>
    <row r="27" spans="1:9" ht="15" customHeight="1" hidden="1">
      <c r="A27" s="435" t="s">
        <v>326</v>
      </c>
      <c r="B27" s="364"/>
      <c r="C27" s="365">
        <v>1107200</v>
      </c>
      <c r="D27" s="366"/>
      <c r="E27" s="352">
        <f>C27</f>
        <v>1107200</v>
      </c>
      <c r="F27" s="334"/>
      <c r="G27" s="334"/>
      <c r="H27" s="334"/>
      <c r="I27" s="421"/>
    </row>
    <row r="28" spans="1:9" ht="15.75" customHeight="1" hidden="1" thickBot="1">
      <c r="A28" s="436" t="s">
        <v>339</v>
      </c>
      <c r="B28" s="437" t="s">
        <v>340</v>
      </c>
      <c r="C28" s="365">
        <v>7931520</v>
      </c>
      <c r="D28" s="369"/>
      <c r="E28" s="352">
        <f>C28</f>
        <v>7931520</v>
      </c>
      <c r="F28" s="333"/>
      <c r="G28" s="333"/>
      <c r="H28" s="431">
        <f>+C28</f>
        <v>7931520</v>
      </c>
      <c r="I28" s="438"/>
    </row>
    <row r="29" spans="1:9" ht="13.5" customHeight="1" hidden="1" thickBot="1">
      <c r="A29" s="370" t="s">
        <v>290</v>
      </c>
      <c r="B29" s="371"/>
      <c r="C29" s="372">
        <f>C12+C13+C14+C23</f>
        <v>319921374</v>
      </c>
      <c r="D29" s="373"/>
      <c r="E29" s="374">
        <f>E12+E13+E23</f>
        <v>69764649</v>
      </c>
      <c r="F29" s="374">
        <f>F12</f>
        <v>89539000</v>
      </c>
      <c r="G29" s="374">
        <f>G14</f>
        <v>174652000</v>
      </c>
      <c r="H29" s="374"/>
      <c r="I29" s="375"/>
    </row>
    <row r="30" spans="1:9" s="379" customFormat="1" ht="12.75" customHeight="1" hidden="1">
      <c r="A30" s="484" t="s">
        <v>354</v>
      </c>
      <c r="B30" s="376"/>
      <c r="C30" s="485">
        <v>21354832</v>
      </c>
      <c r="D30" s="377"/>
      <c r="E30" s="486">
        <f>+C30</f>
        <v>21354832</v>
      </c>
      <c r="F30" s="378"/>
      <c r="G30" s="378"/>
      <c r="H30" s="378"/>
      <c r="I30" s="440"/>
    </row>
    <row r="31" spans="1:9" ht="13.5" customHeight="1" hidden="1" thickBot="1">
      <c r="A31" s="441" t="s">
        <v>355</v>
      </c>
      <c r="B31" s="380" t="s">
        <v>328</v>
      </c>
      <c r="C31" s="381">
        <v>8396100</v>
      </c>
      <c r="D31" s="382"/>
      <c r="E31" s="333"/>
      <c r="F31" s="333"/>
      <c r="G31" s="333"/>
      <c r="H31" s="333"/>
      <c r="I31" s="442">
        <f>C31</f>
        <v>8396100</v>
      </c>
    </row>
    <row r="32" spans="1:9" ht="13.5" customHeight="1" hidden="1" thickBot="1">
      <c r="A32" s="449" t="s">
        <v>291</v>
      </c>
      <c r="B32" s="473"/>
      <c r="C32" s="477">
        <f>+C30+C31</f>
        <v>29750932</v>
      </c>
      <c r="D32" s="477">
        <f>+D30+D31</f>
        <v>0</v>
      </c>
      <c r="E32" s="477">
        <f>+E30+E31</f>
        <v>21354832</v>
      </c>
      <c r="F32" s="478"/>
      <c r="G32" s="478"/>
      <c r="H32" s="478"/>
      <c r="I32" s="450">
        <f>SUM(I31)</f>
        <v>8396100</v>
      </c>
    </row>
    <row r="33" spans="1:9" s="470" customFormat="1" ht="12.75" customHeight="1" hidden="1">
      <c r="A33" s="479" t="s">
        <v>352</v>
      </c>
      <c r="B33" s="474"/>
      <c r="C33" s="482">
        <v>3200000</v>
      </c>
      <c r="D33" s="475"/>
      <c r="E33" s="475">
        <f>+C33</f>
        <v>3200000</v>
      </c>
      <c r="F33" s="476"/>
      <c r="G33" s="476"/>
      <c r="H33" s="476"/>
      <c r="I33" s="480"/>
    </row>
    <row r="34" spans="1:9" ht="12.75" customHeight="1" hidden="1">
      <c r="A34" s="471" t="s">
        <v>353</v>
      </c>
      <c r="B34" s="383"/>
      <c r="C34" s="483">
        <v>114375</v>
      </c>
      <c r="D34" s="472"/>
      <c r="E34" s="475">
        <f>+C34</f>
        <v>114375</v>
      </c>
      <c r="F34" s="385"/>
      <c r="G34" s="385"/>
      <c r="H34" s="385"/>
      <c r="I34" s="481"/>
    </row>
    <row r="35" spans="1:9" ht="12.75" customHeight="1" hidden="1">
      <c r="A35" s="471" t="s">
        <v>292</v>
      </c>
      <c r="B35" s="383"/>
      <c r="C35" s="393">
        <v>28276</v>
      </c>
      <c r="D35" s="384"/>
      <c r="E35" s="475">
        <f>+C35</f>
        <v>28276</v>
      </c>
      <c r="F35" s="385"/>
      <c r="G35" s="385"/>
      <c r="H35" s="385"/>
      <c r="I35" s="481"/>
    </row>
    <row r="36" spans="1:9" ht="12.75" customHeight="1" hidden="1">
      <c r="A36" s="443" t="s">
        <v>293</v>
      </c>
      <c r="B36" s="386"/>
      <c r="C36" s="387">
        <f>SUM(C33:C35)</f>
        <v>3342651</v>
      </c>
      <c r="D36" s="387">
        <f>SUM(D33:D35)</f>
        <v>0</v>
      </c>
      <c r="E36" s="387">
        <f>SUM(E33:E35)</f>
        <v>3342651</v>
      </c>
      <c r="F36" s="388"/>
      <c r="G36" s="388"/>
      <c r="H36" s="388"/>
      <c r="I36" s="444"/>
    </row>
    <row r="37" spans="1:9" ht="12.75" customHeight="1" hidden="1">
      <c r="A37" s="435" t="s">
        <v>294</v>
      </c>
      <c r="B37" s="364" t="s">
        <v>295</v>
      </c>
      <c r="C37" s="389"/>
      <c r="D37" s="352"/>
      <c r="E37" s="334"/>
      <c r="F37" s="334"/>
      <c r="G37" s="334"/>
      <c r="H37" s="334"/>
      <c r="I37" s="421"/>
    </row>
    <row r="38" spans="1:9" ht="12.75" customHeight="1" hidden="1">
      <c r="A38" s="445" t="s">
        <v>296</v>
      </c>
      <c r="B38" s="390" t="s">
        <v>295</v>
      </c>
      <c r="C38" s="391"/>
      <c r="D38" s="382"/>
      <c r="E38" s="392"/>
      <c r="F38" s="392"/>
      <c r="G38" s="392"/>
      <c r="H38" s="392"/>
      <c r="I38" s="446"/>
    </row>
    <row r="39" spans="1:9" ht="12.75" customHeight="1" hidden="1">
      <c r="A39" s="435" t="s">
        <v>297</v>
      </c>
      <c r="B39" s="364" t="s">
        <v>295</v>
      </c>
      <c r="C39" s="393"/>
      <c r="D39" s="394"/>
      <c r="E39" s="334"/>
      <c r="F39" s="334"/>
      <c r="G39" s="334"/>
      <c r="H39" s="334"/>
      <c r="I39" s="421"/>
    </row>
    <row r="40" spans="1:9" ht="12.75" customHeight="1" hidden="1">
      <c r="A40" s="435" t="s">
        <v>356</v>
      </c>
      <c r="B40" s="364" t="s">
        <v>298</v>
      </c>
      <c r="C40" s="393"/>
      <c r="D40" s="394"/>
      <c r="E40" s="334"/>
      <c r="F40" s="334"/>
      <c r="G40" s="334"/>
      <c r="H40" s="334"/>
      <c r="I40" s="421"/>
    </row>
    <row r="41" spans="1:9" ht="12.75" customHeight="1" hidden="1">
      <c r="A41" s="435" t="s">
        <v>299</v>
      </c>
      <c r="B41" s="364" t="s">
        <v>295</v>
      </c>
      <c r="C41" s="393"/>
      <c r="D41" s="394"/>
      <c r="E41" s="334"/>
      <c r="F41" s="334"/>
      <c r="G41" s="334"/>
      <c r="H41" s="334"/>
      <c r="I41" s="421"/>
    </row>
    <row r="42" spans="1:9" s="379" customFormat="1" ht="13.5" customHeight="1" hidden="1" thickBot="1">
      <c r="A42" s="447" t="s">
        <v>300</v>
      </c>
      <c r="B42" s="395" t="s">
        <v>295</v>
      </c>
      <c r="C42" s="396"/>
      <c r="D42" s="397"/>
      <c r="E42" s="398"/>
      <c r="F42" s="398"/>
      <c r="G42" s="398"/>
      <c r="H42" s="398"/>
      <c r="I42" s="448"/>
    </row>
    <row r="43" spans="1:9" ht="15" thickBot="1">
      <c r="A43" s="399" t="s">
        <v>301</v>
      </c>
      <c r="B43" s="400"/>
      <c r="C43" s="401">
        <f>C29+C32+C36</f>
        <v>353014957</v>
      </c>
      <c r="D43" s="402"/>
      <c r="E43" s="403">
        <f>E11+E29+E32+E36</f>
        <v>80427857</v>
      </c>
      <c r="F43" s="403">
        <f>F29</f>
        <v>89539000</v>
      </c>
      <c r="G43" s="403">
        <f>G29</f>
        <v>174652000</v>
      </c>
      <c r="H43" s="403"/>
      <c r="I43" s="404">
        <f>I31</f>
        <v>8396100</v>
      </c>
    </row>
    <row r="44" spans="1:4" ht="15">
      <c r="A44" s="405"/>
      <c r="B44" s="405"/>
      <c r="C44" s="406">
        <f>SUM(E43:I43)</f>
        <v>353014957</v>
      </c>
      <c r="D44" s="338"/>
    </row>
    <row r="45" spans="1:11" ht="14.25">
      <c r="A45" s="407"/>
      <c r="B45" s="407"/>
      <c r="C45" s="408"/>
      <c r="D45" s="409"/>
      <c r="E45" s="346"/>
      <c r="K45" s="346"/>
    </row>
    <row r="47" ht="15">
      <c r="C47" s="408"/>
    </row>
    <row r="49" ht="15">
      <c r="C49" s="338"/>
    </row>
  </sheetData>
  <sheetProtection/>
  <printOptions horizontalCentered="1"/>
  <pageMargins left="0.5905511811023623" right="0.3937007874015748" top="1.4960629921259843" bottom="0.5905511811023623" header="0.49" footer="0.15748031496062992"/>
  <pageSetup fitToHeight="1" fitToWidth="1" horizontalDpi="600" verticalDpi="600" orientation="landscape" r:id="rId1"/>
  <headerFooter alignWithMargins="0">
    <oddHeader>&amp;L3/C.sz. melléklet&amp;C&amp;"Arial,Félkövér"Kispatak Óvoda
 2014.évi normatív állami támogatás részletezése &amp;Radatok FT-ban</oddHeader>
    <oddFooter>&amp;L&amp;9&amp;D&amp;C&amp;P&amp;R&amp;F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3" customWidth="1"/>
    <col min="2" max="2" width="64.57421875" style="3" bestFit="1" customWidth="1"/>
    <col min="3" max="3" width="16.421875" style="3" customWidth="1"/>
    <col min="4" max="4" width="12.28125" style="3" bestFit="1" customWidth="1"/>
    <col min="5" max="5" width="14.421875" style="3" customWidth="1"/>
    <col min="6" max="6" width="12.28125" style="3" bestFit="1" customWidth="1"/>
    <col min="7" max="7" width="13.28125" style="3" customWidth="1"/>
    <col min="8" max="8" width="13.8515625" style="186" bestFit="1" customWidth="1"/>
    <col min="9" max="16384" width="9.140625" style="3" customWidth="1"/>
  </cols>
  <sheetData>
    <row r="1" ht="13.5" thickBot="1"/>
    <row r="2" spans="1:8" s="218" customFormat="1" ht="39" thickBot="1">
      <c r="A2" s="215"/>
      <c r="B2" s="216"/>
      <c r="C2" s="75" t="s">
        <v>216</v>
      </c>
      <c r="D2" s="75" t="s">
        <v>218</v>
      </c>
      <c r="E2" s="75" t="s">
        <v>226</v>
      </c>
      <c r="F2" s="75" t="s">
        <v>224</v>
      </c>
      <c r="G2" s="75" t="s">
        <v>225</v>
      </c>
      <c r="H2" s="217" t="s">
        <v>26</v>
      </c>
    </row>
    <row r="3" spans="1:8" ht="31.5" customHeight="1" thickBot="1">
      <c r="A3" s="70" t="s">
        <v>12</v>
      </c>
      <c r="B3" s="64" t="s">
        <v>6</v>
      </c>
      <c r="C3" s="114" t="s">
        <v>94</v>
      </c>
      <c r="D3" s="114" t="s">
        <v>94</v>
      </c>
      <c r="E3" s="114" t="s">
        <v>94</v>
      </c>
      <c r="F3" s="114" t="s">
        <v>94</v>
      </c>
      <c r="G3" s="114" t="s">
        <v>94</v>
      </c>
      <c r="H3" s="171" t="s">
        <v>27</v>
      </c>
    </row>
    <row r="4" spans="1:8" ht="12.75">
      <c r="A4" s="6"/>
      <c r="B4" s="141" t="s">
        <v>19</v>
      </c>
      <c r="C4" s="148"/>
      <c r="D4" s="148"/>
      <c r="E4" s="148"/>
      <c r="F4" s="148"/>
      <c r="G4" s="148"/>
      <c r="H4" s="187"/>
    </row>
    <row r="5" spans="1:9" ht="12.75">
      <c r="A5" s="6">
        <v>1</v>
      </c>
      <c r="B5" s="142" t="s">
        <v>20</v>
      </c>
      <c r="C5" s="115">
        <v>173107</v>
      </c>
      <c r="D5" s="115">
        <v>0</v>
      </c>
      <c r="E5" s="115">
        <f>+C5+D5</f>
        <v>173107</v>
      </c>
      <c r="F5" s="115">
        <f aca="true" t="shared" si="0" ref="F5:F11">+G5-E5</f>
        <v>0</v>
      </c>
      <c r="G5" s="115">
        <v>173107</v>
      </c>
      <c r="H5" s="188">
        <f aca="true" t="shared" si="1" ref="H5:H14">+G5/E5</f>
        <v>1</v>
      </c>
      <c r="I5" s="195"/>
    </row>
    <row r="6" spans="1:9" ht="12.75">
      <c r="A6" s="6">
        <v>2</v>
      </c>
      <c r="B6" s="142" t="s">
        <v>137</v>
      </c>
      <c r="C6" s="116">
        <f>61200</f>
        <v>61200</v>
      </c>
      <c r="D6" s="116">
        <v>0</v>
      </c>
      <c r="E6" s="115">
        <f aca="true" t="shared" si="2" ref="E6:E11">+C6+D6</f>
        <v>61200</v>
      </c>
      <c r="F6" s="116">
        <f t="shared" si="0"/>
        <v>0</v>
      </c>
      <c r="G6" s="116">
        <f>61200</f>
        <v>61200</v>
      </c>
      <c r="H6" s="188">
        <f t="shared" si="1"/>
        <v>1</v>
      </c>
      <c r="I6" s="195"/>
    </row>
    <row r="7" spans="1:9" ht="12.75">
      <c r="A7" s="6">
        <v>4</v>
      </c>
      <c r="B7" s="8" t="s">
        <v>90</v>
      </c>
      <c r="C7" s="117">
        <f>31285</f>
        <v>31285</v>
      </c>
      <c r="D7" s="117">
        <v>0</v>
      </c>
      <c r="E7" s="115">
        <f t="shared" si="2"/>
        <v>31285</v>
      </c>
      <c r="F7" s="117">
        <f t="shared" si="0"/>
        <v>0</v>
      </c>
      <c r="G7" s="117">
        <f>31285</f>
        <v>31285</v>
      </c>
      <c r="H7" s="188">
        <f t="shared" si="1"/>
        <v>1</v>
      </c>
      <c r="I7" s="195"/>
    </row>
    <row r="8" spans="1:9" ht="12.75">
      <c r="A8" s="6">
        <v>5</v>
      </c>
      <c r="B8" s="7" t="s">
        <v>21</v>
      </c>
      <c r="C8" s="115">
        <f>8000</f>
        <v>8000</v>
      </c>
      <c r="D8" s="115">
        <v>4000</v>
      </c>
      <c r="E8" s="115">
        <f t="shared" si="2"/>
        <v>12000</v>
      </c>
      <c r="F8" s="115">
        <f t="shared" si="0"/>
        <v>0</v>
      </c>
      <c r="G8" s="115">
        <f>15000*0.8</f>
        <v>12000</v>
      </c>
      <c r="H8" s="188">
        <f t="shared" si="1"/>
        <v>1</v>
      </c>
      <c r="I8" s="195"/>
    </row>
    <row r="9" spans="1:9" ht="12.75">
      <c r="A9" s="6">
        <v>6</v>
      </c>
      <c r="B9" s="78" t="s">
        <v>219</v>
      </c>
      <c r="C9" s="115"/>
      <c r="D9" s="115">
        <v>10000</v>
      </c>
      <c r="E9" s="115">
        <f t="shared" si="2"/>
        <v>10000</v>
      </c>
      <c r="F9" s="115">
        <f t="shared" si="0"/>
        <v>0</v>
      </c>
      <c r="G9" s="115">
        <f>12500*0.8</f>
        <v>10000</v>
      </c>
      <c r="H9" s="188">
        <f t="shared" si="1"/>
        <v>1</v>
      </c>
      <c r="I9" s="195"/>
    </row>
    <row r="10" spans="1:9" ht="12.75">
      <c r="A10" s="6">
        <v>7</v>
      </c>
      <c r="B10" s="200" t="s">
        <v>220</v>
      </c>
      <c r="C10" s="115"/>
      <c r="D10" s="115">
        <v>12960</v>
      </c>
      <c r="E10" s="115">
        <f t="shared" si="2"/>
        <v>12960</v>
      </c>
      <c r="F10" s="115">
        <f t="shared" si="0"/>
        <v>0</v>
      </c>
      <c r="G10" s="115">
        <f>16200*0.8</f>
        <v>12960</v>
      </c>
      <c r="H10" s="188">
        <f t="shared" si="1"/>
        <v>1</v>
      </c>
      <c r="I10" s="195"/>
    </row>
    <row r="11" spans="1:9" s="13" customFormat="1" ht="12.75">
      <c r="A11" s="11">
        <v>8</v>
      </c>
      <c r="B11" s="206" t="s">
        <v>221</v>
      </c>
      <c r="C11" s="115">
        <f>173107*0.25+61200*0.25+31285*0.25+8000*0.25</f>
        <v>68398</v>
      </c>
      <c r="D11" s="115">
        <v>6740</v>
      </c>
      <c r="E11" s="115">
        <f t="shared" si="2"/>
        <v>75138</v>
      </c>
      <c r="F11" s="115">
        <f t="shared" si="0"/>
        <v>0</v>
      </c>
      <c r="G11" s="115">
        <f>173107*0.25+61200*0.25+31285*0.25+12000*0.25+16200*0.2+12500*0.2</f>
        <v>75138</v>
      </c>
      <c r="H11" s="207">
        <f t="shared" si="1"/>
        <v>1</v>
      </c>
      <c r="I11" s="166"/>
    </row>
    <row r="12" spans="1:10" ht="12.75">
      <c r="A12" s="67">
        <v>9</v>
      </c>
      <c r="B12" s="143" t="s">
        <v>91</v>
      </c>
      <c r="C12" s="14">
        <f>SUM(C5:C11)</f>
        <v>341990</v>
      </c>
      <c r="D12" s="14">
        <f>SUM(D5:D11)</f>
        <v>33700</v>
      </c>
      <c r="E12" s="14">
        <f>SUM(E5:E11)</f>
        <v>375690</v>
      </c>
      <c r="F12" s="14">
        <f>SUM(F5:F11)</f>
        <v>0</v>
      </c>
      <c r="G12" s="14">
        <f>SUM(G5:G11)</f>
        <v>375690</v>
      </c>
      <c r="H12" s="189">
        <f t="shared" si="1"/>
        <v>1</v>
      </c>
      <c r="I12" s="195"/>
      <c r="J12" s="195"/>
    </row>
    <row r="13" spans="1:9" s="13" customFormat="1" ht="12.75">
      <c r="A13" s="68">
        <v>10</v>
      </c>
      <c r="B13" s="201" t="s">
        <v>223</v>
      </c>
      <c r="C13" s="14"/>
      <c r="D13" s="14">
        <v>45778</v>
      </c>
      <c r="E13" s="14">
        <f>+C13+D13</f>
        <v>45778</v>
      </c>
      <c r="F13" s="14">
        <f aca="true" t="shared" si="3" ref="F13:F32">+G13-E13</f>
        <v>-0.39999999999417923</v>
      </c>
      <c r="G13" s="14">
        <f>57222*0.8</f>
        <v>45777.600000000006</v>
      </c>
      <c r="H13" s="190">
        <f t="shared" si="1"/>
        <v>0.9999912621783391</v>
      </c>
      <c r="I13" s="166"/>
    </row>
    <row r="14" spans="1:9" s="13" customFormat="1" ht="12.75">
      <c r="A14" s="202"/>
      <c r="B14" s="203" t="s">
        <v>222</v>
      </c>
      <c r="C14" s="76"/>
      <c r="D14" s="76">
        <v>11444.4</v>
      </c>
      <c r="E14" s="76">
        <f>+C14+D14</f>
        <v>11444.4</v>
      </c>
      <c r="F14" s="76">
        <f t="shared" si="3"/>
        <v>0</v>
      </c>
      <c r="G14" s="76">
        <f>57222*0.2</f>
        <v>11444.400000000001</v>
      </c>
      <c r="H14" s="190">
        <f t="shared" si="1"/>
        <v>1.0000000000000002</v>
      </c>
      <c r="I14" s="166"/>
    </row>
    <row r="15" spans="1:9" s="13" customFormat="1" ht="12.75">
      <c r="A15" s="11"/>
      <c r="B15" s="140" t="s">
        <v>22</v>
      </c>
      <c r="C15" s="76"/>
      <c r="D15" s="76">
        <v>0</v>
      </c>
      <c r="E15" s="76"/>
      <c r="F15" s="76">
        <f t="shared" si="3"/>
        <v>0</v>
      </c>
      <c r="G15" s="76"/>
      <c r="H15" s="190"/>
      <c r="I15" s="195"/>
    </row>
    <row r="16" spans="1:9" s="13" customFormat="1" ht="12.75">
      <c r="A16" s="11">
        <v>11</v>
      </c>
      <c r="B16" s="139" t="s">
        <v>1</v>
      </c>
      <c r="C16" s="12">
        <v>3000</v>
      </c>
      <c r="D16" s="12">
        <v>0</v>
      </c>
      <c r="E16" s="115">
        <f>+C16+D16</f>
        <v>3000</v>
      </c>
      <c r="F16" s="12">
        <f t="shared" si="3"/>
        <v>0</v>
      </c>
      <c r="G16" s="12">
        <v>3000</v>
      </c>
      <c r="H16" s="190">
        <f aca="true" t="shared" si="4" ref="H16:H24">+G16/E16</f>
        <v>1</v>
      </c>
      <c r="I16" s="195"/>
    </row>
    <row r="17" spans="1:9" s="13" customFormat="1" ht="12.75">
      <c r="A17" s="11">
        <v>12</v>
      </c>
      <c r="B17" s="204" t="s">
        <v>138</v>
      </c>
      <c r="C17" s="12">
        <v>80000</v>
      </c>
      <c r="D17" s="12">
        <v>0</v>
      </c>
      <c r="E17" s="115">
        <f>+C17+D17</f>
        <v>80000</v>
      </c>
      <c r="F17" s="12">
        <f t="shared" si="3"/>
        <v>0</v>
      </c>
      <c r="G17" s="12">
        <v>80000</v>
      </c>
      <c r="H17" s="190">
        <f t="shared" si="4"/>
        <v>1</v>
      </c>
      <c r="I17" s="166"/>
    </row>
    <row r="18" spans="1:9" s="13" customFormat="1" ht="12.75">
      <c r="A18" s="11">
        <v>13</v>
      </c>
      <c r="B18" s="144" t="s">
        <v>139</v>
      </c>
      <c r="C18" s="12">
        <v>65057</v>
      </c>
      <c r="D18" s="12">
        <v>0</v>
      </c>
      <c r="E18" s="115">
        <f>+C18+D18</f>
        <v>65057</v>
      </c>
      <c r="F18" s="12">
        <f t="shared" si="3"/>
        <v>0</v>
      </c>
      <c r="G18" s="12">
        <v>65057</v>
      </c>
      <c r="H18" s="190">
        <f t="shared" si="4"/>
        <v>1</v>
      </c>
      <c r="I18" s="166"/>
    </row>
    <row r="19" spans="1:9" ht="12.75">
      <c r="A19" s="11">
        <v>14</v>
      </c>
      <c r="B19" s="145" t="s">
        <v>228</v>
      </c>
      <c r="C19" s="12"/>
      <c r="D19" s="12"/>
      <c r="E19" s="12"/>
      <c r="F19" s="12">
        <v>10000</v>
      </c>
      <c r="G19" s="115">
        <f>+E19+F19</f>
        <v>10000</v>
      </c>
      <c r="H19" s="188"/>
      <c r="I19" s="195"/>
    </row>
    <row r="20" spans="1:9" ht="12.75">
      <c r="A20" s="11">
        <v>15</v>
      </c>
      <c r="B20" s="145" t="s">
        <v>227</v>
      </c>
      <c r="C20" s="12"/>
      <c r="D20" s="12"/>
      <c r="E20" s="12"/>
      <c r="F20" s="12">
        <v>15000</v>
      </c>
      <c r="G20" s="115">
        <f>+E20+F20</f>
        <v>15000</v>
      </c>
      <c r="H20" s="188"/>
      <c r="I20" s="195"/>
    </row>
    <row r="21" spans="1:9" s="13" customFormat="1" ht="12.75">
      <c r="A21" s="11">
        <v>16</v>
      </c>
      <c r="B21" s="144" t="s">
        <v>140</v>
      </c>
      <c r="C21" s="12">
        <v>103245</v>
      </c>
      <c r="D21" s="12">
        <v>0</v>
      </c>
      <c r="E21" s="115">
        <f>+C21+D21</f>
        <v>103245</v>
      </c>
      <c r="F21" s="12">
        <f t="shared" si="3"/>
        <v>0</v>
      </c>
      <c r="G21" s="12">
        <v>103245</v>
      </c>
      <c r="H21" s="190">
        <f t="shared" si="4"/>
        <v>1</v>
      </c>
      <c r="I21" s="166"/>
    </row>
    <row r="22" spans="1:9" s="13" customFormat="1" ht="12.75">
      <c r="A22" s="11">
        <v>17</v>
      </c>
      <c r="B22" s="205" t="s">
        <v>141</v>
      </c>
      <c r="C22" s="12">
        <v>1200</v>
      </c>
      <c r="D22" s="12">
        <v>0</v>
      </c>
      <c r="E22" s="115">
        <f>+C22+D22</f>
        <v>1200</v>
      </c>
      <c r="F22" s="12">
        <f t="shared" si="3"/>
        <v>0</v>
      </c>
      <c r="G22" s="12">
        <v>1200</v>
      </c>
      <c r="H22" s="190">
        <f t="shared" si="4"/>
        <v>1</v>
      </c>
      <c r="I22" s="166"/>
    </row>
    <row r="23" spans="1:9" ht="12.75">
      <c r="A23" s="11">
        <v>18</v>
      </c>
      <c r="B23" s="146" t="s">
        <v>229</v>
      </c>
      <c r="C23" s="12"/>
      <c r="D23" s="12"/>
      <c r="E23" s="12"/>
      <c r="F23" s="12">
        <v>137060</v>
      </c>
      <c r="G23" s="115">
        <f>+E23+F23</f>
        <v>137060</v>
      </c>
      <c r="H23" s="188"/>
      <c r="I23" s="195"/>
    </row>
    <row r="24" spans="1:9" ht="18" customHeight="1" thickBot="1">
      <c r="A24" s="68">
        <v>19</v>
      </c>
      <c r="B24" s="147" t="s">
        <v>2</v>
      </c>
      <c r="C24" s="149">
        <f>SUM(C16:C22)</f>
        <v>252502</v>
      </c>
      <c r="D24" s="149">
        <v>0</v>
      </c>
      <c r="E24" s="149">
        <f>SUM(E16:E22)</f>
        <v>252502</v>
      </c>
      <c r="F24" s="149">
        <f>SUM(F16:F22)</f>
        <v>25000</v>
      </c>
      <c r="G24" s="149">
        <f>SUM(G16:G23)</f>
        <v>414562</v>
      </c>
      <c r="H24" s="191">
        <f t="shared" si="4"/>
        <v>1.6418166984815963</v>
      </c>
      <c r="I24" s="195"/>
    </row>
    <row r="25" spans="1:9" ht="22.5" customHeight="1" hidden="1">
      <c r="A25" s="6"/>
      <c r="B25" s="81" t="s">
        <v>23</v>
      </c>
      <c r="C25" s="76"/>
      <c r="D25" s="76">
        <f aca="true" t="shared" si="5" ref="D25:D31">+E25-C25</f>
        <v>0</v>
      </c>
      <c r="E25" s="76"/>
      <c r="F25" s="76">
        <f t="shared" si="3"/>
        <v>0</v>
      </c>
      <c r="G25" s="76"/>
      <c r="H25" s="192" t="e">
        <f aca="true" t="shared" si="6" ref="H25:H31">+E25/C25</f>
        <v>#DIV/0!</v>
      </c>
      <c r="I25" s="195"/>
    </row>
    <row r="26" spans="1:9" ht="13.5" hidden="1" thickBot="1">
      <c r="A26" s="6">
        <v>19</v>
      </c>
      <c r="B26" s="78" t="s">
        <v>87</v>
      </c>
      <c r="C26" s="76"/>
      <c r="D26" s="76">
        <f t="shared" si="5"/>
        <v>0</v>
      </c>
      <c r="E26" s="76"/>
      <c r="F26" s="76">
        <f t="shared" si="3"/>
        <v>0</v>
      </c>
      <c r="G26" s="76"/>
      <c r="H26" s="192" t="e">
        <f t="shared" si="6"/>
        <v>#DIV/0!</v>
      </c>
      <c r="I26" s="195"/>
    </row>
    <row r="27" spans="1:9" s="13" customFormat="1" ht="13.5" hidden="1" thickBot="1">
      <c r="A27" s="11">
        <v>20</v>
      </c>
      <c r="B27" s="80" t="s">
        <v>88</v>
      </c>
      <c r="C27" s="12"/>
      <c r="D27" s="12">
        <f t="shared" si="5"/>
        <v>0</v>
      </c>
      <c r="E27" s="12"/>
      <c r="F27" s="12">
        <f t="shared" si="3"/>
        <v>0</v>
      </c>
      <c r="G27" s="12"/>
      <c r="H27" s="190" t="e">
        <f t="shared" si="6"/>
        <v>#DIV/0!</v>
      </c>
      <c r="I27" s="195"/>
    </row>
    <row r="28" spans="1:9" s="13" customFormat="1" ht="13.5" hidden="1" thickBot="1">
      <c r="A28" s="11">
        <v>21</v>
      </c>
      <c r="B28" s="80" t="s">
        <v>86</v>
      </c>
      <c r="C28" s="12"/>
      <c r="D28" s="12">
        <f t="shared" si="5"/>
        <v>0</v>
      </c>
      <c r="E28" s="12"/>
      <c r="F28" s="12">
        <f t="shared" si="3"/>
        <v>0</v>
      </c>
      <c r="G28" s="12"/>
      <c r="H28" s="190" t="e">
        <f t="shared" si="6"/>
        <v>#DIV/0!</v>
      </c>
      <c r="I28" s="195"/>
    </row>
    <row r="29" spans="1:9" s="13" customFormat="1" ht="13.5" hidden="1" thickBot="1">
      <c r="A29" s="11">
        <v>22</v>
      </c>
      <c r="B29" s="80" t="s">
        <v>93</v>
      </c>
      <c r="C29" s="12"/>
      <c r="D29" s="12">
        <f t="shared" si="5"/>
        <v>0</v>
      </c>
      <c r="E29" s="12"/>
      <c r="F29" s="12">
        <f t="shared" si="3"/>
        <v>0</v>
      </c>
      <c r="G29" s="12"/>
      <c r="H29" s="190" t="e">
        <f t="shared" si="6"/>
        <v>#DIV/0!</v>
      </c>
      <c r="I29" s="195"/>
    </row>
    <row r="30" spans="1:9" ht="28.5" customHeight="1" hidden="1">
      <c r="A30" s="68">
        <v>23</v>
      </c>
      <c r="B30" s="79" t="s">
        <v>92</v>
      </c>
      <c r="C30" s="14">
        <f>SUM(C26:C29)</f>
        <v>0</v>
      </c>
      <c r="D30" s="14">
        <f t="shared" si="5"/>
        <v>0</v>
      </c>
      <c r="E30" s="14">
        <f>SUM(E26:E29)</f>
        <v>0</v>
      </c>
      <c r="F30" s="14">
        <f t="shared" si="3"/>
        <v>0</v>
      </c>
      <c r="G30" s="14">
        <f>SUM(G26:G29)</f>
        <v>0</v>
      </c>
      <c r="H30" s="189" t="e">
        <f t="shared" si="6"/>
        <v>#DIV/0!</v>
      </c>
      <c r="I30" s="195"/>
    </row>
    <row r="31" spans="1:9" s="13" customFormat="1" ht="24" customHeight="1" hidden="1" thickBot="1">
      <c r="A31" s="72">
        <v>24</v>
      </c>
      <c r="B31" s="82" t="s">
        <v>85</v>
      </c>
      <c r="C31" s="77"/>
      <c r="D31" s="77">
        <f t="shared" si="5"/>
        <v>0</v>
      </c>
      <c r="E31" s="77"/>
      <c r="F31" s="77">
        <f t="shared" si="3"/>
        <v>0</v>
      </c>
      <c r="G31" s="77"/>
      <c r="H31" s="193" t="e">
        <f t="shared" si="6"/>
        <v>#DIV/0!</v>
      </c>
      <c r="I31" s="195"/>
    </row>
    <row r="32" spans="1:9" ht="31.5" customHeight="1" thickBot="1">
      <c r="A32" s="4"/>
      <c r="B32" s="83" t="s">
        <v>95</v>
      </c>
      <c r="C32" s="118">
        <f>C12+C24+C13+C14</f>
        <v>594492</v>
      </c>
      <c r="D32" s="118">
        <f>D12+D24+D13+D14</f>
        <v>90922.4</v>
      </c>
      <c r="E32" s="118">
        <f>E12+E24+E13+E14</f>
        <v>685414.4</v>
      </c>
      <c r="F32" s="118">
        <f t="shared" si="3"/>
        <v>162059.59999999998</v>
      </c>
      <c r="G32" s="118">
        <f>G12+G24+G13+G14</f>
        <v>847474</v>
      </c>
      <c r="H32" s="194">
        <f>+G32/E32</f>
        <v>1.2364403198999028</v>
      </c>
      <c r="I32" s="195"/>
    </row>
    <row r="33" spans="3:7" ht="12.75">
      <c r="C33" s="66"/>
      <c r="D33" s="195"/>
      <c r="E33" s="195"/>
      <c r="F33" s="195"/>
      <c r="G33" s="195"/>
    </row>
    <row r="34" ht="12.75">
      <c r="C34" s="66"/>
    </row>
    <row r="35" ht="27" customHeight="1">
      <c r="C35" s="69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G46"/>
  <sheetViews>
    <sheetView tabSelected="1" zoomScalePageLayoutView="0" workbookViewId="0" topLeftCell="A19">
      <selection activeCell="D11" sqref="D11"/>
    </sheetView>
  </sheetViews>
  <sheetFormatPr defaultColWidth="8.8515625" defaultRowHeight="12.75"/>
  <cols>
    <col min="1" max="1" width="6.7109375" style="15" customWidth="1"/>
    <col min="2" max="2" width="48.00390625" style="15" customWidth="1"/>
    <col min="3" max="4" width="20.7109375" style="15" customWidth="1"/>
    <col min="5" max="5" width="20.7109375" style="185" customWidth="1"/>
    <col min="6" max="6" width="8.8515625" style="41" customWidth="1"/>
    <col min="7" max="16384" width="8.8515625" style="15" customWidth="1"/>
  </cols>
  <sheetData>
    <row r="1" spans="1:59" s="210" customFormat="1" ht="25.5">
      <c r="A1" s="208" t="s">
        <v>24</v>
      </c>
      <c r="B1" s="208" t="s">
        <v>25</v>
      </c>
      <c r="C1" s="219" t="s">
        <v>274</v>
      </c>
      <c r="D1" s="219" t="s">
        <v>332</v>
      </c>
      <c r="E1" s="416" t="s">
        <v>126</v>
      </c>
      <c r="F1" s="220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</row>
    <row r="2" spans="1:59" ht="12.75">
      <c r="A2" s="16"/>
      <c r="B2" s="28"/>
      <c r="C2" s="18"/>
      <c r="D2" s="18"/>
      <c r="E2" s="172"/>
      <c r="F2" s="73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</row>
    <row r="3" spans="1:59" s="48" customFormat="1" ht="12.75" customHeight="1" thickBot="1">
      <c r="A3" s="19">
        <v>1</v>
      </c>
      <c r="B3" s="19">
        <v>2</v>
      </c>
      <c r="C3" s="19">
        <v>3</v>
      </c>
      <c r="D3" s="19">
        <v>4</v>
      </c>
      <c r="E3" s="173" t="s">
        <v>273</v>
      </c>
      <c r="F3" s="74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</row>
    <row r="4" spans="1:5" ht="12.75">
      <c r="A4" s="49" t="s">
        <v>58</v>
      </c>
      <c r="B4" s="29" t="s">
        <v>59</v>
      </c>
      <c r="C4" s="50"/>
      <c r="D4" s="50"/>
      <c r="E4" s="222"/>
    </row>
    <row r="5" spans="1:6" ht="12.75">
      <c r="A5" s="51" t="s">
        <v>30</v>
      </c>
      <c r="B5" s="30" t="s">
        <v>3</v>
      </c>
      <c r="C5" s="229">
        <f>SUM(C6:C8)</f>
        <v>90032</v>
      </c>
      <c r="D5" s="229">
        <f>SUM(D6:D8)</f>
        <v>132199</v>
      </c>
      <c r="E5" s="286">
        <f>+D5/C5</f>
        <v>1.4683556957526214</v>
      </c>
      <c r="F5" s="150"/>
    </row>
    <row r="6" spans="1:6" ht="12.75">
      <c r="A6" s="51"/>
      <c r="B6" s="236" t="s">
        <v>60</v>
      </c>
      <c r="C6" s="230">
        <v>78666</v>
      </c>
      <c r="D6" s="230">
        <v>131849</v>
      </c>
      <c r="E6" s="287">
        <f aca="true" t="shared" si="0" ref="E6:E21">+D6/C6</f>
        <v>1.6760608140746955</v>
      </c>
      <c r="F6" s="150"/>
    </row>
    <row r="7" spans="1:6" ht="12.75">
      <c r="A7" s="51"/>
      <c r="B7" s="236" t="s">
        <v>61</v>
      </c>
      <c r="C7" s="230">
        <v>8577</v>
      </c>
      <c r="D7" s="230"/>
      <c r="E7" s="287"/>
      <c r="F7" s="150"/>
    </row>
    <row r="8" spans="1:6" ht="12.75">
      <c r="A8" s="51"/>
      <c r="B8" s="237" t="s">
        <v>62</v>
      </c>
      <c r="C8" s="230">
        <v>2789</v>
      </c>
      <c r="D8" s="230">
        <v>350</v>
      </c>
      <c r="E8" s="287">
        <f t="shared" si="0"/>
        <v>0.1254930082466834</v>
      </c>
      <c r="F8" s="150"/>
    </row>
    <row r="9" spans="1:6" ht="12.75">
      <c r="A9" s="16" t="s">
        <v>33</v>
      </c>
      <c r="B9" s="30" t="s">
        <v>257</v>
      </c>
      <c r="C9" s="229">
        <v>23854</v>
      </c>
      <c r="D9" s="229">
        <v>34535</v>
      </c>
      <c r="E9" s="286">
        <f t="shared" si="0"/>
        <v>1.44776557390794</v>
      </c>
      <c r="F9" s="150"/>
    </row>
    <row r="10" spans="1:6" ht="12.75">
      <c r="A10" s="51" t="s">
        <v>36</v>
      </c>
      <c r="B10" s="238" t="s">
        <v>63</v>
      </c>
      <c r="C10" s="229">
        <v>61336</v>
      </c>
      <c r="D10" s="229">
        <v>68539</v>
      </c>
      <c r="E10" s="286">
        <f t="shared" si="0"/>
        <v>1.1174351115168906</v>
      </c>
      <c r="F10" s="150"/>
    </row>
    <row r="11" spans="1:6" ht="12.75">
      <c r="A11" s="51" t="s">
        <v>251</v>
      </c>
      <c r="B11" s="237" t="s">
        <v>134</v>
      </c>
      <c r="C11" s="230">
        <v>12750</v>
      </c>
      <c r="D11" s="230">
        <v>13610</v>
      </c>
      <c r="E11" s="287">
        <f t="shared" si="0"/>
        <v>1.0674509803921568</v>
      </c>
      <c r="F11" s="150"/>
    </row>
    <row r="12" spans="1:6" ht="12.75">
      <c r="A12" s="51" t="s">
        <v>252</v>
      </c>
      <c r="B12" s="237" t="s">
        <v>127</v>
      </c>
      <c r="C12" s="230">
        <v>17939</v>
      </c>
      <c r="D12" s="230">
        <v>20845</v>
      </c>
      <c r="E12" s="287">
        <f t="shared" si="0"/>
        <v>1.1619934221528514</v>
      </c>
      <c r="F12" s="150"/>
    </row>
    <row r="13" spans="1:6" ht="12.75">
      <c r="A13" s="51" t="s">
        <v>253</v>
      </c>
      <c r="B13" s="237" t="s">
        <v>135</v>
      </c>
      <c r="C13" s="230"/>
      <c r="D13" s="230"/>
      <c r="E13" s="287"/>
      <c r="F13" s="150"/>
    </row>
    <row r="14" spans="1:6" ht="12.75">
      <c r="A14" s="51" t="s">
        <v>254</v>
      </c>
      <c r="B14" s="237" t="s">
        <v>128</v>
      </c>
      <c r="C14" s="230">
        <v>10931</v>
      </c>
      <c r="D14" s="230">
        <v>12446</v>
      </c>
      <c r="E14" s="287">
        <f t="shared" si="0"/>
        <v>1.1385966517244535</v>
      </c>
      <c r="F14" s="150"/>
    </row>
    <row r="15" spans="1:6" ht="12.75">
      <c r="A15" s="51" t="s">
        <v>255</v>
      </c>
      <c r="B15" s="237" t="s">
        <v>129</v>
      </c>
      <c r="C15" s="230">
        <v>5357</v>
      </c>
      <c r="D15" s="230">
        <v>5892</v>
      </c>
      <c r="E15" s="287">
        <f t="shared" si="0"/>
        <v>1.099869329848796</v>
      </c>
      <c r="F15" s="150"/>
    </row>
    <row r="16" spans="1:6" ht="12.75">
      <c r="A16" s="51" t="s">
        <v>256</v>
      </c>
      <c r="B16" s="237" t="s">
        <v>130</v>
      </c>
      <c r="C16" s="230">
        <v>14360</v>
      </c>
      <c r="D16" s="230">
        <f>+D10-D11-D12-D13-D14-D15</f>
        <v>15746</v>
      </c>
      <c r="E16" s="287">
        <f t="shared" si="0"/>
        <v>1.096518105849582</v>
      </c>
      <c r="F16" s="150"/>
    </row>
    <row r="17" spans="1:6" ht="12.75">
      <c r="A17" s="51" t="s">
        <v>38</v>
      </c>
      <c r="B17" s="238" t="s">
        <v>64</v>
      </c>
      <c r="C17" s="229"/>
      <c r="D17" s="229"/>
      <c r="E17" s="286"/>
      <c r="F17" s="150"/>
    </row>
    <row r="18" spans="1:6" ht="12.75">
      <c r="A18" s="51" t="s">
        <v>41</v>
      </c>
      <c r="B18" s="238" t="s">
        <v>65</v>
      </c>
      <c r="C18" s="229"/>
      <c r="D18" s="229"/>
      <c r="E18" s="286"/>
      <c r="F18" s="150"/>
    </row>
    <row r="19" spans="1:6" ht="12.75">
      <c r="A19" s="51" t="s">
        <v>44</v>
      </c>
      <c r="B19" s="30" t="s">
        <v>9</v>
      </c>
      <c r="C19" s="229"/>
      <c r="D19" s="229"/>
      <c r="E19" s="286"/>
      <c r="F19" s="150"/>
    </row>
    <row r="20" spans="1:6" ht="13.5" thickBot="1">
      <c r="A20" s="51" t="s">
        <v>45</v>
      </c>
      <c r="B20" s="28" t="s">
        <v>84</v>
      </c>
      <c r="C20" s="231"/>
      <c r="D20" s="231"/>
      <c r="E20" s="288"/>
      <c r="F20" s="150"/>
    </row>
    <row r="21" spans="1:6" ht="13.5" thickBot="1">
      <c r="A21" s="54" t="s">
        <v>28</v>
      </c>
      <c r="B21" s="239" t="s">
        <v>98</v>
      </c>
      <c r="C21" s="320">
        <f>SUM(C5,C9,C10,C17,C18,C19:C20)</f>
        <v>175222</v>
      </c>
      <c r="D21" s="320">
        <f>SUM(D5,D9,D10,D17,D18,D19:D20)</f>
        <v>235273</v>
      </c>
      <c r="E21" s="226">
        <f t="shared" si="0"/>
        <v>1.3427138144753512</v>
      </c>
      <c r="F21" s="150"/>
    </row>
    <row r="22" spans="1:6" ht="12.75">
      <c r="A22" s="16"/>
      <c r="B22" s="21"/>
      <c r="C22" s="228"/>
      <c r="D22" s="228"/>
      <c r="E22" s="287"/>
      <c r="F22" s="150"/>
    </row>
    <row r="23" spans="1:8" ht="12.75">
      <c r="A23" s="51" t="s">
        <v>49</v>
      </c>
      <c r="B23" s="30" t="s">
        <v>66</v>
      </c>
      <c r="C23" s="232"/>
      <c r="D23" s="232"/>
      <c r="E23" s="289"/>
      <c r="F23" s="150"/>
      <c r="G23" s="55"/>
      <c r="H23" s="55"/>
    </row>
    <row r="24" spans="1:6" ht="12.75">
      <c r="A24" s="51" t="s">
        <v>33</v>
      </c>
      <c r="B24" s="25" t="s">
        <v>67</v>
      </c>
      <c r="C24" s="225"/>
      <c r="D24" s="225"/>
      <c r="E24" s="290"/>
      <c r="F24" s="150"/>
    </row>
    <row r="25" spans="1:6" ht="13.5" thickBot="1">
      <c r="A25" s="51" t="s">
        <v>36</v>
      </c>
      <c r="B25" s="86" t="s">
        <v>4</v>
      </c>
      <c r="C25" s="225"/>
      <c r="D25" s="225"/>
      <c r="E25" s="290"/>
      <c r="F25" s="150"/>
    </row>
    <row r="26" spans="1:6" ht="13.5" thickBot="1">
      <c r="A26" s="56" t="s">
        <v>49</v>
      </c>
      <c r="B26" s="104" t="s">
        <v>68</v>
      </c>
      <c r="C26" s="320">
        <f>SUM(C24:C25)</f>
        <v>0</v>
      </c>
      <c r="D26" s="320">
        <f>SUM(D24:D25)</f>
        <v>0</v>
      </c>
      <c r="E26" s="226"/>
      <c r="F26" s="150"/>
    </row>
    <row r="27" spans="1:6" ht="12.75">
      <c r="A27" s="51" t="s">
        <v>55</v>
      </c>
      <c r="B27" s="30" t="s">
        <v>69</v>
      </c>
      <c r="C27" s="232"/>
      <c r="D27" s="232"/>
      <c r="E27" s="289"/>
      <c r="F27" s="150"/>
    </row>
    <row r="28" spans="1:6" ht="12.75">
      <c r="A28" s="51" t="s">
        <v>30</v>
      </c>
      <c r="B28" s="240" t="s">
        <v>5</v>
      </c>
      <c r="C28" s="229">
        <f>SUM(C29:C34)</f>
        <v>0</v>
      </c>
      <c r="D28" s="229">
        <f>SUM(D29:D34)</f>
        <v>0</v>
      </c>
      <c r="E28" s="286"/>
      <c r="F28" s="150"/>
    </row>
    <row r="29" spans="1:6" ht="12.75">
      <c r="A29" s="57"/>
      <c r="B29" s="241" t="s">
        <v>70</v>
      </c>
      <c r="C29" s="233"/>
      <c r="D29" s="233"/>
      <c r="E29" s="291"/>
      <c r="F29" s="150"/>
    </row>
    <row r="30" spans="1:6" ht="12.75">
      <c r="A30" s="57"/>
      <c r="B30" s="241" t="s">
        <v>71</v>
      </c>
      <c r="C30" s="234"/>
      <c r="D30" s="234"/>
      <c r="E30" s="292"/>
      <c r="F30" s="150"/>
    </row>
    <row r="31" spans="1:6" ht="12.75">
      <c r="A31" s="57"/>
      <c r="B31" s="241" t="s">
        <v>0</v>
      </c>
      <c r="C31" s="234"/>
      <c r="D31" s="234"/>
      <c r="E31" s="292"/>
      <c r="F31" s="150"/>
    </row>
    <row r="32" spans="1:6" ht="12.75">
      <c r="A32" s="51"/>
      <c r="B32" s="242" t="s">
        <v>72</v>
      </c>
      <c r="C32" s="232"/>
      <c r="D32" s="232"/>
      <c r="E32" s="289"/>
      <c r="F32" s="150"/>
    </row>
    <row r="33" spans="1:6" ht="12.75">
      <c r="A33" s="57" t="s">
        <v>33</v>
      </c>
      <c r="B33" s="241" t="s">
        <v>13</v>
      </c>
      <c r="C33" s="234"/>
      <c r="D33" s="234"/>
      <c r="E33" s="292"/>
      <c r="F33" s="150"/>
    </row>
    <row r="34" spans="1:6" ht="13.5" thickBot="1">
      <c r="A34" s="57"/>
      <c r="B34" s="241" t="s">
        <v>89</v>
      </c>
      <c r="C34" s="234"/>
      <c r="D34" s="234"/>
      <c r="E34" s="292"/>
      <c r="F34" s="150"/>
    </row>
    <row r="35" spans="1:6" ht="13.5" thickBot="1">
      <c r="A35" s="56" t="s">
        <v>55</v>
      </c>
      <c r="B35" s="104" t="s">
        <v>73</v>
      </c>
      <c r="C35" s="320">
        <f>C28</f>
        <v>0</v>
      </c>
      <c r="D35" s="320">
        <f>D28</f>
        <v>0</v>
      </c>
      <c r="E35" s="226"/>
      <c r="F35" s="150"/>
    </row>
    <row r="36" spans="1:6" ht="13.5" thickBot="1">
      <c r="A36" s="58" t="s">
        <v>56</v>
      </c>
      <c r="B36" s="243" t="s">
        <v>74</v>
      </c>
      <c r="C36" s="321"/>
      <c r="D36" s="321"/>
      <c r="E36" s="322"/>
      <c r="F36" s="150"/>
    </row>
    <row r="37" spans="1:6" ht="13.5" thickBot="1">
      <c r="A37" s="227" t="s">
        <v>56</v>
      </c>
      <c r="B37" s="104" t="s">
        <v>75</v>
      </c>
      <c r="C37" s="320"/>
      <c r="D37" s="320"/>
      <c r="E37" s="226"/>
      <c r="F37" s="150"/>
    </row>
    <row r="38" spans="1:6" ht="18" customHeight="1" thickBot="1">
      <c r="A38" s="59"/>
      <c r="B38" s="244" t="s">
        <v>76</v>
      </c>
      <c r="C38" s="235">
        <f>C21+C26+C35+C36</f>
        <v>175222</v>
      </c>
      <c r="D38" s="235">
        <f>D21+D26+D35+D36</f>
        <v>235273</v>
      </c>
      <c r="E38" s="293">
        <f>+D38/C38</f>
        <v>1.3427138144753512</v>
      </c>
      <c r="F38" s="150"/>
    </row>
    <row r="39" spans="3:5" ht="18.75" customHeight="1" thickBot="1">
      <c r="C39" s="150"/>
      <c r="D39" s="150"/>
      <c r="E39" s="170"/>
    </row>
    <row r="40" spans="2:5" ht="12.75">
      <c r="B40" s="319" t="s">
        <v>132</v>
      </c>
      <c r="C40" s="411">
        <v>48</v>
      </c>
      <c r="D40" s="451">
        <v>52.75</v>
      </c>
      <c r="E40" s="412">
        <f>+D40/C40</f>
        <v>1.0989583333333333</v>
      </c>
    </row>
    <row r="41" spans="2:5" ht="13.5" thickBot="1">
      <c r="B41" s="113" t="s">
        <v>133</v>
      </c>
      <c r="C41" s="410">
        <v>49</v>
      </c>
      <c r="D41" s="410">
        <v>54</v>
      </c>
      <c r="E41" s="413">
        <f>+D41/C41</f>
        <v>1.1020408163265305</v>
      </c>
    </row>
    <row r="42" spans="2:6" ht="12.75">
      <c r="B42" s="41"/>
      <c r="C42" s="60"/>
      <c r="D42" s="60"/>
      <c r="E42" s="223"/>
      <c r="F42" s="150"/>
    </row>
    <row r="43" spans="2:6" ht="12.75">
      <c r="B43" s="61"/>
      <c r="C43" s="224"/>
      <c r="D43" s="224"/>
      <c r="E43" s="245"/>
      <c r="F43" s="150"/>
    </row>
    <row r="44" ht="12.75">
      <c r="B44" s="41"/>
    </row>
    <row r="45" ht="12.75">
      <c r="B45" s="41"/>
    </row>
    <row r="46" ht="12.75">
      <c r="B46" s="41"/>
    </row>
  </sheetData>
  <sheetProtection/>
  <printOptions horizontalCentered="1"/>
  <pageMargins left="0.6299212598425197" right="0.4724409448818898" top="0.96" bottom="0.56" header="0.5118110236220472" footer="0.27"/>
  <pageSetup fitToHeight="1" fitToWidth="1" horizontalDpi="600" verticalDpi="600" orientation="landscape" paperSize="9" scale="90" r:id="rId1"/>
  <headerFooter alignWithMargins="0">
    <oddHeader>&amp;L4/C.sz.melléklet&amp;C&amp;"Arial,Félkövér"&amp;12Kispatak Óvoda
2014.évi kiadásai kiemelt előirányzatonként&amp;Radatok eFt-ban</oddHeader>
    <oddFooter>&amp;L&amp;"Arial,Dőlt"&amp;8&amp;D&amp;C&amp;"Arial,Dőlt"&amp;8&amp;P&amp;R&amp;"Arial,Dőlt"&amp;8&amp;F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C12"/>
  <sheetViews>
    <sheetView zoomScale="85" zoomScaleNormal="85" zoomScalePageLayoutView="0" workbookViewId="0" topLeftCell="A1">
      <selection activeCell="C9" sqref="C9"/>
    </sheetView>
  </sheetViews>
  <sheetFormatPr defaultColWidth="9.140625" defaultRowHeight="12.75"/>
  <cols>
    <col min="1" max="1" width="58.28125" style="153" customWidth="1"/>
    <col min="2" max="2" width="19.28125" style="0" customWidth="1"/>
    <col min="3" max="3" width="21.421875" style="0" customWidth="1"/>
  </cols>
  <sheetData>
    <row r="1" spans="1:3" ht="12.75">
      <c r="A1" s="488" t="s">
        <v>346</v>
      </c>
      <c r="B1" s="246" t="s">
        <v>182</v>
      </c>
      <c r="C1" s="119" t="s">
        <v>183</v>
      </c>
    </row>
    <row r="2" spans="1:3" ht="12.75">
      <c r="A2" s="489"/>
      <c r="B2" s="490" t="s">
        <v>333</v>
      </c>
      <c r="C2" s="492"/>
    </row>
    <row r="3" spans="1:3" ht="12.75">
      <c r="A3" s="489"/>
      <c r="B3" s="169" t="s">
        <v>217</v>
      </c>
      <c r="C3" s="294" t="s">
        <v>217</v>
      </c>
    </row>
    <row r="4" spans="1:3" ht="12.75">
      <c r="A4" s="489"/>
      <c r="B4" s="490" t="s">
        <v>10</v>
      </c>
      <c r="C4" s="491"/>
    </row>
    <row r="5" spans="1:3" ht="12.75">
      <c r="A5" s="295" t="s">
        <v>345</v>
      </c>
      <c r="B5" s="152"/>
      <c r="C5" s="63">
        <v>188197</v>
      </c>
    </row>
    <row r="6" spans="1:3" ht="12.75">
      <c r="A6" s="295" t="s">
        <v>347</v>
      </c>
      <c r="B6" s="152"/>
      <c r="C6" s="63">
        <v>4516</v>
      </c>
    </row>
    <row r="7" spans="1:3" ht="12.75">
      <c r="A7" s="295" t="s">
        <v>348</v>
      </c>
      <c r="B7" s="65">
        <v>23317</v>
      </c>
      <c r="C7" s="63">
        <v>38891</v>
      </c>
    </row>
    <row r="8" spans="1:3" ht="12.75">
      <c r="A8" s="295" t="s">
        <v>349</v>
      </c>
      <c r="B8" s="65">
        <v>4397</v>
      </c>
      <c r="C8" s="63">
        <v>3669</v>
      </c>
    </row>
    <row r="9" spans="1:3" ht="12.75">
      <c r="A9" s="467" t="s">
        <v>351</v>
      </c>
      <c r="B9" s="468">
        <v>207559</v>
      </c>
      <c r="C9" s="469"/>
    </row>
    <row r="10" spans="1:3" ht="13.5" hidden="1" thickBot="1">
      <c r="A10" s="296" t="s">
        <v>269</v>
      </c>
      <c r="B10" s="297">
        <f>SUM(B1:B8)</f>
        <v>27714</v>
      </c>
      <c r="C10" s="156">
        <f>SUM(C1:C8)</f>
        <v>235273</v>
      </c>
    </row>
    <row r="11" spans="1:3" ht="13.5" thickBot="1">
      <c r="A11" s="296" t="s">
        <v>270</v>
      </c>
      <c r="B11" s="297">
        <f>SUM(B1:B9)</f>
        <v>235273</v>
      </c>
      <c r="C11" s="156">
        <f>SUM(C1:C8)</f>
        <v>235273</v>
      </c>
    </row>
    <row r="12" spans="2:3" ht="12.75">
      <c r="B12" s="62"/>
      <c r="C12" s="154"/>
    </row>
  </sheetData>
  <sheetProtection/>
  <mergeCells count="3">
    <mergeCell ref="A1:A4"/>
    <mergeCell ref="B4:C4"/>
    <mergeCell ref="B2:C2"/>
  </mergeCells>
  <printOptions horizontalCentered="1"/>
  <pageMargins left="0.5511811023622047" right="0.61" top="1.7322834645669292" bottom="0.3937007874015748" header="0.45" footer="0.1968503937007874"/>
  <pageSetup fitToHeight="1" fitToWidth="1" horizontalDpi="600" verticalDpi="600" orientation="landscape" paperSize="9" r:id="rId1"/>
  <headerFooter alignWithMargins="0">
    <oddHeader>&amp;L5/C sz. melléklet&amp;C&amp;"Arial,Félkövér"Kispatak Óvoda 2014.évi bevételi-kiadási terve kormányzati funkciónként&amp;Radatok eFt-ban</oddHeader>
    <oddFooter>&amp;L&amp;D&amp;C&amp;P&amp;R&amp;F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P46"/>
  <sheetViews>
    <sheetView zoomScale="90" zoomScaleNormal="90" zoomScalePageLayoutView="0" workbookViewId="0" topLeftCell="A13">
      <selection activeCell="J20" sqref="J20"/>
    </sheetView>
  </sheetViews>
  <sheetFormatPr defaultColWidth="9.140625" defaultRowHeight="12.75"/>
  <cols>
    <col min="1" max="1" width="12.57421875" style="0" customWidth="1"/>
    <col min="2" max="2" width="77.28125" style="0" customWidth="1"/>
    <col min="3" max="4" width="16.7109375" style="0" hidden="1" customWidth="1"/>
    <col min="5" max="5" width="16.7109375" style="0" customWidth="1"/>
    <col min="6" max="7" width="16.7109375" style="0" hidden="1" customWidth="1"/>
    <col min="8" max="8" width="16.7109375" style="0" customWidth="1"/>
  </cols>
  <sheetData>
    <row r="1" ht="16.5" thickBot="1">
      <c r="A1" s="120"/>
    </row>
    <row r="2" spans="1:8" s="9" customFormat="1" ht="15.75" customHeight="1">
      <c r="A2" s="497" t="s">
        <v>147</v>
      </c>
      <c r="B2" s="121" t="s">
        <v>6</v>
      </c>
      <c r="C2" s="500" t="s">
        <v>148</v>
      </c>
      <c r="D2" s="501"/>
      <c r="E2" s="501"/>
      <c r="F2" s="501"/>
      <c r="G2" s="501"/>
      <c r="H2" s="502"/>
    </row>
    <row r="3" spans="1:8" s="9" customFormat="1" ht="13.5" thickBot="1">
      <c r="A3" s="498"/>
      <c r="B3" s="122" t="s">
        <v>149</v>
      </c>
      <c r="C3" s="503" t="s">
        <v>57</v>
      </c>
      <c r="D3" s="504"/>
      <c r="E3" s="504"/>
      <c r="F3" s="504"/>
      <c r="G3" s="504"/>
      <c r="H3" s="505"/>
    </row>
    <row r="4" spans="1:8" s="9" customFormat="1" ht="52.5" customHeight="1" thickBot="1">
      <c r="A4" s="499"/>
      <c r="B4" s="123"/>
      <c r="C4" s="124" t="s">
        <v>150</v>
      </c>
      <c r="D4" s="124" t="s">
        <v>151</v>
      </c>
      <c r="E4" s="124" t="s">
        <v>271</v>
      </c>
      <c r="F4" s="124" t="s">
        <v>136</v>
      </c>
      <c r="G4" s="124" t="s">
        <v>152</v>
      </c>
      <c r="H4" s="124" t="s">
        <v>11</v>
      </c>
    </row>
    <row r="5" spans="1:8" s="9" customFormat="1" ht="18" customHeight="1" thickBot="1">
      <c r="A5" s="125">
        <v>1</v>
      </c>
      <c r="B5" s="126">
        <v>2</v>
      </c>
      <c r="C5" s="126">
        <v>3</v>
      </c>
      <c r="D5" s="126">
        <v>4</v>
      </c>
      <c r="E5" s="126">
        <v>5</v>
      </c>
      <c r="F5" s="126">
        <v>6</v>
      </c>
      <c r="G5" s="126">
        <v>7</v>
      </c>
      <c r="H5" s="126">
        <v>8</v>
      </c>
    </row>
    <row r="6" spans="1:8" ht="18" customHeight="1" thickBot="1">
      <c r="A6" s="127" t="s">
        <v>153</v>
      </c>
      <c r="B6" s="128" t="s">
        <v>154</v>
      </c>
      <c r="C6" s="129"/>
      <c r="D6" s="130"/>
      <c r="E6" s="130"/>
      <c r="F6" s="130"/>
      <c r="G6" s="130"/>
      <c r="H6" s="131">
        <f aca="true" t="shared" si="0" ref="H6:H25">SUM(C6:G6)</f>
        <v>0</v>
      </c>
    </row>
    <row r="7" spans="1:8" ht="18.75" customHeight="1" thickBot="1">
      <c r="A7" s="132">
        <v>140040</v>
      </c>
      <c r="B7" s="133" t="s">
        <v>155</v>
      </c>
      <c r="C7" s="134"/>
      <c r="D7" s="134"/>
      <c r="E7" s="134"/>
      <c r="F7" s="134"/>
      <c r="G7" s="134"/>
      <c r="H7" s="131">
        <f t="shared" si="0"/>
        <v>0</v>
      </c>
    </row>
    <row r="8" spans="1:8" ht="26.25" thickBot="1">
      <c r="A8" s="132" t="s">
        <v>156</v>
      </c>
      <c r="B8" s="133" t="s">
        <v>157</v>
      </c>
      <c r="C8" s="134"/>
      <c r="D8" s="134"/>
      <c r="E8" s="134"/>
      <c r="F8" s="134"/>
      <c r="G8" s="134"/>
      <c r="H8" s="131">
        <f t="shared" si="0"/>
        <v>0</v>
      </c>
    </row>
    <row r="9" spans="1:8" ht="26.25" thickBot="1">
      <c r="A9" s="132" t="s">
        <v>156</v>
      </c>
      <c r="B9" s="133" t="s">
        <v>158</v>
      </c>
      <c r="C9" s="134"/>
      <c r="D9" s="134"/>
      <c r="E9" s="134"/>
      <c r="F9" s="134"/>
      <c r="G9" s="134"/>
      <c r="H9" s="131">
        <f t="shared" si="0"/>
        <v>0</v>
      </c>
    </row>
    <row r="10" spans="1:8" s="9" customFormat="1" ht="20.25" customHeight="1" thickBot="1">
      <c r="A10" s="493" t="s">
        <v>159</v>
      </c>
      <c r="B10" s="506"/>
      <c r="C10" s="135">
        <f>SUM(C6:C9)</f>
        <v>0</v>
      </c>
      <c r="D10" s="135">
        <f>SUM(D6:D9)</f>
        <v>0</v>
      </c>
      <c r="E10" s="135">
        <f>SUM(E6:E9)</f>
        <v>0</v>
      </c>
      <c r="F10" s="135">
        <f>SUM(F6:F9)</f>
        <v>0</v>
      </c>
      <c r="G10" s="135">
        <f>SUM(G6:G9)</f>
        <v>0</v>
      </c>
      <c r="H10" s="131">
        <f t="shared" si="0"/>
        <v>0</v>
      </c>
    </row>
    <row r="11" spans="1:8" ht="19.5" customHeight="1" thickBot="1">
      <c r="A11" s="132">
        <v>31</v>
      </c>
      <c r="B11" s="133" t="s">
        <v>160</v>
      </c>
      <c r="C11" s="134"/>
      <c r="D11" s="134"/>
      <c r="E11" s="129">
        <v>1</v>
      </c>
      <c r="F11" s="134"/>
      <c r="G11" s="134"/>
      <c r="H11" s="131">
        <f t="shared" si="0"/>
        <v>1</v>
      </c>
    </row>
    <row r="12" spans="1:8" ht="18" customHeight="1" thickBot="1">
      <c r="A12" s="132">
        <v>31</v>
      </c>
      <c r="B12" s="133" t="s">
        <v>161</v>
      </c>
      <c r="C12" s="134"/>
      <c r="D12" s="134"/>
      <c r="E12" s="129">
        <v>3</v>
      </c>
      <c r="F12" s="134"/>
      <c r="G12" s="134"/>
      <c r="H12" s="131">
        <f t="shared" si="0"/>
        <v>3</v>
      </c>
    </row>
    <row r="13" spans="1:8" ht="26.25" thickBot="1">
      <c r="A13" s="132" t="s">
        <v>162</v>
      </c>
      <c r="B13" s="133" t="s">
        <v>163</v>
      </c>
      <c r="C13" s="134"/>
      <c r="D13" s="134"/>
      <c r="E13" s="129">
        <v>3</v>
      </c>
      <c r="F13" s="134"/>
      <c r="G13" s="134"/>
      <c r="H13" s="131">
        <f t="shared" si="0"/>
        <v>3</v>
      </c>
    </row>
    <row r="14" spans="1:8" ht="26.25" thickBot="1">
      <c r="A14" s="132" t="s">
        <v>164</v>
      </c>
      <c r="B14" s="133" t="s">
        <v>165</v>
      </c>
      <c r="C14" s="134"/>
      <c r="D14" s="134"/>
      <c r="E14" s="129">
        <v>8</v>
      </c>
      <c r="F14" s="134"/>
      <c r="G14" s="134"/>
      <c r="H14" s="131">
        <f t="shared" si="0"/>
        <v>8</v>
      </c>
    </row>
    <row r="15" spans="1:8" ht="26.25" thickBot="1">
      <c r="A15" s="132" t="s">
        <v>166</v>
      </c>
      <c r="B15" s="133" t="s">
        <v>167</v>
      </c>
      <c r="C15" s="134"/>
      <c r="D15" s="134"/>
      <c r="E15" s="129">
        <v>2</v>
      </c>
      <c r="F15" s="134"/>
      <c r="G15" s="134"/>
      <c r="H15" s="131">
        <f t="shared" si="0"/>
        <v>2</v>
      </c>
    </row>
    <row r="16" spans="1:8" ht="26.25" thickBot="1">
      <c r="A16" s="132" t="s">
        <v>168</v>
      </c>
      <c r="B16" s="133" t="s">
        <v>169</v>
      </c>
      <c r="C16" s="134"/>
      <c r="D16" s="134"/>
      <c r="E16" s="129">
        <v>10</v>
      </c>
      <c r="F16" s="134"/>
      <c r="G16" s="134"/>
      <c r="H16" s="131">
        <f t="shared" si="0"/>
        <v>10</v>
      </c>
    </row>
    <row r="17" spans="1:8" ht="26.25" thickBot="1">
      <c r="A17" s="132" t="s">
        <v>276</v>
      </c>
      <c r="B17" s="133" t="s">
        <v>171</v>
      </c>
      <c r="C17" s="134"/>
      <c r="D17" s="134"/>
      <c r="E17" s="129">
        <v>3</v>
      </c>
      <c r="F17" s="134"/>
      <c r="G17" s="134"/>
      <c r="H17" s="131">
        <f>SUM(C17:G17)</f>
        <v>3</v>
      </c>
    </row>
    <row r="18" spans="1:8" ht="26.25" thickBot="1">
      <c r="A18" s="132" t="s">
        <v>170</v>
      </c>
      <c r="B18" s="133" t="s">
        <v>335</v>
      </c>
      <c r="C18" s="134"/>
      <c r="D18" s="134"/>
      <c r="E18" s="129">
        <v>1</v>
      </c>
      <c r="F18" s="134"/>
      <c r="G18" s="134"/>
      <c r="H18" s="131">
        <f t="shared" si="0"/>
        <v>1</v>
      </c>
    </row>
    <row r="19" spans="1:8" ht="26.25" thickBot="1">
      <c r="A19" s="132" t="s">
        <v>172</v>
      </c>
      <c r="B19" s="133" t="s">
        <v>336</v>
      </c>
      <c r="C19" s="134"/>
      <c r="D19" s="134"/>
      <c r="E19" s="129">
        <v>23</v>
      </c>
      <c r="F19" s="134"/>
      <c r="G19" s="134"/>
      <c r="H19" s="131">
        <f t="shared" si="0"/>
        <v>23</v>
      </c>
    </row>
    <row r="20" spans="1:8" ht="26.25" thickBot="1">
      <c r="A20" s="132" t="s">
        <v>173</v>
      </c>
      <c r="B20" s="133" t="s">
        <v>337</v>
      </c>
      <c r="C20" s="134"/>
      <c r="D20" s="134"/>
      <c r="E20" s="129"/>
      <c r="F20" s="134"/>
      <c r="G20" s="134"/>
      <c r="H20" s="131">
        <f t="shared" si="0"/>
        <v>0</v>
      </c>
    </row>
    <row r="21" spans="1:8" s="9" customFormat="1" ht="19.5" customHeight="1" thickBot="1">
      <c r="A21" s="495" t="s">
        <v>174</v>
      </c>
      <c r="B21" s="496"/>
      <c r="C21" s="135">
        <f>SUM(C11:C20)</f>
        <v>0</v>
      </c>
      <c r="D21" s="135">
        <f>SUM(D11:D20)</f>
        <v>0</v>
      </c>
      <c r="E21" s="131">
        <f>SUM(E11:E20)</f>
        <v>54</v>
      </c>
      <c r="F21" s="135">
        <f>SUM(F11:F20)</f>
        <v>0</v>
      </c>
      <c r="G21" s="135">
        <f>SUM(G11:G20)</f>
        <v>0</v>
      </c>
      <c r="H21" s="131">
        <f t="shared" si="0"/>
        <v>54</v>
      </c>
    </row>
    <row r="22" spans="1:8" ht="26.25" thickBot="1">
      <c r="A22" s="132" t="s">
        <v>175</v>
      </c>
      <c r="B22" s="136" t="s">
        <v>176</v>
      </c>
      <c r="C22" s="134"/>
      <c r="D22" s="134"/>
      <c r="E22" s="129"/>
      <c r="F22" s="134"/>
      <c r="G22" s="134"/>
      <c r="H22" s="131">
        <f t="shared" si="0"/>
        <v>0</v>
      </c>
    </row>
    <row r="23" spans="1:8" ht="17.25" customHeight="1" thickBot="1">
      <c r="A23" s="137">
        <v>888888</v>
      </c>
      <c r="B23" s="138" t="s">
        <v>177</v>
      </c>
      <c r="C23" s="134"/>
      <c r="D23" s="134"/>
      <c r="E23" s="129"/>
      <c r="F23" s="134"/>
      <c r="G23" s="134"/>
      <c r="H23" s="131">
        <f t="shared" si="0"/>
        <v>0</v>
      </c>
    </row>
    <row r="24" spans="1:8" s="9" customFormat="1" ht="20.25" customHeight="1" thickBot="1">
      <c r="A24" s="493" t="s">
        <v>178</v>
      </c>
      <c r="B24" s="494"/>
      <c r="C24" s="135">
        <f>SUM(C22:C23)</f>
        <v>0</v>
      </c>
      <c r="D24" s="135">
        <f>SUM(D22:D23)</f>
        <v>0</v>
      </c>
      <c r="E24" s="131">
        <f>SUM(E22:E23)</f>
        <v>0</v>
      </c>
      <c r="F24" s="135">
        <f>SUM(F22:F23)</f>
        <v>0</v>
      </c>
      <c r="G24" s="135">
        <f>SUM(G22:G23)</f>
        <v>0</v>
      </c>
      <c r="H24" s="131">
        <f t="shared" si="0"/>
        <v>0</v>
      </c>
    </row>
    <row r="25" spans="1:8" s="9" customFormat="1" ht="20.25" customHeight="1" thickBot="1">
      <c r="A25" s="495" t="s">
        <v>179</v>
      </c>
      <c r="B25" s="496"/>
      <c r="C25" s="135">
        <f>SUM(C10,C21,C24)</f>
        <v>0</v>
      </c>
      <c r="D25" s="135">
        <f>SUM(D10,D21,D24)</f>
        <v>0</v>
      </c>
      <c r="E25" s="131">
        <f>SUM(E10,E21,E24)</f>
        <v>54</v>
      </c>
      <c r="F25" s="135">
        <f>SUM(F10,F21,F24)</f>
        <v>0</v>
      </c>
      <c r="G25" s="135">
        <f>SUM(G10,G21,G24)</f>
        <v>0</v>
      </c>
      <c r="H25" s="131">
        <f t="shared" si="0"/>
        <v>54</v>
      </c>
    </row>
    <row r="26" ht="15.75">
      <c r="A26" s="120"/>
    </row>
    <row r="30" spans="11:16" ht="12.75">
      <c r="K30" s="323"/>
      <c r="L30" s="323"/>
      <c r="M30" s="323"/>
      <c r="N30" s="323"/>
      <c r="O30" s="323"/>
      <c r="P30" s="323"/>
    </row>
    <row r="31" spans="11:16" ht="12.75">
      <c r="K31" s="323"/>
      <c r="L31" s="323"/>
      <c r="M31" s="323"/>
      <c r="N31" s="323"/>
      <c r="O31" s="323"/>
      <c r="P31" s="323"/>
    </row>
    <row r="32" spans="11:16" ht="12.75">
      <c r="K32" s="323"/>
      <c r="L32" s="323"/>
      <c r="M32" s="323"/>
      <c r="N32" s="323"/>
      <c r="O32" s="323"/>
      <c r="P32" s="323"/>
    </row>
    <row r="33" spans="11:16" ht="12.75">
      <c r="K33" s="323"/>
      <c r="L33" s="323"/>
      <c r="M33" s="323"/>
      <c r="N33" s="323"/>
      <c r="O33" s="323"/>
      <c r="P33" s="323"/>
    </row>
    <row r="34" spans="11:16" ht="12.75">
      <c r="K34" s="323"/>
      <c r="L34" s="323"/>
      <c r="M34" s="323"/>
      <c r="N34" s="323"/>
      <c r="O34" s="323"/>
      <c r="P34" s="323"/>
    </row>
    <row r="35" spans="11:16" ht="12.75">
      <c r="K35" s="323"/>
      <c r="L35" s="323"/>
      <c r="M35" s="323"/>
      <c r="N35" s="323"/>
      <c r="O35" s="323"/>
      <c r="P35" s="323"/>
    </row>
    <row r="36" spans="11:16" ht="12.75">
      <c r="K36" s="323"/>
      <c r="L36" s="323"/>
      <c r="M36" s="323"/>
      <c r="N36" s="323"/>
      <c r="O36" s="323"/>
      <c r="P36" s="323"/>
    </row>
    <row r="37" spans="11:16" ht="12.75">
      <c r="K37" s="323"/>
      <c r="L37" s="323"/>
      <c r="M37" s="323"/>
      <c r="N37" s="323"/>
      <c r="O37" s="323"/>
      <c r="P37" s="323"/>
    </row>
    <row r="38" spans="11:16" ht="12.75">
      <c r="K38" s="323"/>
      <c r="L38" s="323"/>
      <c r="M38" s="323"/>
      <c r="N38" s="323"/>
      <c r="O38" s="323"/>
      <c r="P38" s="323"/>
    </row>
    <row r="39" spans="11:16" ht="12.75">
      <c r="K39" s="323"/>
      <c r="L39" s="323"/>
      <c r="M39" s="323"/>
      <c r="N39" s="323"/>
      <c r="O39" s="323"/>
      <c r="P39" s="323"/>
    </row>
    <row r="40" spans="11:16" ht="12.75">
      <c r="K40" s="323"/>
      <c r="L40" s="323"/>
      <c r="M40" s="323"/>
      <c r="N40" s="323"/>
      <c r="O40" s="323"/>
      <c r="P40" s="323"/>
    </row>
    <row r="41" spans="11:16" ht="12.75">
      <c r="K41" s="323"/>
      <c r="L41" s="323"/>
      <c r="M41" s="323"/>
      <c r="N41" s="323"/>
      <c r="O41" s="323"/>
      <c r="P41" s="323"/>
    </row>
    <row r="42" spans="11:16" ht="12.75">
      <c r="K42" s="323"/>
      <c r="L42" s="323"/>
      <c r="M42" s="323"/>
      <c r="N42" s="323"/>
      <c r="O42" s="323"/>
      <c r="P42" s="323"/>
    </row>
    <row r="43" spans="11:16" ht="12.75">
      <c r="K43" s="323"/>
      <c r="L43" s="323"/>
      <c r="M43" s="323"/>
      <c r="N43" s="323"/>
      <c r="O43" s="323"/>
      <c r="P43" s="323"/>
    </row>
    <row r="44" spans="11:16" ht="12.75">
      <c r="K44" s="323"/>
      <c r="L44" s="323"/>
      <c r="M44" s="323"/>
      <c r="N44" s="323"/>
      <c r="O44" s="323"/>
      <c r="P44" s="323"/>
    </row>
    <row r="45" spans="11:16" ht="12.75">
      <c r="K45" s="323"/>
      <c r="L45" s="323"/>
      <c r="M45" s="323"/>
      <c r="N45" s="323"/>
      <c r="O45" s="323"/>
      <c r="P45" s="323"/>
    </row>
    <row r="46" spans="11:16" ht="12.75">
      <c r="K46" s="323"/>
      <c r="L46" s="323"/>
      <c r="M46" s="323"/>
      <c r="N46" s="323"/>
      <c r="O46" s="323"/>
      <c r="P46" s="323"/>
    </row>
  </sheetData>
  <sheetProtection/>
  <mergeCells count="7">
    <mergeCell ref="A24:B24"/>
    <mergeCell ref="A25:B25"/>
    <mergeCell ref="A2:A4"/>
    <mergeCell ref="C2:H2"/>
    <mergeCell ref="C3:H3"/>
    <mergeCell ref="A10:B10"/>
    <mergeCell ref="A21:B21"/>
  </mergeCells>
  <printOptions horizontalCentered="1"/>
  <pageMargins left="0.35433070866141736" right="0.2755905511811024" top="1.39" bottom="0.984251968503937" header="0.5118110236220472" footer="0.5118110236220472"/>
  <pageSetup horizontalDpi="600" verticalDpi="600" orientation="landscape" paperSize="9" scale="73" r:id="rId1"/>
  <headerFooter alignWithMargins="0">
    <oddHeader>&amp;L6/C.sz.melléklet&amp;C&amp;"Arial,Félkövér"&amp;12Kispatak Óvoda éves létszám-előirányzata
2014. év</oddHeader>
    <oddFooter>&amp;L&amp;D&amp;C&amp;P&amp;R&amp;F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Q35"/>
  <sheetViews>
    <sheetView zoomScale="90" zoomScaleNormal="90" zoomScalePageLayoutView="0" workbookViewId="0" topLeftCell="A10">
      <selection activeCell="M37" sqref="M37"/>
    </sheetView>
  </sheetViews>
  <sheetFormatPr defaultColWidth="9.140625" defaultRowHeight="12.75"/>
  <cols>
    <col min="1" max="1" width="35.421875" style="0" customWidth="1"/>
    <col min="2" max="2" width="13.28125" style="1" customWidth="1"/>
    <col min="3" max="8" width="10.421875" style="0" bestFit="1" customWidth="1"/>
    <col min="9" max="9" width="10.421875" style="0" customWidth="1"/>
    <col min="10" max="14" width="10.421875" style="0" bestFit="1" customWidth="1"/>
    <col min="15" max="15" width="10.8515625" style="0" customWidth="1"/>
    <col min="16" max="16" width="14.421875" style="0" customWidth="1"/>
    <col min="17" max="17" width="9.8515625" style="0" bestFit="1" customWidth="1"/>
  </cols>
  <sheetData>
    <row r="1" spans="1:15" ht="30.75" customHeight="1" thickBot="1">
      <c r="A1" s="159" t="s">
        <v>184</v>
      </c>
      <c r="B1" s="111" t="s">
        <v>334</v>
      </c>
      <c r="C1" s="155" t="s">
        <v>202</v>
      </c>
      <c r="D1" s="155" t="s">
        <v>203</v>
      </c>
      <c r="E1" s="155" t="s">
        <v>204</v>
      </c>
      <c r="F1" s="155" t="s">
        <v>205</v>
      </c>
      <c r="G1" s="155" t="s">
        <v>206</v>
      </c>
      <c r="H1" s="155" t="s">
        <v>207</v>
      </c>
      <c r="I1" s="155" t="s">
        <v>208</v>
      </c>
      <c r="J1" s="155" t="s">
        <v>209</v>
      </c>
      <c r="K1" s="155" t="s">
        <v>210</v>
      </c>
      <c r="L1" s="155" t="s">
        <v>211</v>
      </c>
      <c r="M1" s="155" t="s">
        <v>212</v>
      </c>
      <c r="N1" s="155" t="s">
        <v>213</v>
      </c>
      <c r="O1" s="298" t="s">
        <v>334</v>
      </c>
    </row>
    <row r="2" spans="1:15" ht="12.75">
      <c r="A2" s="459" t="s">
        <v>343</v>
      </c>
      <c r="B2" s="313">
        <f>+'2.sz.m.Bevételek'!D6</f>
        <v>27714</v>
      </c>
      <c r="C2" s="460">
        <f>+$B$2/12</f>
        <v>2309.5</v>
      </c>
      <c r="D2" s="460">
        <f aca="true" t="shared" si="0" ref="D2:N2">+$B$2/12</f>
        <v>2309.5</v>
      </c>
      <c r="E2" s="460">
        <f t="shared" si="0"/>
        <v>2309.5</v>
      </c>
      <c r="F2" s="460">
        <f t="shared" si="0"/>
        <v>2309.5</v>
      </c>
      <c r="G2" s="460">
        <f t="shared" si="0"/>
        <v>2309.5</v>
      </c>
      <c r="H2" s="460">
        <f t="shared" si="0"/>
        <v>2309.5</v>
      </c>
      <c r="I2" s="460">
        <f t="shared" si="0"/>
        <v>2309.5</v>
      </c>
      <c r="J2" s="460">
        <f t="shared" si="0"/>
        <v>2309.5</v>
      </c>
      <c r="K2" s="460">
        <f t="shared" si="0"/>
        <v>2309.5</v>
      </c>
      <c r="L2" s="460">
        <f t="shared" si="0"/>
        <v>2309.5</v>
      </c>
      <c r="M2" s="460">
        <f t="shared" si="0"/>
        <v>2309.5</v>
      </c>
      <c r="N2" s="460">
        <f t="shared" si="0"/>
        <v>2309.5</v>
      </c>
      <c r="O2" s="299">
        <f>SUM(C2:N2)</f>
        <v>27714</v>
      </c>
    </row>
    <row r="3" spans="1:15" ht="12.75">
      <c r="A3" s="163" t="s">
        <v>77</v>
      </c>
      <c r="B3" s="14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00"/>
    </row>
    <row r="4" spans="1:15" ht="12.75">
      <c r="A4" s="163" t="s">
        <v>37</v>
      </c>
      <c r="B4" s="14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00"/>
    </row>
    <row r="5" spans="1:15" ht="12.75">
      <c r="A5" s="163" t="s">
        <v>78</v>
      </c>
      <c r="B5" s="14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00"/>
    </row>
    <row r="6" spans="1:15" ht="12.75">
      <c r="A6" s="163" t="s">
        <v>79</v>
      </c>
      <c r="B6" s="14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00"/>
    </row>
    <row r="7" spans="1:15" ht="12.75">
      <c r="A7" s="163" t="s">
        <v>185</v>
      </c>
      <c r="B7" s="14">
        <f>+'2.sz.m.Bevételek'!D39</f>
        <v>174652</v>
      </c>
      <c r="C7" s="316">
        <f>+$B$7/12</f>
        <v>14554.333333333334</v>
      </c>
      <c r="D7" s="316">
        <f aca="true" t="shared" si="1" ref="D7:N7">+$B$7/12</f>
        <v>14554.333333333334</v>
      </c>
      <c r="E7" s="316">
        <f t="shared" si="1"/>
        <v>14554.333333333334</v>
      </c>
      <c r="F7" s="316">
        <f t="shared" si="1"/>
        <v>14554.333333333334</v>
      </c>
      <c r="G7" s="316">
        <f t="shared" si="1"/>
        <v>14554.333333333334</v>
      </c>
      <c r="H7" s="316">
        <f t="shared" si="1"/>
        <v>14554.333333333334</v>
      </c>
      <c r="I7" s="316">
        <f t="shared" si="1"/>
        <v>14554.333333333334</v>
      </c>
      <c r="J7" s="316">
        <f t="shared" si="1"/>
        <v>14554.333333333334</v>
      </c>
      <c r="K7" s="316">
        <f t="shared" si="1"/>
        <v>14554.333333333334</v>
      </c>
      <c r="L7" s="316">
        <f t="shared" si="1"/>
        <v>14554.333333333334</v>
      </c>
      <c r="M7" s="316">
        <f t="shared" si="1"/>
        <v>14554.333333333334</v>
      </c>
      <c r="N7" s="316">
        <f t="shared" si="1"/>
        <v>14554.333333333334</v>
      </c>
      <c r="O7" s="300">
        <f>SUM(C7:N7)</f>
        <v>174652</v>
      </c>
    </row>
    <row r="8" spans="1:15" s="1" customFormat="1" ht="12.75">
      <c r="A8" s="161" t="s">
        <v>186</v>
      </c>
      <c r="B8" s="14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162"/>
    </row>
    <row r="9" spans="1:15" ht="12.75">
      <c r="A9" s="163" t="s">
        <v>187</v>
      </c>
      <c r="B9" s="14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00"/>
    </row>
    <row r="10" spans="1:15" ht="12.75">
      <c r="A10" s="163" t="s">
        <v>188</v>
      </c>
      <c r="B10" s="14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00"/>
    </row>
    <row r="11" spans="1:15" s="1" customFormat="1" ht="12.75">
      <c r="A11" s="161" t="s">
        <v>189</v>
      </c>
      <c r="B11" s="14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162"/>
    </row>
    <row r="12" spans="1:15" ht="12.75">
      <c r="A12" s="163" t="s">
        <v>81</v>
      </c>
      <c r="B12" s="14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00"/>
    </row>
    <row r="13" spans="1:15" ht="12.75">
      <c r="A13" s="163" t="s">
        <v>190</v>
      </c>
      <c r="B13" s="14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00"/>
    </row>
    <row r="14" spans="1:15" ht="12.75">
      <c r="A14" s="163" t="s">
        <v>15</v>
      </c>
      <c r="B14" s="14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00"/>
    </row>
    <row r="15" spans="1:15" ht="12.75">
      <c r="A15" s="163" t="s">
        <v>344</v>
      </c>
      <c r="B15" s="14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00"/>
    </row>
    <row r="16" spans="1:15" ht="12.75">
      <c r="A16" s="164" t="s">
        <v>80</v>
      </c>
      <c r="B16" s="461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01"/>
    </row>
    <row r="17" spans="1:15" ht="13.5" thickBot="1">
      <c r="A17" s="164" t="s">
        <v>264</v>
      </c>
      <c r="B17" s="461">
        <f>+B31-B35</f>
        <v>32907</v>
      </c>
      <c r="C17" s="318">
        <f>+$B$17/12</f>
        <v>2742.25</v>
      </c>
      <c r="D17" s="318">
        <f aca="true" t="shared" si="2" ref="D17:N17">+$B$17/12</f>
        <v>2742.25</v>
      </c>
      <c r="E17" s="318">
        <f t="shared" si="2"/>
        <v>2742.25</v>
      </c>
      <c r="F17" s="318">
        <f t="shared" si="2"/>
        <v>2742.25</v>
      </c>
      <c r="G17" s="318">
        <f t="shared" si="2"/>
        <v>2742.25</v>
      </c>
      <c r="H17" s="318">
        <f t="shared" si="2"/>
        <v>2742.25</v>
      </c>
      <c r="I17" s="318">
        <f t="shared" si="2"/>
        <v>2742.25</v>
      </c>
      <c r="J17" s="318">
        <f t="shared" si="2"/>
        <v>2742.25</v>
      </c>
      <c r="K17" s="318">
        <f t="shared" si="2"/>
        <v>2742.25</v>
      </c>
      <c r="L17" s="318">
        <f t="shared" si="2"/>
        <v>2742.25</v>
      </c>
      <c r="M17" s="318">
        <f t="shared" si="2"/>
        <v>2742.25</v>
      </c>
      <c r="N17" s="318">
        <f t="shared" si="2"/>
        <v>2742.25</v>
      </c>
      <c r="O17" s="301">
        <f>SUM(C17:N17)</f>
        <v>32907</v>
      </c>
    </row>
    <row r="18" spans="1:17" ht="15" customHeight="1" thickBot="1">
      <c r="A18" s="165" t="s">
        <v>191</v>
      </c>
      <c r="B18" s="314">
        <f>SUM(B2:B17)</f>
        <v>235273</v>
      </c>
      <c r="C18" s="314">
        <f aca="true" t="shared" si="3" ref="C18:O18">SUM(C2:C17)</f>
        <v>19606.083333333336</v>
      </c>
      <c r="D18" s="314">
        <f t="shared" si="3"/>
        <v>19606.083333333336</v>
      </c>
      <c r="E18" s="314">
        <f t="shared" si="3"/>
        <v>19606.083333333336</v>
      </c>
      <c r="F18" s="314">
        <f t="shared" si="3"/>
        <v>19606.083333333336</v>
      </c>
      <c r="G18" s="314">
        <f t="shared" si="3"/>
        <v>19606.083333333336</v>
      </c>
      <c r="H18" s="314">
        <f t="shared" si="3"/>
        <v>19606.083333333336</v>
      </c>
      <c r="I18" s="314">
        <f t="shared" si="3"/>
        <v>19606.083333333336</v>
      </c>
      <c r="J18" s="314">
        <f t="shared" si="3"/>
        <v>19606.083333333336</v>
      </c>
      <c r="K18" s="314">
        <f t="shared" si="3"/>
        <v>19606.083333333336</v>
      </c>
      <c r="L18" s="314">
        <f t="shared" si="3"/>
        <v>19606.083333333336</v>
      </c>
      <c r="M18" s="314">
        <f t="shared" si="3"/>
        <v>19606.083333333336</v>
      </c>
      <c r="N18" s="314">
        <f t="shared" si="3"/>
        <v>19606.083333333336</v>
      </c>
      <c r="O18" s="314">
        <f t="shared" si="3"/>
        <v>235273</v>
      </c>
      <c r="Q18" s="62"/>
    </row>
    <row r="19" spans="1:15" ht="36.75" customHeight="1" thickBot="1">
      <c r="A19" s="165" t="s">
        <v>192</v>
      </c>
      <c r="B19" s="111" t="s">
        <v>275</v>
      </c>
      <c r="C19" s="155" t="s">
        <v>202</v>
      </c>
      <c r="D19" s="155" t="s">
        <v>203</v>
      </c>
      <c r="E19" s="155" t="s">
        <v>204</v>
      </c>
      <c r="F19" s="155" t="s">
        <v>205</v>
      </c>
      <c r="G19" s="155" t="s">
        <v>206</v>
      </c>
      <c r="H19" s="155" t="s">
        <v>207</v>
      </c>
      <c r="I19" s="155" t="s">
        <v>208</v>
      </c>
      <c r="J19" s="155" t="s">
        <v>209</v>
      </c>
      <c r="K19" s="155" t="s">
        <v>210</v>
      </c>
      <c r="L19" s="155" t="s">
        <v>211</v>
      </c>
      <c r="M19" s="155" t="s">
        <v>212</v>
      </c>
      <c r="N19" s="155" t="s">
        <v>213</v>
      </c>
      <c r="O19" s="298" t="s">
        <v>275</v>
      </c>
    </row>
    <row r="20" spans="1:15" ht="12.75">
      <c r="A20" s="160" t="s">
        <v>3</v>
      </c>
      <c r="B20" s="313">
        <f>+'4.sz.m.Kiadások'!D5</f>
        <v>132199</v>
      </c>
      <c r="C20" s="454">
        <f>+$B$20/12</f>
        <v>11016.583333333334</v>
      </c>
      <c r="D20" s="454">
        <f aca="true" t="shared" si="4" ref="D20:N20">+$B$20/12</f>
        <v>11016.583333333334</v>
      </c>
      <c r="E20" s="454">
        <f t="shared" si="4"/>
        <v>11016.583333333334</v>
      </c>
      <c r="F20" s="454">
        <f t="shared" si="4"/>
        <v>11016.583333333334</v>
      </c>
      <c r="G20" s="454">
        <f t="shared" si="4"/>
        <v>11016.583333333334</v>
      </c>
      <c r="H20" s="454">
        <f t="shared" si="4"/>
        <v>11016.583333333334</v>
      </c>
      <c r="I20" s="454">
        <f t="shared" si="4"/>
        <v>11016.583333333334</v>
      </c>
      <c r="J20" s="454">
        <f t="shared" si="4"/>
        <v>11016.583333333334</v>
      </c>
      <c r="K20" s="454">
        <f t="shared" si="4"/>
        <v>11016.583333333334</v>
      </c>
      <c r="L20" s="454">
        <f t="shared" si="4"/>
        <v>11016.583333333334</v>
      </c>
      <c r="M20" s="454">
        <f t="shared" si="4"/>
        <v>11016.583333333334</v>
      </c>
      <c r="N20" s="454">
        <f t="shared" si="4"/>
        <v>11016.583333333334</v>
      </c>
      <c r="O20" s="299">
        <f>SUM(C20:N20)</f>
        <v>132198.99999999997</v>
      </c>
    </row>
    <row r="21" spans="1:15" ht="12.75">
      <c r="A21" s="160" t="s">
        <v>193</v>
      </c>
      <c r="B21" s="313">
        <f>+'4.sz.m.Kiadások'!D9</f>
        <v>34535</v>
      </c>
      <c r="C21" s="455">
        <f>+$B$21/12</f>
        <v>2877.9166666666665</v>
      </c>
      <c r="D21" s="455">
        <f aca="true" t="shared" si="5" ref="D21:N21">+$B$21/12</f>
        <v>2877.9166666666665</v>
      </c>
      <c r="E21" s="455">
        <f t="shared" si="5"/>
        <v>2877.9166666666665</v>
      </c>
      <c r="F21" s="455">
        <f t="shared" si="5"/>
        <v>2877.9166666666665</v>
      </c>
      <c r="G21" s="455">
        <f t="shared" si="5"/>
        <v>2877.9166666666665</v>
      </c>
      <c r="H21" s="455">
        <f t="shared" si="5"/>
        <v>2877.9166666666665</v>
      </c>
      <c r="I21" s="455">
        <f t="shared" si="5"/>
        <v>2877.9166666666665</v>
      </c>
      <c r="J21" s="455">
        <f t="shared" si="5"/>
        <v>2877.9166666666665</v>
      </c>
      <c r="K21" s="455">
        <f t="shared" si="5"/>
        <v>2877.9166666666665</v>
      </c>
      <c r="L21" s="455">
        <f t="shared" si="5"/>
        <v>2877.9166666666665</v>
      </c>
      <c r="M21" s="455">
        <f t="shared" si="5"/>
        <v>2877.9166666666665</v>
      </c>
      <c r="N21" s="455">
        <f t="shared" si="5"/>
        <v>2877.9166666666665</v>
      </c>
      <c r="O21" s="299">
        <f>SUM(C21:N21)</f>
        <v>34535.00000000001</v>
      </c>
    </row>
    <row r="22" spans="1:15" ht="12.75">
      <c r="A22" s="160" t="s">
        <v>63</v>
      </c>
      <c r="B22" s="313">
        <f>+'4.sz.m.Kiadások'!D10</f>
        <v>68539</v>
      </c>
      <c r="C22" s="455">
        <f>+$B$22/12</f>
        <v>5711.583333333333</v>
      </c>
      <c r="D22" s="455">
        <f aca="true" t="shared" si="6" ref="D22:N22">+$B$22/12</f>
        <v>5711.583333333333</v>
      </c>
      <c r="E22" s="455">
        <f t="shared" si="6"/>
        <v>5711.583333333333</v>
      </c>
      <c r="F22" s="455">
        <f t="shared" si="6"/>
        <v>5711.583333333333</v>
      </c>
      <c r="G22" s="455">
        <f t="shared" si="6"/>
        <v>5711.583333333333</v>
      </c>
      <c r="H22" s="455">
        <f t="shared" si="6"/>
        <v>5711.583333333333</v>
      </c>
      <c r="I22" s="455">
        <f t="shared" si="6"/>
        <v>5711.583333333333</v>
      </c>
      <c r="J22" s="455">
        <f t="shared" si="6"/>
        <v>5711.583333333333</v>
      </c>
      <c r="K22" s="455">
        <f t="shared" si="6"/>
        <v>5711.583333333333</v>
      </c>
      <c r="L22" s="455">
        <f t="shared" si="6"/>
        <v>5711.583333333333</v>
      </c>
      <c r="M22" s="455">
        <f t="shared" si="6"/>
        <v>5711.583333333333</v>
      </c>
      <c r="N22" s="455">
        <f t="shared" si="6"/>
        <v>5711.583333333333</v>
      </c>
      <c r="O22" s="299">
        <f>SUM(C22:N22)</f>
        <v>68539.00000000001</v>
      </c>
    </row>
    <row r="23" spans="1:15" ht="12.75">
      <c r="A23" s="167" t="s">
        <v>194</v>
      </c>
      <c r="B23" s="14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300"/>
    </row>
    <row r="24" spans="1:15" ht="12.75">
      <c r="A24" s="167" t="s">
        <v>195</v>
      </c>
      <c r="B24" s="14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300"/>
    </row>
    <row r="25" spans="1:15" ht="12.75">
      <c r="A25" s="167" t="s">
        <v>196</v>
      </c>
      <c r="B25" s="14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300"/>
    </row>
    <row r="26" spans="1:15" ht="12.75">
      <c r="A26" s="167" t="s">
        <v>214</v>
      </c>
      <c r="B26" s="14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300"/>
    </row>
    <row r="27" spans="1:16" ht="12.75">
      <c r="A27" s="167" t="s">
        <v>197</v>
      </c>
      <c r="B27" s="14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300"/>
      <c r="P27" s="62">
        <f>SUM(E27:N27)</f>
        <v>0</v>
      </c>
    </row>
    <row r="28" spans="1:15" ht="12.75">
      <c r="A28" s="167" t="s">
        <v>198</v>
      </c>
      <c r="B28" s="14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300"/>
    </row>
    <row r="29" spans="1:15" ht="12.75">
      <c r="A29" s="167" t="s">
        <v>199</v>
      </c>
      <c r="B29" s="14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300"/>
    </row>
    <row r="30" spans="1:15" ht="13.5" thickBot="1">
      <c r="A30" s="167"/>
      <c r="B30" s="457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303"/>
    </row>
    <row r="31" spans="1:15" ht="15.75" customHeight="1" thickBot="1">
      <c r="A31" s="165" t="s">
        <v>200</v>
      </c>
      <c r="B31" s="314">
        <f>+B22+B21+B20+B23+B24+B27+B28+B29</f>
        <v>235273</v>
      </c>
      <c r="C31" s="157">
        <f aca="true" t="shared" si="7" ref="C31:N31">SUM(C20,C21,C22,C23:C30)</f>
        <v>19606.083333333332</v>
      </c>
      <c r="D31" s="157">
        <f t="shared" si="7"/>
        <v>19606.083333333332</v>
      </c>
      <c r="E31" s="157">
        <f t="shared" si="7"/>
        <v>19606.083333333332</v>
      </c>
      <c r="F31" s="157">
        <f t="shared" si="7"/>
        <v>19606.083333333332</v>
      </c>
      <c r="G31" s="157">
        <f t="shared" si="7"/>
        <v>19606.083333333332</v>
      </c>
      <c r="H31" s="157">
        <f t="shared" si="7"/>
        <v>19606.083333333332</v>
      </c>
      <c r="I31" s="157">
        <f t="shared" si="7"/>
        <v>19606.083333333332</v>
      </c>
      <c r="J31" s="157">
        <f t="shared" si="7"/>
        <v>19606.083333333332</v>
      </c>
      <c r="K31" s="157">
        <f t="shared" si="7"/>
        <v>19606.083333333332</v>
      </c>
      <c r="L31" s="157">
        <f t="shared" si="7"/>
        <v>19606.083333333332</v>
      </c>
      <c r="M31" s="157">
        <f t="shared" si="7"/>
        <v>19606.083333333332</v>
      </c>
      <c r="N31" s="157">
        <f t="shared" si="7"/>
        <v>19606.083333333332</v>
      </c>
      <c r="O31" s="302">
        <f>SUM(C31:N31)</f>
        <v>235273.00000000003</v>
      </c>
    </row>
    <row r="32" spans="1:15" ht="13.5" thickBot="1">
      <c r="A32" s="312"/>
      <c r="B32" s="315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304">
        <f>SUM(C32:N32)</f>
        <v>0</v>
      </c>
    </row>
    <row r="33" spans="1:15" ht="13.5" thickBot="1">
      <c r="A33" s="312" t="s">
        <v>201</v>
      </c>
      <c r="B33" s="77">
        <f aca="true" t="shared" si="8" ref="B33:N33">+B18-B31</f>
        <v>0</v>
      </c>
      <c r="C33" s="112">
        <f t="shared" si="8"/>
        <v>0</v>
      </c>
      <c r="D33" s="112">
        <f t="shared" si="8"/>
        <v>0</v>
      </c>
      <c r="E33" s="112">
        <f t="shared" si="8"/>
        <v>0</v>
      </c>
      <c r="F33" s="112">
        <f t="shared" si="8"/>
        <v>0</v>
      </c>
      <c r="G33" s="112">
        <f t="shared" si="8"/>
        <v>0</v>
      </c>
      <c r="H33" s="112">
        <f t="shared" si="8"/>
        <v>0</v>
      </c>
      <c r="I33" s="112">
        <f t="shared" si="8"/>
        <v>0</v>
      </c>
      <c r="J33" s="112">
        <f t="shared" si="8"/>
        <v>0</v>
      </c>
      <c r="K33" s="112">
        <f t="shared" si="8"/>
        <v>0</v>
      </c>
      <c r="L33" s="112">
        <f t="shared" si="8"/>
        <v>0</v>
      </c>
      <c r="M33" s="112">
        <f t="shared" si="8"/>
        <v>0</v>
      </c>
      <c r="N33" s="112">
        <f t="shared" si="8"/>
        <v>0</v>
      </c>
      <c r="O33" s="305">
        <f>SUM(C33:N33)</f>
        <v>0</v>
      </c>
    </row>
    <row r="34" spans="2:15" ht="13.5" customHeight="1">
      <c r="B34" s="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5" ht="12.75">
      <c r="A35" t="s">
        <v>265</v>
      </c>
      <c r="B35" s="2">
        <f>SUM(B2:B16)</f>
        <v>202366</v>
      </c>
      <c r="C35" s="2">
        <f aca="true" t="shared" si="9" ref="C35:O35">SUM(C2:C16)</f>
        <v>16863.833333333336</v>
      </c>
      <c r="D35" s="2">
        <f t="shared" si="9"/>
        <v>16863.833333333336</v>
      </c>
      <c r="E35" s="2">
        <f t="shared" si="9"/>
        <v>16863.833333333336</v>
      </c>
      <c r="F35" s="2">
        <f t="shared" si="9"/>
        <v>16863.833333333336</v>
      </c>
      <c r="G35" s="2">
        <f t="shared" si="9"/>
        <v>16863.833333333336</v>
      </c>
      <c r="H35" s="2">
        <f t="shared" si="9"/>
        <v>16863.833333333336</v>
      </c>
      <c r="I35" s="2">
        <f t="shared" si="9"/>
        <v>16863.833333333336</v>
      </c>
      <c r="J35" s="2">
        <f t="shared" si="9"/>
        <v>16863.833333333336</v>
      </c>
      <c r="K35" s="2">
        <f t="shared" si="9"/>
        <v>16863.833333333336</v>
      </c>
      <c r="L35" s="2">
        <f t="shared" si="9"/>
        <v>16863.833333333336</v>
      </c>
      <c r="M35" s="2">
        <f t="shared" si="9"/>
        <v>16863.833333333336</v>
      </c>
      <c r="N35" s="2">
        <f t="shared" si="9"/>
        <v>16863.833333333336</v>
      </c>
      <c r="O35" s="2">
        <f t="shared" si="9"/>
        <v>202366</v>
      </c>
    </row>
  </sheetData>
  <sheetProtection/>
  <printOptions horizontalCentered="1"/>
  <pageMargins left="0.28" right="0.2362204724409449" top="0.81" bottom="0.18" header="0.32" footer="0.17"/>
  <pageSetup horizontalDpi="600" verticalDpi="600" orientation="landscape" paperSize="9" scale="75" r:id="rId1"/>
  <headerFooter alignWithMargins="0">
    <oddHeader>&amp;L7/C.sz melléklet&amp;C&amp;"Arial,Félkövér"&amp;11Kispatak Óvoda
2014. évi bevétel-kiadás ütemterve&amp;Radatok eFt-ban</oddHeader>
    <oddFooter>&amp;L&amp;D&amp;C&amp;P&amp;R&amp;F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titkarsag titkarsag</cp:lastModifiedBy>
  <cp:lastPrinted>2014-02-05T21:50:39Z</cp:lastPrinted>
  <dcterms:created xsi:type="dcterms:W3CDTF">2008-07-24T13:43:35Z</dcterms:created>
  <dcterms:modified xsi:type="dcterms:W3CDTF">2014-02-07T07:18:24Z</dcterms:modified>
  <cp:category/>
  <cp:version/>
  <cp:contentType/>
  <cp:contentStatus/>
</cp:coreProperties>
</file>